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3.xml" ContentType="application/vnd.openxmlformats-officedocument.spreadsheetml.table+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10.10.50.65\ocoin\2024\AUDITORIAS  OCOIN 2024\AUDITORÍA- Credito y Cartera\Papeles auditoria\"/>
    </mc:Choice>
  </mc:AlternateContent>
  <bookViews>
    <workbookView xWindow="0" yWindow="0" windowWidth="28800" windowHeight="12435" firstSheet="6" activeTab="8"/>
  </bookViews>
  <sheets>
    <sheet name="CONSOLIDADO" sheetId="1" r:id="rId1"/>
    <sheet name="SOLICITUDES 2023" sheetId="2" r:id="rId2"/>
    <sheet name="ALEATORIA 2023" sheetId="7" r:id="rId3"/>
    <sheet name="ACTAS" sheetId="3" r:id="rId4"/>
    <sheet name="CREDITOS NOVADOS O DOBLES" sheetId="4" r:id="rId5"/>
    <sheet name="CALCULO" sheetId="5" r:id="rId6"/>
    <sheet name="ARCHIVADO" sheetId="6" r:id="rId7"/>
    <sheet name="CLIENTES" sheetId="8" r:id="rId8"/>
    <sheet name="Hoja3" sheetId="16" r:id="rId9"/>
    <sheet name="RECAUDO" sheetId="10" r:id="rId10"/>
    <sheet name="Hoja1" sheetId="14" r:id="rId11"/>
    <sheet name="Hoja2" sheetId="15" r:id="rId12"/>
    <sheet name="CUN" sheetId="12" r:id="rId13"/>
    <sheet name="FLUJO CAJA 2024" sheetId="13" r:id="rId14"/>
    <sheet name="HISTORICO INFLACION" sheetId="11" r:id="rId15"/>
    <sheet name="Colocación de Creditos Monto" sheetId="9" r:id="rId16"/>
  </sheets>
  <externalReferences>
    <externalReference r:id="rId17"/>
  </externalReferences>
  <definedNames>
    <definedName name="_xlnm._FilterDatabase" localSheetId="3" hidden="1">ACTAS!$A$3:$O$1643</definedName>
    <definedName name="_xlnm._FilterDatabase" localSheetId="1" hidden="1">'SOLICITUDES 2023'!$A$1:$O$2858</definedName>
  </definedNames>
  <calcPr calcId="152511"/>
  <pivotCaches>
    <pivotCache cacheId="9" r:id="rId18"/>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0" i="16" l="1"/>
  <c r="M16" i="16"/>
  <c r="D6" i="14" l="1"/>
  <c r="D7" i="14" s="1"/>
  <c r="D8" i="14" s="1"/>
  <c r="D9" i="14" s="1"/>
  <c r="D10" i="14" s="1"/>
  <c r="D11" i="14" s="1"/>
  <c r="D12" i="14" s="1"/>
  <c r="D13" i="14" s="1"/>
  <c r="D14" i="14" l="1"/>
  <c r="R4" i="8"/>
  <c r="J61" i="12" l="1"/>
  <c r="I61" i="12"/>
  <c r="J59" i="12"/>
  <c r="J58" i="12"/>
  <c r="I58" i="12" s="1"/>
  <c r="J57" i="12"/>
  <c r="J56" i="12"/>
  <c r="I56" i="12" s="1"/>
  <c r="J55" i="12"/>
  <c r="I55" i="12" s="1"/>
  <c r="J54" i="12"/>
  <c r="J53" i="12"/>
  <c r="J52" i="12"/>
  <c r="J51" i="12"/>
  <c r="J50" i="12"/>
  <c r="J49" i="12"/>
  <c r="I49" i="12" s="1"/>
  <c r="J48" i="12"/>
  <c r="I54" i="12"/>
  <c r="I53" i="12"/>
  <c r="I52" i="12"/>
  <c r="J45" i="12"/>
  <c r="I51" i="12"/>
  <c r="I50" i="12"/>
  <c r="I48" i="12"/>
  <c r="J35" i="12"/>
  <c r="I35" i="12" s="1"/>
  <c r="J34" i="12"/>
  <c r="I34" i="12" s="1"/>
  <c r="J33" i="12"/>
  <c r="I33" i="12" s="1"/>
  <c r="J32" i="12"/>
  <c r="J31" i="12"/>
  <c r="I31" i="12"/>
  <c r="L28" i="12"/>
  <c r="H31" i="12"/>
  <c r="I59" i="12"/>
  <c r="I57" i="12"/>
  <c r="M2" i="12"/>
  <c r="F36" i="12"/>
  <c r="E36" i="12"/>
  <c r="G35" i="12"/>
  <c r="G34" i="12"/>
  <c r="G33" i="12"/>
  <c r="G32" i="12"/>
  <c r="D32" i="12"/>
  <c r="H32" i="12" s="1"/>
  <c r="D33" i="12" s="1"/>
  <c r="H33" i="12" s="1"/>
  <c r="D34" i="12" s="1"/>
  <c r="H34" i="12" s="1"/>
  <c r="D35" i="12" s="1"/>
  <c r="H35" i="12" s="1"/>
  <c r="G31" i="12"/>
  <c r="H8" i="13"/>
  <c r="E13" i="13"/>
  <c r="D13" i="13"/>
  <c r="F12" i="13"/>
  <c r="F11" i="13"/>
  <c r="F10" i="13"/>
  <c r="F9" i="13"/>
  <c r="G8" i="13"/>
  <c r="C9" i="13" s="1"/>
  <c r="G9" i="13" s="1"/>
  <c r="C10" i="13" s="1"/>
  <c r="G10" i="13" s="1"/>
  <c r="C11" i="13" s="1"/>
  <c r="G11" i="13" s="1"/>
  <c r="C12" i="13" s="1"/>
  <c r="G12" i="13" s="1"/>
  <c r="F8" i="13"/>
  <c r="K19" i="12"/>
  <c r="M19" i="12" s="1"/>
  <c r="L19" i="12" s="1"/>
  <c r="K18" i="12"/>
  <c r="M18" i="12" s="1"/>
  <c r="L18" i="12" s="1"/>
  <c r="M17" i="12"/>
  <c r="L17" i="12" s="1"/>
  <c r="K17" i="12"/>
  <c r="M16" i="12"/>
  <c r="L16" i="12"/>
  <c r="K16" i="12"/>
  <c r="K15" i="12"/>
  <c r="M15" i="12" s="1"/>
  <c r="L15" i="12" s="1"/>
  <c r="K14" i="12"/>
  <c r="M14" i="12" s="1"/>
  <c r="L14" i="12" s="1"/>
  <c r="M13" i="12"/>
  <c r="L13" i="12" s="1"/>
  <c r="K13" i="12"/>
  <c r="P12" i="12"/>
  <c r="M12" i="12"/>
  <c r="L12" i="12" s="1"/>
  <c r="M11" i="12"/>
  <c r="L11" i="12"/>
  <c r="M10" i="12"/>
  <c r="L10" i="12" s="1"/>
  <c r="M9" i="12"/>
  <c r="L9" i="12"/>
  <c r="M8" i="12"/>
  <c r="L8" i="12" s="1"/>
  <c r="M7" i="12"/>
  <c r="L7" i="12"/>
  <c r="M6" i="12"/>
  <c r="L6" i="12" s="1"/>
  <c r="M5" i="12"/>
  <c r="L5" i="12"/>
  <c r="M4" i="12"/>
  <c r="L4" i="12" s="1"/>
  <c r="M3" i="12"/>
  <c r="L3" i="12"/>
  <c r="L2" i="12"/>
  <c r="I32" i="12" l="1"/>
  <c r="I37" i="12" s="1"/>
  <c r="L20" i="12"/>
  <c r="J37" i="12" l="1"/>
  <c r="G290" i="10" l="1"/>
  <c r="G280" i="10"/>
  <c r="F288" i="10"/>
  <c r="D280" i="10"/>
  <c r="E280" i="10"/>
  <c r="E281" i="10"/>
  <c r="E282" i="10"/>
  <c r="E283" i="10"/>
  <c r="E284" i="10"/>
  <c r="E285" i="10"/>
  <c r="E286" i="10"/>
  <c r="D286" i="10"/>
  <c r="D285" i="10"/>
  <c r="D284" i="10"/>
  <c r="D283" i="10"/>
  <c r="D282" i="10"/>
  <c r="D281" i="10"/>
  <c r="C243" i="10"/>
  <c r="H235" i="10"/>
  <c r="C247" i="10"/>
  <c r="E235" i="10"/>
  <c r="C286" i="10"/>
  <c r="C285" i="10"/>
  <c r="C284" i="10"/>
  <c r="C283" i="10"/>
  <c r="C282" i="10"/>
  <c r="C281" i="10"/>
  <c r="C280" i="10"/>
  <c r="N235" i="10"/>
  <c r="B260" i="10" s="1"/>
  <c r="C273" i="10"/>
  <c r="C272" i="10"/>
  <c r="C271" i="10"/>
  <c r="C270" i="10"/>
  <c r="C269" i="10"/>
  <c r="C268" i="10"/>
  <c r="C267" i="10"/>
  <c r="S236" i="10"/>
  <c r="S235" i="10"/>
  <c r="S221" i="10"/>
  <c r="S220" i="10"/>
  <c r="S206" i="10"/>
  <c r="S205" i="10"/>
  <c r="H236" i="10"/>
  <c r="E236" i="10" s="1"/>
  <c r="C238" i="10"/>
  <c r="H220" i="10"/>
  <c r="N221" i="10" s="1"/>
  <c r="H221" i="10"/>
  <c r="E221" i="10" s="1"/>
  <c r="H205" i="10"/>
  <c r="N206" i="10" s="1"/>
  <c r="C205" i="10"/>
  <c r="N205" i="10" s="1"/>
  <c r="B258" i="10" s="1"/>
  <c r="H206" i="10"/>
  <c r="E206" i="10" s="1"/>
  <c r="C208" i="10" l="1"/>
  <c r="E205" i="10"/>
  <c r="E220" i="10"/>
  <c r="E223" i="10" s="1"/>
  <c r="N208" i="10"/>
  <c r="N213" i="10" s="1"/>
  <c r="D258" i="10" s="1"/>
  <c r="E258" i="10" s="1"/>
  <c r="E238" i="10"/>
  <c r="N236" i="10"/>
  <c r="N238" i="10" s="1"/>
  <c r="N243" i="10" s="1"/>
  <c r="D260" i="10" s="1"/>
  <c r="E260" i="10" s="1"/>
  <c r="E208" i="10"/>
  <c r="C210" i="10" s="1"/>
  <c r="C213" i="10" s="1"/>
  <c r="F160" i="10"/>
  <c r="F179" i="10"/>
  <c r="F178" i="10"/>
  <c r="F177" i="10"/>
  <c r="F176" i="10"/>
  <c r="F175" i="10"/>
  <c r="F174" i="10"/>
  <c r="F173" i="10"/>
  <c r="F172" i="10"/>
  <c r="F171" i="10"/>
  <c r="F170" i="10"/>
  <c r="F169" i="10"/>
  <c r="F168" i="10"/>
  <c r="E196" i="10"/>
  <c r="F195" i="10"/>
  <c r="D196" i="10"/>
  <c r="F194" i="10"/>
  <c r="F193" i="10"/>
  <c r="F192" i="10"/>
  <c r="F191" i="10"/>
  <c r="F190" i="10"/>
  <c r="F189" i="10"/>
  <c r="F188" i="10"/>
  <c r="F187" i="10"/>
  <c r="F186" i="10"/>
  <c r="F185" i="10"/>
  <c r="F184" i="10"/>
  <c r="F183" i="10"/>
  <c r="F182" i="10"/>
  <c r="F181" i="10"/>
  <c r="F180" i="10"/>
  <c r="F151" i="10"/>
  <c r="B267" i="10" s="1"/>
  <c r="B280" i="10" s="1"/>
  <c r="F280" i="10" s="1"/>
  <c r="B151" i="10"/>
  <c r="B160" i="10"/>
  <c r="C240" i="10" l="1"/>
  <c r="F281" i="10"/>
  <c r="D267" i="10"/>
  <c r="E267" i="10" s="1"/>
  <c r="B268" i="10"/>
  <c r="B281" i="10" s="1"/>
  <c r="B162" i="10"/>
  <c r="F154" i="10"/>
  <c r="B154" i="10"/>
  <c r="C220" i="10"/>
  <c r="H22" i="1"/>
  <c r="G22" i="1"/>
  <c r="F282" i="10" l="1"/>
  <c r="D268" i="10"/>
  <c r="B269" i="10"/>
  <c r="B282" i="10" s="1"/>
  <c r="E268" i="10"/>
  <c r="N220" i="10"/>
  <c r="C223" i="10"/>
  <c r="C225" i="10" s="1"/>
  <c r="C228" i="10" s="1"/>
  <c r="H2884" i="2"/>
  <c r="H2883" i="2"/>
  <c r="G2884" i="2"/>
  <c r="D269" i="10" l="1"/>
  <c r="E269" i="10" s="1"/>
  <c r="N223" i="10"/>
  <c r="N228" i="10" s="1"/>
  <c r="D259" i="10" s="1"/>
  <c r="B259" i="10"/>
  <c r="R147" i="9"/>
  <c r="R2" i="9"/>
  <c r="R3" i="9"/>
  <c r="R4" i="9"/>
  <c r="R5" i="9"/>
  <c r="R6" i="9"/>
  <c r="R7" i="9"/>
  <c r="R8" i="9"/>
  <c r="R9" i="9"/>
  <c r="R10" i="9"/>
  <c r="R11" i="9"/>
  <c r="R12" i="9"/>
  <c r="R13" i="9"/>
  <c r="R14" i="9"/>
  <c r="R15" i="9"/>
  <c r="R16" i="9"/>
  <c r="R17" i="9"/>
  <c r="R18" i="9"/>
  <c r="R19" i="9"/>
  <c r="R20" i="9"/>
  <c r="R21" i="9"/>
  <c r="R22" i="9"/>
  <c r="R23" i="9"/>
  <c r="R24" i="9"/>
  <c r="R25" i="9"/>
  <c r="R26" i="9"/>
  <c r="R27" i="9"/>
  <c r="R28" i="9"/>
  <c r="R29" i="9"/>
  <c r="R30" i="9"/>
  <c r="R31" i="9"/>
  <c r="R32" i="9"/>
  <c r="R33" i="9"/>
  <c r="R34" i="9"/>
  <c r="R35" i="9"/>
  <c r="R36" i="9"/>
  <c r="R37" i="9"/>
  <c r="R38" i="9"/>
  <c r="R39" i="9"/>
  <c r="R40" i="9"/>
  <c r="R41" i="9"/>
  <c r="R42" i="9"/>
  <c r="R43" i="9"/>
  <c r="R44" i="9"/>
  <c r="R45" i="9"/>
  <c r="R46" i="9"/>
  <c r="R47" i="9"/>
  <c r="R48" i="9"/>
  <c r="R49" i="9"/>
  <c r="R50" i="9"/>
  <c r="R51" i="9"/>
  <c r="R52" i="9"/>
  <c r="R53" i="9"/>
  <c r="R54" i="9"/>
  <c r="R55" i="9"/>
  <c r="R56" i="9"/>
  <c r="R57" i="9"/>
  <c r="R58" i="9"/>
  <c r="R59" i="9"/>
  <c r="R60" i="9"/>
  <c r="R61" i="9"/>
  <c r="R62" i="9"/>
  <c r="R63" i="9"/>
  <c r="R64" i="9"/>
  <c r="R65" i="9"/>
  <c r="R66" i="9"/>
  <c r="R67"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R106" i="9"/>
  <c r="R107" i="9"/>
  <c r="R108" i="9"/>
  <c r="R109" i="9"/>
  <c r="R110" i="9"/>
  <c r="R111" i="9"/>
  <c r="R112"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38" i="9"/>
  <c r="R139" i="9"/>
  <c r="R140" i="9"/>
  <c r="R141" i="9"/>
  <c r="R142" i="9"/>
  <c r="R143" i="9"/>
  <c r="R144" i="9"/>
  <c r="R145" i="9"/>
  <c r="R146" i="9"/>
  <c r="D23" i="1"/>
  <c r="K1404"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318" i="3"/>
  <c r="C1464" i="3"/>
  <c r="C1463" i="3"/>
  <c r="C1462" i="3"/>
  <c r="C1461" i="3"/>
  <c r="C1460" i="3"/>
  <c r="C1459" i="3"/>
  <c r="C1458" i="3"/>
  <c r="C1457" i="3"/>
  <c r="C1456" i="3"/>
  <c r="C1455" i="3"/>
  <c r="C1454" i="3"/>
  <c r="C1453" i="3"/>
  <c r="C1452" i="3"/>
  <c r="C1451" i="3"/>
  <c r="C1450" i="3"/>
  <c r="C1449" i="3"/>
  <c r="C1448" i="3"/>
  <c r="C1447" i="3"/>
  <c r="C1446" i="3"/>
  <c r="C1445" i="3"/>
  <c r="C1444" i="3"/>
  <c r="C1443" i="3"/>
  <c r="C1442" i="3"/>
  <c r="C1441" i="3"/>
  <c r="C1440" i="3"/>
  <c r="C1439" i="3"/>
  <c r="C1438" i="3"/>
  <c r="C1437" i="3"/>
  <c r="C1436" i="3"/>
  <c r="C1435" i="3"/>
  <c r="C1434" i="3"/>
  <c r="C1433" i="3"/>
  <c r="C1432" i="3"/>
  <c r="C1431" i="3"/>
  <c r="C1430" i="3"/>
  <c r="C1429" i="3"/>
  <c r="C1428" i="3"/>
  <c r="C1427" i="3"/>
  <c r="C1426" i="3"/>
  <c r="C1425" i="3"/>
  <c r="C1424" i="3"/>
  <c r="C1423" i="3"/>
  <c r="C1422" i="3"/>
  <c r="C1421" i="3"/>
  <c r="C1420" i="3"/>
  <c r="C1419" i="3"/>
  <c r="C1418" i="3"/>
  <c r="C1417" i="3"/>
  <c r="C1416" i="3"/>
  <c r="C1415" i="3"/>
  <c r="C1414" i="3"/>
  <c r="C1413" i="3"/>
  <c r="C1412" i="3"/>
  <c r="C1411" i="3"/>
  <c r="C1410" i="3"/>
  <c r="C1409" i="3"/>
  <c r="C1408" i="3"/>
  <c r="C1407" i="3"/>
  <c r="C1406" i="3"/>
  <c r="C1405" i="3"/>
  <c r="C1404" i="3"/>
  <c r="C1403" i="3"/>
  <c r="C1402" i="3"/>
  <c r="C1401" i="3"/>
  <c r="C1400" i="3"/>
  <c r="C1399" i="3"/>
  <c r="C1398" i="3"/>
  <c r="C1397" i="3"/>
  <c r="C1396" i="3"/>
  <c r="C1395" i="3"/>
  <c r="C1394" i="3"/>
  <c r="C1393" i="3"/>
  <c r="C1392" i="3"/>
  <c r="C1391" i="3"/>
  <c r="C1390" i="3"/>
  <c r="C1389" i="3"/>
  <c r="C1388" i="3"/>
  <c r="C1387" i="3"/>
  <c r="C1386" i="3"/>
  <c r="C1385" i="3"/>
  <c r="C1384" i="3"/>
  <c r="C1383" i="3"/>
  <c r="C1382" i="3"/>
  <c r="C1381" i="3"/>
  <c r="C1380" i="3"/>
  <c r="C1379" i="3"/>
  <c r="C1378" i="3"/>
  <c r="C1376" i="3"/>
  <c r="C1375" i="3"/>
  <c r="C1374" i="3"/>
  <c r="C1372" i="3"/>
  <c r="C1371" i="3"/>
  <c r="C1370" i="3"/>
  <c r="C1369" i="3"/>
  <c r="C1368" i="3"/>
  <c r="C1367" i="3"/>
  <c r="C1366" i="3"/>
  <c r="C1365" i="3"/>
  <c r="C1364" i="3"/>
  <c r="C1363" i="3"/>
  <c r="C1362" i="3"/>
  <c r="C1361" i="3"/>
  <c r="C1360" i="3"/>
  <c r="C1359" i="3"/>
  <c r="C1358" i="3"/>
  <c r="C1357" i="3"/>
  <c r="C1356" i="3"/>
  <c r="C1355" i="3"/>
  <c r="C1354" i="3"/>
  <c r="C1353" i="3"/>
  <c r="C1352" i="3"/>
  <c r="G19" i="1"/>
  <c r="F19" i="1"/>
  <c r="E19" i="1"/>
  <c r="D19" i="1"/>
  <c r="B270" i="10" l="1"/>
  <c r="B283" i="10" s="1"/>
  <c r="F283" i="10" s="1"/>
  <c r="E259" i="10"/>
  <c r="R2" i="7"/>
  <c r="R1622" i="7"/>
  <c r="P1622" i="7"/>
  <c r="R1621" i="7"/>
  <c r="P1621" i="7"/>
  <c r="R1620" i="7"/>
  <c r="P1620" i="7"/>
  <c r="R1619" i="7"/>
  <c r="P1619" i="7"/>
  <c r="R1618" i="7"/>
  <c r="P1618" i="7"/>
  <c r="R1617" i="7"/>
  <c r="P1617" i="7"/>
  <c r="R1616" i="7"/>
  <c r="P1616" i="7"/>
  <c r="R1615" i="7"/>
  <c r="P1615" i="7"/>
  <c r="R1614" i="7"/>
  <c r="P1614" i="7"/>
  <c r="R1613" i="7"/>
  <c r="P1613" i="7"/>
  <c r="R1612" i="7"/>
  <c r="P1612" i="7"/>
  <c r="R1611" i="7"/>
  <c r="P1611" i="7"/>
  <c r="R1610" i="7"/>
  <c r="P1610" i="7"/>
  <c r="R1609" i="7"/>
  <c r="P1609" i="7"/>
  <c r="R1608" i="7"/>
  <c r="P1608" i="7"/>
  <c r="R1607" i="7"/>
  <c r="P1607" i="7"/>
  <c r="R1606" i="7"/>
  <c r="P1606" i="7"/>
  <c r="R1605" i="7"/>
  <c r="P1605" i="7"/>
  <c r="R1604" i="7"/>
  <c r="P1604" i="7"/>
  <c r="R1603" i="7"/>
  <c r="P1603" i="7"/>
  <c r="R1602" i="7"/>
  <c r="P1602" i="7"/>
  <c r="R1601" i="7"/>
  <c r="P1601" i="7"/>
  <c r="R1600" i="7"/>
  <c r="P1600" i="7"/>
  <c r="R1599" i="7"/>
  <c r="P1599" i="7"/>
  <c r="R1598" i="7"/>
  <c r="P1598" i="7"/>
  <c r="R1597" i="7"/>
  <c r="P1597" i="7"/>
  <c r="R1596" i="7"/>
  <c r="P1596" i="7"/>
  <c r="R1595" i="7"/>
  <c r="P1595" i="7"/>
  <c r="R1594" i="7"/>
  <c r="P1594" i="7"/>
  <c r="R1593" i="7"/>
  <c r="P1593" i="7"/>
  <c r="R1592" i="7"/>
  <c r="P1592" i="7"/>
  <c r="R1591" i="7"/>
  <c r="P1591" i="7"/>
  <c r="R1590" i="7"/>
  <c r="P1590" i="7"/>
  <c r="R1589" i="7"/>
  <c r="P1589" i="7"/>
  <c r="R1588" i="7"/>
  <c r="P1588" i="7"/>
  <c r="R1587" i="7"/>
  <c r="P1587" i="7"/>
  <c r="R1586" i="7"/>
  <c r="P1586" i="7"/>
  <c r="R1585" i="7"/>
  <c r="P1585" i="7"/>
  <c r="R1584" i="7"/>
  <c r="P1584" i="7"/>
  <c r="R1583" i="7"/>
  <c r="P1583" i="7"/>
  <c r="R1582" i="7"/>
  <c r="P1582" i="7"/>
  <c r="R1581" i="7"/>
  <c r="P1581" i="7"/>
  <c r="R1580" i="7"/>
  <c r="P1580" i="7"/>
  <c r="R1579" i="7"/>
  <c r="P1579" i="7"/>
  <c r="R1578" i="7"/>
  <c r="P1578" i="7"/>
  <c r="R1577" i="7"/>
  <c r="P1577" i="7"/>
  <c r="R1576" i="7"/>
  <c r="P1576" i="7"/>
  <c r="R1575" i="7"/>
  <c r="P1575" i="7"/>
  <c r="R1574" i="7"/>
  <c r="P1574" i="7"/>
  <c r="R1573" i="7"/>
  <c r="P1573" i="7"/>
  <c r="R1572" i="7"/>
  <c r="P1572" i="7"/>
  <c r="R1571" i="7"/>
  <c r="P1571" i="7"/>
  <c r="R1570" i="7"/>
  <c r="P1570" i="7"/>
  <c r="R1569" i="7"/>
  <c r="P1569" i="7"/>
  <c r="R1568" i="7"/>
  <c r="P1568" i="7"/>
  <c r="R1567" i="7"/>
  <c r="P1567" i="7"/>
  <c r="R1566" i="7"/>
  <c r="P1566" i="7"/>
  <c r="R1565" i="7"/>
  <c r="P1565" i="7"/>
  <c r="R1564" i="7"/>
  <c r="P1564" i="7"/>
  <c r="R1563" i="7"/>
  <c r="P1563" i="7"/>
  <c r="R1562" i="7"/>
  <c r="P1562" i="7"/>
  <c r="R1561" i="7"/>
  <c r="P1561" i="7"/>
  <c r="R1560" i="7"/>
  <c r="P1560" i="7"/>
  <c r="R1559" i="7"/>
  <c r="P1559" i="7"/>
  <c r="R1558" i="7"/>
  <c r="P1558" i="7"/>
  <c r="R1557" i="7"/>
  <c r="P1557" i="7"/>
  <c r="R1556" i="7"/>
  <c r="P1556" i="7"/>
  <c r="R1555" i="7"/>
  <c r="P1555" i="7"/>
  <c r="R1554" i="7"/>
  <c r="P1554" i="7"/>
  <c r="R1553" i="7"/>
  <c r="P1553" i="7"/>
  <c r="R1552" i="7"/>
  <c r="P1552" i="7"/>
  <c r="R1551" i="7"/>
  <c r="P1551" i="7"/>
  <c r="R1550" i="7"/>
  <c r="P1550" i="7"/>
  <c r="R1549" i="7"/>
  <c r="P1549" i="7"/>
  <c r="R1548" i="7"/>
  <c r="P1548" i="7"/>
  <c r="R1547" i="7"/>
  <c r="P1547" i="7"/>
  <c r="R1546" i="7"/>
  <c r="P1546" i="7"/>
  <c r="R1545" i="7"/>
  <c r="P1545" i="7"/>
  <c r="R1544" i="7"/>
  <c r="P1544" i="7"/>
  <c r="R1543" i="7"/>
  <c r="P1543" i="7"/>
  <c r="R1542" i="7"/>
  <c r="P1542" i="7"/>
  <c r="R1541" i="7"/>
  <c r="P1541" i="7"/>
  <c r="R1540" i="7"/>
  <c r="P1540" i="7"/>
  <c r="R1539" i="7"/>
  <c r="P1539" i="7"/>
  <c r="R1538" i="7"/>
  <c r="P1538" i="7"/>
  <c r="R1537" i="7"/>
  <c r="P1537" i="7"/>
  <c r="R1536" i="7"/>
  <c r="P1536" i="7"/>
  <c r="R1535" i="7"/>
  <c r="P1535" i="7"/>
  <c r="R1534" i="7"/>
  <c r="P1534" i="7"/>
  <c r="R1533" i="7"/>
  <c r="P1533" i="7"/>
  <c r="R1532" i="7"/>
  <c r="P1532" i="7"/>
  <c r="R1531" i="7"/>
  <c r="P1531" i="7"/>
  <c r="R1530" i="7"/>
  <c r="P1530" i="7"/>
  <c r="R1529" i="7"/>
  <c r="P1529" i="7"/>
  <c r="R1528" i="7"/>
  <c r="P1528" i="7"/>
  <c r="R1527" i="7"/>
  <c r="P1527" i="7"/>
  <c r="R1526" i="7"/>
  <c r="P1526" i="7"/>
  <c r="R1525" i="7"/>
  <c r="P1525" i="7"/>
  <c r="R1524" i="7"/>
  <c r="P1524" i="7"/>
  <c r="R1523" i="7"/>
  <c r="P1523" i="7"/>
  <c r="R1522" i="7"/>
  <c r="P1522" i="7"/>
  <c r="R1521" i="7"/>
  <c r="P1521" i="7"/>
  <c r="R1520" i="7"/>
  <c r="P1520" i="7"/>
  <c r="R1519" i="7"/>
  <c r="P1519" i="7"/>
  <c r="R1518" i="7"/>
  <c r="P1518" i="7"/>
  <c r="R1517" i="7"/>
  <c r="P1517" i="7"/>
  <c r="R1516" i="7"/>
  <c r="P1516" i="7"/>
  <c r="R1515" i="7"/>
  <c r="P1515" i="7"/>
  <c r="R1514" i="7"/>
  <c r="P1514" i="7"/>
  <c r="R1513" i="7"/>
  <c r="P1513" i="7"/>
  <c r="R1512" i="7"/>
  <c r="P1512" i="7"/>
  <c r="R1511" i="7"/>
  <c r="P1511" i="7"/>
  <c r="R1510" i="7"/>
  <c r="P1510" i="7"/>
  <c r="R1509" i="7"/>
  <c r="P1509" i="7"/>
  <c r="R1508" i="7"/>
  <c r="P1508" i="7"/>
  <c r="R1507" i="7"/>
  <c r="P1507" i="7"/>
  <c r="R1506" i="7"/>
  <c r="P1506" i="7"/>
  <c r="R1505" i="7"/>
  <c r="P1505" i="7"/>
  <c r="R1504" i="7"/>
  <c r="P1504" i="7"/>
  <c r="R1503" i="7"/>
  <c r="P1503" i="7"/>
  <c r="R1502" i="7"/>
  <c r="P1502" i="7"/>
  <c r="R1501" i="7"/>
  <c r="P1501" i="7"/>
  <c r="R1500" i="7"/>
  <c r="P1500" i="7"/>
  <c r="R1499" i="7"/>
  <c r="P1499" i="7"/>
  <c r="R1498" i="7"/>
  <c r="P1498" i="7"/>
  <c r="R1497" i="7"/>
  <c r="P1497" i="7"/>
  <c r="R1496" i="7"/>
  <c r="P1496" i="7"/>
  <c r="R1495" i="7"/>
  <c r="P1495" i="7"/>
  <c r="R1494" i="7"/>
  <c r="P1494" i="7"/>
  <c r="R1493" i="7"/>
  <c r="P1493" i="7"/>
  <c r="R1492" i="7"/>
  <c r="P1492" i="7"/>
  <c r="R1491" i="7"/>
  <c r="P1491" i="7"/>
  <c r="R1490" i="7"/>
  <c r="P1490" i="7"/>
  <c r="R1489" i="7"/>
  <c r="P1489" i="7"/>
  <c r="R1488" i="7"/>
  <c r="P1488" i="7"/>
  <c r="R1487" i="7"/>
  <c r="P1487" i="7"/>
  <c r="R1486" i="7"/>
  <c r="P1486" i="7"/>
  <c r="R1485" i="7"/>
  <c r="P1485" i="7"/>
  <c r="R1484" i="7"/>
  <c r="P1484" i="7"/>
  <c r="R1483" i="7"/>
  <c r="P1483" i="7"/>
  <c r="R1482" i="7"/>
  <c r="P1482" i="7"/>
  <c r="R1481" i="7"/>
  <c r="P1481" i="7"/>
  <c r="R1480" i="7"/>
  <c r="P1480" i="7"/>
  <c r="R1479" i="7"/>
  <c r="P1479" i="7"/>
  <c r="R1478" i="7"/>
  <c r="P1478" i="7"/>
  <c r="R1477" i="7"/>
  <c r="P1477" i="7"/>
  <c r="R1476" i="7"/>
  <c r="P1476" i="7"/>
  <c r="R1475" i="7"/>
  <c r="P1475" i="7"/>
  <c r="R1474" i="7"/>
  <c r="P1474" i="7"/>
  <c r="R1473" i="7"/>
  <c r="P1473" i="7"/>
  <c r="R1472" i="7"/>
  <c r="P1472" i="7"/>
  <c r="R1471" i="7"/>
  <c r="P1471" i="7"/>
  <c r="R1470" i="7"/>
  <c r="P1470" i="7"/>
  <c r="R1469" i="7"/>
  <c r="P1469" i="7"/>
  <c r="R1468" i="7"/>
  <c r="P1468" i="7"/>
  <c r="R1467" i="7"/>
  <c r="P1467" i="7"/>
  <c r="R1466" i="7"/>
  <c r="P1466" i="7"/>
  <c r="R1465" i="7"/>
  <c r="P1465" i="7"/>
  <c r="R1464" i="7"/>
  <c r="P1464" i="7"/>
  <c r="R1463" i="7"/>
  <c r="P1463" i="7"/>
  <c r="R1462" i="7"/>
  <c r="P1462" i="7"/>
  <c r="R1461" i="7"/>
  <c r="P1461" i="7"/>
  <c r="R1460" i="7"/>
  <c r="P1460" i="7"/>
  <c r="R1459" i="7"/>
  <c r="P1459" i="7"/>
  <c r="R1458" i="7"/>
  <c r="P1458" i="7"/>
  <c r="R1457" i="7"/>
  <c r="P1457" i="7"/>
  <c r="R1456" i="7"/>
  <c r="P1456" i="7"/>
  <c r="R1455" i="7"/>
  <c r="P1455" i="7"/>
  <c r="R1454" i="7"/>
  <c r="P1454" i="7"/>
  <c r="R1453" i="7"/>
  <c r="P1453" i="7"/>
  <c r="R1452" i="7"/>
  <c r="P1452" i="7"/>
  <c r="R1451" i="7"/>
  <c r="P1451" i="7"/>
  <c r="R1450" i="7"/>
  <c r="P1450" i="7"/>
  <c r="R1449" i="7"/>
  <c r="P1449" i="7"/>
  <c r="R1448" i="7"/>
  <c r="P1448" i="7"/>
  <c r="R1447" i="7"/>
  <c r="P1447" i="7"/>
  <c r="R1446" i="7"/>
  <c r="P1446" i="7"/>
  <c r="R1445" i="7"/>
  <c r="P1445" i="7"/>
  <c r="R1444" i="7"/>
  <c r="P1444" i="7"/>
  <c r="R1443" i="7"/>
  <c r="P1443" i="7"/>
  <c r="R1442" i="7"/>
  <c r="P1442" i="7"/>
  <c r="R1441" i="7"/>
  <c r="P1441" i="7"/>
  <c r="R1440" i="7"/>
  <c r="P1440" i="7"/>
  <c r="R1439" i="7"/>
  <c r="P1439" i="7"/>
  <c r="R1438" i="7"/>
  <c r="P1438" i="7"/>
  <c r="R1437" i="7"/>
  <c r="P1437" i="7"/>
  <c r="R1436" i="7"/>
  <c r="P1436" i="7"/>
  <c r="R1435" i="7"/>
  <c r="P1435" i="7"/>
  <c r="R1434" i="7"/>
  <c r="P1434" i="7"/>
  <c r="R1433" i="7"/>
  <c r="P1433" i="7"/>
  <c r="R1432" i="7"/>
  <c r="P1432" i="7"/>
  <c r="R1431" i="7"/>
  <c r="P1431" i="7"/>
  <c r="R1430" i="7"/>
  <c r="P1430" i="7"/>
  <c r="R1429" i="7"/>
  <c r="P1429" i="7"/>
  <c r="R1428" i="7"/>
  <c r="P1428" i="7"/>
  <c r="R1427" i="7"/>
  <c r="P1427" i="7"/>
  <c r="R1426" i="7"/>
  <c r="P1426" i="7"/>
  <c r="R1425" i="7"/>
  <c r="P1425" i="7"/>
  <c r="R1424" i="7"/>
  <c r="P1424" i="7"/>
  <c r="R1423" i="7"/>
  <c r="P1423" i="7"/>
  <c r="R1422" i="7"/>
  <c r="P1422" i="7"/>
  <c r="R1421" i="7"/>
  <c r="P1421" i="7"/>
  <c r="R1420" i="7"/>
  <c r="P1420" i="7"/>
  <c r="R1419" i="7"/>
  <c r="P1419" i="7"/>
  <c r="R1418" i="7"/>
  <c r="P1418" i="7"/>
  <c r="R1417" i="7"/>
  <c r="P1417" i="7"/>
  <c r="R1416" i="7"/>
  <c r="P1416" i="7"/>
  <c r="R1415" i="7"/>
  <c r="P1415" i="7"/>
  <c r="R1414" i="7"/>
  <c r="P1414" i="7"/>
  <c r="R1413" i="7"/>
  <c r="P1413" i="7"/>
  <c r="R1412" i="7"/>
  <c r="P1412" i="7"/>
  <c r="R1411" i="7"/>
  <c r="P1411" i="7"/>
  <c r="R1410" i="7"/>
  <c r="P1410" i="7"/>
  <c r="R1409" i="7"/>
  <c r="P1409" i="7"/>
  <c r="R1408" i="7"/>
  <c r="P1408" i="7"/>
  <c r="R1407" i="7"/>
  <c r="P1407" i="7"/>
  <c r="R1406" i="7"/>
  <c r="P1406" i="7"/>
  <c r="R1405" i="7"/>
  <c r="P1405" i="7"/>
  <c r="R1404" i="7"/>
  <c r="P1404" i="7"/>
  <c r="R1403" i="7"/>
  <c r="P1403" i="7"/>
  <c r="R1402" i="7"/>
  <c r="P1402" i="7"/>
  <c r="R1401" i="7"/>
  <c r="P1401" i="7"/>
  <c r="R1400" i="7"/>
  <c r="P1400" i="7"/>
  <c r="R1399" i="7"/>
  <c r="P1399" i="7"/>
  <c r="R1398" i="7"/>
  <c r="P1398" i="7"/>
  <c r="R1397" i="7"/>
  <c r="P1397" i="7"/>
  <c r="R1396" i="7"/>
  <c r="P1396" i="7"/>
  <c r="R1395" i="7"/>
  <c r="P1395" i="7"/>
  <c r="R1394" i="7"/>
  <c r="P1394" i="7"/>
  <c r="R1393" i="7"/>
  <c r="P1393" i="7"/>
  <c r="R1392" i="7"/>
  <c r="P1392" i="7"/>
  <c r="R1391" i="7"/>
  <c r="P1391" i="7"/>
  <c r="R1390" i="7"/>
  <c r="P1390" i="7"/>
  <c r="R1389" i="7"/>
  <c r="P1389" i="7"/>
  <c r="R1388" i="7"/>
  <c r="P1388" i="7"/>
  <c r="R1387" i="7"/>
  <c r="P1387" i="7"/>
  <c r="R1386" i="7"/>
  <c r="P1386" i="7"/>
  <c r="R1385" i="7"/>
  <c r="P1385" i="7"/>
  <c r="R1384" i="7"/>
  <c r="P1384" i="7"/>
  <c r="R1383" i="7"/>
  <c r="P1383" i="7"/>
  <c r="R1382" i="7"/>
  <c r="P1382" i="7"/>
  <c r="R1381" i="7"/>
  <c r="P1381" i="7"/>
  <c r="R1380" i="7"/>
  <c r="P1380" i="7"/>
  <c r="R1379" i="7"/>
  <c r="P1379" i="7"/>
  <c r="R1378" i="7"/>
  <c r="P1378" i="7"/>
  <c r="R1377" i="7"/>
  <c r="P1377" i="7"/>
  <c r="R1376" i="7"/>
  <c r="P1376" i="7"/>
  <c r="R1375" i="7"/>
  <c r="P1375" i="7"/>
  <c r="R1374" i="7"/>
  <c r="P1374" i="7"/>
  <c r="R1373" i="7"/>
  <c r="P1373" i="7"/>
  <c r="R1372" i="7"/>
  <c r="P1372" i="7"/>
  <c r="R1371" i="7"/>
  <c r="P1371" i="7"/>
  <c r="R1370" i="7"/>
  <c r="P1370" i="7"/>
  <c r="R1369" i="7"/>
  <c r="P1369" i="7"/>
  <c r="R1368" i="7"/>
  <c r="P1368" i="7"/>
  <c r="R1367" i="7"/>
  <c r="P1367" i="7"/>
  <c r="R1366" i="7"/>
  <c r="P1366" i="7"/>
  <c r="R1365" i="7"/>
  <c r="P1365" i="7"/>
  <c r="R1364" i="7"/>
  <c r="P1364" i="7"/>
  <c r="R1363" i="7"/>
  <c r="P1363" i="7"/>
  <c r="R1362" i="7"/>
  <c r="P1362" i="7"/>
  <c r="R1361" i="7"/>
  <c r="P1361" i="7"/>
  <c r="R1360" i="7"/>
  <c r="P1360" i="7"/>
  <c r="R1359" i="7"/>
  <c r="P1359" i="7"/>
  <c r="R1358" i="7"/>
  <c r="P1358" i="7"/>
  <c r="R1357" i="7"/>
  <c r="P1357" i="7"/>
  <c r="R1356" i="7"/>
  <c r="P1356" i="7"/>
  <c r="R1355" i="7"/>
  <c r="P1355" i="7"/>
  <c r="R1354" i="7"/>
  <c r="P1354" i="7"/>
  <c r="R1353" i="7"/>
  <c r="P1353" i="7"/>
  <c r="R1352" i="7"/>
  <c r="P1352" i="7"/>
  <c r="R1351" i="7"/>
  <c r="P1351" i="7"/>
  <c r="R1350" i="7"/>
  <c r="P1350" i="7"/>
  <c r="R1349" i="7"/>
  <c r="P1349" i="7"/>
  <c r="R1348" i="7"/>
  <c r="P1348" i="7"/>
  <c r="R1347" i="7"/>
  <c r="P1347" i="7"/>
  <c r="R1346" i="7"/>
  <c r="P1346" i="7"/>
  <c r="R1345" i="7"/>
  <c r="P1345" i="7"/>
  <c r="R1344" i="7"/>
  <c r="P1344" i="7"/>
  <c r="R1343" i="7"/>
  <c r="P1343" i="7"/>
  <c r="R1342" i="7"/>
  <c r="P1342" i="7"/>
  <c r="R1341" i="7"/>
  <c r="P1341" i="7"/>
  <c r="R1340" i="7"/>
  <c r="P1340" i="7"/>
  <c r="R1339" i="7"/>
  <c r="P1339" i="7"/>
  <c r="R1338" i="7"/>
  <c r="P1338" i="7"/>
  <c r="R1337" i="7"/>
  <c r="P1337" i="7"/>
  <c r="R1336" i="7"/>
  <c r="P1336" i="7"/>
  <c r="R1335" i="7"/>
  <c r="P1335" i="7"/>
  <c r="R1334" i="7"/>
  <c r="P1334" i="7"/>
  <c r="R1333" i="7"/>
  <c r="P1333" i="7"/>
  <c r="R1332" i="7"/>
  <c r="P1332" i="7"/>
  <c r="R1331" i="7"/>
  <c r="P1331" i="7"/>
  <c r="R1330" i="7"/>
  <c r="P1330" i="7"/>
  <c r="R1329" i="7"/>
  <c r="P1329" i="7"/>
  <c r="R1328" i="7"/>
  <c r="P1328" i="7"/>
  <c r="R1327" i="7"/>
  <c r="P1327" i="7"/>
  <c r="R1326" i="7"/>
  <c r="P1326" i="7"/>
  <c r="R1325" i="7"/>
  <c r="P1325" i="7"/>
  <c r="R1324" i="7"/>
  <c r="P1324" i="7"/>
  <c r="R1323" i="7"/>
  <c r="P1323" i="7"/>
  <c r="R1322" i="7"/>
  <c r="P1322" i="7"/>
  <c r="R1321" i="7"/>
  <c r="P1321" i="7"/>
  <c r="R1320" i="7"/>
  <c r="P1320" i="7"/>
  <c r="R1319" i="7"/>
  <c r="P1319" i="7"/>
  <c r="R1318" i="7"/>
  <c r="P1318" i="7"/>
  <c r="R1317" i="7"/>
  <c r="P1317" i="7"/>
  <c r="R1316" i="7"/>
  <c r="P1316" i="7"/>
  <c r="R1315" i="7"/>
  <c r="P1315" i="7"/>
  <c r="R1314" i="7"/>
  <c r="P1314" i="7"/>
  <c r="R1313" i="7"/>
  <c r="P1313" i="7"/>
  <c r="R1312" i="7"/>
  <c r="P1312" i="7"/>
  <c r="R1311" i="7"/>
  <c r="P1311" i="7"/>
  <c r="R1310" i="7"/>
  <c r="P1310" i="7"/>
  <c r="R1309" i="7"/>
  <c r="P1309" i="7"/>
  <c r="R1308" i="7"/>
  <c r="P1308" i="7"/>
  <c r="R1307" i="7"/>
  <c r="P1307" i="7"/>
  <c r="R1306" i="7"/>
  <c r="P1306" i="7"/>
  <c r="R1305" i="7"/>
  <c r="P1305" i="7"/>
  <c r="R1304" i="7"/>
  <c r="P1304" i="7"/>
  <c r="R1303" i="7"/>
  <c r="P1303" i="7"/>
  <c r="R1302" i="7"/>
  <c r="P1302" i="7"/>
  <c r="R1301" i="7"/>
  <c r="P1301" i="7"/>
  <c r="R1300" i="7"/>
  <c r="P1300" i="7"/>
  <c r="R1299" i="7"/>
  <c r="P1299" i="7"/>
  <c r="R1298" i="7"/>
  <c r="P1298" i="7"/>
  <c r="R1297" i="7"/>
  <c r="P1297" i="7"/>
  <c r="R1296" i="7"/>
  <c r="P1296" i="7"/>
  <c r="R1295" i="7"/>
  <c r="P1295" i="7"/>
  <c r="R1294" i="7"/>
  <c r="P1294" i="7"/>
  <c r="R1293" i="7"/>
  <c r="P1293" i="7"/>
  <c r="R1292" i="7"/>
  <c r="P1292" i="7"/>
  <c r="R1291" i="7"/>
  <c r="P1291" i="7"/>
  <c r="R1290" i="7"/>
  <c r="P1290" i="7"/>
  <c r="R1289" i="7"/>
  <c r="P1289" i="7"/>
  <c r="R1288" i="7"/>
  <c r="P1288" i="7"/>
  <c r="R1287" i="7"/>
  <c r="P1287" i="7"/>
  <c r="R1286" i="7"/>
  <c r="P1286" i="7"/>
  <c r="R1285" i="7"/>
  <c r="P1285" i="7"/>
  <c r="R1284" i="7"/>
  <c r="P1284" i="7"/>
  <c r="R1283" i="7"/>
  <c r="P1283" i="7"/>
  <c r="R1282" i="7"/>
  <c r="P1282" i="7"/>
  <c r="R1281" i="7"/>
  <c r="P1281" i="7"/>
  <c r="R1280" i="7"/>
  <c r="P1280" i="7"/>
  <c r="R1279" i="7"/>
  <c r="P1279" i="7"/>
  <c r="R1278" i="7"/>
  <c r="P1278" i="7"/>
  <c r="R1277" i="7"/>
  <c r="P1277" i="7"/>
  <c r="R1276" i="7"/>
  <c r="P1276" i="7"/>
  <c r="R1275" i="7"/>
  <c r="P1275" i="7"/>
  <c r="R1274" i="7"/>
  <c r="P1274" i="7"/>
  <c r="R1273" i="7"/>
  <c r="P1273" i="7"/>
  <c r="R1272" i="7"/>
  <c r="P1272" i="7"/>
  <c r="R1271" i="7"/>
  <c r="P1271" i="7"/>
  <c r="R1270" i="7"/>
  <c r="P1270" i="7"/>
  <c r="R1269" i="7"/>
  <c r="P1269" i="7"/>
  <c r="R1268" i="7"/>
  <c r="P1268" i="7"/>
  <c r="R1267" i="7"/>
  <c r="P1267" i="7"/>
  <c r="R1266" i="7"/>
  <c r="P1266" i="7"/>
  <c r="R1265" i="7"/>
  <c r="P1265" i="7"/>
  <c r="R1264" i="7"/>
  <c r="P1264" i="7"/>
  <c r="R1263" i="7"/>
  <c r="P1263" i="7"/>
  <c r="R1262" i="7"/>
  <c r="P1262" i="7"/>
  <c r="R1261" i="7"/>
  <c r="P1261" i="7"/>
  <c r="R1260" i="7"/>
  <c r="P1260" i="7"/>
  <c r="R1259" i="7"/>
  <c r="P1259" i="7"/>
  <c r="R1258" i="7"/>
  <c r="P1258" i="7"/>
  <c r="R1257" i="7"/>
  <c r="P1257" i="7"/>
  <c r="R1256" i="7"/>
  <c r="P1256" i="7"/>
  <c r="R1255" i="7"/>
  <c r="P1255" i="7"/>
  <c r="R1254" i="7"/>
  <c r="P1254" i="7"/>
  <c r="R1253" i="7"/>
  <c r="P1253" i="7"/>
  <c r="R1252" i="7"/>
  <c r="P1252" i="7"/>
  <c r="R1251" i="7"/>
  <c r="P1251" i="7"/>
  <c r="R1250" i="7"/>
  <c r="P1250" i="7"/>
  <c r="R1249" i="7"/>
  <c r="P1249" i="7"/>
  <c r="R1248" i="7"/>
  <c r="P1248" i="7"/>
  <c r="R1247" i="7"/>
  <c r="P1247" i="7"/>
  <c r="R1246" i="7"/>
  <c r="P1246" i="7"/>
  <c r="R1245" i="7"/>
  <c r="P1245" i="7"/>
  <c r="R1244" i="7"/>
  <c r="P1244" i="7"/>
  <c r="R1243" i="7"/>
  <c r="P1243" i="7"/>
  <c r="R1242" i="7"/>
  <c r="P1242" i="7"/>
  <c r="R1241" i="7"/>
  <c r="P1241" i="7"/>
  <c r="R1240" i="7"/>
  <c r="P1240" i="7"/>
  <c r="R1239" i="7"/>
  <c r="P1239" i="7"/>
  <c r="R1238" i="7"/>
  <c r="P1238" i="7"/>
  <c r="R1237" i="7"/>
  <c r="P1237" i="7"/>
  <c r="R1236" i="7"/>
  <c r="P1236" i="7"/>
  <c r="R1235" i="7"/>
  <c r="P1235" i="7"/>
  <c r="R1234" i="7"/>
  <c r="P1234" i="7"/>
  <c r="R1233" i="7"/>
  <c r="P1233" i="7"/>
  <c r="R1232" i="7"/>
  <c r="P1232" i="7"/>
  <c r="R1231" i="7"/>
  <c r="P1231" i="7"/>
  <c r="R1230" i="7"/>
  <c r="P1230" i="7"/>
  <c r="R1229" i="7"/>
  <c r="P1229" i="7"/>
  <c r="R1228" i="7"/>
  <c r="P1228" i="7"/>
  <c r="R1227" i="7"/>
  <c r="P1227" i="7"/>
  <c r="R1226" i="7"/>
  <c r="P1226" i="7"/>
  <c r="R1225" i="7"/>
  <c r="P1225" i="7"/>
  <c r="R1224" i="7"/>
  <c r="P1224" i="7"/>
  <c r="R1223" i="7"/>
  <c r="P1223" i="7"/>
  <c r="R1222" i="7"/>
  <c r="P1222" i="7"/>
  <c r="R1221" i="7"/>
  <c r="P1221" i="7"/>
  <c r="R1220" i="7"/>
  <c r="P1220" i="7"/>
  <c r="R1219" i="7"/>
  <c r="P1219" i="7"/>
  <c r="R1218" i="7"/>
  <c r="P1218" i="7"/>
  <c r="R1217" i="7"/>
  <c r="P1217" i="7"/>
  <c r="R1216" i="7"/>
  <c r="P1216" i="7"/>
  <c r="R1215" i="7"/>
  <c r="P1215" i="7"/>
  <c r="R1214" i="7"/>
  <c r="P1214" i="7"/>
  <c r="R1213" i="7"/>
  <c r="P1213" i="7"/>
  <c r="R1212" i="7"/>
  <c r="P1212" i="7"/>
  <c r="R1211" i="7"/>
  <c r="P1211" i="7"/>
  <c r="R1210" i="7"/>
  <c r="P1210" i="7"/>
  <c r="R1209" i="7"/>
  <c r="P1209" i="7"/>
  <c r="R1208" i="7"/>
  <c r="P1208" i="7"/>
  <c r="R1207" i="7"/>
  <c r="P1207" i="7"/>
  <c r="R1206" i="7"/>
  <c r="P1206" i="7"/>
  <c r="R1205" i="7"/>
  <c r="P1205" i="7"/>
  <c r="R1204" i="7"/>
  <c r="P1204" i="7"/>
  <c r="R1203" i="7"/>
  <c r="P1203" i="7"/>
  <c r="R1202" i="7"/>
  <c r="P1202" i="7"/>
  <c r="R1201" i="7"/>
  <c r="P1201" i="7"/>
  <c r="R1200" i="7"/>
  <c r="P1200" i="7"/>
  <c r="R1199" i="7"/>
  <c r="P1199" i="7"/>
  <c r="R1198" i="7"/>
  <c r="P1198" i="7"/>
  <c r="R1197" i="7"/>
  <c r="P1197" i="7"/>
  <c r="R1196" i="7"/>
  <c r="P1196" i="7"/>
  <c r="R1195" i="7"/>
  <c r="P1195" i="7"/>
  <c r="R1194" i="7"/>
  <c r="P1194" i="7"/>
  <c r="R1193" i="7"/>
  <c r="P1193" i="7"/>
  <c r="R1192" i="7"/>
  <c r="P1192" i="7"/>
  <c r="R1191" i="7"/>
  <c r="P1191" i="7"/>
  <c r="R1190" i="7"/>
  <c r="P1190" i="7"/>
  <c r="R1189" i="7"/>
  <c r="P1189" i="7"/>
  <c r="R1188" i="7"/>
  <c r="P1188" i="7"/>
  <c r="R1187" i="7"/>
  <c r="P1187" i="7"/>
  <c r="R1186" i="7"/>
  <c r="P1186" i="7"/>
  <c r="R1185" i="7"/>
  <c r="P1185" i="7"/>
  <c r="R1184" i="7"/>
  <c r="P1184" i="7"/>
  <c r="R1183" i="7"/>
  <c r="P1183" i="7"/>
  <c r="R1182" i="7"/>
  <c r="P1182" i="7"/>
  <c r="R1181" i="7"/>
  <c r="P1181" i="7"/>
  <c r="R1180" i="7"/>
  <c r="P1180" i="7"/>
  <c r="R1179" i="7"/>
  <c r="P1179" i="7"/>
  <c r="R1178" i="7"/>
  <c r="P1178" i="7"/>
  <c r="R1177" i="7"/>
  <c r="P1177" i="7"/>
  <c r="R1176" i="7"/>
  <c r="P1176" i="7"/>
  <c r="R1175" i="7"/>
  <c r="P1175" i="7"/>
  <c r="R1174" i="7"/>
  <c r="P1174" i="7"/>
  <c r="R1173" i="7"/>
  <c r="P1173" i="7"/>
  <c r="R1172" i="7"/>
  <c r="P1172" i="7"/>
  <c r="R1171" i="7"/>
  <c r="P1171" i="7"/>
  <c r="R1170" i="7"/>
  <c r="P1170" i="7"/>
  <c r="R1169" i="7"/>
  <c r="P1169" i="7"/>
  <c r="R1168" i="7"/>
  <c r="P1168" i="7"/>
  <c r="R1167" i="7"/>
  <c r="P1167" i="7"/>
  <c r="R1166" i="7"/>
  <c r="P1166" i="7"/>
  <c r="R1165" i="7"/>
  <c r="P1165" i="7"/>
  <c r="R1164" i="7"/>
  <c r="P1164" i="7"/>
  <c r="R1163" i="7"/>
  <c r="P1163" i="7"/>
  <c r="R1162" i="7"/>
  <c r="P1162" i="7"/>
  <c r="R1161" i="7"/>
  <c r="P1161" i="7"/>
  <c r="R1160" i="7"/>
  <c r="P1160" i="7"/>
  <c r="R1159" i="7"/>
  <c r="P1159" i="7"/>
  <c r="R1158" i="7"/>
  <c r="P1158" i="7"/>
  <c r="R1157" i="7"/>
  <c r="P1157" i="7"/>
  <c r="R1156" i="7"/>
  <c r="P1156" i="7"/>
  <c r="R1155" i="7"/>
  <c r="P1155" i="7"/>
  <c r="R1154" i="7"/>
  <c r="P1154" i="7"/>
  <c r="R1153" i="7"/>
  <c r="P1153" i="7"/>
  <c r="R1152" i="7"/>
  <c r="P1152" i="7"/>
  <c r="R1151" i="7"/>
  <c r="P1151" i="7"/>
  <c r="R1150" i="7"/>
  <c r="P1150" i="7"/>
  <c r="R1149" i="7"/>
  <c r="P1149" i="7"/>
  <c r="R1148" i="7"/>
  <c r="P1148" i="7"/>
  <c r="R1147" i="7"/>
  <c r="P1147" i="7"/>
  <c r="R1146" i="7"/>
  <c r="P1146" i="7"/>
  <c r="R1145" i="7"/>
  <c r="P1145" i="7"/>
  <c r="R1144" i="7"/>
  <c r="P1144" i="7"/>
  <c r="R1143" i="7"/>
  <c r="P1143" i="7"/>
  <c r="R1142" i="7"/>
  <c r="P1142" i="7"/>
  <c r="R1141" i="7"/>
  <c r="P1141" i="7"/>
  <c r="R1140" i="7"/>
  <c r="P1140" i="7"/>
  <c r="R1139" i="7"/>
  <c r="P1139" i="7"/>
  <c r="R1138" i="7"/>
  <c r="P1138" i="7"/>
  <c r="R1137" i="7"/>
  <c r="P1137" i="7"/>
  <c r="R1136" i="7"/>
  <c r="P1136" i="7"/>
  <c r="R1135" i="7"/>
  <c r="P1135" i="7"/>
  <c r="R1134" i="7"/>
  <c r="P1134" i="7"/>
  <c r="R1133" i="7"/>
  <c r="P1133" i="7"/>
  <c r="R1132" i="7"/>
  <c r="P1132" i="7"/>
  <c r="R1131" i="7"/>
  <c r="P1131" i="7"/>
  <c r="R1130" i="7"/>
  <c r="P1130" i="7"/>
  <c r="R1129" i="7"/>
  <c r="P1129" i="7"/>
  <c r="R1128" i="7"/>
  <c r="P1128" i="7"/>
  <c r="R1127" i="7"/>
  <c r="P1127" i="7"/>
  <c r="R1126" i="7"/>
  <c r="P1126" i="7"/>
  <c r="R1125" i="7"/>
  <c r="P1125" i="7"/>
  <c r="R1124" i="7"/>
  <c r="P1124" i="7"/>
  <c r="R1123" i="7"/>
  <c r="P1123" i="7"/>
  <c r="R1122" i="7"/>
  <c r="P1122" i="7"/>
  <c r="R1121" i="7"/>
  <c r="P1121" i="7"/>
  <c r="R1120" i="7"/>
  <c r="P1120" i="7"/>
  <c r="R1119" i="7"/>
  <c r="P1119" i="7"/>
  <c r="R1118" i="7"/>
  <c r="P1118" i="7"/>
  <c r="R1117" i="7"/>
  <c r="P1117" i="7"/>
  <c r="R1116" i="7"/>
  <c r="P1116" i="7"/>
  <c r="R1115" i="7"/>
  <c r="P1115" i="7"/>
  <c r="R1114" i="7"/>
  <c r="P1114" i="7"/>
  <c r="R1113" i="7"/>
  <c r="P1113" i="7"/>
  <c r="R1112" i="7"/>
  <c r="P1112" i="7"/>
  <c r="R1111" i="7"/>
  <c r="P1111" i="7"/>
  <c r="R1110" i="7"/>
  <c r="P1110" i="7"/>
  <c r="R1109" i="7"/>
  <c r="P1109" i="7"/>
  <c r="R1108" i="7"/>
  <c r="P1108" i="7"/>
  <c r="R1107" i="7"/>
  <c r="P1107" i="7"/>
  <c r="R1106" i="7"/>
  <c r="P1106" i="7"/>
  <c r="R1105" i="7"/>
  <c r="P1105" i="7"/>
  <c r="R1104" i="7"/>
  <c r="P1104" i="7"/>
  <c r="R1103" i="7"/>
  <c r="P1103" i="7"/>
  <c r="R1102" i="7"/>
  <c r="P1102" i="7"/>
  <c r="R1101" i="7"/>
  <c r="P1101" i="7"/>
  <c r="R1100" i="7"/>
  <c r="P1100" i="7"/>
  <c r="R1099" i="7"/>
  <c r="P1099" i="7"/>
  <c r="R1098" i="7"/>
  <c r="P1098" i="7"/>
  <c r="R1097" i="7"/>
  <c r="P1097" i="7"/>
  <c r="R1096" i="7"/>
  <c r="P1096" i="7"/>
  <c r="R1095" i="7"/>
  <c r="P1095" i="7"/>
  <c r="R1094" i="7"/>
  <c r="P1094" i="7"/>
  <c r="R1093" i="7"/>
  <c r="P1093" i="7"/>
  <c r="R1092" i="7"/>
  <c r="P1092" i="7"/>
  <c r="R1091" i="7"/>
  <c r="P1091" i="7"/>
  <c r="R1090" i="7"/>
  <c r="P1090" i="7"/>
  <c r="R1089" i="7"/>
  <c r="P1089" i="7"/>
  <c r="R1088" i="7"/>
  <c r="P1088" i="7"/>
  <c r="R1087" i="7"/>
  <c r="P1087" i="7"/>
  <c r="R1086" i="7"/>
  <c r="P1086" i="7"/>
  <c r="R1085" i="7"/>
  <c r="P1085" i="7"/>
  <c r="R1084" i="7"/>
  <c r="P1084" i="7"/>
  <c r="R1083" i="7"/>
  <c r="P1083" i="7"/>
  <c r="R1082" i="7"/>
  <c r="P1082" i="7"/>
  <c r="R1081" i="7"/>
  <c r="P1081" i="7"/>
  <c r="R1080" i="7"/>
  <c r="P1080" i="7"/>
  <c r="R1079" i="7"/>
  <c r="P1079" i="7"/>
  <c r="R1078" i="7"/>
  <c r="P1078" i="7"/>
  <c r="R1077" i="7"/>
  <c r="P1077" i="7"/>
  <c r="R1076" i="7"/>
  <c r="P1076" i="7"/>
  <c r="R1075" i="7"/>
  <c r="P1075" i="7"/>
  <c r="R1074" i="7"/>
  <c r="P1074" i="7"/>
  <c r="R1073" i="7"/>
  <c r="P1073" i="7"/>
  <c r="R1072" i="7"/>
  <c r="P1072" i="7"/>
  <c r="R1071" i="7"/>
  <c r="P1071" i="7"/>
  <c r="R1070" i="7"/>
  <c r="P1070" i="7"/>
  <c r="R1069" i="7"/>
  <c r="P1069" i="7"/>
  <c r="R1068" i="7"/>
  <c r="P1068" i="7"/>
  <c r="R1067" i="7"/>
  <c r="P1067" i="7"/>
  <c r="R1066" i="7"/>
  <c r="P1066" i="7"/>
  <c r="R1065" i="7"/>
  <c r="P1065" i="7"/>
  <c r="R1064" i="7"/>
  <c r="P1064" i="7"/>
  <c r="R1063" i="7"/>
  <c r="P1063" i="7"/>
  <c r="R1062" i="7"/>
  <c r="P1062" i="7"/>
  <c r="R1061" i="7"/>
  <c r="P1061" i="7"/>
  <c r="R1060" i="7"/>
  <c r="P1060" i="7"/>
  <c r="R1059" i="7"/>
  <c r="P1059" i="7"/>
  <c r="R1058" i="7"/>
  <c r="P1058" i="7"/>
  <c r="R1057" i="7"/>
  <c r="P1057" i="7"/>
  <c r="R1056" i="7"/>
  <c r="P1056" i="7"/>
  <c r="R1055" i="7"/>
  <c r="P1055" i="7"/>
  <c r="R1054" i="7"/>
  <c r="P1054" i="7"/>
  <c r="R1053" i="7"/>
  <c r="P1053" i="7"/>
  <c r="R1052" i="7"/>
  <c r="P1052" i="7"/>
  <c r="R1051" i="7"/>
  <c r="P1051" i="7"/>
  <c r="R1050" i="7"/>
  <c r="P1050" i="7"/>
  <c r="R1049" i="7"/>
  <c r="P1049" i="7"/>
  <c r="R1048" i="7"/>
  <c r="P1048" i="7"/>
  <c r="R1047" i="7"/>
  <c r="P1047" i="7"/>
  <c r="R1046" i="7"/>
  <c r="P1046" i="7"/>
  <c r="R1045" i="7"/>
  <c r="P1045" i="7"/>
  <c r="R1044" i="7"/>
  <c r="P1044" i="7"/>
  <c r="R1043" i="7"/>
  <c r="P1043" i="7"/>
  <c r="R1042" i="7"/>
  <c r="P1042" i="7"/>
  <c r="R1041" i="7"/>
  <c r="P1041" i="7"/>
  <c r="R1040" i="7"/>
  <c r="P1040" i="7"/>
  <c r="R1039" i="7"/>
  <c r="P1039" i="7"/>
  <c r="R1038" i="7"/>
  <c r="P1038" i="7"/>
  <c r="R1037" i="7"/>
  <c r="P1037" i="7"/>
  <c r="R1036" i="7"/>
  <c r="P1036" i="7"/>
  <c r="R1035" i="7"/>
  <c r="P1035" i="7"/>
  <c r="R1034" i="7"/>
  <c r="P1034" i="7"/>
  <c r="R1033" i="7"/>
  <c r="P1033" i="7"/>
  <c r="R1032" i="7"/>
  <c r="P1032" i="7"/>
  <c r="R1031" i="7"/>
  <c r="P1031" i="7"/>
  <c r="R1030" i="7"/>
  <c r="P1030" i="7"/>
  <c r="R1029" i="7"/>
  <c r="P1029" i="7"/>
  <c r="R1028" i="7"/>
  <c r="P1028" i="7"/>
  <c r="R1027" i="7"/>
  <c r="P1027" i="7"/>
  <c r="R1026" i="7"/>
  <c r="P1026" i="7"/>
  <c r="R1025" i="7"/>
  <c r="P1025" i="7"/>
  <c r="R1024" i="7"/>
  <c r="P1024" i="7"/>
  <c r="R1023" i="7"/>
  <c r="P1023" i="7"/>
  <c r="R1022" i="7"/>
  <c r="P1022" i="7"/>
  <c r="R1021" i="7"/>
  <c r="P1021" i="7"/>
  <c r="R1020" i="7"/>
  <c r="P1020" i="7"/>
  <c r="R1019" i="7"/>
  <c r="P1019" i="7"/>
  <c r="R1018" i="7"/>
  <c r="P1018" i="7"/>
  <c r="R1017" i="7"/>
  <c r="P1017" i="7"/>
  <c r="R1016" i="7"/>
  <c r="P1016" i="7"/>
  <c r="R1015" i="7"/>
  <c r="P1015" i="7"/>
  <c r="R1014" i="7"/>
  <c r="P1014" i="7"/>
  <c r="R1013" i="7"/>
  <c r="P1013" i="7"/>
  <c r="R1012" i="7"/>
  <c r="P1012" i="7"/>
  <c r="R1011" i="7"/>
  <c r="P1011" i="7"/>
  <c r="R1010" i="7"/>
  <c r="P1010" i="7"/>
  <c r="R1009" i="7"/>
  <c r="P1009" i="7"/>
  <c r="R1008" i="7"/>
  <c r="P1008" i="7"/>
  <c r="R1007" i="7"/>
  <c r="P1007" i="7"/>
  <c r="R1006" i="7"/>
  <c r="P1006" i="7"/>
  <c r="R1005" i="7"/>
  <c r="P1005" i="7"/>
  <c r="R1004" i="7"/>
  <c r="P1004" i="7"/>
  <c r="R1003" i="7"/>
  <c r="P1003" i="7"/>
  <c r="R1002" i="7"/>
  <c r="P1002" i="7"/>
  <c r="R1001" i="7"/>
  <c r="P1001" i="7"/>
  <c r="R1000" i="7"/>
  <c r="P1000" i="7"/>
  <c r="R999" i="7"/>
  <c r="P999" i="7"/>
  <c r="R998" i="7"/>
  <c r="P998" i="7"/>
  <c r="R997" i="7"/>
  <c r="P997" i="7"/>
  <c r="R996" i="7"/>
  <c r="P996" i="7"/>
  <c r="R995" i="7"/>
  <c r="P995" i="7"/>
  <c r="R994" i="7"/>
  <c r="P994" i="7"/>
  <c r="R993" i="7"/>
  <c r="P993" i="7"/>
  <c r="R992" i="7"/>
  <c r="P992" i="7"/>
  <c r="R991" i="7"/>
  <c r="P991" i="7"/>
  <c r="R990" i="7"/>
  <c r="P990" i="7"/>
  <c r="R989" i="7"/>
  <c r="P989" i="7"/>
  <c r="R988" i="7"/>
  <c r="P988" i="7"/>
  <c r="R987" i="7"/>
  <c r="P987" i="7"/>
  <c r="R986" i="7"/>
  <c r="P986" i="7"/>
  <c r="R985" i="7"/>
  <c r="P985" i="7"/>
  <c r="R984" i="7"/>
  <c r="P984" i="7"/>
  <c r="R983" i="7"/>
  <c r="P983" i="7"/>
  <c r="R982" i="7"/>
  <c r="P982" i="7"/>
  <c r="R981" i="7"/>
  <c r="P981" i="7"/>
  <c r="R980" i="7"/>
  <c r="P980" i="7"/>
  <c r="R979" i="7"/>
  <c r="P979" i="7"/>
  <c r="R978" i="7"/>
  <c r="P978" i="7"/>
  <c r="R977" i="7"/>
  <c r="P977" i="7"/>
  <c r="R976" i="7"/>
  <c r="P976" i="7"/>
  <c r="R975" i="7"/>
  <c r="P975" i="7"/>
  <c r="R974" i="7"/>
  <c r="P974" i="7"/>
  <c r="R973" i="7"/>
  <c r="P973" i="7"/>
  <c r="R972" i="7"/>
  <c r="P972" i="7"/>
  <c r="R971" i="7"/>
  <c r="P971" i="7"/>
  <c r="R970" i="7"/>
  <c r="P970" i="7"/>
  <c r="R969" i="7"/>
  <c r="P969" i="7"/>
  <c r="R968" i="7"/>
  <c r="P968" i="7"/>
  <c r="R967" i="7"/>
  <c r="P967" i="7"/>
  <c r="R966" i="7"/>
  <c r="P966" i="7"/>
  <c r="R965" i="7"/>
  <c r="P965" i="7"/>
  <c r="R964" i="7"/>
  <c r="P964" i="7"/>
  <c r="R963" i="7"/>
  <c r="P963" i="7"/>
  <c r="R962" i="7"/>
  <c r="P962" i="7"/>
  <c r="R961" i="7"/>
  <c r="P961" i="7"/>
  <c r="R960" i="7"/>
  <c r="P960" i="7"/>
  <c r="R959" i="7"/>
  <c r="P959" i="7"/>
  <c r="R958" i="7"/>
  <c r="P958" i="7"/>
  <c r="R957" i="7"/>
  <c r="P957" i="7"/>
  <c r="R956" i="7"/>
  <c r="P956" i="7"/>
  <c r="R955" i="7"/>
  <c r="P955" i="7"/>
  <c r="R954" i="7"/>
  <c r="P954" i="7"/>
  <c r="R953" i="7"/>
  <c r="P953" i="7"/>
  <c r="R952" i="7"/>
  <c r="P952" i="7"/>
  <c r="R951" i="7"/>
  <c r="P951" i="7"/>
  <c r="R950" i="7"/>
  <c r="P950" i="7"/>
  <c r="R949" i="7"/>
  <c r="P949" i="7"/>
  <c r="R948" i="7"/>
  <c r="P948" i="7"/>
  <c r="R947" i="7"/>
  <c r="P947" i="7"/>
  <c r="R946" i="7"/>
  <c r="P946" i="7"/>
  <c r="R945" i="7"/>
  <c r="P945" i="7"/>
  <c r="R944" i="7"/>
  <c r="P944" i="7"/>
  <c r="R943" i="7"/>
  <c r="P943" i="7"/>
  <c r="R942" i="7"/>
  <c r="P942" i="7"/>
  <c r="R941" i="7"/>
  <c r="P941" i="7"/>
  <c r="R940" i="7"/>
  <c r="P940" i="7"/>
  <c r="R939" i="7"/>
  <c r="P939" i="7"/>
  <c r="R938" i="7"/>
  <c r="P938" i="7"/>
  <c r="R937" i="7"/>
  <c r="P937" i="7"/>
  <c r="R936" i="7"/>
  <c r="P936" i="7"/>
  <c r="R935" i="7"/>
  <c r="P935" i="7"/>
  <c r="R934" i="7"/>
  <c r="P934" i="7"/>
  <c r="R933" i="7"/>
  <c r="P933" i="7"/>
  <c r="R932" i="7"/>
  <c r="P932" i="7"/>
  <c r="R931" i="7"/>
  <c r="P931" i="7"/>
  <c r="R930" i="7"/>
  <c r="P930" i="7"/>
  <c r="R929" i="7"/>
  <c r="P929" i="7"/>
  <c r="R928" i="7"/>
  <c r="P928" i="7"/>
  <c r="R927" i="7"/>
  <c r="P927" i="7"/>
  <c r="R926" i="7"/>
  <c r="P926" i="7"/>
  <c r="R925" i="7"/>
  <c r="P925" i="7"/>
  <c r="R924" i="7"/>
  <c r="P924" i="7"/>
  <c r="R923" i="7"/>
  <c r="P923" i="7"/>
  <c r="R922" i="7"/>
  <c r="P922" i="7"/>
  <c r="R921" i="7"/>
  <c r="P921" i="7"/>
  <c r="R920" i="7"/>
  <c r="P920" i="7"/>
  <c r="R919" i="7"/>
  <c r="P919" i="7"/>
  <c r="R918" i="7"/>
  <c r="P918" i="7"/>
  <c r="R917" i="7"/>
  <c r="P917" i="7"/>
  <c r="R916" i="7"/>
  <c r="P916" i="7"/>
  <c r="R915" i="7"/>
  <c r="P915" i="7"/>
  <c r="R914" i="7"/>
  <c r="P914" i="7"/>
  <c r="R913" i="7"/>
  <c r="P913" i="7"/>
  <c r="R912" i="7"/>
  <c r="P912" i="7"/>
  <c r="R911" i="7"/>
  <c r="P911" i="7"/>
  <c r="R910" i="7"/>
  <c r="P910" i="7"/>
  <c r="R909" i="7"/>
  <c r="P909" i="7"/>
  <c r="R908" i="7"/>
  <c r="P908" i="7"/>
  <c r="R907" i="7"/>
  <c r="P907" i="7"/>
  <c r="R906" i="7"/>
  <c r="P906" i="7"/>
  <c r="R905" i="7"/>
  <c r="P905" i="7"/>
  <c r="R904" i="7"/>
  <c r="P904" i="7"/>
  <c r="R903" i="7"/>
  <c r="P903" i="7"/>
  <c r="R902" i="7"/>
  <c r="P902" i="7"/>
  <c r="R901" i="7"/>
  <c r="P901" i="7"/>
  <c r="R900" i="7"/>
  <c r="P900" i="7"/>
  <c r="R899" i="7"/>
  <c r="P899" i="7"/>
  <c r="R898" i="7"/>
  <c r="P898" i="7"/>
  <c r="R897" i="7"/>
  <c r="P897" i="7"/>
  <c r="R896" i="7"/>
  <c r="P896" i="7"/>
  <c r="R895" i="7"/>
  <c r="P895" i="7"/>
  <c r="R894" i="7"/>
  <c r="P894" i="7"/>
  <c r="R893" i="7"/>
  <c r="P893" i="7"/>
  <c r="R892" i="7"/>
  <c r="P892" i="7"/>
  <c r="R891" i="7"/>
  <c r="P891" i="7"/>
  <c r="R890" i="7"/>
  <c r="P890" i="7"/>
  <c r="R889" i="7"/>
  <c r="P889" i="7"/>
  <c r="R888" i="7"/>
  <c r="P888" i="7"/>
  <c r="R887" i="7"/>
  <c r="P887" i="7"/>
  <c r="R886" i="7"/>
  <c r="P886" i="7"/>
  <c r="R885" i="7"/>
  <c r="P885" i="7"/>
  <c r="R884" i="7"/>
  <c r="P884" i="7"/>
  <c r="R883" i="7"/>
  <c r="P883" i="7"/>
  <c r="R882" i="7"/>
  <c r="P882" i="7"/>
  <c r="R881" i="7"/>
  <c r="P881" i="7"/>
  <c r="R880" i="7"/>
  <c r="P880" i="7"/>
  <c r="R879" i="7"/>
  <c r="P879" i="7"/>
  <c r="R878" i="7"/>
  <c r="P878" i="7"/>
  <c r="R877" i="7"/>
  <c r="P877" i="7"/>
  <c r="R876" i="7"/>
  <c r="P876" i="7"/>
  <c r="R875" i="7"/>
  <c r="P875" i="7"/>
  <c r="R874" i="7"/>
  <c r="P874" i="7"/>
  <c r="R873" i="7"/>
  <c r="P873" i="7"/>
  <c r="R872" i="7"/>
  <c r="P872" i="7"/>
  <c r="R871" i="7"/>
  <c r="P871" i="7"/>
  <c r="R870" i="7"/>
  <c r="P870" i="7"/>
  <c r="R869" i="7"/>
  <c r="P869" i="7"/>
  <c r="R868" i="7"/>
  <c r="P868" i="7"/>
  <c r="R867" i="7"/>
  <c r="P867" i="7"/>
  <c r="R866" i="7"/>
  <c r="P866" i="7"/>
  <c r="R865" i="7"/>
  <c r="P865" i="7"/>
  <c r="R864" i="7"/>
  <c r="P864" i="7"/>
  <c r="R863" i="7"/>
  <c r="P863" i="7"/>
  <c r="R862" i="7"/>
  <c r="P862" i="7"/>
  <c r="R861" i="7"/>
  <c r="P861" i="7"/>
  <c r="R860" i="7"/>
  <c r="P860" i="7"/>
  <c r="R859" i="7"/>
  <c r="P859" i="7"/>
  <c r="R858" i="7"/>
  <c r="P858" i="7"/>
  <c r="R857" i="7"/>
  <c r="P857" i="7"/>
  <c r="R856" i="7"/>
  <c r="P856" i="7"/>
  <c r="R855" i="7"/>
  <c r="P855" i="7"/>
  <c r="R854" i="7"/>
  <c r="P854" i="7"/>
  <c r="R853" i="7"/>
  <c r="P853" i="7"/>
  <c r="R852" i="7"/>
  <c r="P852" i="7"/>
  <c r="R851" i="7"/>
  <c r="P851" i="7"/>
  <c r="R850" i="7"/>
  <c r="P850" i="7"/>
  <c r="R849" i="7"/>
  <c r="P849" i="7"/>
  <c r="R848" i="7"/>
  <c r="P848" i="7"/>
  <c r="R847" i="7"/>
  <c r="P847" i="7"/>
  <c r="R846" i="7"/>
  <c r="P846" i="7"/>
  <c r="R845" i="7"/>
  <c r="P845" i="7"/>
  <c r="R844" i="7"/>
  <c r="P844" i="7"/>
  <c r="R843" i="7"/>
  <c r="P843" i="7"/>
  <c r="R842" i="7"/>
  <c r="P842" i="7"/>
  <c r="R841" i="7"/>
  <c r="P841" i="7"/>
  <c r="R840" i="7"/>
  <c r="P840" i="7"/>
  <c r="R839" i="7"/>
  <c r="P839" i="7"/>
  <c r="R838" i="7"/>
  <c r="P838" i="7"/>
  <c r="R837" i="7"/>
  <c r="P837" i="7"/>
  <c r="R836" i="7"/>
  <c r="P836" i="7"/>
  <c r="R835" i="7"/>
  <c r="P835" i="7"/>
  <c r="R834" i="7"/>
  <c r="P834" i="7"/>
  <c r="R833" i="7"/>
  <c r="P833" i="7"/>
  <c r="R832" i="7"/>
  <c r="P832" i="7"/>
  <c r="R831" i="7"/>
  <c r="P831" i="7"/>
  <c r="R830" i="7"/>
  <c r="P830" i="7"/>
  <c r="R829" i="7"/>
  <c r="P829" i="7"/>
  <c r="R828" i="7"/>
  <c r="P828" i="7"/>
  <c r="R827" i="7"/>
  <c r="P827" i="7"/>
  <c r="R826" i="7"/>
  <c r="P826" i="7"/>
  <c r="R825" i="7"/>
  <c r="P825" i="7"/>
  <c r="R824" i="7"/>
  <c r="P824" i="7"/>
  <c r="R823" i="7"/>
  <c r="P823" i="7"/>
  <c r="R822" i="7"/>
  <c r="P822" i="7"/>
  <c r="R821" i="7"/>
  <c r="P821" i="7"/>
  <c r="R820" i="7"/>
  <c r="P820" i="7"/>
  <c r="R819" i="7"/>
  <c r="P819" i="7"/>
  <c r="R818" i="7"/>
  <c r="P818" i="7"/>
  <c r="R817" i="7"/>
  <c r="P817" i="7"/>
  <c r="R816" i="7"/>
  <c r="P816" i="7"/>
  <c r="R815" i="7"/>
  <c r="P815" i="7"/>
  <c r="R814" i="7"/>
  <c r="P814" i="7"/>
  <c r="R813" i="7"/>
  <c r="P813" i="7"/>
  <c r="R812" i="7"/>
  <c r="P812" i="7"/>
  <c r="R811" i="7"/>
  <c r="P811" i="7"/>
  <c r="R810" i="7"/>
  <c r="P810" i="7"/>
  <c r="R809" i="7"/>
  <c r="P809" i="7"/>
  <c r="R808" i="7"/>
  <c r="P808" i="7"/>
  <c r="R807" i="7"/>
  <c r="P807" i="7"/>
  <c r="R806" i="7"/>
  <c r="P806" i="7"/>
  <c r="R805" i="7"/>
  <c r="P805" i="7"/>
  <c r="R804" i="7"/>
  <c r="P804" i="7"/>
  <c r="R803" i="7"/>
  <c r="P803" i="7"/>
  <c r="R802" i="7"/>
  <c r="P802" i="7"/>
  <c r="R801" i="7"/>
  <c r="P801" i="7"/>
  <c r="R800" i="7"/>
  <c r="P800" i="7"/>
  <c r="R799" i="7"/>
  <c r="P799" i="7"/>
  <c r="R798" i="7"/>
  <c r="P798" i="7"/>
  <c r="R797" i="7"/>
  <c r="P797" i="7"/>
  <c r="R796" i="7"/>
  <c r="P796" i="7"/>
  <c r="R795" i="7"/>
  <c r="P795" i="7"/>
  <c r="R794" i="7"/>
  <c r="P794" i="7"/>
  <c r="R793" i="7"/>
  <c r="P793" i="7"/>
  <c r="R792" i="7"/>
  <c r="P792" i="7"/>
  <c r="R791" i="7"/>
  <c r="P791" i="7"/>
  <c r="R790" i="7"/>
  <c r="P790" i="7"/>
  <c r="R789" i="7"/>
  <c r="P789" i="7"/>
  <c r="R788" i="7"/>
  <c r="P788" i="7"/>
  <c r="R787" i="7"/>
  <c r="P787" i="7"/>
  <c r="R786" i="7"/>
  <c r="P786" i="7"/>
  <c r="R785" i="7"/>
  <c r="P785" i="7"/>
  <c r="R784" i="7"/>
  <c r="P784" i="7"/>
  <c r="R783" i="7"/>
  <c r="P783" i="7"/>
  <c r="R782" i="7"/>
  <c r="P782" i="7"/>
  <c r="R781" i="7"/>
  <c r="P781" i="7"/>
  <c r="R780" i="7"/>
  <c r="P780" i="7"/>
  <c r="R779" i="7"/>
  <c r="P779" i="7"/>
  <c r="R778" i="7"/>
  <c r="P778" i="7"/>
  <c r="R777" i="7"/>
  <c r="P777" i="7"/>
  <c r="R776" i="7"/>
  <c r="P776" i="7"/>
  <c r="R775" i="7"/>
  <c r="P775" i="7"/>
  <c r="R774" i="7"/>
  <c r="P774" i="7"/>
  <c r="R773" i="7"/>
  <c r="P773" i="7"/>
  <c r="R772" i="7"/>
  <c r="P772" i="7"/>
  <c r="R771" i="7"/>
  <c r="P771" i="7"/>
  <c r="R770" i="7"/>
  <c r="P770" i="7"/>
  <c r="R769" i="7"/>
  <c r="P769" i="7"/>
  <c r="R768" i="7"/>
  <c r="P768" i="7"/>
  <c r="R767" i="7"/>
  <c r="P767" i="7"/>
  <c r="R766" i="7"/>
  <c r="P766" i="7"/>
  <c r="R765" i="7"/>
  <c r="P765" i="7"/>
  <c r="R764" i="7"/>
  <c r="P764" i="7"/>
  <c r="R763" i="7"/>
  <c r="P763" i="7"/>
  <c r="R762" i="7"/>
  <c r="P762" i="7"/>
  <c r="R761" i="7"/>
  <c r="P761" i="7"/>
  <c r="R760" i="7"/>
  <c r="P760" i="7"/>
  <c r="R759" i="7"/>
  <c r="P759" i="7"/>
  <c r="R758" i="7"/>
  <c r="P758" i="7"/>
  <c r="R757" i="7"/>
  <c r="P757" i="7"/>
  <c r="R756" i="7"/>
  <c r="P756" i="7"/>
  <c r="R755" i="7"/>
  <c r="P755" i="7"/>
  <c r="R754" i="7"/>
  <c r="P754" i="7"/>
  <c r="R753" i="7"/>
  <c r="P753" i="7"/>
  <c r="R752" i="7"/>
  <c r="P752" i="7"/>
  <c r="R751" i="7"/>
  <c r="P751" i="7"/>
  <c r="R750" i="7"/>
  <c r="P750" i="7"/>
  <c r="R749" i="7"/>
  <c r="P749" i="7"/>
  <c r="R748" i="7"/>
  <c r="P748" i="7"/>
  <c r="R747" i="7"/>
  <c r="P747" i="7"/>
  <c r="R746" i="7"/>
  <c r="P746" i="7"/>
  <c r="R745" i="7"/>
  <c r="P745" i="7"/>
  <c r="R744" i="7"/>
  <c r="P744" i="7"/>
  <c r="R743" i="7"/>
  <c r="P743" i="7"/>
  <c r="R742" i="7"/>
  <c r="P742" i="7"/>
  <c r="R741" i="7"/>
  <c r="P741" i="7"/>
  <c r="R740" i="7"/>
  <c r="P740" i="7"/>
  <c r="R739" i="7"/>
  <c r="P739" i="7"/>
  <c r="R738" i="7"/>
  <c r="P738" i="7"/>
  <c r="R737" i="7"/>
  <c r="P737" i="7"/>
  <c r="R736" i="7"/>
  <c r="P736" i="7"/>
  <c r="R735" i="7"/>
  <c r="P735" i="7"/>
  <c r="R734" i="7"/>
  <c r="P734" i="7"/>
  <c r="R733" i="7"/>
  <c r="P733" i="7"/>
  <c r="R732" i="7"/>
  <c r="P732" i="7"/>
  <c r="R731" i="7"/>
  <c r="P731" i="7"/>
  <c r="R730" i="7"/>
  <c r="P730" i="7"/>
  <c r="R729" i="7"/>
  <c r="P729" i="7"/>
  <c r="R728" i="7"/>
  <c r="P728" i="7"/>
  <c r="R727" i="7"/>
  <c r="P727" i="7"/>
  <c r="R726" i="7"/>
  <c r="P726" i="7"/>
  <c r="R725" i="7"/>
  <c r="P725" i="7"/>
  <c r="R724" i="7"/>
  <c r="P724" i="7"/>
  <c r="R723" i="7"/>
  <c r="P723" i="7"/>
  <c r="R722" i="7"/>
  <c r="P722" i="7"/>
  <c r="R721" i="7"/>
  <c r="P721" i="7"/>
  <c r="R720" i="7"/>
  <c r="P720" i="7"/>
  <c r="R719" i="7"/>
  <c r="P719" i="7"/>
  <c r="R718" i="7"/>
  <c r="P718" i="7"/>
  <c r="R717" i="7"/>
  <c r="P717" i="7"/>
  <c r="R716" i="7"/>
  <c r="P716" i="7"/>
  <c r="R715" i="7"/>
  <c r="P715" i="7"/>
  <c r="R714" i="7"/>
  <c r="P714" i="7"/>
  <c r="R713" i="7"/>
  <c r="P713" i="7"/>
  <c r="R712" i="7"/>
  <c r="P712" i="7"/>
  <c r="R711" i="7"/>
  <c r="P711" i="7"/>
  <c r="R710" i="7"/>
  <c r="P710" i="7"/>
  <c r="R709" i="7"/>
  <c r="P709" i="7"/>
  <c r="R708" i="7"/>
  <c r="P708" i="7"/>
  <c r="R707" i="7"/>
  <c r="P707" i="7"/>
  <c r="R706" i="7"/>
  <c r="P706" i="7"/>
  <c r="R705" i="7"/>
  <c r="P705" i="7"/>
  <c r="R704" i="7"/>
  <c r="P704" i="7"/>
  <c r="R703" i="7"/>
  <c r="P703" i="7"/>
  <c r="R702" i="7"/>
  <c r="P702" i="7"/>
  <c r="R701" i="7"/>
  <c r="P701" i="7"/>
  <c r="R700" i="7"/>
  <c r="P700" i="7"/>
  <c r="R699" i="7"/>
  <c r="P699" i="7"/>
  <c r="R698" i="7"/>
  <c r="P698" i="7"/>
  <c r="R697" i="7"/>
  <c r="P697" i="7"/>
  <c r="R696" i="7"/>
  <c r="P696" i="7"/>
  <c r="R695" i="7"/>
  <c r="P695" i="7"/>
  <c r="R694" i="7"/>
  <c r="P694" i="7"/>
  <c r="R693" i="7"/>
  <c r="P693" i="7"/>
  <c r="R692" i="7"/>
  <c r="P692" i="7"/>
  <c r="R691" i="7"/>
  <c r="P691" i="7"/>
  <c r="R690" i="7"/>
  <c r="P690" i="7"/>
  <c r="R689" i="7"/>
  <c r="P689" i="7"/>
  <c r="R688" i="7"/>
  <c r="P688" i="7"/>
  <c r="R687" i="7"/>
  <c r="P687" i="7"/>
  <c r="R686" i="7"/>
  <c r="P686" i="7"/>
  <c r="R685" i="7"/>
  <c r="P685" i="7"/>
  <c r="R684" i="7"/>
  <c r="P684" i="7"/>
  <c r="R683" i="7"/>
  <c r="P683" i="7"/>
  <c r="R682" i="7"/>
  <c r="P682" i="7"/>
  <c r="R681" i="7"/>
  <c r="P681" i="7"/>
  <c r="R680" i="7"/>
  <c r="P680" i="7"/>
  <c r="R679" i="7"/>
  <c r="P679" i="7"/>
  <c r="R678" i="7"/>
  <c r="P678" i="7"/>
  <c r="R677" i="7"/>
  <c r="P677" i="7"/>
  <c r="R676" i="7"/>
  <c r="P676" i="7"/>
  <c r="R675" i="7"/>
  <c r="P675" i="7"/>
  <c r="R674" i="7"/>
  <c r="P674" i="7"/>
  <c r="R673" i="7"/>
  <c r="P673" i="7"/>
  <c r="R672" i="7"/>
  <c r="P672" i="7"/>
  <c r="R671" i="7"/>
  <c r="P671" i="7"/>
  <c r="R670" i="7"/>
  <c r="P670" i="7"/>
  <c r="R669" i="7"/>
  <c r="P669" i="7"/>
  <c r="R668" i="7"/>
  <c r="P668" i="7"/>
  <c r="R667" i="7"/>
  <c r="P667" i="7"/>
  <c r="R666" i="7"/>
  <c r="P666" i="7"/>
  <c r="R665" i="7"/>
  <c r="P665" i="7"/>
  <c r="R664" i="7"/>
  <c r="P664" i="7"/>
  <c r="R663" i="7"/>
  <c r="P663" i="7"/>
  <c r="R662" i="7"/>
  <c r="P662" i="7"/>
  <c r="R661" i="7"/>
  <c r="P661" i="7"/>
  <c r="R660" i="7"/>
  <c r="P660" i="7"/>
  <c r="R659" i="7"/>
  <c r="P659" i="7"/>
  <c r="R658" i="7"/>
  <c r="P658" i="7"/>
  <c r="R657" i="7"/>
  <c r="P657" i="7"/>
  <c r="R656" i="7"/>
  <c r="P656" i="7"/>
  <c r="R655" i="7"/>
  <c r="P655" i="7"/>
  <c r="R654" i="7"/>
  <c r="P654" i="7"/>
  <c r="R653" i="7"/>
  <c r="P653" i="7"/>
  <c r="R652" i="7"/>
  <c r="P652" i="7"/>
  <c r="R651" i="7"/>
  <c r="P651" i="7"/>
  <c r="R650" i="7"/>
  <c r="P650" i="7"/>
  <c r="R649" i="7"/>
  <c r="P649" i="7"/>
  <c r="R648" i="7"/>
  <c r="P648" i="7"/>
  <c r="R647" i="7"/>
  <c r="P647" i="7"/>
  <c r="R646" i="7"/>
  <c r="P646" i="7"/>
  <c r="R645" i="7"/>
  <c r="P645" i="7"/>
  <c r="R644" i="7"/>
  <c r="P644" i="7"/>
  <c r="R643" i="7"/>
  <c r="P643" i="7"/>
  <c r="R642" i="7"/>
  <c r="P642" i="7"/>
  <c r="R641" i="7"/>
  <c r="P641" i="7"/>
  <c r="R640" i="7"/>
  <c r="P640" i="7"/>
  <c r="R639" i="7"/>
  <c r="P639" i="7"/>
  <c r="R638" i="7"/>
  <c r="P638" i="7"/>
  <c r="R637" i="7"/>
  <c r="P637" i="7"/>
  <c r="R636" i="7"/>
  <c r="P636" i="7"/>
  <c r="R635" i="7"/>
  <c r="P635" i="7"/>
  <c r="R634" i="7"/>
  <c r="P634" i="7"/>
  <c r="R633" i="7"/>
  <c r="P633" i="7"/>
  <c r="R632" i="7"/>
  <c r="P632" i="7"/>
  <c r="R631" i="7"/>
  <c r="P631" i="7"/>
  <c r="R630" i="7"/>
  <c r="P630" i="7"/>
  <c r="R629" i="7"/>
  <c r="P629" i="7"/>
  <c r="R628" i="7"/>
  <c r="P628" i="7"/>
  <c r="R627" i="7"/>
  <c r="P627" i="7"/>
  <c r="R626" i="7"/>
  <c r="P626" i="7"/>
  <c r="R625" i="7"/>
  <c r="P625" i="7"/>
  <c r="R624" i="7"/>
  <c r="P624" i="7"/>
  <c r="R623" i="7"/>
  <c r="P623" i="7"/>
  <c r="R622" i="7"/>
  <c r="P622" i="7"/>
  <c r="R621" i="7"/>
  <c r="P621" i="7"/>
  <c r="R620" i="7"/>
  <c r="P620" i="7"/>
  <c r="R619" i="7"/>
  <c r="P619" i="7"/>
  <c r="R618" i="7"/>
  <c r="P618" i="7"/>
  <c r="R617" i="7"/>
  <c r="P617" i="7"/>
  <c r="R616" i="7"/>
  <c r="P616" i="7"/>
  <c r="R615" i="7"/>
  <c r="P615" i="7"/>
  <c r="R614" i="7"/>
  <c r="P614" i="7"/>
  <c r="R613" i="7"/>
  <c r="P613" i="7"/>
  <c r="R612" i="7"/>
  <c r="P612" i="7"/>
  <c r="R611" i="7"/>
  <c r="P611" i="7"/>
  <c r="R610" i="7"/>
  <c r="P610" i="7"/>
  <c r="R609" i="7"/>
  <c r="P609" i="7"/>
  <c r="R608" i="7"/>
  <c r="P608" i="7"/>
  <c r="R607" i="7"/>
  <c r="P607" i="7"/>
  <c r="R606" i="7"/>
  <c r="P606" i="7"/>
  <c r="R605" i="7"/>
  <c r="P605" i="7"/>
  <c r="R604" i="7"/>
  <c r="P604" i="7"/>
  <c r="R603" i="7"/>
  <c r="P603" i="7"/>
  <c r="R602" i="7"/>
  <c r="P602" i="7"/>
  <c r="R601" i="7"/>
  <c r="P601" i="7"/>
  <c r="R600" i="7"/>
  <c r="P600" i="7"/>
  <c r="R599" i="7"/>
  <c r="P599" i="7"/>
  <c r="R598" i="7"/>
  <c r="P598" i="7"/>
  <c r="R597" i="7"/>
  <c r="P597" i="7"/>
  <c r="R596" i="7"/>
  <c r="P596" i="7"/>
  <c r="R595" i="7"/>
  <c r="P595" i="7"/>
  <c r="R594" i="7"/>
  <c r="P594" i="7"/>
  <c r="R593" i="7"/>
  <c r="P593" i="7"/>
  <c r="R592" i="7"/>
  <c r="P592" i="7"/>
  <c r="R591" i="7"/>
  <c r="P591" i="7"/>
  <c r="R590" i="7"/>
  <c r="P590" i="7"/>
  <c r="R589" i="7"/>
  <c r="P589" i="7"/>
  <c r="R588" i="7"/>
  <c r="P588" i="7"/>
  <c r="R587" i="7"/>
  <c r="P587" i="7"/>
  <c r="R586" i="7"/>
  <c r="P586" i="7"/>
  <c r="R585" i="7"/>
  <c r="P585" i="7"/>
  <c r="R584" i="7"/>
  <c r="P584" i="7"/>
  <c r="R583" i="7"/>
  <c r="P583" i="7"/>
  <c r="R582" i="7"/>
  <c r="P582" i="7"/>
  <c r="R581" i="7"/>
  <c r="P581" i="7"/>
  <c r="R580" i="7"/>
  <c r="P580" i="7"/>
  <c r="R579" i="7"/>
  <c r="P579" i="7"/>
  <c r="R578" i="7"/>
  <c r="P578" i="7"/>
  <c r="R577" i="7"/>
  <c r="P577" i="7"/>
  <c r="R576" i="7"/>
  <c r="P576" i="7"/>
  <c r="R575" i="7"/>
  <c r="P575" i="7"/>
  <c r="R574" i="7"/>
  <c r="P574" i="7"/>
  <c r="R573" i="7"/>
  <c r="P573" i="7"/>
  <c r="R572" i="7"/>
  <c r="P572" i="7"/>
  <c r="R571" i="7"/>
  <c r="P571" i="7"/>
  <c r="R570" i="7"/>
  <c r="P570" i="7"/>
  <c r="R569" i="7"/>
  <c r="P569" i="7"/>
  <c r="R568" i="7"/>
  <c r="P568" i="7"/>
  <c r="R567" i="7"/>
  <c r="P567" i="7"/>
  <c r="R566" i="7"/>
  <c r="P566" i="7"/>
  <c r="R565" i="7"/>
  <c r="P565" i="7"/>
  <c r="R564" i="7"/>
  <c r="P564" i="7"/>
  <c r="R563" i="7"/>
  <c r="P563" i="7"/>
  <c r="R562" i="7"/>
  <c r="P562" i="7"/>
  <c r="R561" i="7"/>
  <c r="P561" i="7"/>
  <c r="R560" i="7"/>
  <c r="P560" i="7"/>
  <c r="R559" i="7"/>
  <c r="P559" i="7"/>
  <c r="R558" i="7"/>
  <c r="P558" i="7"/>
  <c r="R557" i="7"/>
  <c r="P557" i="7"/>
  <c r="R556" i="7"/>
  <c r="P556" i="7"/>
  <c r="R555" i="7"/>
  <c r="P555" i="7"/>
  <c r="R554" i="7"/>
  <c r="P554" i="7"/>
  <c r="R553" i="7"/>
  <c r="P553" i="7"/>
  <c r="R552" i="7"/>
  <c r="P552" i="7"/>
  <c r="R551" i="7"/>
  <c r="P551" i="7"/>
  <c r="R550" i="7"/>
  <c r="P550" i="7"/>
  <c r="R549" i="7"/>
  <c r="P549" i="7"/>
  <c r="R548" i="7"/>
  <c r="P548" i="7"/>
  <c r="R547" i="7"/>
  <c r="P547" i="7"/>
  <c r="R546" i="7"/>
  <c r="P546" i="7"/>
  <c r="R545" i="7"/>
  <c r="P545" i="7"/>
  <c r="R544" i="7"/>
  <c r="P544" i="7"/>
  <c r="R543" i="7"/>
  <c r="P543" i="7"/>
  <c r="R542" i="7"/>
  <c r="P542" i="7"/>
  <c r="R541" i="7"/>
  <c r="P541" i="7"/>
  <c r="R540" i="7"/>
  <c r="P540" i="7"/>
  <c r="R539" i="7"/>
  <c r="P539" i="7"/>
  <c r="R538" i="7"/>
  <c r="P538" i="7"/>
  <c r="R537" i="7"/>
  <c r="P537" i="7"/>
  <c r="R536" i="7"/>
  <c r="P536" i="7"/>
  <c r="R535" i="7"/>
  <c r="P535" i="7"/>
  <c r="R534" i="7"/>
  <c r="P534" i="7"/>
  <c r="R533" i="7"/>
  <c r="P533" i="7"/>
  <c r="R532" i="7"/>
  <c r="P532" i="7"/>
  <c r="R531" i="7"/>
  <c r="P531" i="7"/>
  <c r="R530" i="7"/>
  <c r="P530" i="7"/>
  <c r="R529" i="7"/>
  <c r="P529" i="7"/>
  <c r="R528" i="7"/>
  <c r="P528" i="7"/>
  <c r="R527" i="7"/>
  <c r="P527" i="7"/>
  <c r="R526" i="7"/>
  <c r="P526" i="7"/>
  <c r="R525" i="7"/>
  <c r="P525" i="7"/>
  <c r="R524" i="7"/>
  <c r="P524" i="7"/>
  <c r="R523" i="7"/>
  <c r="P523" i="7"/>
  <c r="R522" i="7"/>
  <c r="P522" i="7"/>
  <c r="R521" i="7"/>
  <c r="P521" i="7"/>
  <c r="R520" i="7"/>
  <c r="P520" i="7"/>
  <c r="R519" i="7"/>
  <c r="P519" i="7"/>
  <c r="R518" i="7"/>
  <c r="P518" i="7"/>
  <c r="R517" i="7"/>
  <c r="P517" i="7"/>
  <c r="R516" i="7"/>
  <c r="P516" i="7"/>
  <c r="R515" i="7"/>
  <c r="P515" i="7"/>
  <c r="R514" i="7"/>
  <c r="P514" i="7"/>
  <c r="R513" i="7"/>
  <c r="P513" i="7"/>
  <c r="R512" i="7"/>
  <c r="P512" i="7"/>
  <c r="R511" i="7"/>
  <c r="P511" i="7"/>
  <c r="R510" i="7"/>
  <c r="P510" i="7"/>
  <c r="R509" i="7"/>
  <c r="P509" i="7"/>
  <c r="R508" i="7"/>
  <c r="P508" i="7"/>
  <c r="R507" i="7"/>
  <c r="P507" i="7"/>
  <c r="R506" i="7"/>
  <c r="P506" i="7"/>
  <c r="R505" i="7"/>
  <c r="P505" i="7"/>
  <c r="R504" i="7"/>
  <c r="P504" i="7"/>
  <c r="R503" i="7"/>
  <c r="P503" i="7"/>
  <c r="R502" i="7"/>
  <c r="P502" i="7"/>
  <c r="R501" i="7"/>
  <c r="P501" i="7"/>
  <c r="R500" i="7"/>
  <c r="P500" i="7"/>
  <c r="R499" i="7"/>
  <c r="P499" i="7"/>
  <c r="R498" i="7"/>
  <c r="P498" i="7"/>
  <c r="R497" i="7"/>
  <c r="P497" i="7"/>
  <c r="R496" i="7"/>
  <c r="P496" i="7"/>
  <c r="R495" i="7"/>
  <c r="P495" i="7"/>
  <c r="R494" i="7"/>
  <c r="P494" i="7"/>
  <c r="R493" i="7"/>
  <c r="P493" i="7"/>
  <c r="R492" i="7"/>
  <c r="P492" i="7"/>
  <c r="R491" i="7"/>
  <c r="P491" i="7"/>
  <c r="R490" i="7"/>
  <c r="P490" i="7"/>
  <c r="R489" i="7"/>
  <c r="P489" i="7"/>
  <c r="R488" i="7"/>
  <c r="P488" i="7"/>
  <c r="R487" i="7"/>
  <c r="P487" i="7"/>
  <c r="R486" i="7"/>
  <c r="P486" i="7"/>
  <c r="R485" i="7"/>
  <c r="P485" i="7"/>
  <c r="R484" i="7"/>
  <c r="P484" i="7"/>
  <c r="R483" i="7"/>
  <c r="P483" i="7"/>
  <c r="R482" i="7"/>
  <c r="P482" i="7"/>
  <c r="R481" i="7"/>
  <c r="P481" i="7"/>
  <c r="R480" i="7"/>
  <c r="P480" i="7"/>
  <c r="R479" i="7"/>
  <c r="P479" i="7"/>
  <c r="R478" i="7"/>
  <c r="P478" i="7"/>
  <c r="R477" i="7"/>
  <c r="P477" i="7"/>
  <c r="R476" i="7"/>
  <c r="P476" i="7"/>
  <c r="R475" i="7"/>
  <c r="P475" i="7"/>
  <c r="R474" i="7"/>
  <c r="P474" i="7"/>
  <c r="R473" i="7"/>
  <c r="P473" i="7"/>
  <c r="R472" i="7"/>
  <c r="P472" i="7"/>
  <c r="R471" i="7"/>
  <c r="P471" i="7"/>
  <c r="R470" i="7"/>
  <c r="P470" i="7"/>
  <c r="R469" i="7"/>
  <c r="P469" i="7"/>
  <c r="R468" i="7"/>
  <c r="P468" i="7"/>
  <c r="R467" i="7"/>
  <c r="P467" i="7"/>
  <c r="R466" i="7"/>
  <c r="P466" i="7"/>
  <c r="R465" i="7"/>
  <c r="P465" i="7"/>
  <c r="R464" i="7"/>
  <c r="P464" i="7"/>
  <c r="R463" i="7"/>
  <c r="P463" i="7"/>
  <c r="R462" i="7"/>
  <c r="P462" i="7"/>
  <c r="R461" i="7"/>
  <c r="P461" i="7"/>
  <c r="R460" i="7"/>
  <c r="P460" i="7"/>
  <c r="R459" i="7"/>
  <c r="P459" i="7"/>
  <c r="R458" i="7"/>
  <c r="P458" i="7"/>
  <c r="R457" i="7"/>
  <c r="P457" i="7"/>
  <c r="R456" i="7"/>
  <c r="P456" i="7"/>
  <c r="R455" i="7"/>
  <c r="P455" i="7"/>
  <c r="R454" i="7"/>
  <c r="P454" i="7"/>
  <c r="R453" i="7"/>
  <c r="P453" i="7"/>
  <c r="R452" i="7"/>
  <c r="P452" i="7"/>
  <c r="R451" i="7"/>
  <c r="P451" i="7"/>
  <c r="R450" i="7"/>
  <c r="P450" i="7"/>
  <c r="R449" i="7"/>
  <c r="P449" i="7"/>
  <c r="R448" i="7"/>
  <c r="P448" i="7"/>
  <c r="R447" i="7"/>
  <c r="P447" i="7"/>
  <c r="R446" i="7"/>
  <c r="P446" i="7"/>
  <c r="R445" i="7"/>
  <c r="P445" i="7"/>
  <c r="R444" i="7"/>
  <c r="P444" i="7"/>
  <c r="R443" i="7"/>
  <c r="P443" i="7"/>
  <c r="R442" i="7"/>
  <c r="P442" i="7"/>
  <c r="R441" i="7"/>
  <c r="P441" i="7"/>
  <c r="R440" i="7"/>
  <c r="P440" i="7"/>
  <c r="R439" i="7"/>
  <c r="P439" i="7"/>
  <c r="R438" i="7"/>
  <c r="P438" i="7"/>
  <c r="R437" i="7"/>
  <c r="P437" i="7"/>
  <c r="R436" i="7"/>
  <c r="P436" i="7"/>
  <c r="R435" i="7"/>
  <c r="P435" i="7"/>
  <c r="R434" i="7"/>
  <c r="P434" i="7"/>
  <c r="R433" i="7"/>
  <c r="P433" i="7"/>
  <c r="R432" i="7"/>
  <c r="P432" i="7"/>
  <c r="R431" i="7"/>
  <c r="P431" i="7"/>
  <c r="R430" i="7"/>
  <c r="P430" i="7"/>
  <c r="R429" i="7"/>
  <c r="P429" i="7"/>
  <c r="R428" i="7"/>
  <c r="P428" i="7"/>
  <c r="R427" i="7"/>
  <c r="P427" i="7"/>
  <c r="R426" i="7"/>
  <c r="P426" i="7"/>
  <c r="R425" i="7"/>
  <c r="P425" i="7"/>
  <c r="R424" i="7"/>
  <c r="P424" i="7"/>
  <c r="R423" i="7"/>
  <c r="P423" i="7"/>
  <c r="R422" i="7"/>
  <c r="P422" i="7"/>
  <c r="R421" i="7"/>
  <c r="P421" i="7"/>
  <c r="R420" i="7"/>
  <c r="P420" i="7"/>
  <c r="R419" i="7"/>
  <c r="P419" i="7"/>
  <c r="R418" i="7"/>
  <c r="P418" i="7"/>
  <c r="R417" i="7"/>
  <c r="P417" i="7"/>
  <c r="R416" i="7"/>
  <c r="P416" i="7"/>
  <c r="R415" i="7"/>
  <c r="P415" i="7"/>
  <c r="R414" i="7"/>
  <c r="P414" i="7"/>
  <c r="R413" i="7"/>
  <c r="P413" i="7"/>
  <c r="R412" i="7"/>
  <c r="P412" i="7"/>
  <c r="R411" i="7"/>
  <c r="P411" i="7"/>
  <c r="R410" i="7"/>
  <c r="P410" i="7"/>
  <c r="R409" i="7"/>
  <c r="P409" i="7"/>
  <c r="R408" i="7"/>
  <c r="P408" i="7"/>
  <c r="R407" i="7"/>
  <c r="P407" i="7"/>
  <c r="R406" i="7"/>
  <c r="P406" i="7"/>
  <c r="R405" i="7"/>
  <c r="P405" i="7"/>
  <c r="R404" i="7"/>
  <c r="P404" i="7"/>
  <c r="R403" i="7"/>
  <c r="P403" i="7"/>
  <c r="R402" i="7"/>
  <c r="P402" i="7"/>
  <c r="R401" i="7"/>
  <c r="P401" i="7"/>
  <c r="R400" i="7"/>
  <c r="P400" i="7"/>
  <c r="R399" i="7"/>
  <c r="P399" i="7"/>
  <c r="R398" i="7"/>
  <c r="P398" i="7"/>
  <c r="R397" i="7"/>
  <c r="P397" i="7"/>
  <c r="R396" i="7"/>
  <c r="P396" i="7"/>
  <c r="R395" i="7"/>
  <c r="P395" i="7"/>
  <c r="R394" i="7"/>
  <c r="P394" i="7"/>
  <c r="R393" i="7"/>
  <c r="P393" i="7"/>
  <c r="R392" i="7"/>
  <c r="P392" i="7"/>
  <c r="R391" i="7"/>
  <c r="P391" i="7"/>
  <c r="R390" i="7"/>
  <c r="P390" i="7"/>
  <c r="R389" i="7"/>
  <c r="P389" i="7"/>
  <c r="R388" i="7"/>
  <c r="P388" i="7"/>
  <c r="R387" i="7"/>
  <c r="P387" i="7"/>
  <c r="R386" i="7"/>
  <c r="P386" i="7"/>
  <c r="R385" i="7"/>
  <c r="P385" i="7"/>
  <c r="R384" i="7"/>
  <c r="P384" i="7"/>
  <c r="R383" i="7"/>
  <c r="P383" i="7"/>
  <c r="R382" i="7"/>
  <c r="P382" i="7"/>
  <c r="R381" i="7"/>
  <c r="P381" i="7"/>
  <c r="R380" i="7"/>
  <c r="P380" i="7"/>
  <c r="R379" i="7"/>
  <c r="P379" i="7"/>
  <c r="R378" i="7"/>
  <c r="P378" i="7"/>
  <c r="R377" i="7"/>
  <c r="P377" i="7"/>
  <c r="R376" i="7"/>
  <c r="P376" i="7"/>
  <c r="R375" i="7"/>
  <c r="P375" i="7"/>
  <c r="R374" i="7"/>
  <c r="P374" i="7"/>
  <c r="R373" i="7"/>
  <c r="P373" i="7"/>
  <c r="R372" i="7"/>
  <c r="P372" i="7"/>
  <c r="R371" i="7"/>
  <c r="P371" i="7"/>
  <c r="R370" i="7"/>
  <c r="P370" i="7"/>
  <c r="R369" i="7"/>
  <c r="P369" i="7"/>
  <c r="R368" i="7"/>
  <c r="P368" i="7"/>
  <c r="R367" i="7"/>
  <c r="P367" i="7"/>
  <c r="R366" i="7"/>
  <c r="P366" i="7"/>
  <c r="R365" i="7"/>
  <c r="P365" i="7"/>
  <c r="R364" i="7"/>
  <c r="P364" i="7"/>
  <c r="R363" i="7"/>
  <c r="P363" i="7"/>
  <c r="R362" i="7"/>
  <c r="P362" i="7"/>
  <c r="R361" i="7"/>
  <c r="P361" i="7"/>
  <c r="R360" i="7"/>
  <c r="P360" i="7"/>
  <c r="R359" i="7"/>
  <c r="P359" i="7"/>
  <c r="R358" i="7"/>
  <c r="P358" i="7"/>
  <c r="R357" i="7"/>
  <c r="P357" i="7"/>
  <c r="R356" i="7"/>
  <c r="P356" i="7"/>
  <c r="R355" i="7"/>
  <c r="P355" i="7"/>
  <c r="R354" i="7"/>
  <c r="P354" i="7"/>
  <c r="R353" i="7"/>
  <c r="P353" i="7"/>
  <c r="R352" i="7"/>
  <c r="P352" i="7"/>
  <c r="R351" i="7"/>
  <c r="P351" i="7"/>
  <c r="R350" i="7"/>
  <c r="P350" i="7"/>
  <c r="R349" i="7"/>
  <c r="P349" i="7"/>
  <c r="R348" i="7"/>
  <c r="P348" i="7"/>
  <c r="R347" i="7"/>
  <c r="P347" i="7"/>
  <c r="R346" i="7"/>
  <c r="P346" i="7"/>
  <c r="R345" i="7"/>
  <c r="P345" i="7"/>
  <c r="R344" i="7"/>
  <c r="P344" i="7"/>
  <c r="R343" i="7"/>
  <c r="P343" i="7"/>
  <c r="R342" i="7"/>
  <c r="P342" i="7"/>
  <c r="R341" i="7"/>
  <c r="P341" i="7"/>
  <c r="R340" i="7"/>
  <c r="P340" i="7"/>
  <c r="R339" i="7"/>
  <c r="P339" i="7"/>
  <c r="R338" i="7"/>
  <c r="P338" i="7"/>
  <c r="R337" i="7"/>
  <c r="P337" i="7"/>
  <c r="R336" i="7"/>
  <c r="P336" i="7"/>
  <c r="R335" i="7"/>
  <c r="P335" i="7"/>
  <c r="R334" i="7"/>
  <c r="P334" i="7"/>
  <c r="R333" i="7"/>
  <c r="P333" i="7"/>
  <c r="R332" i="7"/>
  <c r="P332" i="7"/>
  <c r="R331" i="7"/>
  <c r="P331" i="7"/>
  <c r="R330" i="7"/>
  <c r="P330" i="7"/>
  <c r="R329" i="7"/>
  <c r="P329" i="7"/>
  <c r="R328" i="7"/>
  <c r="P328" i="7"/>
  <c r="R327" i="7"/>
  <c r="P327" i="7"/>
  <c r="R326" i="7"/>
  <c r="P326" i="7"/>
  <c r="R325" i="7"/>
  <c r="P325" i="7"/>
  <c r="R324" i="7"/>
  <c r="P324" i="7"/>
  <c r="R323" i="7"/>
  <c r="P323" i="7"/>
  <c r="R322" i="7"/>
  <c r="P322" i="7"/>
  <c r="R321" i="7"/>
  <c r="P321" i="7"/>
  <c r="R320" i="7"/>
  <c r="P320" i="7"/>
  <c r="R319" i="7"/>
  <c r="P319" i="7"/>
  <c r="R318" i="7"/>
  <c r="P318" i="7"/>
  <c r="R317" i="7"/>
  <c r="P317" i="7"/>
  <c r="R316" i="7"/>
  <c r="P316" i="7"/>
  <c r="R315" i="7"/>
  <c r="P315" i="7"/>
  <c r="R314" i="7"/>
  <c r="P314" i="7"/>
  <c r="R313" i="7"/>
  <c r="P313" i="7"/>
  <c r="R312" i="7"/>
  <c r="P312" i="7"/>
  <c r="R311" i="7"/>
  <c r="P311" i="7"/>
  <c r="R310" i="7"/>
  <c r="P310" i="7"/>
  <c r="R309" i="7"/>
  <c r="P309" i="7"/>
  <c r="R308" i="7"/>
  <c r="P308" i="7"/>
  <c r="R307" i="7"/>
  <c r="P307" i="7"/>
  <c r="R306" i="7"/>
  <c r="P306" i="7"/>
  <c r="R305" i="7"/>
  <c r="P305" i="7"/>
  <c r="R304" i="7"/>
  <c r="P304" i="7"/>
  <c r="R303" i="7"/>
  <c r="P303" i="7"/>
  <c r="R302" i="7"/>
  <c r="P302" i="7"/>
  <c r="R301" i="7"/>
  <c r="P301" i="7"/>
  <c r="R300" i="7"/>
  <c r="P300" i="7"/>
  <c r="R299" i="7"/>
  <c r="P299" i="7"/>
  <c r="R298" i="7"/>
  <c r="P298" i="7"/>
  <c r="R297" i="7"/>
  <c r="P297" i="7"/>
  <c r="R296" i="7"/>
  <c r="P296" i="7"/>
  <c r="R295" i="7"/>
  <c r="P295" i="7"/>
  <c r="R294" i="7"/>
  <c r="P294" i="7"/>
  <c r="R293" i="7"/>
  <c r="P293" i="7"/>
  <c r="R292" i="7"/>
  <c r="P292" i="7"/>
  <c r="R291" i="7"/>
  <c r="P291" i="7"/>
  <c r="R290" i="7"/>
  <c r="P290" i="7"/>
  <c r="R289" i="7"/>
  <c r="P289" i="7"/>
  <c r="R288" i="7"/>
  <c r="P288" i="7"/>
  <c r="R287" i="7"/>
  <c r="P287" i="7"/>
  <c r="R286" i="7"/>
  <c r="P286" i="7"/>
  <c r="R285" i="7"/>
  <c r="P285" i="7"/>
  <c r="R284" i="7"/>
  <c r="P284" i="7"/>
  <c r="R283" i="7"/>
  <c r="P283" i="7"/>
  <c r="R282" i="7"/>
  <c r="P282" i="7"/>
  <c r="R281" i="7"/>
  <c r="P281" i="7"/>
  <c r="R280" i="7"/>
  <c r="P280" i="7"/>
  <c r="R279" i="7"/>
  <c r="P279" i="7"/>
  <c r="R278" i="7"/>
  <c r="P278" i="7"/>
  <c r="R277" i="7"/>
  <c r="P277" i="7"/>
  <c r="R276" i="7"/>
  <c r="P276" i="7"/>
  <c r="R275" i="7"/>
  <c r="P275" i="7"/>
  <c r="R274" i="7"/>
  <c r="P274" i="7"/>
  <c r="R273" i="7"/>
  <c r="P273" i="7"/>
  <c r="R272" i="7"/>
  <c r="P272" i="7"/>
  <c r="R271" i="7"/>
  <c r="P271" i="7"/>
  <c r="R270" i="7"/>
  <c r="P270" i="7"/>
  <c r="R269" i="7"/>
  <c r="P269" i="7"/>
  <c r="R268" i="7"/>
  <c r="P268" i="7"/>
  <c r="R267" i="7"/>
  <c r="P267" i="7"/>
  <c r="R266" i="7"/>
  <c r="P266" i="7"/>
  <c r="R265" i="7"/>
  <c r="P265" i="7"/>
  <c r="R264" i="7"/>
  <c r="P264" i="7"/>
  <c r="R263" i="7"/>
  <c r="P263" i="7"/>
  <c r="R262" i="7"/>
  <c r="P262" i="7"/>
  <c r="R261" i="7"/>
  <c r="P261" i="7"/>
  <c r="R260" i="7"/>
  <c r="P260" i="7"/>
  <c r="R259" i="7"/>
  <c r="P259" i="7"/>
  <c r="R258" i="7"/>
  <c r="P258" i="7"/>
  <c r="R257" i="7"/>
  <c r="P257" i="7"/>
  <c r="R256" i="7"/>
  <c r="P256" i="7"/>
  <c r="R255" i="7"/>
  <c r="P255" i="7"/>
  <c r="R254" i="7"/>
  <c r="P254" i="7"/>
  <c r="R253" i="7"/>
  <c r="P253" i="7"/>
  <c r="R252" i="7"/>
  <c r="P252" i="7"/>
  <c r="R251" i="7"/>
  <c r="P251" i="7"/>
  <c r="R250" i="7"/>
  <c r="P250" i="7"/>
  <c r="R249" i="7"/>
  <c r="P249" i="7"/>
  <c r="R248" i="7"/>
  <c r="P248" i="7"/>
  <c r="R247" i="7"/>
  <c r="P247" i="7"/>
  <c r="R246" i="7"/>
  <c r="P246" i="7"/>
  <c r="R245" i="7"/>
  <c r="P245" i="7"/>
  <c r="R244" i="7"/>
  <c r="P244" i="7"/>
  <c r="R243" i="7"/>
  <c r="P243" i="7"/>
  <c r="R242" i="7"/>
  <c r="P242" i="7"/>
  <c r="R241" i="7"/>
  <c r="P241" i="7"/>
  <c r="R240" i="7"/>
  <c r="P240" i="7"/>
  <c r="R239" i="7"/>
  <c r="P239" i="7"/>
  <c r="R238" i="7"/>
  <c r="P238" i="7"/>
  <c r="R237" i="7"/>
  <c r="P237" i="7"/>
  <c r="R236" i="7"/>
  <c r="P236" i="7"/>
  <c r="R235" i="7"/>
  <c r="P235" i="7"/>
  <c r="R234" i="7"/>
  <c r="P234" i="7"/>
  <c r="R233" i="7"/>
  <c r="P233" i="7"/>
  <c r="R232" i="7"/>
  <c r="P232" i="7"/>
  <c r="R231" i="7"/>
  <c r="P231" i="7"/>
  <c r="R230" i="7"/>
  <c r="P230" i="7"/>
  <c r="R229" i="7"/>
  <c r="P229" i="7"/>
  <c r="R228" i="7"/>
  <c r="P228" i="7"/>
  <c r="R227" i="7"/>
  <c r="P227" i="7"/>
  <c r="R226" i="7"/>
  <c r="P226" i="7"/>
  <c r="R225" i="7"/>
  <c r="P225" i="7"/>
  <c r="R224" i="7"/>
  <c r="P224" i="7"/>
  <c r="R223" i="7"/>
  <c r="P223" i="7"/>
  <c r="R222" i="7"/>
  <c r="P222" i="7"/>
  <c r="R221" i="7"/>
  <c r="P221" i="7"/>
  <c r="R220" i="7"/>
  <c r="P220" i="7"/>
  <c r="R219" i="7"/>
  <c r="P219" i="7"/>
  <c r="R218" i="7"/>
  <c r="P218" i="7"/>
  <c r="R217" i="7"/>
  <c r="P217" i="7"/>
  <c r="R216" i="7"/>
  <c r="P216" i="7"/>
  <c r="R215" i="7"/>
  <c r="P215" i="7"/>
  <c r="R214" i="7"/>
  <c r="P214" i="7"/>
  <c r="R213" i="7"/>
  <c r="P213" i="7"/>
  <c r="R212" i="7"/>
  <c r="P212" i="7"/>
  <c r="R211" i="7"/>
  <c r="P211" i="7"/>
  <c r="R210" i="7"/>
  <c r="P210" i="7"/>
  <c r="R209" i="7"/>
  <c r="P209" i="7"/>
  <c r="R208" i="7"/>
  <c r="P208" i="7"/>
  <c r="R207" i="7"/>
  <c r="P207" i="7"/>
  <c r="R206" i="7"/>
  <c r="P206" i="7"/>
  <c r="R205" i="7"/>
  <c r="P205" i="7"/>
  <c r="R204" i="7"/>
  <c r="P204" i="7"/>
  <c r="R203" i="7"/>
  <c r="P203" i="7"/>
  <c r="R202" i="7"/>
  <c r="P202" i="7"/>
  <c r="R201" i="7"/>
  <c r="P201" i="7"/>
  <c r="R200" i="7"/>
  <c r="P200" i="7"/>
  <c r="R199" i="7"/>
  <c r="P199" i="7"/>
  <c r="R198" i="7"/>
  <c r="P198" i="7"/>
  <c r="R197" i="7"/>
  <c r="P197" i="7"/>
  <c r="R196" i="7"/>
  <c r="P196" i="7"/>
  <c r="R195" i="7"/>
  <c r="P195" i="7"/>
  <c r="R194" i="7"/>
  <c r="P194" i="7"/>
  <c r="R193" i="7"/>
  <c r="P193" i="7"/>
  <c r="R192" i="7"/>
  <c r="P192" i="7"/>
  <c r="R191" i="7"/>
  <c r="P191" i="7"/>
  <c r="R190" i="7"/>
  <c r="P190" i="7"/>
  <c r="R189" i="7"/>
  <c r="P189" i="7"/>
  <c r="R188" i="7"/>
  <c r="P188" i="7"/>
  <c r="R187" i="7"/>
  <c r="P187" i="7"/>
  <c r="R186" i="7"/>
  <c r="P186" i="7"/>
  <c r="R185" i="7"/>
  <c r="P185" i="7"/>
  <c r="R184" i="7"/>
  <c r="P184" i="7"/>
  <c r="R183" i="7"/>
  <c r="P183" i="7"/>
  <c r="R182" i="7"/>
  <c r="P182" i="7"/>
  <c r="R181" i="7"/>
  <c r="P181" i="7"/>
  <c r="R180" i="7"/>
  <c r="P180" i="7"/>
  <c r="R179" i="7"/>
  <c r="P179" i="7"/>
  <c r="R178" i="7"/>
  <c r="P178" i="7"/>
  <c r="R177" i="7"/>
  <c r="P177" i="7"/>
  <c r="R176" i="7"/>
  <c r="P176" i="7"/>
  <c r="R175" i="7"/>
  <c r="P175" i="7"/>
  <c r="R174" i="7"/>
  <c r="P174" i="7"/>
  <c r="R173" i="7"/>
  <c r="P173" i="7"/>
  <c r="R172" i="7"/>
  <c r="P172" i="7"/>
  <c r="R171" i="7"/>
  <c r="P171" i="7"/>
  <c r="R170" i="7"/>
  <c r="P170" i="7"/>
  <c r="R169" i="7"/>
  <c r="P169" i="7"/>
  <c r="R168" i="7"/>
  <c r="P168" i="7"/>
  <c r="R167" i="7"/>
  <c r="P167" i="7"/>
  <c r="R166" i="7"/>
  <c r="P166" i="7"/>
  <c r="R165" i="7"/>
  <c r="P165" i="7"/>
  <c r="R164" i="7"/>
  <c r="P164" i="7"/>
  <c r="R163" i="7"/>
  <c r="P163" i="7"/>
  <c r="R162" i="7"/>
  <c r="P162" i="7"/>
  <c r="R161" i="7"/>
  <c r="P161" i="7"/>
  <c r="R160" i="7"/>
  <c r="P160" i="7"/>
  <c r="R159" i="7"/>
  <c r="P159" i="7"/>
  <c r="R158" i="7"/>
  <c r="P158" i="7"/>
  <c r="R157" i="7"/>
  <c r="P157" i="7"/>
  <c r="R156" i="7"/>
  <c r="P156" i="7"/>
  <c r="R155" i="7"/>
  <c r="P155" i="7"/>
  <c r="R154" i="7"/>
  <c r="P154" i="7"/>
  <c r="R153" i="7"/>
  <c r="P153" i="7"/>
  <c r="R152" i="7"/>
  <c r="P152" i="7"/>
  <c r="R151" i="7"/>
  <c r="P151" i="7"/>
  <c r="R150" i="7"/>
  <c r="P150" i="7"/>
  <c r="R149" i="7"/>
  <c r="P149" i="7"/>
  <c r="R148" i="7"/>
  <c r="P148" i="7"/>
  <c r="R147" i="7"/>
  <c r="P147" i="7"/>
  <c r="R146" i="7"/>
  <c r="P146" i="7"/>
  <c r="R145" i="7"/>
  <c r="P145" i="7"/>
  <c r="R144" i="7"/>
  <c r="P144" i="7"/>
  <c r="R143" i="7"/>
  <c r="P143" i="7"/>
  <c r="R142" i="7"/>
  <c r="P142" i="7"/>
  <c r="R141" i="7"/>
  <c r="P141" i="7"/>
  <c r="R140" i="7"/>
  <c r="P140" i="7"/>
  <c r="R139" i="7"/>
  <c r="P139" i="7"/>
  <c r="R138" i="7"/>
  <c r="P138" i="7"/>
  <c r="R137" i="7"/>
  <c r="P137" i="7"/>
  <c r="R136" i="7"/>
  <c r="P136" i="7"/>
  <c r="R135" i="7"/>
  <c r="P135" i="7"/>
  <c r="R134" i="7"/>
  <c r="P134" i="7"/>
  <c r="R133" i="7"/>
  <c r="P133" i="7"/>
  <c r="R132" i="7"/>
  <c r="P132" i="7"/>
  <c r="R131" i="7"/>
  <c r="P131" i="7"/>
  <c r="R130" i="7"/>
  <c r="P130" i="7"/>
  <c r="R129" i="7"/>
  <c r="P129" i="7"/>
  <c r="R128" i="7"/>
  <c r="P128" i="7"/>
  <c r="R127" i="7"/>
  <c r="P127" i="7"/>
  <c r="R126" i="7"/>
  <c r="P126" i="7"/>
  <c r="R125" i="7"/>
  <c r="P125" i="7"/>
  <c r="R124" i="7"/>
  <c r="P124" i="7"/>
  <c r="R123" i="7"/>
  <c r="P123" i="7"/>
  <c r="R122" i="7"/>
  <c r="P122" i="7"/>
  <c r="R121" i="7"/>
  <c r="P121" i="7"/>
  <c r="R120" i="7"/>
  <c r="P120" i="7"/>
  <c r="R119" i="7"/>
  <c r="P119" i="7"/>
  <c r="R118" i="7"/>
  <c r="P118" i="7"/>
  <c r="R117" i="7"/>
  <c r="P117" i="7"/>
  <c r="R116" i="7"/>
  <c r="P116" i="7"/>
  <c r="R115" i="7"/>
  <c r="P115" i="7"/>
  <c r="R114" i="7"/>
  <c r="P114" i="7"/>
  <c r="R113" i="7"/>
  <c r="P113" i="7"/>
  <c r="R112" i="7"/>
  <c r="P112" i="7"/>
  <c r="R111" i="7"/>
  <c r="P111" i="7"/>
  <c r="R110" i="7"/>
  <c r="P110" i="7"/>
  <c r="R109" i="7"/>
  <c r="P109" i="7"/>
  <c r="R108" i="7"/>
  <c r="P108" i="7"/>
  <c r="R107" i="7"/>
  <c r="P107" i="7"/>
  <c r="R106" i="7"/>
  <c r="P106" i="7"/>
  <c r="R105" i="7"/>
  <c r="P105" i="7"/>
  <c r="R104" i="7"/>
  <c r="P104" i="7"/>
  <c r="R103" i="7"/>
  <c r="P103" i="7"/>
  <c r="R102" i="7"/>
  <c r="P102" i="7"/>
  <c r="R101" i="7"/>
  <c r="P101" i="7"/>
  <c r="R100" i="7"/>
  <c r="P100" i="7"/>
  <c r="R99" i="7"/>
  <c r="P99" i="7"/>
  <c r="R98" i="7"/>
  <c r="P98" i="7"/>
  <c r="R97" i="7"/>
  <c r="P97" i="7"/>
  <c r="R96" i="7"/>
  <c r="P96" i="7"/>
  <c r="R95" i="7"/>
  <c r="P95" i="7"/>
  <c r="R94" i="7"/>
  <c r="P94" i="7"/>
  <c r="R93" i="7"/>
  <c r="P93" i="7"/>
  <c r="R92" i="7"/>
  <c r="P92" i="7"/>
  <c r="R91" i="7"/>
  <c r="P91" i="7"/>
  <c r="R90" i="7"/>
  <c r="P90" i="7"/>
  <c r="R89" i="7"/>
  <c r="P89" i="7"/>
  <c r="R88" i="7"/>
  <c r="P88" i="7"/>
  <c r="R87" i="7"/>
  <c r="P87" i="7"/>
  <c r="R86" i="7"/>
  <c r="P86" i="7"/>
  <c r="R85" i="7"/>
  <c r="P85" i="7"/>
  <c r="R84" i="7"/>
  <c r="P84" i="7"/>
  <c r="R83" i="7"/>
  <c r="P83" i="7"/>
  <c r="R82" i="7"/>
  <c r="P82" i="7"/>
  <c r="R81" i="7"/>
  <c r="P81" i="7"/>
  <c r="R80" i="7"/>
  <c r="P80" i="7"/>
  <c r="R79" i="7"/>
  <c r="P79" i="7"/>
  <c r="R78" i="7"/>
  <c r="P78" i="7"/>
  <c r="R77" i="7"/>
  <c r="P77" i="7"/>
  <c r="R76" i="7"/>
  <c r="P76" i="7"/>
  <c r="R75" i="7"/>
  <c r="P75" i="7"/>
  <c r="R74" i="7"/>
  <c r="P74" i="7"/>
  <c r="R73" i="7"/>
  <c r="P73" i="7"/>
  <c r="R72" i="7"/>
  <c r="P72" i="7"/>
  <c r="R71" i="7"/>
  <c r="P71" i="7"/>
  <c r="R70" i="7"/>
  <c r="P70" i="7"/>
  <c r="R69" i="7"/>
  <c r="P69" i="7"/>
  <c r="R68" i="7"/>
  <c r="P68" i="7"/>
  <c r="R67" i="7"/>
  <c r="P67" i="7"/>
  <c r="R66" i="7"/>
  <c r="P66" i="7"/>
  <c r="R65" i="7"/>
  <c r="P65" i="7"/>
  <c r="R64" i="7"/>
  <c r="P64" i="7"/>
  <c r="R63" i="7"/>
  <c r="P63" i="7"/>
  <c r="R62" i="7"/>
  <c r="P62" i="7"/>
  <c r="R61" i="7"/>
  <c r="P61" i="7"/>
  <c r="R60" i="7"/>
  <c r="P60" i="7"/>
  <c r="R59" i="7"/>
  <c r="P59" i="7"/>
  <c r="R58" i="7"/>
  <c r="P58" i="7"/>
  <c r="R57" i="7"/>
  <c r="P57" i="7"/>
  <c r="R56" i="7"/>
  <c r="P56" i="7"/>
  <c r="R55" i="7"/>
  <c r="P55" i="7"/>
  <c r="R54" i="7"/>
  <c r="P54" i="7"/>
  <c r="R53" i="7"/>
  <c r="P53" i="7"/>
  <c r="R52" i="7"/>
  <c r="P52" i="7"/>
  <c r="R51" i="7"/>
  <c r="P51" i="7"/>
  <c r="R50" i="7"/>
  <c r="P50" i="7"/>
  <c r="R49" i="7"/>
  <c r="P49" i="7"/>
  <c r="R48" i="7"/>
  <c r="P48" i="7"/>
  <c r="R47" i="7"/>
  <c r="P47" i="7"/>
  <c r="R46" i="7"/>
  <c r="P46" i="7"/>
  <c r="R45" i="7"/>
  <c r="P45" i="7"/>
  <c r="R44" i="7"/>
  <c r="P44" i="7"/>
  <c r="R43" i="7"/>
  <c r="P43" i="7"/>
  <c r="R42" i="7"/>
  <c r="P42" i="7"/>
  <c r="R41" i="7"/>
  <c r="P41" i="7"/>
  <c r="R40" i="7"/>
  <c r="P40" i="7"/>
  <c r="R39" i="7"/>
  <c r="P39" i="7"/>
  <c r="R38" i="7"/>
  <c r="P38" i="7"/>
  <c r="R37" i="7"/>
  <c r="P37" i="7"/>
  <c r="R36" i="7"/>
  <c r="P36" i="7"/>
  <c r="R35" i="7"/>
  <c r="P35" i="7"/>
  <c r="R34" i="7"/>
  <c r="P34" i="7"/>
  <c r="R33" i="7"/>
  <c r="P33" i="7"/>
  <c r="R32" i="7"/>
  <c r="P32" i="7"/>
  <c r="R31" i="7"/>
  <c r="P31" i="7"/>
  <c r="R30" i="7"/>
  <c r="P30" i="7"/>
  <c r="R29" i="7"/>
  <c r="P29" i="7"/>
  <c r="R28" i="7"/>
  <c r="P28" i="7"/>
  <c r="R27" i="7"/>
  <c r="P27" i="7"/>
  <c r="R26" i="7"/>
  <c r="P26" i="7"/>
  <c r="R25" i="7"/>
  <c r="P25" i="7"/>
  <c r="R24" i="7"/>
  <c r="P24" i="7"/>
  <c r="R23" i="7"/>
  <c r="P23" i="7"/>
  <c r="R22" i="7"/>
  <c r="P22" i="7"/>
  <c r="R21" i="7"/>
  <c r="P21" i="7"/>
  <c r="R20" i="7"/>
  <c r="P20" i="7"/>
  <c r="R19" i="7"/>
  <c r="P19" i="7"/>
  <c r="R18" i="7"/>
  <c r="P18" i="7"/>
  <c r="R17" i="7"/>
  <c r="P17" i="7"/>
  <c r="R16" i="7"/>
  <c r="P16" i="7"/>
  <c r="R15" i="7"/>
  <c r="P15" i="7"/>
  <c r="R14" i="7"/>
  <c r="P14" i="7"/>
  <c r="R13" i="7"/>
  <c r="P13" i="7"/>
  <c r="R12" i="7"/>
  <c r="P12" i="7"/>
  <c r="R11" i="7"/>
  <c r="P11" i="7"/>
  <c r="R10" i="7"/>
  <c r="P10" i="7"/>
  <c r="R9" i="7"/>
  <c r="P9" i="7"/>
  <c r="R8" i="7"/>
  <c r="P8" i="7"/>
  <c r="R7" i="7"/>
  <c r="P7" i="7"/>
  <c r="R6" i="7"/>
  <c r="P6" i="7"/>
  <c r="R5" i="7"/>
  <c r="P5" i="7"/>
  <c r="R4" i="7"/>
  <c r="P4" i="7"/>
  <c r="R3" i="7"/>
  <c r="P3" i="7"/>
  <c r="P2" i="7"/>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D270" i="10" l="1"/>
  <c r="E270" i="10" s="1"/>
  <c r="L1642" i="3"/>
  <c r="L1641" i="3"/>
  <c r="L1640" i="3"/>
  <c r="L1639" i="3"/>
  <c r="L1638" i="3"/>
  <c r="L1637" i="3"/>
  <c r="L1636" i="3"/>
  <c r="L1635" i="3"/>
  <c r="L1634" i="3"/>
  <c r="L1633" i="3"/>
  <c r="L1632" i="3"/>
  <c r="L1631" i="3"/>
  <c r="L1630" i="3"/>
  <c r="L1629" i="3"/>
  <c r="L1628" i="3"/>
  <c r="L1627" i="3"/>
  <c r="L1626" i="3"/>
  <c r="L1625" i="3"/>
  <c r="L1624" i="3"/>
  <c r="L1623" i="3"/>
  <c r="L1622" i="3"/>
  <c r="L1621" i="3"/>
  <c r="L1620" i="3"/>
  <c r="L1619" i="3"/>
  <c r="L1618" i="3"/>
  <c r="L1617" i="3"/>
  <c r="L1616" i="3"/>
  <c r="L1615" i="3"/>
  <c r="L1614" i="3"/>
  <c r="L1613" i="3"/>
  <c r="L1612" i="3"/>
  <c r="L1611" i="3"/>
  <c r="L1610" i="3"/>
  <c r="L1609" i="3"/>
  <c r="L1608" i="3"/>
  <c r="L1607" i="3"/>
  <c r="L1606" i="3"/>
  <c r="L1605" i="3"/>
  <c r="L1604" i="3"/>
  <c r="L1603" i="3"/>
  <c r="L1602" i="3"/>
  <c r="L1601" i="3"/>
  <c r="L1600" i="3"/>
  <c r="L1599" i="3"/>
  <c r="L1598" i="3"/>
  <c r="L1597" i="3"/>
  <c r="L1596" i="3"/>
  <c r="L1595" i="3"/>
  <c r="L1594" i="3"/>
  <c r="L1593" i="3"/>
  <c r="L1592" i="3"/>
  <c r="L1591" i="3"/>
  <c r="L1590" i="3"/>
  <c r="L1589" i="3"/>
  <c r="L1588" i="3"/>
  <c r="L1587" i="3"/>
  <c r="L1586" i="3"/>
  <c r="L1585" i="3"/>
  <c r="L1584" i="3"/>
  <c r="L1583" i="3"/>
  <c r="L1582" i="3"/>
  <c r="L1581" i="3"/>
  <c r="L1580" i="3"/>
  <c r="L1579" i="3"/>
  <c r="L1578" i="3"/>
  <c r="L1577" i="3"/>
  <c r="L1576" i="3"/>
  <c r="L1575" i="3"/>
  <c r="L1574" i="3"/>
  <c r="L1573" i="3"/>
  <c r="L1572" i="3"/>
  <c r="L1571" i="3"/>
  <c r="L1570" i="3"/>
  <c r="L1569" i="3"/>
  <c r="L1568" i="3"/>
  <c r="L1567" i="3"/>
  <c r="L1566" i="3"/>
  <c r="L1565" i="3"/>
  <c r="L1564" i="3"/>
  <c r="L1563" i="3"/>
  <c r="L1562" i="3"/>
  <c r="L1561" i="3"/>
  <c r="L1560" i="3"/>
  <c r="L1559" i="3"/>
  <c r="L1558" i="3"/>
  <c r="L1557" i="3"/>
  <c r="L1556" i="3"/>
  <c r="L1555" i="3"/>
  <c r="L1554" i="3"/>
  <c r="L1553" i="3"/>
  <c r="L1552" i="3"/>
  <c r="L1551" i="3"/>
  <c r="L1550" i="3"/>
  <c r="L1549" i="3"/>
  <c r="L1548" i="3"/>
  <c r="L1547" i="3"/>
  <c r="L1546" i="3"/>
  <c r="L1545" i="3"/>
  <c r="L1544" i="3"/>
  <c r="L1543" i="3"/>
  <c r="L1542" i="3"/>
  <c r="L1541" i="3"/>
  <c r="L1540" i="3"/>
  <c r="L1539" i="3"/>
  <c r="L1538" i="3"/>
  <c r="L1537" i="3"/>
  <c r="L1536" i="3"/>
  <c r="L1535" i="3"/>
  <c r="L1534" i="3"/>
  <c r="L1533" i="3"/>
  <c r="L1532" i="3"/>
  <c r="L1531" i="3"/>
  <c r="L1530" i="3"/>
  <c r="L1529" i="3"/>
  <c r="L1528" i="3"/>
  <c r="L1527" i="3"/>
  <c r="L1526" i="3"/>
  <c r="L1525" i="3"/>
  <c r="L1524" i="3"/>
  <c r="L1523" i="3"/>
  <c r="L1522" i="3"/>
  <c r="L1521" i="3"/>
  <c r="L1520"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465"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589" i="2" s="1"/>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C1465" i="3"/>
  <c r="C1319" i="3"/>
  <c r="C1320" i="3"/>
  <c r="C1321" i="3"/>
  <c r="C1322" i="3"/>
  <c r="C1323" i="3"/>
  <c r="C1324" i="3"/>
  <c r="C1325" i="3"/>
  <c r="C1326" i="3"/>
  <c r="C1327" i="3"/>
  <c r="C1328" i="3"/>
  <c r="C1329" i="3"/>
  <c r="C1330" i="3"/>
  <c r="C1331" i="3"/>
  <c r="C1332" i="3"/>
  <c r="C1333" i="3"/>
  <c r="C1334" i="3"/>
  <c r="C1335" i="3"/>
  <c r="C1336" i="3"/>
  <c r="C1337" i="3"/>
  <c r="C1338" i="3"/>
  <c r="C1339" i="3"/>
  <c r="C1340" i="3"/>
  <c r="C1341" i="3"/>
  <c r="C1342" i="3"/>
  <c r="C1343" i="3"/>
  <c r="C1344" i="3"/>
  <c r="C1345" i="3"/>
  <c r="C1346" i="3"/>
  <c r="C1347" i="3"/>
  <c r="C1348" i="3"/>
  <c r="C1349" i="3"/>
  <c r="C1350" i="3"/>
  <c r="C1351" i="3"/>
  <c r="C1318" i="3"/>
  <c r="L1318" i="3"/>
  <c r="B271" i="10" l="1"/>
  <c r="B284" i="10" s="1"/>
  <c r="F284" i="10" s="1"/>
  <c r="AD3" i="5"/>
  <c r="AD4" i="5"/>
  <c r="AD5" i="5"/>
  <c r="AD6" i="5"/>
  <c r="AD7" i="5"/>
  <c r="AD8" i="5"/>
  <c r="AD9" i="5"/>
  <c r="AD10" i="5"/>
  <c r="AD11" i="5"/>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AD41" i="5"/>
  <c r="AD42" i="5"/>
  <c r="AD43" i="5"/>
  <c r="AD44" i="5"/>
  <c r="AD45" i="5"/>
  <c r="AD46" i="5"/>
  <c r="AD47" i="5"/>
  <c r="AD48" i="5"/>
  <c r="AD49" i="5"/>
  <c r="AD50" i="5"/>
  <c r="AD51" i="5"/>
  <c r="AD52" i="5"/>
  <c r="AD53" i="5"/>
  <c r="AD54" i="5"/>
  <c r="AD55" i="5"/>
  <c r="AD56" i="5"/>
  <c r="AD57" i="5"/>
  <c r="AD58" i="5"/>
  <c r="AD59" i="5"/>
  <c r="AD60" i="5"/>
  <c r="AD61" i="5"/>
  <c r="AD62" i="5"/>
  <c r="AD63" i="5"/>
  <c r="AD64" i="5"/>
  <c r="AD65" i="5"/>
  <c r="AD66" i="5"/>
  <c r="AD67" i="5"/>
  <c r="AD68" i="5"/>
  <c r="AD69" i="5"/>
  <c r="AD70" i="5"/>
  <c r="AD71" i="5"/>
  <c r="AD72" i="5"/>
  <c r="AD73" i="5"/>
  <c r="AD74" i="5"/>
  <c r="AD75" i="5"/>
  <c r="AD76" i="5"/>
  <c r="AD77" i="5"/>
  <c r="AD78" i="5"/>
  <c r="AD79" i="5"/>
  <c r="AD80" i="5"/>
  <c r="AD81" i="5"/>
  <c r="AD82" i="5"/>
  <c r="AD83" i="5"/>
  <c r="AD84" i="5"/>
  <c r="AD85" i="5"/>
  <c r="AD2" i="5"/>
  <c r="AC2" i="5"/>
  <c r="AB2" i="5"/>
  <c r="AB3" i="5"/>
  <c r="AC3" i="5"/>
  <c r="AB4" i="5"/>
  <c r="AC4" i="5"/>
  <c r="AB5" i="5"/>
  <c r="AC5" i="5"/>
  <c r="AB6" i="5"/>
  <c r="AC6" i="5"/>
  <c r="AB7" i="5"/>
  <c r="AC7" i="5"/>
  <c r="AB8" i="5"/>
  <c r="AC8" i="5"/>
  <c r="AB9" i="5"/>
  <c r="AC9" i="5"/>
  <c r="AB10" i="5"/>
  <c r="AC10" i="5"/>
  <c r="AB11" i="5"/>
  <c r="AC11" i="5"/>
  <c r="AB12" i="5"/>
  <c r="AC12" i="5"/>
  <c r="AB13" i="5"/>
  <c r="AC13" i="5"/>
  <c r="AB14" i="5"/>
  <c r="AC14" i="5"/>
  <c r="AB15" i="5"/>
  <c r="AC15" i="5"/>
  <c r="AB16" i="5"/>
  <c r="AC16" i="5"/>
  <c r="AB17" i="5"/>
  <c r="AC17" i="5"/>
  <c r="AB18" i="5"/>
  <c r="AC18" i="5"/>
  <c r="AB19" i="5"/>
  <c r="AC19" i="5"/>
  <c r="AB20" i="5"/>
  <c r="AC20" i="5"/>
  <c r="AB21" i="5"/>
  <c r="AC21" i="5"/>
  <c r="AB22" i="5"/>
  <c r="AC22" i="5"/>
  <c r="AB23" i="5"/>
  <c r="AC23" i="5"/>
  <c r="AB24" i="5"/>
  <c r="AC24" i="5"/>
  <c r="AB25" i="5"/>
  <c r="AC25" i="5"/>
  <c r="AB26" i="5"/>
  <c r="AC26" i="5"/>
  <c r="AB27" i="5"/>
  <c r="AC27" i="5"/>
  <c r="AB28" i="5"/>
  <c r="AC28" i="5"/>
  <c r="AB29" i="5"/>
  <c r="AC29" i="5"/>
  <c r="AB30" i="5"/>
  <c r="AC30" i="5"/>
  <c r="AB31" i="5"/>
  <c r="AC31" i="5"/>
  <c r="AB32" i="5"/>
  <c r="AC32" i="5"/>
  <c r="AB33" i="5"/>
  <c r="AC33" i="5"/>
  <c r="AB34" i="5"/>
  <c r="AC34" i="5"/>
  <c r="AB35" i="5"/>
  <c r="AC35" i="5"/>
  <c r="AB36" i="5"/>
  <c r="AC36" i="5"/>
  <c r="AB37" i="5"/>
  <c r="AC37" i="5"/>
  <c r="AB38" i="5"/>
  <c r="AC38" i="5"/>
  <c r="AB39" i="5"/>
  <c r="AC39" i="5"/>
  <c r="AB40" i="5"/>
  <c r="AC40" i="5"/>
  <c r="AB41" i="5"/>
  <c r="AC41" i="5"/>
  <c r="AB42" i="5"/>
  <c r="AC42" i="5"/>
  <c r="AB43" i="5"/>
  <c r="AC43" i="5"/>
  <c r="AB44" i="5"/>
  <c r="AC44" i="5"/>
  <c r="AB45" i="5"/>
  <c r="AC45" i="5"/>
  <c r="AB46" i="5"/>
  <c r="AC46" i="5"/>
  <c r="AB47" i="5"/>
  <c r="AC47" i="5"/>
  <c r="AB48" i="5"/>
  <c r="AC48" i="5"/>
  <c r="AB49" i="5"/>
  <c r="AC49" i="5"/>
  <c r="AB50" i="5"/>
  <c r="AC50" i="5"/>
  <c r="AB51" i="5"/>
  <c r="AC51" i="5"/>
  <c r="AB52" i="5"/>
  <c r="AC52" i="5"/>
  <c r="AB53" i="5"/>
  <c r="AC53" i="5"/>
  <c r="AB54" i="5"/>
  <c r="AC54" i="5"/>
  <c r="AB55" i="5"/>
  <c r="AC55" i="5"/>
  <c r="AB56" i="5"/>
  <c r="AC56" i="5"/>
  <c r="AB57" i="5"/>
  <c r="AC57" i="5"/>
  <c r="AB58" i="5"/>
  <c r="AC58" i="5"/>
  <c r="AB59" i="5"/>
  <c r="AC59" i="5"/>
  <c r="AB60" i="5"/>
  <c r="AC60" i="5"/>
  <c r="AB61" i="5"/>
  <c r="AC61" i="5"/>
  <c r="AB62" i="5"/>
  <c r="AC62" i="5"/>
  <c r="AB63" i="5"/>
  <c r="AC63" i="5"/>
  <c r="AB64" i="5"/>
  <c r="AC64" i="5"/>
  <c r="AB65" i="5"/>
  <c r="AC65" i="5"/>
  <c r="AB66" i="5"/>
  <c r="AC66" i="5"/>
  <c r="AB67" i="5"/>
  <c r="AC67" i="5"/>
  <c r="AB68" i="5"/>
  <c r="AC68" i="5"/>
  <c r="AB69" i="5"/>
  <c r="AC69" i="5"/>
  <c r="AB70" i="5"/>
  <c r="AC70" i="5"/>
  <c r="AB71" i="5"/>
  <c r="AC71" i="5"/>
  <c r="AB72" i="5"/>
  <c r="AC72" i="5"/>
  <c r="AB73" i="5"/>
  <c r="AC73" i="5"/>
  <c r="AB74" i="5"/>
  <c r="AC74" i="5"/>
  <c r="AB75" i="5"/>
  <c r="AC75" i="5"/>
  <c r="AB76" i="5"/>
  <c r="AC76" i="5"/>
  <c r="AB77" i="5"/>
  <c r="AC77" i="5"/>
  <c r="AB78" i="5"/>
  <c r="AC78" i="5"/>
  <c r="AB79" i="5"/>
  <c r="AC79" i="5"/>
  <c r="AB80" i="5"/>
  <c r="AC80" i="5"/>
  <c r="AB81" i="5"/>
  <c r="AC81" i="5"/>
  <c r="AB82" i="5"/>
  <c r="AC82" i="5"/>
  <c r="AB83" i="5"/>
  <c r="AC83" i="5"/>
  <c r="AB84" i="5"/>
  <c r="AC84" i="5"/>
  <c r="AB85" i="5"/>
  <c r="AC85" i="5"/>
  <c r="X4" i="5"/>
  <c r="S3" i="5"/>
  <c r="S4" i="5"/>
  <c r="S5" i="5"/>
  <c r="S6" i="5"/>
  <c r="S7" i="5"/>
  <c r="S8" i="5"/>
  <c r="S9" i="5"/>
  <c r="S10" i="5"/>
  <c r="S11" i="5"/>
  <c r="S12" i="5"/>
  <c r="S13" i="5"/>
  <c r="S14" i="5"/>
  <c r="S15" i="5"/>
  <c r="S16" i="5"/>
  <c r="S17" i="5"/>
  <c r="S18" i="5"/>
  <c r="S19" i="5"/>
  <c r="S20" i="5"/>
  <c r="S21" i="5"/>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2" i="5"/>
  <c r="T3" i="5" s="1"/>
  <c r="R3" i="5"/>
  <c r="R4" i="5"/>
  <c r="R5" i="5"/>
  <c r="R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2" i="5"/>
  <c r="B4" i="5"/>
  <c r="B6" i="5"/>
  <c r="B7" i="5"/>
  <c r="D2" i="5"/>
  <c r="C3" i="5"/>
  <c r="N4" i="5"/>
  <c r="D271" i="10" l="1"/>
  <c r="E271" i="10" s="1"/>
  <c r="T7" i="5"/>
  <c r="T15" i="5"/>
  <c r="T58" i="5"/>
  <c r="T10" i="5"/>
  <c r="T50" i="5"/>
  <c r="T9" i="5"/>
  <c r="T16" i="5"/>
  <c r="T8" i="5"/>
  <c r="T14" i="5"/>
  <c r="T19" i="5"/>
  <c r="T82" i="5"/>
  <c r="T13" i="5"/>
  <c r="T5" i="5"/>
  <c r="T2" i="5"/>
  <c r="T6" i="5"/>
  <c r="T74" i="5"/>
  <c r="T12" i="5"/>
  <c r="T4" i="5"/>
  <c r="T66" i="5"/>
  <c r="T11" i="5"/>
  <c r="T42" i="5"/>
  <c r="T34" i="5"/>
  <c r="T26" i="5"/>
  <c r="T18" i="5"/>
  <c r="T81" i="5"/>
  <c r="T65" i="5"/>
  <c r="T49" i="5"/>
  <c r="T33" i="5"/>
  <c r="T17" i="5"/>
  <c r="T80" i="5"/>
  <c r="T64" i="5"/>
  <c r="T48" i="5"/>
  <c r="T40" i="5"/>
  <c r="T24" i="5"/>
  <c r="T71" i="5"/>
  <c r="T63" i="5"/>
  <c r="T47" i="5"/>
  <c r="T39" i="5"/>
  <c r="T31" i="5"/>
  <c r="T23" i="5"/>
  <c r="T78" i="5"/>
  <c r="T70" i="5"/>
  <c r="T62" i="5"/>
  <c r="T54" i="5"/>
  <c r="T46" i="5"/>
  <c r="T38" i="5"/>
  <c r="T30" i="5"/>
  <c r="T22" i="5"/>
  <c r="T73" i="5"/>
  <c r="T57" i="5"/>
  <c r="T41" i="5"/>
  <c r="T25" i="5"/>
  <c r="T72" i="5"/>
  <c r="T56" i="5"/>
  <c r="T32" i="5"/>
  <c r="T79" i="5"/>
  <c r="T55" i="5"/>
  <c r="T85" i="5"/>
  <c r="T77" i="5"/>
  <c r="T61" i="5"/>
  <c r="T53" i="5"/>
  <c r="T45" i="5"/>
  <c r="T37" i="5"/>
  <c r="T29" i="5"/>
  <c r="T21" i="5"/>
  <c r="T84" i="5"/>
  <c r="T76" i="5"/>
  <c r="T68" i="5"/>
  <c r="T60" i="5"/>
  <c r="T52" i="5"/>
  <c r="T44" i="5"/>
  <c r="T36" i="5"/>
  <c r="T28" i="5"/>
  <c r="T20" i="5"/>
  <c r="T69" i="5"/>
  <c r="T83" i="5"/>
  <c r="T75" i="5"/>
  <c r="T67" i="5"/>
  <c r="T59" i="5"/>
  <c r="T51" i="5"/>
  <c r="T43" i="5"/>
  <c r="T35" i="5"/>
  <c r="T27" i="5"/>
  <c r="C11" i="5"/>
  <c r="K566" i="3"/>
  <c r="K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32" i="3"/>
  <c r="K1233"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301" i="3"/>
  <c r="K1302" i="3"/>
  <c r="K1303" i="3"/>
  <c r="K1304" i="3"/>
  <c r="K1305" i="3"/>
  <c r="K1306" i="3"/>
  <c r="K1307" i="3"/>
  <c r="K1308" i="3"/>
  <c r="K1309" i="3"/>
  <c r="K1310" i="3"/>
  <c r="K1311" i="3"/>
  <c r="K1312" i="3"/>
  <c r="K1313" i="3"/>
  <c r="K1314" i="3"/>
  <c r="K1315" i="3"/>
  <c r="K1316" i="3"/>
  <c r="K1317" i="3"/>
  <c r="L1300" i="3"/>
  <c r="L1299" i="3"/>
  <c r="L1298" i="3"/>
  <c r="L1297" i="3"/>
  <c r="L1296" i="3"/>
  <c r="L1295" i="3"/>
  <c r="L1294" i="3"/>
  <c r="L1293" i="3"/>
  <c r="L1292" i="3"/>
  <c r="L1291" i="3"/>
  <c r="L1290" i="3"/>
  <c r="L1289" i="3"/>
  <c r="L1288" i="3"/>
  <c r="J1301" i="3"/>
  <c r="G1289" i="3"/>
  <c r="J1289" i="3" s="1"/>
  <c r="G1290" i="3"/>
  <c r="J1290" i="3" s="1"/>
  <c r="G1291" i="3"/>
  <c r="K1291" i="3" s="1"/>
  <c r="G1292" i="3"/>
  <c r="J1292" i="3" s="1"/>
  <c r="G1293" i="3"/>
  <c r="J1293" i="3" s="1"/>
  <c r="G1294" i="3"/>
  <c r="J1294" i="3" s="1"/>
  <c r="G1295" i="3"/>
  <c r="K1295" i="3" s="1"/>
  <c r="G1296" i="3"/>
  <c r="J1296" i="3" s="1"/>
  <c r="G1297" i="3"/>
  <c r="J1297" i="3" s="1"/>
  <c r="G1298" i="3"/>
  <c r="J1298" i="3" s="1"/>
  <c r="G1299" i="3"/>
  <c r="K1299" i="3" s="1"/>
  <c r="G1300" i="3"/>
  <c r="J1300" i="3" s="1"/>
  <c r="G1288" i="3"/>
  <c r="J1288" i="3" s="1"/>
  <c r="C1289" i="3"/>
  <c r="C1290" i="3"/>
  <c r="C1291" i="3"/>
  <c r="C1292" i="3"/>
  <c r="C1293" i="3"/>
  <c r="C1294" i="3"/>
  <c r="C1295" i="3"/>
  <c r="C1296" i="3"/>
  <c r="C1297" i="3"/>
  <c r="C1298" i="3"/>
  <c r="C1299" i="3"/>
  <c r="C1300" i="3"/>
  <c r="C1288" i="3"/>
  <c r="L1317" i="3"/>
  <c r="L1316" i="3"/>
  <c r="L1315" i="3"/>
  <c r="L1314" i="3"/>
  <c r="L1313" i="3"/>
  <c r="L1312" i="3"/>
  <c r="L1311" i="3"/>
  <c r="L1310" i="3"/>
  <c r="L1309" i="3"/>
  <c r="L1308" i="3"/>
  <c r="L1307" i="3"/>
  <c r="L1306" i="3"/>
  <c r="L1305" i="3"/>
  <c r="L1304" i="3"/>
  <c r="L1303" i="3"/>
  <c r="L1302" i="3"/>
  <c r="L1301" i="3"/>
  <c r="L1287" i="3"/>
  <c r="L1286" i="3"/>
  <c r="L1274" i="3"/>
  <c r="L1275" i="3"/>
  <c r="L1276" i="3"/>
  <c r="L1277" i="3"/>
  <c r="L1278" i="3"/>
  <c r="L1279" i="3"/>
  <c r="L1280" i="3"/>
  <c r="L1281" i="3"/>
  <c r="L1282" i="3"/>
  <c r="L1283" i="3"/>
  <c r="L1284" i="3"/>
  <c r="L1285"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J1233" i="3"/>
  <c r="J1232" i="3"/>
  <c r="G1230" i="3"/>
  <c r="J1230" i="3" s="1"/>
  <c r="G1231" i="3"/>
  <c r="J1231" i="3" s="1"/>
  <c r="G1234" i="3"/>
  <c r="J1234" i="3" s="1"/>
  <c r="G1235" i="3"/>
  <c r="J1235" i="3" s="1"/>
  <c r="G1236" i="3"/>
  <c r="J1236" i="3" s="1"/>
  <c r="G1237" i="3"/>
  <c r="J1237" i="3" s="1"/>
  <c r="G1238" i="3"/>
  <c r="J1238" i="3" s="1"/>
  <c r="G1239" i="3"/>
  <c r="K1239" i="3" s="1"/>
  <c r="G1240" i="3"/>
  <c r="K1240" i="3" s="1"/>
  <c r="G1241" i="3"/>
  <c r="K1241" i="3" s="1"/>
  <c r="G1242" i="3"/>
  <c r="J1242" i="3" s="1"/>
  <c r="G1243" i="3"/>
  <c r="J1243" i="3" s="1"/>
  <c r="G1244" i="3"/>
  <c r="J1244" i="3" s="1"/>
  <c r="G1245" i="3"/>
  <c r="J1245" i="3" s="1"/>
  <c r="G1246" i="3"/>
  <c r="J1246" i="3" s="1"/>
  <c r="G1247" i="3"/>
  <c r="K1247" i="3" s="1"/>
  <c r="G1248" i="3"/>
  <c r="K1248" i="3" s="1"/>
  <c r="G1249" i="3"/>
  <c r="K1249" i="3" s="1"/>
  <c r="G1250" i="3"/>
  <c r="J1250" i="3" s="1"/>
  <c r="G1251" i="3"/>
  <c r="J1251" i="3" s="1"/>
  <c r="G1252" i="3"/>
  <c r="J1252" i="3" s="1"/>
  <c r="G1253" i="3"/>
  <c r="J1253" i="3" s="1"/>
  <c r="G1254" i="3"/>
  <c r="J1254" i="3" s="1"/>
  <c r="G1255" i="3"/>
  <c r="K1255" i="3" s="1"/>
  <c r="G1256" i="3"/>
  <c r="K1256" i="3" s="1"/>
  <c r="G1257" i="3"/>
  <c r="K1257" i="3" s="1"/>
  <c r="G1258" i="3"/>
  <c r="J1258" i="3" s="1"/>
  <c r="G1259" i="3"/>
  <c r="J1259" i="3" s="1"/>
  <c r="G1229" i="3"/>
  <c r="J1229" i="3" s="1"/>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29" i="3"/>
  <c r="B272" i="10" l="1"/>
  <c r="B285" i="10" s="1"/>
  <c r="F285" i="10" s="1"/>
  <c r="K1251" i="3"/>
  <c r="K1235" i="3"/>
  <c r="J1295" i="3"/>
  <c r="K1300" i="3"/>
  <c r="K1258" i="3"/>
  <c r="K1242" i="3"/>
  <c r="K1289" i="3"/>
  <c r="K1252" i="3"/>
  <c r="K1236" i="3"/>
  <c r="K1290" i="3"/>
  <c r="K1250" i="3"/>
  <c r="K1234" i="3"/>
  <c r="K1298" i="3"/>
  <c r="K1297" i="3"/>
  <c r="K1244" i="3"/>
  <c r="K1292" i="3"/>
  <c r="K1259" i="3"/>
  <c r="K1243" i="3"/>
  <c r="K1231" i="3"/>
  <c r="K1296" i="3"/>
  <c r="K1288" i="3"/>
  <c r="K1294" i="3"/>
  <c r="K1254" i="3"/>
  <c r="K1246" i="3"/>
  <c r="K1238" i="3"/>
  <c r="K1230" i="3"/>
  <c r="K1293" i="3"/>
  <c r="K1253" i="3"/>
  <c r="K1245" i="3"/>
  <c r="K1237" i="3"/>
  <c r="K1229" i="3"/>
  <c r="J1299" i="3"/>
  <c r="J1291" i="3"/>
  <c r="J1239" i="3"/>
  <c r="J1255" i="3"/>
  <c r="J1240" i="3"/>
  <c r="J1248" i="3"/>
  <c r="J1256" i="3"/>
  <c r="J1241" i="3"/>
  <c r="J1249" i="3"/>
  <c r="J1257" i="3"/>
  <c r="J1247" i="3"/>
  <c r="C21" i="1"/>
  <c r="L1175" i="3"/>
  <c r="L1166" i="2" s="1"/>
  <c r="L1176" i="3"/>
  <c r="L1165" i="2" s="1"/>
  <c r="L1177" i="3"/>
  <c r="L1217" i="2" s="1"/>
  <c r="L1178" i="3"/>
  <c r="L1222" i="2" s="1"/>
  <c r="L1179" i="3"/>
  <c r="L1204" i="2" s="1"/>
  <c r="L1180" i="3"/>
  <c r="L1251" i="2" s="1"/>
  <c r="L1181" i="3"/>
  <c r="L2001" i="2" s="1"/>
  <c r="L1182" i="3"/>
  <c r="L1262" i="2" s="1"/>
  <c r="L1183" i="3"/>
  <c r="L2435" i="2" s="1"/>
  <c r="L1184" i="3"/>
  <c r="L1259" i="2" s="1"/>
  <c r="L1185" i="3"/>
  <c r="L1356" i="2" s="1"/>
  <c r="L1186" i="3"/>
  <c r="L2442" i="2" s="1"/>
  <c r="L1187" i="3"/>
  <c r="L1319" i="2" s="1"/>
  <c r="L1188" i="3"/>
  <c r="L1350" i="2" s="1"/>
  <c r="L1189" i="3"/>
  <c r="L1318" i="2" s="1"/>
  <c r="L1190" i="3"/>
  <c r="L1357" i="2" s="1"/>
  <c r="L1191" i="3"/>
  <c r="L1330" i="2" s="1"/>
  <c r="L1192" i="3"/>
  <c r="L2317" i="2" s="1"/>
  <c r="L1193" i="3"/>
  <c r="L1377" i="2" s="1"/>
  <c r="L1194" i="3"/>
  <c r="L1162" i="2" s="1"/>
  <c r="L1195" i="3"/>
  <c r="L1178" i="2" s="1"/>
  <c r="L1196" i="3"/>
  <c r="L1157" i="2" s="1"/>
  <c r="L1197" i="3"/>
  <c r="L1630" i="2" s="1"/>
  <c r="L1198" i="3"/>
  <c r="L1241" i="2" s="1"/>
  <c r="L1199" i="3"/>
  <c r="L1180" i="2" s="1"/>
  <c r="L1200" i="3"/>
  <c r="L1370" i="2" s="1"/>
  <c r="L1201" i="3"/>
  <c r="L1214" i="2" s="1"/>
  <c r="L1202" i="3"/>
  <c r="L1203" i="3"/>
  <c r="L1146" i="2" s="1"/>
  <c r="L1204" i="3"/>
  <c r="L1903" i="2" s="1"/>
  <c r="L1205" i="3"/>
  <c r="L1213" i="2" s="1"/>
  <c r="L1206" i="3"/>
  <c r="L1376" i="2" s="1"/>
  <c r="L1207" i="3"/>
  <c r="L1133" i="2" s="1"/>
  <c r="L1208" i="3"/>
  <c r="L1156" i="2" s="1"/>
  <c r="L1209" i="3"/>
  <c r="L1216" i="2" s="1"/>
  <c r="L1210" i="3"/>
  <c r="L1334" i="2" s="1"/>
  <c r="L1211" i="3"/>
  <c r="L1193" i="2" s="1"/>
  <c r="L1212" i="3"/>
  <c r="L1141" i="2" s="1"/>
  <c r="L1213" i="3"/>
  <c r="L1951" i="2" s="1"/>
  <c r="L1214" i="3"/>
  <c r="L1948" i="2" s="1"/>
  <c r="L1215" i="3"/>
  <c r="L1208" i="2" s="1"/>
  <c r="L1216" i="3"/>
  <c r="L1163" i="2" s="1"/>
  <c r="L1217" i="3"/>
  <c r="L1188" i="2" s="1"/>
  <c r="L1218" i="3"/>
  <c r="L2569" i="2" s="1"/>
  <c r="L1219" i="3"/>
  <c r="L1300" i="2" s="1"/>
  <c r="L1220" i="3"/>
  <c r="L1339" i="2" s="1"/>
  <c r="L1221" i="3"/>
  <c r="L1222" i="3"/>
  <c r="L1914" i="2" s="1"/>
  <c r="L1223" i="3"/>
  <c r="L1226" i="2" s="1"/>
  <c r="L1224" i="3"/>
  <c r="L1140" i="2" s="1"/>
  <c r="L1225" i="3"/>
  <c r="L1192" i="2" s="1"/>
  <c r="L1226" i="3"/>
  <c r="L1143" i="2" s="1"/>
  <c r="L1227" i="3"/>
  <c r="L1264" i="2" s="1"/>
  <c r="L1228" i="3"/>
  <c r="L2004" i="2" s="1"/>
  <c r="L1174" i="3"/>
  <c r="L1081" i="2" s="1"/>
  <c r="L3" i="2"/>
  <c r="L4" i="2"/>
  <c r="L5"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L401" i="2"/>
  <c r="L402" i="2"/>
  <c r="L403" i="2"/>
  <c r="L404" i="2"/>
  <c r="L405" i="2"/>
  <c r="L406" i="2"/>
  <c r="L407" i="2"/>
  <c r="L408" i="2"/>
  <c r="L409" i="2"/>
  <c r="L410" i="2"/>
  <c r="L411" i="2"/>
  <c r="L412" i="2"/>
  <c r="L413" i="2"/>
  <c r="L414" i="2"/>
  <c r="L415" i="2"/>
  <c r="L416" i="2"/>
  <c r="L417" i="2"/>
  <c r="L418" i="2"/>
  <c r="L419" i="2"/>
  <c r="L420" i="2"/>
  <c r="L421" i="2"/>
  <c r="L422" i="2"/>
  <c r="L423" i="2"/>
  <c r="L424" i="2"/>
  <c r="L425" i="2"/>
  <c r="L426" i="2"/>
  <c r="L427" i="2"/>
  <c r="L428" i="2"/>
  <c r="L429" i="2"/>
  <c r="L430" i="2"/>
  <c r="L431" i="2"/>
  <c r="L432" i="2"/>
  <c r="L433" i="2"/>
  <c r="L434" i="2"/>
  <c r="L435" i="2"/>
  <c r="L436" i="2"/>
  <c r="L437" i="2"/>
  <c r="L438" i="2"/>
  <c r="L439" i="2"/>
  <c r="L440" i="2"/>
  <c r="L441" i="2"/>
  <c r="L442" i="2"/>
  <c r="L443" i="2"/>
  <c r="L444" i="2"/>
  <c r="L445" i="2"/>
  <c r="L446" i="2"/>
  <c r="L447" i="2"/>
  <c r="L448" i="2"/>
  <c r="L449" i="2"/>
  <c r="L450" i="2"/>
  <c r="L451" i="2"/>
  <c r="L452" i="2"/>
  <c r="L453" i="2"/>
  <c r="L454" i="2"/>
  <c r="L455" i="2"/>
  <c r="L456" i="2"/>
  <c r="L457" i="2"/>
  <c r="L458" i="2"/>
  <c r="L459" i="2"/>
  <c r="L460" i="2"/>
  <c r="L461" i="2"/>
  <c r="L462" i="2"/>
  <c r="L463" i="2"/>
  <c r="L464" i="2"/>
  <c r="L465" i="2"/>
  <c r="L466" i="2"/>
  <c r="L467" i="2"/>
  <c r="L468" i="2"/>
  <c r="L469" i="2"/>
  <c r="L470" i="2"/>
  <c r="L471" i="2"/>
  <c r="L472" i="2"/>
  <c r="L473" i="2"/>
  <c r="L474" i="2"/>
  <c r="L475" i="2"/>
  <c r="L476" i="2"/>
  <c r="L477" i="2"/>
  <c r="L478" i="2"/>
  <c r="L479" i="2"/>
  <c r="L480" i="2"/>
  <c r="L481" i="2"/>
  <c r="L482" i="2"/>
  <c r="L483" i="2"/>
  <c r="L484" i="2"/>
  <c r="L485" i="2"/>
  <c r="L486" i="2"/>
  <c r="L487" i="2"/>
  <c r="L488" i="2"/>
  <c r="L489" i="2"/>
  <c r="L490" i="2"/>
  <c r="L491" i="2"/>
  <c r="L492" i="2"/>
  <c r="L493" i="2"/>
  <c r="L494" i="2"/>
  <c r="L495" i="2"/>
  <c r="L496" i="2"/>
  <c r="L497" i="2"/>
  <c r="L498" i="2"/>
  <c r="L499" i="2"/>
  <c r="L500" i="2"/>
  <c r="L501" i="2"/>
  <c r="L502" i="2"/>
  <c r="L503" i="2"/>
  <c r="L504" i="2"/>
  <c r="L505" i="2"/>
  <c r="L506" i="2"/>
  <c r="L507" i="2"/>
  <c r="L508" i="2"/>
  <c r="L509" i="2"/>
  <c r="L510" i="2"/>
  <c r="L511" i="2"/>
  <c r="L512" i="2"/>
  <c r="L513" i="2"/>
  <c r="L514" i="2"/>
  <c r="L515" i="2"/>
  <c r="L516" i="2"/>
  <c r="L517" i="2"/>
  <c r="L518" i="2"/>
  <c r="L519" i="2"/>
  <c r="L520" i="2"/>
  <c r="L521" i="2"/>
  <c r="L522" i="2"/>
  <c r="L523" i="2"/>
  <c r="L524" i="2"/>
  <c r="L525" i="2"/>
  <c r="L526" i="2"/>
  <c r="L527" i="2"/>
  <c r="L528" i="2"/>
  <c r="L529" i="2"/>
  <c r="L530" i="2"/>
  <c r="L531" i="2"/>
  <c r="L532" i="2"/>
  <c r="L533" i="2"/>
  <c r="L534" i="2"/>
  <c r="L535" i="2"/>
  <c r="L536" i="2"/>
  <c r="L537" i="2"/>
  <c r="L538" i="2"/>
  <c r="L539" i="2"/>
  <c r="L540" i="2"/>
  <c r="L541" i="2"/>
  <c r="L542" i="2"/>
  <c r="L543" i="2"/>
  <c r="L544" i="2"/>
  <c r="L545" i="2"/>
  <c r="L546" i="2"/>
  <c r="L547" i="2"/>
  <c r="L548" i="2"/>
  <c r="L549" i="2"/>
  <c r="L550" i="2"/>
  <c r="L551" i="2"/>
  <c r="L552" i="2"/>
  <c r="L553" i="2"/>
  <c r="L554" i="2"/>
  <c r="L555" i="2"/>
  <c r="L556" i="2"/>
  <c r="L557" i="2"/>
  <c r="L558" i="2"/>
  <c r="L559" i="2"/>
  <c r="L560" i="2"/>
  <c r="L561" i="2"/>
  <c r="L562" i="2"/>
  <c r="L563" i="2"/>
  <c r="L564" i="2"/>
  <c r="L565" i="2"/>
  <c r="L566" i="2"/>
  <c r="L567" i="2"/>
  <c r="L568" i="2"/>
  <c r="L569" i="2"/>
  <c r="L570" i="2"/>
  <c r="L571" i="2"/>
  <c r="L572" i="2"/>
  <c r="L573" i="2"/>
  <c r="L574" i="2"/>
  <c r="L575" i="2"/>
  <c r="L576" i="2"/>
  <c r="L577" i="2"/>
  <c r="L578" i="2"/>
  <c r="L579" i="2"/>
  <c r="L580" i="2"/>
  <c r="L581" i="2"/>
  <c r="L582" i="2"/>
  <c r="L583" i="2"/>
  <c r="L584" i="2"/>
  <c r="L585" i="2"/>
  <c r="L586" i="2"/>
  <c r="L587" i="2"/>
  <c r="L588" i="2"/>
  <c r="L589" i="2"/>
  <c r="L590" i="2"/>
  <c r="L591" i="2"/>
  <c r="L592" i="2"/>
  <c r="L593" i="2"/>
  <c r="L594" i="2"/>
  <c r="L595" i="2"/>
  <c r="L596" i="2"/>
  <c r="L597" i="2"/>
  <c r="L598" i="2"/>
  <c r="L599" i="2"/>
  <c r="L600" i="2"/>
  <c r="L601" i="2"/>
  <c r="L602" i="2"/>
  <c r="L603" i="2"/>
  <c r="L604" i="2"/>
  <c r="L605" i="2"/>
  <c r="L606" i="2"/>
  <c r="L607" i="2"/>
  <c r="L608" i="2"/>
  <c r="L609" i="2"/>
  <c r="L610" i="2"/>
  <c r="L611" i="2"/>
  <c r="L612" i="2"/>
  <c r="L613" i="2"/>
  <c r="L614" i="2"/>
  <c r="L615" i="2"/>
  <c r="L616" i="2"/>
  <c r="L617" i="2"/>
  <c r="L618" i="2"/>
  <c r="L619" i="2"/>
  <c r="L620" i="2"/>
  <c r="L621" i="2"/>
  <c r="L622" i="2"/>
  <c r="L623" i="2"/>
  <c r="L624" i="2"/>
  <c r="L625" i="2"/>
  <c r="L626" i="2"/>
  <c r="L627" i="2"/>
  <c r="L628" i="2"/>
  <c r="L629" i="2"/>
  <c r="L630" i="2"/>
  <c r="L631" i="2"/>
  <c r="L632" i="2"/>
  <c r="L633" i="2"/>
  <c r="L634" i="2"/>
  <c r="L635" i="2"/>
  <c r="L636" i="2"/>
  <c r="L637" i="2"/>
  <c r="L638" i="2"/>
  <c r="L639" i="2"/>
  <c r="L640" i="2"/>
  <c r="L641" i="2"/>
  <c r="L642" i="2"/>
  <c r="L643" i="2"/>
  <c r="L644" i="2"/>
  <c r="L645" i="2"/>
  <c r="L646" i="2"/>
  <c r="L647" i="2"/>
  <c r="L648" i="2"/>
  <c r="L649" i="2"/>
  <c r="L650" i="2"/>
  <c r="L651" i="2"/>
  <c r="L652" i="2"/>
  <c r="L653" i="2"/>
  <c r="L654" i="2"/>
  <c r="L655" i="2"/>
  <c r="L656" i="2"/>
  <c r="L657" i="2"/>
  <c r="L658" i="2"/>
  <c r="L659" i="2"/>
  <c r="L660" i="2"/>
  <c r="L661" i="2"/>
  <c r="L662" i="2"/>
  <c r="L663" i="2"/>
  <c r="L664" i="2"/>
  <c r="L665" i="2"/>
  <c r="L666" i="2"/>
  <c r="L667" i="2"/>
  <c r="L668" i="2"/>
  <c r="L669" i="2"/>
  <c r="L670" i="2"/>
  <c r="L671" i="2"/>
  <c r="L672" i="2"/>
  <c r="L673" i="2"/>
  <c r="L674" i="2"/>
  <c r="L675" i="2"/>
  <c r="L676" i="2"/>
  <c r="L677" i="2"/>
  <c r="L678" i="2"/>
  <c r="L679" i="2"/>
  <c r="L680" i="2"/>
  <c r="L681" i="2"/>
  <c r="L682" i="2"/>
  <c r="L683" i="2"/>
  <c r="L684" i="2"/>
  <c r="L685" i="2"/>
  <c r="L686" i="2"/>
  <c r="L687" i="2"/>
  <c r="L688" i="2"/>
  <c r="L689" i="2"/>
  <c r="L690" i="2"/>
  <c r="L691" i="2"/>
  <c r="L692" i="2"/>
  <c r="L693" i="2"/>
  <c r="L694"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722" i="2"/>
  <c r="L723" i="2"/>
  <c r="L724" i="2"/>
  <c r="L725" i="2"/>
  <c r="L726" i="2"/>
  <c r="L727" i="2"/>
  <c r="L728" i="2"/>
  <c r="L729" i="2"/>
  <c r="L730" i="2"/>
  <c r="L731" i="2"/>
  <c r="L732" i="2"/>
  <c r="L733" i="2"/>
  <c r="L734" i="2"/>
  <c r="L735" i="2"/>
  <c r="L736" i="2"/>
  <c r="L737" i="2"/>
  <c r="L738" i="2"/>
  <c r="L739" i="2"/>
  <c r="L740" i="2"/>
  <c r="L741" i="2"/>
  <c r="L742" i="2"/>
  <c r="L743" i="2"/>
  <c r="L744" i="2"/>
  <c r="L745" i="2"/>
  <c r="L746" i="2"/>
  <c r="L747" i="2"/>
  <c r="L748" i="2"/>
  <c r="L749" i="2"/>
  <c r="L750" i="2"/>
  <c r="L751" i="2"/>
  <c r="L752" i="2"/>
  <c r="L753" i="2"/>
  <c r="L754" i="2"/>
  <c r="L755" i="2"/>
  <c r="L756" i="2"/>
  <c r="L757" i="2"/>
  <c r="L758" i="2"/>
  <c r="L759" i="2"/>
  <c r="L760" i="2"/>
  <c r="L761" i="2"/>
  <c r="L762" i="2"/>
  <c r="L763" i="2"/>
  <c r="L764" i="2"/>
  <c r="L765" i="2"/>
  <c r="L766" i="2"/>
  <c r="L767" i="2"/>
  <c r="L768" i="2"/>
  <c r="L769" i="2"/>
  <c r="L770" i="2"/>
  <c r="L771" i="2"/>
  <c r="L772" i="2"/>
  <c r="L773" i="2"/>
  <c r="L774" i="2"/>
  <c r="L775" i="2"/>
  <c r="L776" i="2"/>
  <c r="L777" i="2"/>
  <c r="L778" i="2"/>
  <c r="L779" i="2"/>
  <c r="L780" i="2"/>
  <c r="L781" i="2"/>
  <c r="L782" i="2"/>
  <c r="L783" i="2"/>
  <c r="L784" i="2"/>
  <c r="L785" i="2"/>
  <c r="L786" i="2"/>
  <c r="L787" i="2"/>
  <c r="L788" i="2"/>
  <c r="L789" i="2"/>
  <c r="L790" i="2"/>
  <c r="L791" i="2"/>
  <c r="L792" i="2"/>
  <c r="L793" i="2"/>
  <c r="L794" i="2"/>
  <c r="L795" i="2"/>
  <c r="L796" i="2"/>
  <c r="L797" i="2"/>
  <c r="L798" i="2"/>
  <c r="L799" i="2"/>
  <c r="L800" i="2"/>
  <c r="L801" i="2"/>
  <c r="L802" i="2"/>
  <c r="L803" i="2"/>
  <c r="L804" i="2"/>
  <c r="L805" i="2"/>
  <c r="L806" i="2"/>
  <c r="L807" i="2"/>
  <c r="L808" i="2"/>
  <c r="L809" i="2"/>
  <c r="L810" i="2"/>
  <c r="L811" i="2"/>
  <c r="L812" i="2"/>
  <c r="L813" i="2"/>
  <c r="L814" i="2"/>
  <c r="L815" i="2"/>
  <c r="L816" i="2"/>
  <c r="L817" i="2"/>
  <c r="L818" i="2"/>
  <c r="L819" i="2"/>
  <c r="L820" i="2"/>
  <c r="L821" i="2"/>
  <c r="L822" i="2"/>
  <c r="L823" i="2"/>
  <c r="L824" i="2"/>
  <c r="L825" i="2"/>
  <c r="L826" i="2"/>
  <c r="L827" i="2"/>
  <c r="L828" i="2"/>
  <c r="L829" i="2"/>
  <c r="L830" i="2"/>
  <c r="L831" i="2"/>
  <c r="L832" i="2"/>
  <c r="L833" i="2"/>
  <c r="L834" i="2"/>
  <c r="L835" i="2"/>
  <c r="L836" i="2"/>
  <c r="L837" i="2"/>
  <c r="L838" i="2"/>
  <c r="L839" i="2"/>
  <c r="L840" i="2"/>
  <c r="L841" i="2"/>
  <c r="L842" i="2"/>
  <c r="L843" i="2"/>
  <c r="L844" i="2"/>
  <c r="L845" i="2"/>
  <c r="L846" i="2"/>
  <c r="L847" i="2"/>
  <c r="L848" i="2"/>
  <c r="L849" i="2"/>
  <c r="L850" i="2"/>
  <c r="L851" i="2"/>
  <c r="L852" i="2"/>
  <c r="L853" i="2"/>
  <c r="L854" i="2"/>
  <c r="L855" i="2"/>
  <c r="L856" i="2"/>
  <c r="L857" i="2"/>
  <c r="L858" i="2"/>
  <c r="L859" i="2"/>
  <c r="L860" i="2"/>
  <c r="L861" i="2"/>
  <c r="L862" i="2"/>
  <c r="L863" i="2"/>
  <c r="L864" i="2"/>
  <c r="L865" i="2"/>
  <c r="L866" i="2"/>
  <c r="L867" i="2"/>
  <c r="L868" i="2"/>
  <c r="L869" i="2"/>
  <c r="L870" i="2"/>
  <c r="L871" i="2"/>
  <c r="L872" i="2"/>
  <c r="L873" i="2"/>
  <c r="L874" i="2"/>
  <c r="L875" i="2"/>
  <c r="L876" i="2"/>
  <c r="L877" i="2"/>
  <c r="L878" i="2"/>
  <c r="L879" i="2"/>
  <c r="L880" i="2"/>
  <c r="L881" i="2"/>
  <c r="L882" i="2"/>
  <c r="L883" i="2"/>
  <c r="L884" i="2"/>
  <c r="L885" i="2"/>
  <c r="L886" i="2"/>
  <c r="L887" i="2"/>
  <c r="L888" i="2"/>
  <c r="L889" i="2"/>
  <c r="L890" i="2"/>
  <c r="L891" i="2"/>
  <c r="L892" i="2"/>
  <c r="L893" i="2"/>
  <c r="L894" i="2"/>
  <c r="L895" i="2"/>
  <c r="L896" i="2"/>
  <c r="L897" i="2"/>
  <c r="L898" i="2"/>
  <c r="L899" i="2"/>
  <c r="L900" i="2"/>
  <c r="L901" i="2"/>
  <c r="L902" i="2"/>
  <c r="L903" i="2"/>
  <c r="L904" i="2"/>
  <c r="L905" i="2"/>
  <c r="L906" i="2"/>
  <c r="L907" i="2"/>
  <c r="L908" i="2"/>
  <c r="L909" i="2"/>
  <c r="L910" i="2"/>
  <c r="L911" i="2"/>
  <c r="L912" i="2"/>
  <c r="L913" i="2"/>
  <c r="L914" i="2"/>
  <c r="L915" i="2"/>
  <c r="L916" i="2"/>
  <c r="L917" i="2"/>
  <c r="L918" i="2"/>
  <c r="L919" i="2"/>
  <c r="L920" i="2"/>
  <c r="L921" i="2"/>
  <c r="L922" i="2"/>
  <c r="L923" i="2"/>
  <c r="L924" i="2"/>
  <c r="L925" i="2"/>
  <c r="L926" i="2"/>
  <c r="L927" i="2"/>
  <c r="L928" i="2"/>
  <c r="L929" i="2"/>
  <c r="L930" i="2"/>
  <c r="L931" i="2"/>
  <c r="L932" i="2"/>
  <c r="L933" i="2"/>
  <c r="L934" i="2"/>
  <c r="L935" i="2"/>
  <c r="L936" i="2"/>
  <c r="L937" i="2"/>
  <c r="L938" i="2"/>
  <c r="L939" i="2"/>
  <c r="L940" i="2"/>
  <c r="L941" i="2"/>
  <c r="L942" i="2"/>
  <c r="L943" i="2"/>
  <c r="L944" i="2"/>
  <c r="L945" i="2"/>
  <c r="L946" i="2"/>
  <c r="L947" i="2"/>
  <c r="L948" i="2"/>
  <c r="L949" i="2"/>
  <c r="L950" i="2"/>
  <c r="L951" i="2"/>
  <c r="L952" i="2"/>
  <c r="L953" i="2"/>
  <c r="L954" i="2"/>
  <c r="L955" i="2"/>
  <c r="L956" i="2"/>
  <c r="L957" i="2"/>
  <c r="L958" i="2"/>
  <c r="L959" i="2"/>
  <c r="L960" i="2"/>
  <c r="L961" i="2"/>
  <c r="L962" i="2"/>
  <c r="L963" i="2"/>
  <c r="L964" i="2"/>
  <c r="L965" i="2"/>
  <c r="L966" i="2"/>
  <c r="L967" i="2"/>
  <c r="L968" i="2"/>
  <c r="L969" i="2"/>
  <c r="L970" i="2"/>
  <c r="L971" i="2"/>
  <c r="L972" i="2"/>
  <c r="L973" i="2"/>
  <c r="L974" i="2"/>
  <c r="L975" i="2"/>
  <c r="L976" i="2"/>
  <c r="L977" i="2"/>
  <c r="L978" i="2"/>
  <c r="L979" i="2"/>
  <c r="L980" i="2"/>
  <c r="L981" i="2"/>
  <c r="L982" i="2"/>
  <c r="L983" i="2"/>
  <c r="L984" i="2"/>
  <c r="L985" i="2"/>
  <c r="L986" i="2"/>
  <c r="L987" i="2"/>
  <c r="L988" i="2"/>
  <c r="L989" i="2"/>
  <c r="L990" i="2"/>
  <c r="L991" i="2"/>
  <c r="L992" i="2"/>
  <c r="L993" i="2"/>
  <c r="L994" i="2"/>
  <c r="L995" i="2"/>
  <c r="L996" i="2"/>
  <c r="L997" i="2"/>
  <c r="L998" i="2"/>
  <c r="L999" i="2"/>
  <c r="L1000" i="2"/>
  <c r="L1001" i="2"/>
  <c r="L1002" i="2"/>
  <c r="L1003" i="2"/>
  <c r="L1004" i="2"/>
  <c r="L1005" i="2"/>
  <c r="L1006" i="2"/>
  <c r="L1007" i="2"/>
  <c r="L1008" i="2"/>
  <c r="L1009" i="2"/>
  <c r="L1010" i="2"/>
  <c r="L1011" i="2"/>
  <c r="L1012" i="2"/>
  <c r="L1013" i="2"/>
  <c r="L1014" i="2"/>
  <c r="L1015" i="2"/>
  <c r="L1016" i="2"/>
  <c r="L1017" i="2"/>
  <c r="L1018" i="2"/>
  <c r="L1019" i="2"/>
  <c r="L1020" i="2"/>
  <c r="L1021" i="2"/>
  <c r="L1022" i="2"/>
  <c r="L1023" i="2"/>
  <c r="L1024" i="2"/>
  <c r="L1025" i="2"/>
  <c r="L1026" i="2"/>
  <c r="L1027" i="2"/>
  <c r="L1028" i="2"/>
  <c r="L1029" i="2"/>
  <c r="L1030" i="2"/>
  <c r="L1031" i="2"/>
  <c r="L1032" i="2"/>
  <c r="L1033" i="2"/>
  <c r="L1034" i="2"/>
  <c r="L1035" i="2"/>
  <c r="L1036" i="2"/>
  <c r="L1037" i="2"/>
  <c r="L1038" i="2"/>
  <c r="L1040" i="2"/>
  <c r="L1041" i="2"/>
  <c r="L1042" i="2"/>
  <c r="L1043" i="2"/>
  <c r="L1044" i="2"/>
  <c r="L1045" i="2"/>
  <c r="L1046" i="2"/>
  <c r="L1047" i="2"/>
  <c r="L1048" i="2"/>
  <c r="L1049" i="2"/>
  <c r="L1050" i="2"/>
  <c r="L1051" i="2"/>
  <c r="L1052" i="2"/>
  <c r="L1053" i="2"/>
  <c r="L1054" i="2"/>
  <c r="L1055" i="2"/>
  <c r="L1056" i="2"/>
  <c r="L1057" i="2"/>
  <c r="L1058" i="2"/>
  <c r="L1059" i="2"/>
  <c r="L1060" i="2"/>
  <c r="L1061" i="2"/>
  <c r="L1062" i="2"/>
  <c r="L1063" i="2"/>
  <c r="L1064" i="2"/>
  <c r="L1065" i="2"/>
  <c r="L1066" i="2"/>
  <c r="L1067" i="2"/>
  <c r="L1068" i="2"/>
  <c r="L1069" i="2"/>
  <c r="L1070" i="2"/>
  <c r="L1071" i="2"/>
  <c r="L1072" i="2"/>
  <c r="L1073" i="2"/>
  <c r="L1074" i="2"/>
  <c r="L1075" i="2"/>
  <c r="L1076" i="2"/>
  <c r="L1077" i="2"/>
  <c r="L1078" i="2"/>
  <c r="L1079" i="2"/>
  <c r="L1080" i="2"/>
  <c r="L1082" i="2"/>
  <c r="L1083" i="2"/>
  <c r="L1084" i="2"/>
  <c r="L1085" i="2"/>
  <c r="L1086" i="2"/>
  <c r="L1087" i="2"/>
  <c r="L1088" i="2"/>
  <c r="L1089" i="2"/>
  <c r="L1090" i="2"/>
  <c r="L1091" i="2"/>
  <c r="L1092" i="2"/>
  <c r="L1093" i="2"/>
  <c r="L1094" i="2"/>
  <c r="L1095" i="2"/>
  <c r="L1096" i="2"/>
  <c r="L1097" i="2"/>
  <c r="L1098" i="2"/>
  <c r="L1099" i="2"/>
  <c r="L1100" i="2"/>
  <c r="L1101" i="2"/>
  <c r="L1102" i="2"/>
  <c r="L1103" i="2"/>
  <c r="L1104" i="2"/>
  <c r="L1105" i="2"/>
  <c r="L1106" i="2"/>
  <c r="L1107" i="2"/>
  <c r="L1108" i="2"/>
  <c r="L1109" i="2"/>
  <c r="L1110" i="2"/>
  <c r="L1111" i="2"/>
  <c r="L1112" i="2"/>
  <c r="L1113" i="2"/>
  <c r="L1114" i="2"/>
  <c r="L1115" i="2"/>
  <c r="L1116" i="2"/>
  <c r="L1117" i="2"/>
  <c r="L1118" i="2"/>
  <c r="L1119" i="2"/>
  <c r="L1120" i="2"/>
  <c r="L1121" i="2"/>
  <c r="L1122" i="2"/>
  <c r="L1123" i="2"/>
  <c r="L1124" i="2"/>
  <c r="L1125" i="2"/>
  <c r="L1126" i="2"/>
  <c r="L1127" i="2"/>
  <c r="L1128" i="2"/>
  <c r="L1129" i="2"/>
  <c r="L1130" i="2"/>
  <c r="L1131" i="2"/>
  <c r="L1132" i="2"/>
  <c r="L1134" i="2"/>
  <c r="L1135" i="2"/>
  <c r="L1136" i="2"/>
  <c r="L1137" i="2"/>
  <c r="L1138" i="2"/>
  <c r="L1139" i="2"/>
  <c r="L1142" i="2"/>
  <c r="L1144" i="2"/>
  <c r="L1145" i="2"/>
  <c r="L1147" i="2"/>
  <c r="L1148" i="2"/>
  <c r="L1149" i="2"/>
  <c r="L1150" i="2"/>
  <c r="L1151" i="2"/>
  <c r="L1152" i="2"/>
  <c r="L1153" i="2"/>
  <c r="L1154" i="2"/>
  <c r="L1155" i="2"/>
  <c r="L1158" i="2"/>
  <c r="L1159" i="2"/>
  <c r="L1160" i="2"/>
  <c r="L1161" i="2"/>
  <c r="L1164" i="2"/>
  <c r="L1167" i="2"/>
  <c r="L1168" i="2"/>
  <c r="L1169" i="2"/>
  <c r="L1170" i="2"/>
  <c r="L1171" i="2"/>
  <c r="L1172" i="2"/>
  <c r="L1173" i="2"/>
  <c r="L1174" i="2"/>
  <c r="L1175" i="2"/>
  <c r="L1176" i="2"/>
  <c r="L1181" i="2"/>
  <c r="L1182" i="2"/>
  <c r="L1183" i="2"/>
  <c r="L1185" i="2"/>
  <c r="L1186" i="2"/>
  <c r="L1187" i="2"/>
  <c r="L1189" i="2"/>
  <c r="L1190" i="2"/>
  <c r="L1191" i="2"/>
  <c r="L1194" i="2"/>
  <c r="L1195" i="2"/>
  <c r="L1196" i="2"/>
  <c r="L1197" i="2"/>
  <c r="L1198" i="2"/>
  <c r="L1199" i="2"/>
  <c r="L1200" i="2"/>
  <c r="L1201" i="2"/>
  <c r="L1202" i="2"/>
  <c r="L1205" i="2"/>
  <c r="L1206" i="2"/>
  <c r="L1207" i="2"/>
  <c r="L1209" i="2"/>
  <c r="L1211" i="2"/>
  <c r="L1212" i="2"/>
  <c r="L1215" i="2"/>
  <c r="L1218" i="2"/>
  <c r="L1219" i="2"/>
  <c r="L1220" i="2"/>
  <c r="L1221" i="2"/>
  <c r="L1223" i="2"/>
  <c r="L1224" i="2"/>
  <c r="L1225" i="2"/>
  <c r="L1227" i="2"/>
  <c r="L1228" i="2"/>
  <c r="L1229" i="2"/>
  <c r="L1230" i="2"/>
  <c r="L1231" i="2"/>
  <c r="L1232" i="2"/>
  <c r="L1233" i="2"/>
  <c r="L1234" i="2"/>
  <c r="L1235" i="2"/>
  <c r="L1236" i="2"/>
  <c r="L1237" i="2"/>
  <c r="L1238" i="2"/>
  <c r="L1239" i="2"/>
  <c r="L1240" i="2"/>
  <c r="L1242" i="2"/>
  <c r="L1243" i="2"/>
  <c r="L1244" i="2"/>
  <c r="L1246" i="2"/>
  <c r="L1247" i="2"/>
  <c r="L1248" i="2"/>
  <c r="L1249" i="2"/>
  <c r="L1252" i="2"/>
  <c r="L1253" i="2"/>
  <c r="L1254" i="2"/>
  <c r="L1255" i="2"/>
  <c r="L1256" i="2"/>
  <c r="L1257" i="2"/>
  <c r="L1258" i="2"/>
  <c r="L1260" i="2"/>
  <c r="L1261" i="2"/>
  <c r="L1263" i="2"/>
  <c r="L1265" i="2"/>
  <c r="L1266" i="2"/>
  <c r="L1267" i="2"/>
  <c r="L1268" i="2"/>
  <c r="L1269" i="2"/>
  <c r="L1270" i="2"/>
  <c r="L1271" i="2"/>
  <c r="L1272" i="2"/>
  <c r="L1273" i="2"/>
  <c r="L1274" i="2"/>
  <c r="L1275" i="2"/>
  <c r="L1276" i="2"/>
  <c r="L1277" i="2"/>
  <c r="L1278" i="2"/>
  <c r="L1279" i="2"/>
  <c r="L1280" i="2"/>
  <c r="L1281" i="2"/>
  <c r="L1282" i="2"/>
  <c r="L1283" i="2"/>
  <c r="L1284" i="2"/>
  <c r="L1285" i="2"/>
  <c r="L1286" i="2"/>
  <c r="L1287" i="2"/>
  <c r="L1288" i="2"/>
  <c r="L1289" i="2"/>
  <c r="L1290" i="2"/>
  <c r="L1291" i="2"/>
  <c r="L1292" i="2"/>
  <c r="L1293" i="2"/>
  <c r="L1294" i="2"/>
  <c r="L1295" i="2"/>
  <c r="L1297" i="2"/>
  <c r="L1298" i="2"/>
  <c r="L1299" i="2"/>
  <c r="L1301" i="2"/>
  <c r="L1302" i="2"/>
  <c r="L1303" i="2"/>
  <c r="L1304" i="2"/>
  <c r="L1305" i="2"/>
  <c r="L1306" i="2"/>
  <c r="L1307" i="2"/>
  <c r="L1308" i="2"/>
  <c r="L1309" i="2"/>
  <c r="L1310" i="2"/>
  <c r="L1311" i="2"/>
  <c r="L1312" i="2"/>
  <c r="L1313" i="2"/>
  <c r="L1314" i="2"/>
  <c r="L1315" i="2"/>
  <c r="L1316" i="2"/>
  <c r="L1317" i="2"/>
  <c r="L1320" i="2"/>
  <c r="L1321" i="2"/>
  <c r="L1322" i="2"/>
  <c r="L1323" i="2"/>
  <c r="L1324" i="2"/>
  <c r="L1325" i="2"/>
  <c r="L1326" i="2"/>
  <c r="L1327" i="2"/>
  <c r="L1329" i="2"/>
  <c r="L1331" i="2"/>
  <c r="L1332" i="2"/>
  <c r="L1333" i="2"/>
  <c r="L1335" i="2"/>
  <c r="L1336" i="2"/>
  <c r="L1337" i="2"/>
  <c r="L1340" i="2"/>
  <c r="L1341" i="2"/>
  <c r="L1342" i="2"/>
  <c r="L1343" i="2"/>
  <c r="L1344" i="2"/>
  <c r="L1345" i="2"/>
  <c r="L1346" i="2"/>
  <c r="L1347" i="2"/>
  <c r="L1348" i="2"/>
  <c r="L1349" i="2"/>
  <c r="L1351" i="2"/>
  <c r="L1352" i="2"/>
  <c r="L1353" i="2"/>
  <c r="L1354" i="2"/>
  <c r="L1355" i="2"/>
  <c r="L1358" i="2"/>
  <c r="L1359" i="2"/>
  <c r="L1360" i="2"/>
  <c r="L1361" i="2"/>
  <c r="L1362" i="2"/>
  <c r="L1364" i="2"/>
  <c r="L1365" i="2"/>
  <c r="L1366" i="2"/>
  <c r="L1367" i="2"/>
  <c r="L1368" i="2"/>
  <c r="L1369" i="2"/>
  <c r="L1371" i="2"/>
  <c r="L1372" i="2"/>
  <c r="L1373" i="2"/>
  <c r="L1374" i="2"/>
  <c r="L1375" i="2"/>
  <c r="L1378" i="2"/>
  <c r="L1379" i="2"/>
  <c r="L1380" i="2"/>
  <c r="L1381" i="2"/>
  <c r="L1382" i="2"/>
  <c r="L1383" i="2"/>
  <c r="L1384" i="2"/>
  <c r="L1385" i="2"/>
  <c r="L1386" i="2"/>
  <c r="L1387" i="2"/>
  <c r="L1388" i="2"/>
  <c r="L1389" i="2"/>
  <c r="L1390" i="2"/>
  <c r="L1391" i="2"/>
  <c r="L1392" i="2"/>
  <c r="L1394" i="2"/>
  <c r="L1395" i="2"/>
  <c r="L1396" i="2"/>
  <c r="L1397" i="2"/>
  <c r="L1398" i="2"/>
  <c r="L1399" i="2"/>
  <c r="L1400" i="2"/>
  <c r="L1401" i="2"/>
  <c r="L1402" i="2"/>
  <c r="L1403" i="2"/>
  <c r="L1404" i="2"/>
  <c r="L1405" i="2"/>
  <c r="L1406" i="2"/>
  <c r="L1407" i="2"/>
  <c r="L1408" i="2"/>
  <c r="L1409" i="2"/>
  <c r="L1410" i="2"/>
  <c r="L1411" i="2"/>
  <c r="L1412" i="2"/>
  <c r="L1413" i="2"/>
  <c r="L1414" i="2"/>
  <c r="L1415" i="2"/>
  <c r="L1416" i="2"/>
  <c r="L1417" i="2"/>
  <c r="L1418" i="2"/>
  <c r="L1419" i="2"/>
  <c r="L1420" i="2"/>
  <c r="L1421" i="2"/>
  <c r="L1422" i="2"/>
  <c r="L1423" i="2"/>
  <c r="L1424" i="2"/>
  <c r="L1425" i="2"/>
  <c r="L1426" i="2"/>
  <c r="L1427" i="2"/>
  <c r="L1428" i="2"/>
  <c r="L1429" i="2"/>
  <c r="L1430" i="2"/>
  <c r="L1431" i="2"/>
  <c r="L1432" i="2"/>
  <c r="L1433" i="2"/>
  <c r="L1434" i="2"/>
  <c r="L1435" i="2"/>
  <c r="L1436" i="2"/>
  <c r="L1437" i="2"/>
  <c r="L1438" i="2"/>
  <c r="L1439" i="2"/>
  <c r="L1440" i="2"/>
  <c r="L1441" i="2"/>
  <c r="L1442" i="2"/>
  <c r="L1443" i="2"/>
  <c r="L1444" i="2"/>
  <c r="L1445" i="2"/>
  <c r="L1446" i="2"/>
  <c r="L1447" i="2"/>
  <c r="L1448" i="2"/>
  <c r="L1449" i="2"/>
  <c r="L1450" i="2"/>
  <c r="L1451" i="2"/>
  <c r="L1452" i="2"/>
  <c r="L1453" i="2"/>
  <c r="L1454" i="2"/>
  <c r="L1455" i="2"/>
  <c r="L1456" i="2"/>
  <c r="L1457" i="2"/>
  <c r="L1458" i="2"/>
  <c r="L1459" i="2"/>
  <c r="L1460" i="2"/>
  <c r="L1461" i="2"/>
  <c r="L1462" i="2"/>
  <c r="L1463" i="2"/>
  <c r="L1464" i="2"/>
  <c r="L1465" i="2"/>
  <c r="L1466" i="2"/>
  <c r="L1467" i="2"/>
  <c r="L1468" i="2"/>
  <c r="L1469" i="2"/>
  <c r="L1470" i="2"/>
  <c r="L1471" i="2"/>
  <c r="L1472" i="2"/>
  <c r="L1473" i="2"/>
  <c r="L1474" i="2"/>
  <c r="L1475" i="2"/>
  <c r="L1476" i="2"/>
  <c r="L1477" i="2"/>
  <c r="L1478" i="2"/>
  <c r="L1479" i="2"/>
  <c r="L1480" i="2"/>
  <c r="L1481" i="2"/>
  <c r="L1482" i="2"/>
  <c r="L1483" i="2"/>
  <c r="L1484" i="2"/>
  <c r="L1485" i="2"/>
  <c r="L1486" i="2"/>
  <c r="L1487" i="2"/>
  <c r="L1488" i="2"/>
  <c r="L1489" i="2"/>
  <c r="L1490" i="2"/>
  <c r="L1491" i="2"/>
  <c r="L1492" i="2"/>
  <c r="L1493" i="2"/>
  <c r="L1494" i="2"/>
  <c r="L1495" i="2"/>
  <c r="L1496" i="2"/>
  <c r="L1497" i="2"/>
  <c r="L1498" i="2"/>
  <c r="L1499" i="2"/>
  <c r="L1500" i="2"/>
  <c r="L1501" i="2"/>
  <c r="L1502" i="2"/>
  <c r="L1503" i="2"/>
  <c r="L1504" i="2"/>
  <c r="L1505" i="2"/>
  <c r="L1506" i="2"/>
  <c r="L1507" i="2"/>
  <c r="L1508" i="2"/>
  <c r="L1509" i="2"/>
  <c r="L1510" i="2"/>
  <c r="L1511" i="2"/>
  <c r="L1512" i="2"/>
  <c r="L1513" i="2"/>
  <c r="L1514" i="2"/>
  <c r="L1515" i="2"/>
  <c r="L1516" i="2"/>
  <c r="L1517" i="2"/>
  <c r="L1518" i="2"/>
  <c r="L1519" i="2"/>
  <c r="L1520" i="2"/>
  <c r="L1521" i="2"/>
  <c r="L1522" i="2"/>
  <c r="L1523" i="2"/>
  <c r="L1524" i="2"/>
  <c r="L1525" i="2"/>
  <c r="L1526" i="2"/>
  <c r="L1527" i="2"/>
  <c r="L1528" i="2"/>
  <c r="L1529" i="2"/>
  <c r="L1530" i="2"/>
  <c r="L1531" i="2"/>
  <c r="L1532" i="2"/>
  <c r="L1533" i="2"/>
  <c r="L1534" i="2"/>
  <c r="L1535" i="2"/>
  <c r="L1536" i="2"/>
  <c r="L1537" i="2"/>
  <c r="L1538" i="2"/>
  <c r="L1539" i="2"/>
  <c r="L1540" i="2"/>
  <c r="L1541" i="2"/>
  <c r="L1542" i="2"/>
  <c r="L1543" i="2"/>
  <c r="L1544" i="2"/>
  <c r="L1545" i="2"/>
  <c r="L1546" i="2"/>
  <c r="L1547" i="2"/>
  <c r="L1548" i="2"/>
  <c r="L1549" i="2"/>
  <c r="L1550" i="2"/>
  <c r="L1551" i="2"/>
  <c r="L1552" i="2"/>
  <c r="L1553" i="2"/>
  <c r="L1554" i="2"/>
  <c r="L1555" i="2"/>
  <c r="L1556" i="2"/>
  <c r="L1557" i="2"/>
  <c r="L1558" i="2"/>
  <c r="L1559" i="2"/>
  <c r="L1560" i="2"/>
  <c r="L1561" i="2"/>
  <c r="L1562" i="2"/>
  <c r="L1563" i="2"/>
  <c r="L1564" i="2"/>
  <c r="L1565" i="2"/>
  <c r="L1566" i="2"/>
  <c r="L1567" i="2"/>
  <c r="L1568" i="2"/>
  <c r="L1569" i="2"/>
  <c r="L1570" i="2"/>
  <c r="L1571" i="2"/>
  <c r="L1572" i="2"/>
  <c r="L1573" i="2"/>
  <c r="L1574" i="2"/>
  <c r="L1575" i="2"/>
  <c r="L1576" i="2"/>
  <c r="L1577" i="2"/>
  <c r="L1578" i="2"/>
  <c r="L1579" i="2"/>
  <c r="L1580" i="2"/>
  <c r="L1581" i="2"/>
  <c r="L1582" i="2"/>
  <c r="L1583" i="2"/>
  <c r="L1584" i="2"/>
  <c r="L1585" i="2"/>
  <c r="L1586" i="2"/>
  <c r="L1587" i="2"/>
  <c r="L1588" i="2"/>
  <c r="L1590" i="2"/>
  <c r="L1591" i="2"/>
  <c r="L1592" i="2"/>
  <c r="L1593" i="2"/>
  <c r="L1594" i="2"/>
  <c r="L1595" i="2"/>
  <c r="L1596" i="2"/>
  <c r="L1597" i="2"/>
  <c r="L1598" i="2"/>
  <c r="L1599" i="2"/>
  <c r="L1600" i="2"/>
  <c r="L1601" i="2"/>
  <c r="L1602" i="2"/>
  <c r="L1603" i="2"/>
  <c r="L1604" i="2"/>
  <c r="L1605" i="2"/>
  <c r="L1606" i="2"/>
  <c r="L1607" i="2"/>
  <c r="L1608" i="2"/>
  <c r="L1609" i="2"/>
  <c r="L1610" i="2"/>
  <c r="L1611" i="2"/>
  <c r="L1612" i="2"/>
  <c r="L1613" i="2"/>
  <c r="L1614" i="2"/>
  <c r="L1615" i="2"/>
  <c r="L1616" i="2"/>
  <c r="L1617" i="2"/>
  <c r="L1618" i="2"/>
  <c r="L1619" i="2"/>
  <c r="L1620" i="2"/>
  <c r="L1621" i="2"/>
  <c r="L1622" i="2"/>
  <c r="L1623" i="2"/>
  <c r="L1624" i="2"/>
  <c r="L1625" i="2"/>
  <c r="L1626" i="2"/>
  <c r="L1627" i="2"/>
  <c r="L1628" i="2"/>
  <c r="L1629" i="2"/>
  <c r="L1631" i="2"/>
  <c r="L1632" i="2"/>
  <c r="L1633" i="2"/>
  <c r="L1634" i="2"/>
  <c r="L1635" i="2"/>
  <c r="L1636" i="2"/>
  <c r="L1637" i="2"/>
  <c r="L1638" i="2"/>
  <c r="L1639" i="2"/>
  <c r="L1640" i="2"/>
  <c r="L1641" i="2"/>
  <c r="L1642" i="2"/>
  <c r="L1643" i="2"/>
  <c r="L1644" i="2"/>
  <c r="L1645" i="2"/>
  <c r="L1646" i="2"/>
  <c r="L1647" i="2"/>
  <c r="L1648" i="2"/>
  <c r="L1649" i="2"/>
  <c r="L1650" i="2"/>
  <c r="L1651" i="2"/>
  <c r="L1652" i="2"/>
  <c r="L1653" i="2"/>
  <c r="L1654" i="2"/>
  <c r="L1655" i="2"/>
  <c r="L1656" i="2"/>
  <c r="L1657" i="2"/>
  <c r="L1658" i="2"/>
  <c r="L1659" i="2"/>
  <c r="L1660" i="2"/>
  <c r="L1661" i="2"/>
  <c r="L1662" i="2"/>
  <c r="L1663" i="2"/>
  <c r="L1664" i="2"/>
  <c r="L1665" i="2"/>
  <c r="L1666" i="2"/>
  <c r="L1667" i="2"/>
  <c r="L1668" i="2"/>
  <c r="L1669" i="2"/>
  <c r="L1670" i="2"/>
  <c r="L1671" i="2"/>
  <c r="L1672" i="2"/>
  <c r="L1673" i="2"/>
  <c r="L1674" i="2"/>
  <c r="L1675" i="2"/>
  <c r="L1676" i="2"/>
  <c r="L1677" i="2"/>
  <c r="L1678" i="2"/>
  <c r="L1679" i="2"/>
  <c r="L1680" i="2"/>
  <c r="L1681" i="2"/>
  <c r="L1682" i="2"/>
  <c r="L1683" i="2"/>
  <c r="L1684" i="2"/>
  <c r="L1685" i="2"/>
  <c r="L1686" i="2"/>
  <c r="L1687" i="2"/>
  <c r="L1688" i="2"/>
  <c r="L1689" i="2"/>
  <c r="L1690" i="2"/>
  <c r="L1691" i="2"/>
  <c r="L1692" i="2"/>
  <c r="L1693" i="2"/>
  <c r="L1694" i="2"/>
  <c r="L1695" i="2"/>
  <c r="L1696" i="2"/>
  <c r="L1697" i="2"/>
  <c r="L1698" i="2"/>
  <c r="L1699" i="2"/>
  <c r="L1700" i="2"/>
  <c r="L1701" i="2"/>
  <c r="L1702" i="2"/>
  <c r="L1703" i="2"/>
  <c r="L1704" i="2"/>
  <c r="L1705" i="2"/>
  <c r="L1706" i="2"/>
  <c r="L1707" i="2"/>
  <c r="L1708" i="2"/>
  <c r="L1709" i="2"/>
  <c r="L1710" i="2"/>
  <c r="L1711" i="2"/>
  <c r="L1712" i="2"/>
  <c r="L1713" i="2"/>
  <c r="L1714" i="2"/>
  <c r="L1715" i="2"/>
  <c r="L1716" i="2"/>
  <c r="L1717" i="2"/>
  <c r="L1718" i="2"/>
  <c r="L1719" i="2"/>
  <c r="L1720" i="2"/>
  <c r="L1721" i="2"/>
  <c r="L1722" i="2"/>
  <c r="L1723" i="2"/>
  <c r="L1724" i="2"/>
  <c r="L1725" i="2"/>
  <c r="L1726" i="2"/>
  <c r="L1727" i="2"/>
  <c r="L1728" i="2"/>
  <c r="L1729" i="2"/>
  <c r="L1730" i="2"/>
  <c r="L1731" i="2"/>
  <c r="L1732" i="2"/>
  <c r="L1733" i="2"/>
  <c r="L1734" i="2"/>
  <c r="L1735" i="2"/>
  <c r="L1736" i="2"/>
  <c r="L1737" i="2"/>
  <c r="L1738" i="2"/>
  <c r="L1739" i="2"/>
  <c r="L1740" i="2"/>
  <c r="L1741" i="2"/>
  <c r="L1742" i="2"/>
  <c r="L1743" i="2"/>
  <c r="L1744" i="2"/>
  <c r="L1745" i="2"/>
  <c r="L1746" i="2"/>
  <c r="L1747" i="2"/>
  <c r="L1748" i="2"/>
  <c r="L1749" i="2"/>
  <c r="L1750" i="2"/>
  <c r="L1751" i="2"/>
  <c r="L1752" i="2"/>
  <c r="L1753" i="2"/>
  <c r="L1754" i="2"/>
  <c r="L1755" i="2"/>
  <c r="L1756" i="2"/>
  <c r="L1757" i="2"/>
  <c r="L1758" i="2"/>
  <c r="L1759" i="2"/>
  <c r="L1760" i="2"/>
  <c r="L1761" i="2"/>
  <c r="L1762" i="2"/>
  <c r="L1763" i="2"/>
  <c r="L1764" i="2"/>
  <c r="L1765" i="2"/>
  <c r="L1766" i="2"/>
  <c r="L1767" i="2"/>
  <c r="L1768" i="2"/>
  <c r="L1769" i="2"/>
  <c r="L1770" i="2"/>
  <c r="L1771" i="2"/>
  <c r="L1772" i="2"/>
  <c r="L1773" i="2"/>
  <c r="L1774" i="2"/>
  <c r="L1775" i="2"/>
  <c r="L1776" i="2"/>
  <c r="L1777" i="2"/>
  <c r="L1778" i="2"/>
  <c r="L1779" i="2"/>
  <c r="L1780" i="2"/>
  <c r="L1781" i="2"/>
  <c r="L1782" i="2"/>
  <c r="L1783" i="2"/>
  <c r="L1784" i="2"/>
  <c r="L1785" i="2"/>
  <c r="L1786" i="2"/>
  <c r="L1787" i="2"/>
  <c r="L1788" i="2"/>
  <c r="L1789" i="2"/>
  <c r="L1790" i="2"/>
  <c r="L1791" i="2"/>
  <c r="L1792" i="2"/>
  <c r="L1793" i="2"/>
  <c r="L1794" i="2"/>
  <c r="L1795" i="2"/>
  <c r="L1796" i="2"/>
  <c r="L1797" i="2"/>
  <c r="L1798" i="2"/>
  <c r="L1799" i="2"/>
  <c r="L1800" i="2"/>
  <c r="L1801" i="2"/>
  <c r="L1802" i="2"/>
  <c r="L1803" i="2"/>
  <c r="L1804" i="2"/>
  <c r="L1805" i="2"/>
  <c r="L1806" i="2"/>
  <c r="L1807" i="2"/>
  <c r="L1808" i="2"/>
  <c r="L1809" i="2"/>
  <c r="L1810" i="2"/>
  <c r="L1811" i="2"/>
  <c r="L1812" i="2"/>
  <c r="L1813" i="2"/>
  <c r="L1814" i="2"/>
  <c r="L1815" i="2"/>
  <c r="L1816" i="2"/>
  <c r="L1817" i="2"/>
  <c r="L1818" i="2"/>
  <c r="L1819" i="2"/>
  <c r="L1820" i="2"/>
  <c r="L1821" i="2"/>
  <c r="L1822" i="2"/>
  <c r="L1823" i="2"/>
  <c r="L1824" i="2"/>
  <c r="L1825" i="2"/>
  <c r="L1826" i="2"/>
  <c r="L1827" i="2"/>
  <c r="L1828" i="2"/>
  <c r="L1829" i="2"/>
  <c r="L1830" i="2"/>
  <c r="L1831" i="2"/>
  <c r="L1832" i="2"/>
  <c r="L1833" i="2"/>
  <c r="L1834" i="2"/>
  <c r="L1835" i="2"/>
  <c r="L1836" i="2"/>
  <c r="L1837" i="2"/>
  <c r="L1838" i="2"/>
  <c r="L1839" i="2"/>
  <c r="L1840" i="2"/>
  <c r="L1841" i="2"/>
  <c r="L1842" i="2"/>
  <c r="L1843" i="2"/>
  <c r="L1844" i="2"/>
  <c r="L1845" i="2"/>
  <c r="L1846" i="2"/>
  <c r="L1847" i="2"/>
  <c r="L1848" i="2"/>
  <c r="L1849" i="2"/>
  <c r="L1850" i="2"/>
  <c r="L1851" i="2"/>
  <c r="L1852" i="2"/>
  <c r="L1853" i="2"/>
  <c r="L1854" i="2"/>
  <c r="L1855" i="2"/>
  <c r="L1856" i="2"/>
  <c r="L1857" i="2"/>
  <c r="L1858" i="2"/>
  <c r="L1859" i="2"/>
  <c r="L1860" i="2"/>
  <c r="L1861" i="2"/>
  <c r="L1862" i="2"/>
  <c r="L1863" i="2"/>
  <c r="L1864" i="2"/>
  <c r="L1865" i="2"/>
  <c r="L1866" i="2"/>
  <c r="L1867" i="2"/>
  <c r="L1868" i="2"/>
  <c r="L1869" i="2"/>
  <c r="L1870" i="2"/>
  <c r="L1871" i="2"/>
  <c r="L1872" i="2"/>
  <c r="L1873" i="2"/>
  <c r="L1874" i="2"/>
  <c r="L1875" i="2"/>
  <c r="L1876" i="2"/>
  <c r="L1877" i="2"/>
  <c r="L1878" i="2"/>
  <c r="L1879" i="2"/>
  <c r="L1880" i="2"/>
  <c r="L1881" i="2"/>
  <c r="L1882" i="2"/>
  <c r="L1883" i="2"/>
  <c r="L1884" i="2"/>
  <c r="L1885" i="2"/>
  <c r="L1886" i="2"/>
  <c r="L1887" i="2"/>
  <c r="L1888" i="2"/>
  <c r="L1889" i="2"/>
  <c r="L1890" i="2"/>
  <c r="L1891" i="2"/>
  <c r="L1892" i="2"/>
  <c r="L1893" i="2"/>
  <c r="L1894" i="2"/>
  <c r="L1895" i="2"/>
  <c r="L1896" i="2"/>
  <c r="L1897" i="2"/>
  <c r="L1898" i="2"/>
  <c r="L1899" i="2"/>
  <c r="L1900" i="2"/>
  <c r="L1901" i="2"/>
  <c r="L1902" i="2"/>
  <c r="L1904" i="2"/>
  <c r="L1905" i="2"/>
  <c r="L1906" i="2"/>
  <c r="L1907" i="2"/>
  <c r="L1908" i="2"/>
  <c r="L1909" i="2"/>
  <c r="L1910" i="2"/>
  <c r="L1911" i="2"/>
  <c r="L1912" i="2"/>
  <c r="L1913" i="2"/>
  <c r="L1915" i="2"/>
  <c r="L1916" i="2"/>
  <c r="L1917" i="2"/>
  <c r="L1918" i="2"/>
  <c r="L1919" i="2"/>
  <c r="L1920" i="2"/>
  <c r="L1921" i="2"/>
  <c r="L1923" i="2"/>
  <c r="L1924" i="2"/>
  <c r="L1925" i="2"/>
  <c r="L1926" i="2"/>
  <c r="L1927" i="2"/>
  <c r="L1928" i="2"/>
  <c r="L1929" i="2"/>
  <c r="L1930" i="2"/>
  <c r="L1931" i="2"/>
  <c r="L1932" i="2"/>
  <c r="L1933" i="2"/>
  <c r="L1934" i="2"/>
  <c r="L1935" i="2"/>
  <c r="L1936" i="2"/>
  <c r="L1937" i="2"/>
  <c r="L1938" i="2"/>
  <c r="L1940" i="2"/>
  <c r="L1941" i="2"/>
  <c r="L1942" i="2"/>
  <c r="L1943" i="2"/>
  <c r="L1944" i="2"/>
  <c r="L1945" i="2"/>
  <c r="L1946" i="2"/>
  <c r="L1947" i="2"/>
  <c r="L1949" i="2"/>
  <c r="L1950" i="2"/>
  <c r="L1952" i="2"/>
  <c r="L1953" i="2"/>
  <c r="L1954" i="2"/>
  <c r="L1955" i="2"/>
  <c r="L1956" i="2"/>
  <c r="L1957" i="2"/>
  <c r="L1958" i="2"/>
  <c r="L1959" i="2"/>
  <c r="L1960" i="2"/>
  <c r="L1961" i="2"/>
  <c r="L1962" i="2"/>
  <c r="L1963" i="2"/>
  <c r="L1964" i="2"/>
  <c r="L1965" i="2"/>
  <c r="L1966" i="2"/>
  <c r="L1967" i="2"/>
  <c r="L1968" i="2"/>
  <c r="L1969" i="2"/>
  <c r="L1970" i="2"/>
  <c r="L1971" i="2"/>
  <c r="L1972" i="2"/>
  <c r="L1973" i="2"/>
  <c r="L1974" i="2"/>
  <c r="L1975" i="2"/>
  <c r="L1976" i="2"/>
  <c r="L1977" i="2"/>
  <c r="L1978" i="2"/>
  <c r="L1979" i="2"/>
  <c r="L1980" i="2"/>
  <c r="L1981" i="2"/>
  <c r="L1982" i="2"/>
  <c r="L1983" i="2"/>
  <c r="L1984" i="2"/>
  <c r="L1985" i="2"/>
  <c r="L1987" i="2"/>
  <c r="L1988" i="2"/>
  <c r="L1989" i="2"/>
  <c r="L1990" i="2"/>
  <c r="L1991" i="2"/>
  <c r="L1992" i="2"/>
  <c r="L1993" i="2"/>
  <c r="L1994" i="2"/>
  <c r="L1995" i="2"/>
  <c r="L1996" i="2"/>
  <c r="L1997" i="2"/>
  <c r="L1998" i="2"/>
  <c r="L1999" i="2"/>
  <c r="L2000" i="2"/>
  <c r="L2002" i="2"/>
  <c r="L2003" i="2"/>
  <c r="L2005" i="2"/>
  <c r="L2006" i="2"/>
  <c r="L2007" i="2"/>
  <c r="L2009" i="2"/>
  <c r="L2011" i="2"/>
  <c r="L2012" i="2"/>
  <c r="L2013" i="2"/>
  <c r="L2014" i="2"/>
  <c r="L2015" i="2"/>
  <c r="L2016" i="2"/>
  <c r="L2017" i="2"/>
  <c r="L2018" i="2"/>
  <c r="L2019" i="2"/>
  <c r="L2020" i="2"/>
  <c r="L2021" i="2"/>
  <c r="L2022" i="2"/>
  <c r="L2023" i="2"/>
  <c r="L2024" i="2"/>
  <c r="L2025" i="2"/>
  <c r="L2026" i="2"/>
  <c r="L2027" i="2"/>
  <c r="L2028" i="2"/>
  <c r="L2029" i="2"/>
  <c r="L2030" i="2"/>
  <c r="L2031" i="2"/>
  <c r="L2032" i="2"/>
  <c r="L2033" i="2"/>
  <c r="L2034" i="2"/>
  <c r="L2035" i="2"/>
  <c r="L2036" i="2"/>
  <c r="L2038" i="2"/>
  <c r="L2039" i="2"/>
  <c r="L2040" i="2"/>
  <c r="L2041" i="2"/>
  <c r="L2042" i="2"/>
  <c r="L2043" i="2"/>
  <c r="L2044" i="2"/>
  <c r="L2045" i="2"/>
  <c r="L2046" i="2"/>
  <c r="L2047" i="2"/>
  <c r="L2048" i="2"/>
  <c r="L2049" i="2"/>
  <c r="L2050" i="2"/>
  <c r="L2051" i="2"/>
  <c r="L2052" i="2"/>
  <c r="L2053" i="2"/>
  <c r="L2054" i="2"/>
  <c r="L2055" i="2"/>
  <c r="L2056" i="2"/>
  <c r="L2057" i="2"/>
  <c r="L2058" i="2"/>
  <c r="L2059" i="2"/>
  <c r="L2060" i="2"/>
  <c r="L2061" i="2"/>
  <c r="L2062" i="2"/>
  <c r="L2063" i="2"/>
  <c r="L2064" i="2"/>
  <c r="L2065" i="2"/>
  <c r="L2066" i="2"/>
  <c r="L2067" i="2"/>
  <c r="L2068" i="2"/>
  <c r="L2069" i="2"/>
  <c r="L2070" i="2"/>
  <c r="L2071" i="2"/>
  <c r="L2072" i="2"/>
  <c r="L2073" i="2"/>
  <c r="L2074" i="2"/>
  <c r="L2075" i="2"/>
  <c r="L2076" i="2"/>
  <c r="L2077" i="2"/>
  <c r="L2078" i="2"/>
  <c r="L2079" i="2"/>
  <c r="L2080" i="2"/>
  <c r="L2081" i="2"/>
  <c r="L2082" i="2"/>
  <c r="L2083" i="2"/>
  <c r="L2084" i="2"/>
  <c r="L2085" i="2"/>
  <c r="L2086" i="2"/>
  <c r="L2087" i="2"/>
  <c r="L2088" i="2"/>
  <c r="L2089" i="2"/>
  <c r="L2090" i="2"/>
  <c r="L2091" i="2"/>
  <c r="L2092" i="2"/>
  <c r="L2093" i="2"/>
  <c r="L2094" i="2"/>
  <c r="L2095" i="2"/>
  <c r="L2096" i="2"/>
  <c r="L2097" i="2"/>
  <c r="L2098" i="2"/>
  <c r="L2099" i="2"/>
  <c r="L2100" i="2"/>
  <c r="L2101" i="2"/>
  <c r="L2102" i="2"/>
  <c r="L2103" i="2"/>
  <c r="L2104" i="2"/>
  <c r="L2105" i="2"/>
  <c r="L2106" i="2"/>
  <c r="L2107" i="2"/>
  <c r="L2108" i="2"/>
  <c r="L2109" i="2"/>
  <c r="L2110" i="2"/>
  <c r="L2111" i="2"/>
  <c r="L2112" i="2"/>
  <c r="L2113" i="2"/>
  <c r="L2114" i="2"/>
  <c r="L2115" i="2"/>
  <c r="L2116" i="2"/>
  <c r="L2117" i="2"/>
  <c r="L2118" i="2"/>
  <c r="L2119" i="2"/>
  <c r="L2120" i="2"/>
  <c r="L2121" i="2"/>
  <c r="L2122" i="2"/>
  <c r="L2123" i="2"/>
  <c r="L2124" i="2"/>
  <c r="L2125" i="2"/>
  <c r="L2126" i="2"/>
  <c r="L2127" i="2"/>
  <c r="L2128" i="2"/>
  <c r="L2129" i="2"/>
  <c r="L2130" i="2"/>
  <c r="L2131" i="2"/>
  <c r="L2132" i="2"/>
  <c r="L2133" i="2"/>
  <c r="L2134" i="2"/>
  <c r="L2135" i="2"/>
  <c r="L2136" i="2"/>
  <c r="L2137" i="2"/>
  <c r="L2138" i="2"/>
  <c r="L2139" i="2"/>
  <c r="L2140" i="2"/>
  <c r="L2141" i="2"/>
  <c r="L2142" i="2"/>
  <c r="L2143" i="2"/>
  <c r="L2144" i="2"/>
  <c r="L2145" i="2"/>
  <c r="L2146" i="2"/>
  <c r="L2147" i="2"/>
  <c r="L2148" i="2"/>
  <c r="L2149" i="2"/>
  <c r="L2150" i="2"/>
  <c r="L2151" i="2"/>
  <c r="L2152" i="2"/>
  <c r="L2153" i="2"/>
  <c r="L2154" i="2"/>
  <c r="L2155" i="2"/>
  <c r="L2156" i="2"/>
  <c r="L2157" i="2"/>
  <c r="L2158" i="2"/>
  <c r="L2159" i="2"/>
  <c r="L2160" i="2"/>
  <c r="L2161" i="2"/>
  <c r="L2162" i="2"/>
  <c r="L2163" i="2"/>
  <c r="L2164" i="2"/>
  <c r="L2165" i="2"/>
  <c r="L2166" i="2"/>
  <c r="L2167" i="2"/>
  <c r="L2168" i="2"/>
  <c r="L2169" i="2"/>
  <c r="L2170" i="2"/>
  <c r="L2171" i="2"/>
  <c r="L2172" i="2"/>
  <c r="L2173" i="2"/>
  <c r="L2174" i="2"/>
  <c r="L2175" i="2"/>
  <c r="L2176" i="2"/>
  <c r="L2177" i="2"/>
  <c r="L2178" i="2"/>
  <c r="L2179" i="2"/>
  <c r="L2180" i="2"/>
  <c r="L2181" i="2"/>
  <c r="L2182" i="2"/>
  <c r="L2183" i="2"/>
  <c r="L2184" i="2"/>
  <c r="L2185" i="2"/>
  <c r="L2186" i="2"/>
  <c r="L2187" i="2"/>
  <c r="L2188" i="2"/>
  <c r="L2189" i="2"/>
  <c r="L2190" i="2"/>
  <c r="L2191" i="2"/>
  <c r="L2192" i="2"/>
  <c r="L2193" i="2"/>
  <c r="L2194" i="2"/>
  <c r="L2195" i="2"/>
  <c r="L2196" i="2"/>
  <c r="L2197" i="2"/>
  <c r="L2198" i="2"/>
  <c r="L2199" i="2"/>
  <c r="L2200" i="2"/>
  <c r="L2201" i="2"/>
  <c r="L2202" i="2"/>
  <c r="L2203" i="2"/>
  <c r="L2204" i="2"/>
  <c r="L2205" i="2"/>
  <c r="L2206" i="2"/>
  <c r="L2207" i="2"/>
  <c r="L2208" i="2"/>
  <c r="L2209" i="2"/>
  <c r="L2210" i="2"/>
  <c r="L2211" i="2"/>
  <c r="L2212" i="2"/>
  <c r="L2213" i="2"/>
  <c r="L2214" i="2"/>
  <c r="L2215" i="2"/>
  <c r="L2216" i="2"/>
  <c r="L2217" i="2"/>
  <c r="L2218" i="2"/>
  <c r="L2219" i="2"/>
  <c r="L2220" i="2"/>
  <c r="L2221" i="2"/>
  <c r="L2222" i="2"/>
  <c r="L2223" i="2"/>
  <c r="L2224" i="2"/>
  <c r="L2226" i="2"/>
  <c r="L2227" i="2"/>
  <c r="L2228" i="2"/>
  <c r="L2229" i="2"/>
  <c r="L2230" i="2"/>
  <c r="L2231" i="2"/>
  <c r="L2232" i="2"/>
  <c r="L2233" i="2"/>
  <c r="L2234" i="2"/>
  <c r="L2236" i="2"/>
  <c r="L2237" i="2"/>
  <c r="L2238" i="2"/>
  <c r="L2239" i="2"/>
  <c r="L2240" i="2"/>
  <c r="L2241" i="2"/>
  <c r="L2242" i="2"/>
  <c r="L2243" i="2"/>
  <c r="L2244" i="2"/>
  <c r="L2245" i="2"/>
  <c r="L2246" i="2"/>
  <c r="L2247" i="2"/>
  <c r="L2248" i="2"/>
  <c r="L2249" i="2"/>
  <c r="L2250" i="2"/>
  <c r="L2251" i="2"/>
  <c r="L2252" i="2"/>
  <c r="L2254" i="2"/>
  <c r="L2255" i="2"/>
  <c r="L2256" i="2"/>
  <c r="L2257" i="2"/>
  <c r="L2258" i="2"/>
  <c r="L2259" i="2"/>
  <c r="L2260" i="2"/>
  <c r="L2261" i="2"/>
  <c r="L2262" i="2"/>
  <c r="L2263" i="2"/>
  <c r="L2264" i="2"/>
  <c r="L2265" i="2"/>
  <c r="L2266" i="2"/>
  <c r="L2267" i="2"/>
  <c r="L2268" i="2"/>
  <c r="L2269" i="2"/>
  <c r="L2270" i="2"/>
  <c r="L2271" i="2"/>
  <c r="L2272" i="2"/>
  <c r="L2273" i="2"/>
  <c r="L2274" i="2"/>
  <c r="L2275" i="2"/>
  <c r="L2276" i="2"/>
  <c r="L2277" i="2"/>
  <c r="L2278" i="2"/>
  <c r="L2279" i="2"/>
  <c r="L2280" i="2"/>
  <c r="L2281" i="2"/>
  <c r="L2282" i="2"/>
  <c r="L2283" i="2"/>
  <c r="L2284" i="2"/>
  <c r="L2285" i="2"/>
  <c r="L2286" i="2"/>
  <c r="L2287" i="2"/>
  <c r="L2288" i="2"/>
  <c r="L2289" i="2"/>
  <c r="L2290" i="2"/>
  <c r="L2291" i="2"/>
  <c r="L2292" i="2"/>
  <c r="L2293" i="2"/>
  <c r="L2294" i="2"/>
  <c r="L2295" i="2"/>
  <c r="L2296" i="2"/>
  <c r="L2297" i="2"/>
  <c r="L2298" i="2"/>
  <c r="L2299" i="2"/>
  <c r="L2300" i="2"/>
  <c r="L2301" i="2"/>
  <c r="L2302" i="2"/>
  <c r="L2303" i="2"/>
  <c r="L2304" i="2"/>
  <c r="L2305" i="2"/>
  <c r="L2306" i="2"/>
  <c r="L2307" i="2"/>
  <c r="L2308" i="2"/>
  <c r="L2309" i="2"/>
  <c r="L2310" i="2"/>
  <c r="L2311" i="2"/>
  <c r="L2312" i="2"/>
  <c r="L2313" i="2"/>
  <c r="L2314" i="2"/>
  <c r="L2315" i="2"/>
  <c r="L2316" i="2"/>
  <c r="L2318" i="2"/>
  <c r="L2319" i="2"/>
  <c r="L2320" i="2"/>
  <c r="L2321" i="2"/>
  <c r="L2322" i="2"/>
  <c r="L2323" i="2"/>
  <c r="L2324" i="2"/>
  <c r="L2326" i="2"/>
  <c r="L2327" i="2"/>
  <c r="L2328" i="2"/>
  <c r="L2329" i="2"/>
  <c r="L2330" i="2"/>
  <c r="L2331" i="2"/>
  <c r="L2332" i="2"/>
  <c r="L2333" i="2"/>
  <c r="L2334" i="2"/>
  <c r="L2335" i="2"/>
  <c r="L2336" i="2"/>
  <c r="L2337" i="2"/>
  <c r="L2338" i="2"/>
  <c r="L2339" i="2"/>
  <c r="L2340" i="2"/>
  <c r="L2341" i="2"/>
  <c r="L2342" i="2"/>
  <c r="L2343" i="2"/>
  <c r="L2344" i="2"/>
  <c r="L2345" i="2"/>
  <c r="L2347" i="2"/>
  <c r="L2348" i="2"/>
  <c r="L2349" i="2"/>
  <c r="L2350" i="2"/>
  <c r="L2351" i="2"/>
  <c r="L2352" i="2"/>
  <c r="L2353" i="2"/>
  <c r="L2355" i="2"/>
  <c r="L2356" i="2"/>
  <c r="L2357" i="2"/>
  <c r="L2358" i="2"/>
  <c r="L2359" i="2"/>
  <c r="L2360" i="2"/>
  <c r="L2361" i="2"/>
  <c r="L2362" i="2"/>
  <c r="L2363" i="2"/>
  <c r="L2364" i="2"/>
  <c r="L2365" i="2"/>
  <c r="L2366" i="2"/>
  <c r="L2367" i="2"/>
  <c r="L2368" i="2"/>
  <c r="L2369" i="2"/>
  <c r="L2370" i="2"/>
  <c r="L2372" i="2"/>
  <c r="L2373" i="2"/>
  <c r="L2374" i="2"/>
  <c r="L2375" i="2"/>
  <c r="L2376" i="2"/>
  <c r="L2377" i="2"/>
  <c r="L2378" i="2"/>
  <c r="L2379" i="2"/>
  <c r="L2380" i="2"/>
  <c r="L2381" i="2"/>
  <c r="L2382" i="2"/>
  <c r="L2383" i="2"/>
  <c r="L2384" i="2"/>
  <c r="L2385" i="2"/>
  <c r="L2386" i="2"/>
  <c r="L2387" i="2"/>
  <c r="L2388" i="2"/>
  <c r="L2389" i="2"/>
  <c r="L2390" i="2"/>
  <c r="L2391" i="2"/>
  <c r="L2392" i="2"/>
  <c r="L2393" i="2"/>
  <c r="L2394" i="2"/>
  <c r="L2395" i="2"/>
  <c r="L2396" i="2"/>
  <c r="L2397" i="2"/>
  <c r="L2398" i="2"/>
  <c r="L2399" i="2"/>
  <c r="L2400" i="2"/>
  <c r="L2401" i="2"/>
  <c r="L2402" i="2"/>
  <c r="L2403" i="2"/>
  <c r="L2404" i="2"/>
  <c r="L2405" i="2"/>
  <c r="L2406" i="2"/>
  <c r="L2407" i="2"/>
  <c r="L2408" i="2"/>
  <c r="L2409" i="2"/>
  <c r="L2410" i="2"/>
  <c r="L2411" i="2"/>
  <c r="L2412" i="2"/>
  <c r="L2413" i="2"/>
  <c r="L2414" i="2"/>
  <c r="L2415" i="2"/>
  <c r="L2416" i="2"/>
  <c r="L2417" i="2"/>
  <c r="L2418" i="2"/>
  <c r="L2419" i="2"/>
  <c r="L2420" i="2"/>
  <c r="L2421" i="2"/>
  <c r="L2422" i="2"/>
  <c r="L2423" i="2"/>
  <c r="L2424" i="2"/>
  <c r="L2425" i="2"/>
  <c r="L2426" i="2"/>
  <c r="L2427" i="2"/>
  <c r="L2428" i="2"/>
  <c r="L2429" i="2"/>
  <c r="L2430" i="2"/>
  <c r="L2431" i="2"/>
  <c r="L2432" i="2"/>
  <c r="L2433" i="2"/>
  <c r="L2434" i="2"/>
  <c r="L2436" i="2"/>
  <c r="L2437" i="2"/>
  <c r="L2438" i="2"/>
  <c r="L2439" i="2"/>
  <c r="L2440" i="2"/>
  <c r="L2441" i="2"/>
  <c r="L2443" i="2"/>
  <c r="L2444" i="2"/>
  <c r="L2445" i="2"/>
  <c r="L2446" i="2"/>
  <c r="L2447" i="2"/>
  <c r="L2448" i="2"/>
  <c r="L2449" i="2"/>
  <c r="L2450" i="2"/>
  <c r="L2451" i="2"/>
  <c r="L2452" i="2"/>
  <c r="L2453" i="2"/>
  <c r="L2454" i="2"/>
  <c r="L2455" i="2"/>
  <c r="L2456" i="2"/>
  <c r="L2457" i="2"/>
  <c r="L2459" i="2"/>
  <c r="L2460" i="2"/>
  <c r="L2461" i="2"/>
  <c r="L2462" i="2"/>
  <c r="L2463" i="2"/>
  <c r="L2464" i="2"/>
  <c r="L2465" i="2"/>
  <c r="L2466" i="2"/>
  <c r="L2467" i="2"/>
  <c r="L2468" i="2"/>
  <c r="L2469" i="2"/>
  <c r="L2470" i="2"/>
  <c r="L2471" i="2"/>
  <c r="L2472" i="2"/>
  <c r="L2473" i="2"/>
  <c r="L2474" i="2"/>
  <c r="L2475" i="2"/>
  <c r="L2476" i="2"/>
  <c r="L2477" i="2"/>
  <c r="L2478" i="2"/>
  <c r="L2479" i="2"/>
  <c r="L2480" i="2"/>
  <c r="L2481" i="2"/>
  <c r="L2482" i="2"/>
  <c r="L2483" i="2"/>
  <c r="L2484" i="2"/>
  <c r="L2485" i="2"/>
  <c r="L2486" i="2"/>
  <c r="L2487" i="2"/>
  <c r="L2488" i="2"/>
  <c r="L2489" i="2"/>
  <c r="L2490" i="2"/>
  <c r="L2491" i="2"/>
  <c r="L2492" i="2"/>
  <c r="L2493" i="2"/>
  <c r="L2494" i="2"/>
  <c r="L2495" i="2"/>
  <c r="L2496" i="2"/>
  <c r="L2497" i="2"/>
  <c r="L2498" i="2"/>
  <c r="L2499" i="2"/>
  <c r="L2500" i="2"/>
  <c r="L2501" i="2"/>
  <c r="L2502" i="2"/>
  <c r="L2503" i="2"/>
  <c r="L2504" i="2"/>
  <c r="L2505" i="2"/>
  <c r="L2506" i="2"/>
  <c r="L2507" i="2"/>
  <c r="L2508" i="2"/>
  <c r="L2509" i="2"/>
  <c r="L2510" i="2"/>
  <c r="L2511" i="2"/>
  <c r="L2512" i="2"/>
  <c r="L2513" i="2"/>
  <c r="L2514" i="2"/>
  <c r="L2515" i="2"/>
  <c r="L2516" i="2"/>
  <c r="L2517" i="2"/>
  <c r="L2518" i="2"/>
  <c r="L2519" i="2"/>
  <c r="L2520" i="2"/>
  <c r="L2521" i="2"/>
  <c r="L2522" i="2"/>
  <c r="L2523" i="2"/>
  <c r="L2524" i="2"/>
  <c r="L2525" i="2"/>
  <c r="L2527" i="2"/>
  <c r="L2528" i="2"/>
  <c r="L2529" i="2"/>
  <c r="L2530" i="2"/>
  <c r="L2531" i="2"/>
  <c r="L2532" i="2"/>
  <c r="L2533" i="2"/>
  <c r="L2534" i="2"/>
  <c r="L2535" i="2"/>
  <c r="L2536" i="2"/>
  <c r="L2537" i="2"/>
  <c r="L2538" i="2"/>
  <c r="L2539" i="2"/>
  <c r="L2540" i="2"/>
  <c r="L2541" i="2"/>
  <c r="L2542" i="2"/>
  <c r="L2543" i="2"/>
  <c r="L2544" i="2"/>
  <c r="L2545" i="2"/>
  <c r="L2546" i="2"/>
  <c r="L2547" i="2"/>
  <c r="L2548" i="2"/>
  <c r="L2549" i="2"/>
  <c r="L2550" i="2"/>
  <c r="L2552" i="2"/>
  <c r="L2553" i="2"/>
  <c r="L2554" i="2"/>
  <c r="L2555" i="2"/>
  <c r="L2556" i="2"/>
  <c r="L2557" i="2"/>
  <c r="L2558" i="2"/>
  <c r="L2559" i="2"/>
  <c r="L2560" i="2"/>
  <c r="L2561" i="2"/>
  <c r="L2562" i="2"/>
  <c r="L2563" i="2"/>
  <c r="L2564" i="2"/>
  <c r="L2565" i="2"/>
  <c r="L2566" i="2"/>
  <c r="L2567" i="2"/>
  <c r="L2568" i="2"/>
  <c r="L2570" i="2"/>
  <c r="L2571" i="2"/>
  <c r="L2572" i="2"/>
  <c r="L2573" i="2"/>
  <c r="L2574" i="2"/>
  <c r="L2575" i="2"/>
  <c r="L2576" i="2"/>
  <c r="L2577" i="2"/>
  <c r="L2578" i="2"/>
  <c r="L2579" i="2"/>
  <c r="L2580" i="2"/>
  <c r="L2581" i="2"/>
  <c r="L2582" i="2"/>
  <c r="L2583" i="2"/>
  <c r="L2584" i="2"/>
  <c r="L2585" i="2"/>
  <c r="L2586" i="2"/>
  <c r="L2587" i="2"/>
  <c r="L2588" i="2"/>
  <c r="L2589" i="2"/>
  <c r="L2590" i="2"/>
  <c r="L2591" i="2"/>
  <c r="L2592" i="2"/>
  <c r="L2593" i="2"/>
  <c r="L2594" i="2"/>
  <c r="L2595" i="2"/>
  <c r="L2596" i="2"/>
  <c r="L2597" i="2"/>
  <c r="L2598" i="2"/>
  <c r="L2599" i="2"/>
  <c r="L2600" i="2"/>
  <c r="L2601" i="2"/>
  <c r="L2602" i="2"/>
  <c r="L2603" i="2"/>
  <c r="L2604" i="2"/>
  <c r="L2605" i="2"/>
  <c r="L2606" i="2"/>
  <c r="L2607" i="2"/>
  <c r="L2608" i="2"/>
  <c r="L2609" i="2"/>
  <c r="L2610" i="2"/>
  <c r="L2611" i="2"/>
  <c r="L2612" i="2"/>
  <c r="L2613" i="2"/>
  <c r="L2614" i="2"/>
  <c r="L2615" i="2"/>
  <c r="L2616" i="2"/>
  <c r="L2617" i="2"/>
  <c r="L2618" i="2"/>
  <c r="L2619" i="2"/>
  <c r="L2620" i="2"/>
  <c r="L2621" i="2"/>
  <c r="L2622" i="2"/>
  <c r="L2624" i="2"/>
  <c r="L2625" i="2"/>
  <c r="L2626" i="2"/>
  <c r="L2627" i="2"/>
  <c r="L2628" i="2"/>
  <c r="L2629" i="2"/>
  <c r="L2630" i="2"/>
  <c r="L2632" i="2"/>
  <c r="L2633" i="2"/>
  <c r="L2634" i="2"/>
  <c r="L2635" i="2"/>
  <c r="L2636" i="2"/>
  <c r="L2637" i="2"/>
  <c r="L2638" i="2"/>
  <c r="L2639" i="2"/>
  <c r="L2640" i="2"/>
  <c r="L2641" i="2"/>
  <c r="L2642" i="2"/>
  <c r="L2643" i="2"/>
  <c r="L2644" i="2"/>
  <c r="L2645" i="2"/>
  <c r="L2646" i="2"/>
  <c r="L2647" i="2"/>
  <c r="L2648" i="2"/>
  <c r="L2649" i="2"/>
  <c r="L2650" i="2"/>
  <c r="L2651" i="2"/>
  <c r="L2652" i="2"/>
  <c r="L2653" i="2"/>
  <c r="L2654" i="2"/>
  <c r="L2655" i="2"/>
  <c r="L2656" i="2"/>
  <c r="L2657" i="2"/>
  <c r="L2658" i="2"/>
  <c r="L2659" i="2"/>
  <c r="L2660" i="2"/>
  <c r="L2661" i="2"/>
  <c r="L2662" i="2"/>
  <c r="L2663" i="2"/>
  <c r="L2664" i="2"/>
  <c r="L2665" i="2"/>
  <c r="L2666" i="2"/>
  <c r="L2667" i="2"/>
  <c r="L2668" i="2"/>
  <c r="L2669" i="2"/>
  <c r="L2670" i="2"/>
  <c r="L2671" i="2"/>
  <c r="L2672" i="2"/>
  <c r="L2673" i="2"/>
  <c r="L2674" i="2"/>
  <c r="L2675" i="2"/>
  <c r="L2676" i="2"/>
  <c r="L2677" i="2"/>
  <c r="L2678" i="2"/>
  <c r="L2679" i="2"/>
  <c r="L2680" i="2"/>
  <c r="L2681" i="2"/>
  <c r="L2682" i="2"/>
  <c r="L2683" i="2"/>
  <c r="L2684" i="2"/>
  <c r="L2686" i="2"/>
  <c r="L2687" i="2"/>
  <c r="L2688" i="2"/>
  <c r="L2689" i="2"/>
  <c r="L2690" i="2"/>
  <c r="L2691" i="2"/>
  <c r="L2692" i="2"/>
  <c r="L2693" i="2"/>
  <c r="L2694" i="2"/>
  <c r="L2695" i="2"/>
  <c r="L2696" i="2"/>
  <c r="L2697" i="2"/>
  <c r="L2698" i="2"/>
  <c r="L2699" i="2"/>
  <c r="L2700" i="2"/>
  <c r="L2701" i="2"/>
  <c r="L2702" i="2"/>
  <c r="L2703" i="2"/>
  <c r="L2704" i="2"/>
  <c r="L2705" i="2"/>
  <c r="L2706" i="2"/>
  <c r="L2707" i="2"/>
  <c r="L2708" i="2"/>
  <c r="L2709" i="2"/>
  <c r="L2710" i="2"/>
  <c r="L2711" i="2"/>
  <c r="L2712" i="2"/>
  <c r="L2713" i="2"/>
  <c r="L2714" i="2"/>
  <c r="L2715" i="2"/>
  <c r="L2716" i="2"/>
  <c r="L2717" i="2"/>
  <c r="L2718" i="2"/>
  <c r="L2719" i="2"/>
  <c r="L2720" i="2"/>
  <c r="L2721" i="2"/>
  <c r="L2722" i="2"/>
  <c r="L2723" i="2"/>
  <c r="L2724" i="2"/>
  <c r="L2725" i="2"/>
  <c r="L2726" i="2"/>
  <c r="L2727" i="2"/>
  <c r="L2728" i="2"/>
  <c r="L2729" i="2"/>
  <c r="L2730" i="2"/>
  <c r="L2731" i="2"/>
  <c r="L2732" i="2"/>
  <c r="L2733" i="2"/>
  <c r="L2734" i="2"/>
  <c r="L2735" i="2"/>
  <c r="L2736" i="2"/>
  <c r="L2737" i="2"/>
  <c r="L2738" i="2"/>
  <c r="L2739" i="2"/>
  <c r="L2740" i="2"/>
  <c r="L2741" i="2"/>
  <c r="L2742" i="2"/>
  <c r="L2743" i="2"/>
  <c r="L2744" i="2"/>
  <c r="L2745" i="2"/>
  <c r="L2746" i="2"/>
  <c r="L2747" i="2"/>
  <c r="L2748" i="2"/>
  <c r="L2749" i="2"/>
  <c r="L2750" i="2"/>
  <c r="L2751" i="2"/>
  <c r="L2752" i="2"/>
  <c r="L2753" i="2"/>
  <c r="L2754" i="2"/>
  <c r="L2755" i="2"/>
  <c r="L2756" i="2"/>
  <c r="L2757" i="2"/>
  <c r="L2758" i="2"/>
  <c r="L2759" i="2"/>
  <c r="L2760" i="2"/>
  <c r="L2761" i="2"/>
  <c r="L2762" i="2"/>
  <c r="L2763" i="2"/>
  <c r="L2764" i="2"/>
  <c r="L2765" i="2"/>
  <c r="L2766" i="2"/>
  <c r="L2767" i="2"/>
  <c r="L2768" i="2"/>
  <c r="L2769" i="2"/>
  <c r="L2770" i="2"/>
  <c r="L2771" i="2"/>
  <c r="L2772" i="2"/>
  <c r="L2773" i="2"/>
  <c r="L2774" i="2"/>
  <c r="L2775" i="2"/>
  <c r="L2776" i="2"/>
  <c r="L2777" i="2"/>
  <c r="L2778" i="2"/>
  <c r="L2779" i="2"/>
  <c r="L2780" i="2"/>
  <c r="L2781" i="2"/>
  <c r="L2782" i="2"/>
  <c r="L2783" i="2"/>
  <c r="L2784" i="2"/>
  <c r="L2785" i="2"/>
  <c r="L2786" i="2"/>
  <c r="L2787" i="2"/>
  <c r="L2788" i="2"/>
  <c r="L2789" i="2"/>
  <c r="L2790" i="2"/>
  <c r="L2791" i="2"/>
  <c r="L2792" i="2"/>
  <c r="L2793" i="2"/>
  <c r="L2794" i="2"/>
  <c r="L2795" i="2"/>
  <c r="L2796" i="2"/>
  <c r="L2797" i="2"/>
  <c r="L2798" i="2"/>
  <c r="L2799" i="2"/>
  <c r="L2800" i="2"/>
  <c r="L2801" i="2"/>
  <c r="L2802" i="2"/>
  <c r="L2803" i="2"/>
  <c r="L2804" i="2"/>
  <c r="L2805" i="2"/>
  <c r="L2806" i="2"/>
  <c r="L2807" i="2"/>
  <c r="L2808" i="2"/>
  <c r="L2809" i="2"/>
  <c r="L2810" i="2"/>
  <c r="L2811" i="2"/>
  <c r="L2812" i="2"/>
  <c r="L2813" i="2"/>
  <c r="L2814" i="2"/>
  <c r="L2815" i="2"/>
  <c r="L2816" i="2"/>
  <c r="L2817" i="2"/>
  <c r="L2818" i="2"/>
  <c r="L2819" i="2"/>
  <c r="L2820" i="2"/>
  <c r="L2821" i="2"/>
  <c r="L2822" i="2"/>
  <c r="L2823" i="2"/>
  <c r="L2824" i="2"/>
  <c r="L2825" i="2"/>
  <c r="L2826" i="2"/>
  <c r="L2827" i="2"/>
  <c r="L2828" i="2"/>
  <c r="L2829" i="2"/>
  <c r="L2830" i="2"/>
  <c r="L2831" i="2"/>
  <c r="L2832" i="2"/>
  <c r="L2833" i="2"/>
  <c r="L2834" i="2"/>
  <c r="L2835" i="2"/>
  <c r="L2836" i="2"/>
  <c r="L2837" i="2"/>
  <c r="L2838" i="2"/>
  <c r="L2839" i="2"/>
  <c r="L2840" i="2"/>
  <c r="L2841" i="2"/>
  <c r="L2842" i="2"/>
  <c r="L2843" i="2"/>
  <c r="L2844" i="2"/>
  <c r="L2845" i="2"/>
  <c r="L2846" i="2"/>
  <c r="L2847" i="2"/>
  <c r="L2848" i="2"/>
  <c r="L2849" i="2"/>
  <c r="L2850" i="2"/>
  <c r="L2851" i="2"/>
  <c r="L2852" i="2"/>
  <c r="L2853" i="2"/>
  <c r="L2854" i="2"/>
  <c r="L2855" i="2"/>
  <c r="L2856" i="2"/>
  <c r="L2857" i="2"/>
  <c r="L2858" i="2"/>
  <c r="L2" i="2"/>
  <c r="C19" i="1"/>
  <c r="D272" i="10" l="1"/>
  <c r="E272" i="10" s="1"/>
  <c r="B273" i="10"/>
  <c r="L2631" i="2"/>
  <c r="L1338" i="2"/>
  <c r="L2037" i="2"/>
  <c r="L2010" i="2"/>
  <c r="L1203" i="2"/>
  <c r="L1363" i="2"/>
  <c r="L2325" i="2"/>
  <c r="L1245" i="2"/>
  <c r="L2371" i="2"/>
  <c r="L2008" i="2"/>
  <c r="L1939" i="2"/>
  <c r="L2526" i="2"/>
  <c r="L2354" i="2"/>
  <c r="L2346" i="2"/>
  <c r="L1922" i="2"/>
  <c r="L1250" i="2"/>
  <c r="L2253" i="2"/>
  <c r="L2685" i="2"/>
  <c r="L1179" i="2"/>
  <c r="L2235" i="2"/>
  <c r="L1296" i="2"/>
  <c r="L2225" i="2"/>
  <c r="L1184" i="2"/>
  <c r="L1328" i="2"/>
  <c r="L2458" i="2"/>
  <c r="L1986" i="2"/>
  <c r="L1210" i="2"/>
  <c r="L1177" i="2"/>
  <c r="L2623" i="2"/>
  <c r="L2551" i="2"/>
  <c r="K4" i="3"/>
  <c r="J23" i="3"/>
  <c r="J24" i="3"/>
  <c r="J25" i="3"/>
  <c r="J26" i="3"/>
  <c r="J27" i="3"/>
  <c r="J28" i="3"/>
  <c r="J29" i="3"/>
  <c r="J30" i="3"/>
  <c r="J31" i="3"/>
  <c r="J32" i="3"/>
  <c r="J33" i="3"/>
  <c r="J34" i="3"/>
  <c r="J35" i="3"/>
  <c r="J36" i="3"/>
  <c r="J37" i="3"/>
  <c r="J38" i="3"/>
  <c r="J62" i="3"/>
  <c r="J63" i="3"/>
  <c r="J64" i="3"/>
  <c r="J65" i="3"/>
  <c r="J66" i="3"/>
  <c r="J67" i="3"/>
  <c r="J68" i="3"/>
  <c r="J22" i="3"/>
  <c r="J1622" i="2"/>
  <c r="J1621" i="2"/>
  <c r="J1620" i="2"/>
  <c r="J1619" i="2"/>
  <c r="J1618" i="2"/>
  <c r="J1617" i="2"/>
  <c r="J1616" i="2"/>
  <c r="J1615" i="2"/>
  <c r="J1614" i="2"/>
  <c r="J1613" i="2"/>
  <c r="J1612" i="2"/>
  <c r="J1611" i="2"/>
  <c r="J1610" i="2"/>
  <c r="J1609" i="2"/>
  <c r="J1608" i="2"/>
  <c r="J1607" i="2"/>
  <c r="J1606" i="2"/>
  <c r="J1605" i="2"/>
  <c r="J1604" i="2"/>
  <c r="J1603" i="2"/>
  <c r="J1602" i="2"/>
  <c r="J1601" i="2"/>
  <c r="J1600" i="2"/>
  <c r="J1599" i="2"/>
  <c r="J1598" i="2"/>
  <c r="J1597" i="2"/>
  <c r="J1596" i="2"/>
  <c r="J1595" i="2"/>
  <c r="J1594" i="2"/>
  <c r="J1593" i="2"/>
  <c r="J1592" i="2"/>
  <c r="J1591" i="2"/>
  <c r="J1590" i="2"/>
  <c r="J1589" i="2"/>
  <c r="J1588" i="2"/>
  <c r="J1587" i="2"/>
  <c r="J1586" i="2"/>
  <c r="J1585" i="2"/>
  <c r="J1584" i="2"/>
  <c r="J1583" i="2"/>
  <c r="J1582" i="2"/>
  <c r="J1581" i="2"/>
  <c r="J1580" i="2"/>
  <c r="J1579" i="2"/>
  <c r="J1578" i="2"/>
  <c r="J1577" i="2"/>
  <c r="J1576" i="2"/>
  <c r="J1575" i="2"/>
  <c r="J1574" i="2"/>
  <c r="J1573" i="2"/>
  <c r="J1572" i="2"/>
  <c r="J1571" i="2"/>
  <c r="J1570" i="2"/>
  <c r="J1569" i="2"/>
  <c r="J1568" i="2"/>
  <c r="J1567" i="2"/>
  <c r="J1566" i="2"/>
  <c r="J1565" i="2"/>
  <c r="J1564" i="2"/>
  <c r="J1563" i="2"/>
  <c r="J1562" i="2"/>
  <c r="J1561" i="2"/>
  <c r="J1560" i="2"/>
  <c r="J1559" i="2"/>
  <c r="J1558" i="2"/>
  <c r="J1557" i="2"/>
  <c r="J1556" i="2"/>
  <c r="J1555" i="2"/>
  <c r="J1554" i="2"/>
  <c r="J1553" i="2"/>
  <c r="J1552" i="2"/>
  <c r="J1551" i="2"/>
  <c r="J1550" i="2"/>
  <c r="J1549" i="2"/>
  <c r="J1548" i="2"/>
  <c r="J1547" i="2"/>
  <c r="J1546" i="2"/>
  <c r="J1545" i="2"/>
  <c r="J1544" i="2"/>
  <c r="J1543" i="2"/>
  <c r="J1542" i="2"/>
  <c r="J1541" i="2"/>
  <c r="J1540" i="2"/>
  <c r="J1539" i="2"/>
  <c r="J1538" i="2"/>
  <c r="J1537" i="2"/>
  <c r="J1536" i="2"/>
  <c r="J1535" i="2"/>
  <c r="J1534" i="2"/>
  <c r="J1533" i="2"/>
  <c r="J1532" i="2"/>
  <c r="J1531" i="2"/>
  <c r="J1530" i="2"/>
  <c r="J1529" i="2"/>
  <c r="J1528" i="2"/>
  <c r="J1527" i="2"/>
  <c r="J1526" i="2"/>
  <c r="J1525" i="2"/>
  <c r="J1524" i="2"/>
  <c r="J1523" i="2"/>
  <c r="J1522" i="2"/>
  <c r="J1521" i="2"/>
  <c r="J1520" i="2"/>
  <c r="J1519" i="2"/>
  <c r="J1518" i="2"/>
  <c r="J1517" i="2"/>
  <c r="J1516" i="2"/>
  <c r="J1515" i="2"/>
  <c r="J1514" i="2"/>
  <c r="J1513" i="2"/>
  <c r="J1512" i="2"/>
  <c r="J1511" i="2"/>
  <c r="J1510" i="2"/>
  <c r="J1509" i="2"/>
  <c r="J1508" i="2"/>
  <c r="J1507" i="2"/>
  <c r="J1506" i="2"/>
  <c r="J1505" i="2"/>
  <c r="J1504" i="2"/>
  <c r="J1503" i="2"/>
  <c r="J1502" i="2"/>
  <c r="J1501" i="2"/>
  <c r="J1500" i="2"/>
  <c r="J1499" i="2"/>
  <c r="J1498" i="2"/>
  <c r="J1497" i="2"/>
  <c r="J1496" i="2"/>
  <c r="J1495" i="2"/>
  <c r="J1494" i="2"/>
  <c r="J1493" i="2"/>
  <c r="J1492" i="2"/>
  <c r="J1491" i="2"/>
  <c r="J1490" i="2"/>
  <c r="J1489" i="2"/>
  <c r="J1488" i="2"/>
  <c r="J1487" i="2"/>
  <c r="J1486" i="2"/>
  <c r="J1485" i="2"/>
  <c r="J1484" i="2"/>
  <c r="J1483" i="2"/>
  <c r="J1482" i="2"/>
  <c r="J1481" i="2"/>
  <c r="J1480" i="2"/>
  <c r="J1479" i="2"/>
  <c r="J1478" i="2"/>
  <c r="J1477" i="2"/>
  <c r="J1476" i="2"/>
  <c r="J1475" i="2"/>
  <c r="J1474" i="2"/>
  <c r="J1473" i="2"/>
  <c r="J1472" i="2"/>
  <c r="J1471" i="2"/>
  <c r="J1470" i="2"/>
  <c r="J1469" i="2"/>
  <c r="J1468" i="2"/>
  <c r="J1467" i="2"/>
  <c r="J1466" i="2"/>
  <c r="J1465" i="2"/>
  <c r="J1464" i="2"/>
  <c r="J1463" i="2"/>
  <c r="J1462" i="2"/>
  <c r="J1461" i="2"/>
  <c r="J1460" i="2"/>
  <c r="J1459" i="2"/>
  <c r="J1458" i="2"/>
  <c r="J1457" i="2"/>
  <c r="J1456" i="2"/>
  <c r="J1455" i="2"/>
  <c r="J1454" i="2"/>
  <c r="J1453" i="2"/>
  <c r="J1452" i="2"/>
  <c r="J1451" i="2"/>
  <c r="J1450" i="2"/>
  <c r="J1449" i="2"/>
  <c r="J1448" i="2"/>
  <c r="J1447" i="2"/>
  <c r="J1446" i="2"/>
  <c r="J1445" i="2"/>
  <c r="J1444" i="2"/>
  <c r="J1443" i="2"/>
  <c r="J1442" i="2"/>
  <c r="J1441" i="2"/>
  <c r="J1440" i="2"/>
  <c r="J1439" i="2"/>
  <c r="J1438" i="2"/>
  <c r="J1437" i="2"/>
  <c r="J1436" i="2"/>
  <c r="J1435" i="2"/>
  <c r="J1434" i="2"/>
  <c r="J1433" i="2"/>
  <c r="J1432" i="2"/>
  <c r="J1431" i="2"/>
  <c r="J1430" i="2"/>
  <c r="J1429" i="2"/>
  <c r="J1428" i="2"/>
  <c r="J1427" i="2"/>
  <c r="J1426" i="2"/>
  <c r="J1425" i="2"/>
  <c r="J1424" i="2"/>
  <c r="J1423" i="2"/>
  <c r="J1422" i="2"/>
  <c r="J1421" i="2"/>
  <c r="J1420" i="2"/>
  <c r="J1419" i="2"/>
  <c r="J1418" i="2"/>
  <c r="J1417" i="2"/>
  <c r="J1416" i="2"/>
  <c r="J1415" i="2"/>
  <c r="J1414" i="2"/>
  <c r="J1413" i="2"/>
  <c r="J1412" i="2"/>
  <c r="J1411" i="2"/>
  <c r="J1410" i="2"/>
  <c r="J1409" i="2"/>
  <c r="J1408" i="2"/>
  <c r="J1407" i="2"/>
  <c r="J1406" i="2"/>
  <c r="J1405" i="2"/>
  <c r="J1404" i="2"/>
  <c r="J1403" i="2"/>
  <c r="J1402" i="2"/>
  <c r="J1401" i="2"/>
  <c r="J1400" i="2"/>
  <c r="J1399" i="2"/>
  <c r="J1398" i="2"/>
  <c r="J1397" i="2"/>
  <c r="J1396" i="2"/>
  <c r="J1395" i="2"/>
  <c r="J1394" i="2"/>
  <c r="J1393" i="2"/>
  <c r="J1392" i="2"/>
  <c r="J1391" i="2"/>
  <c r="J1390" i="2"/>
  <c r="J1389" i="2"/>
  <c r="J1388" i="2"/>
  <c r="J1387" i="2"/>
  <c r="J1386" i="2"/>
  <c r="J1385" i="2"/>
  <c r="J1384" i="2"/>
  <c r="J1383" i="2"/>
  <c r="J1382" i="2"/>
  <c r="J1381" i="2"/>
  <c r="J1380" i="2"/>
  <c r="J1379" i="2"/>
  <c r="J1378" i="2"/>
  <c r="J1377" i="2"/>
  <c r="J1376" i="2"/>
  <c r="J1375" i="2"/>
  <c r="J1374" i="2"/>
  <c r="J1373" i="2"/>
  <c r="J1372" i="2"/>
  <c r="J1371" i="2"/>
  <c r="J1370" i="2"/>
  <c r="J1369" i="2"/>
  <c r="J1368" i="2"/>
  <c r="J1367" i="2"/>
  <c r="J1366" i="2"/>
  <c r="J1365" i="2"/>
  <c r="J1364" i="2"/>
  <c r="J1363" i="2"/>
  <c r="J1362" i="2"/>
  <c r="J1361" i="2"/>
  <c r="J1360" i="2"/>
  <c r="J1359" i="2"/>
  <c r="J1358" i="2"/>
  <c r="J1357" i="2"/>
  <c r="J1356" i="2"/>
  <c r="J1355" i="2"/>
  <c r="J1354" i="2"/>
  <c r="J1353" i="2"/>
  <c r="J1352" i="2"/>
  <c r="J1351" i="2"/>
  <c r="J1350" i="2"/>
  <c r="J1349" i="2"/>
  <c r="J1348" i="2"/>
  <c r="J1347" i="2"/>
  <c r="J1346" i="2"/>
  <c r="J1345" i="2"/>
  <c r="J1344" i="2"/>
  <c r="J1343" i="2"/>
  <c r="J1342" i="2"/>
  <c r="J1341" i="2"/>
  <c r="J1340" i="2"/>
  <c r="J1339" i="2"/>
  <c r="J1338" i="2"/>
  <c r="J1337" i="2"/>
  <c r="J1336" i="2"/>
  <c r="J1335" i="2"/>
  <c r="J1334" i="2"/>
  <c r="J1333" i="2"/>
  <c r="J1332" i="2"/>
  <c r="J1331" i="2"/>
  <c r="J1330" i="2"/>
  <c r="J1329" i="2"/>
  <c r="J1328" i="2"/>
  <c r="J1327" i="2"/>
  <c r="J1326" i="2"/>
  <c r="J1325" i="2"/>
  <c r="J1324" i="2"/>
  <c r="J1323" i="2"/>
  <c r="J1322" i="2"/>
  <c r="J1321" i="2"/>
  <c r="J1320" i="2"/>
  <c r="J1319" i="2"/>
  <c r="J1318" i="2"/>
  <c r="J1317" i="2"/>
  <c r="J1316" i="2"/>
  <c r="J1315" i="2"/>
  <c r="J1314" i="2"/>
  <c r="J1313" i="2"/>
  <c r="J1312" i="2"/>
  <c r="J1311" i="2"/>
  <c r="J1310" i="2"/>
  <c r="J1309" i="2"/>
  <c r="J1308" i="2"/>
  <c r="J1307" i="2"/>
  <c r="J1306" i="2"/>
  <c r="J1305" i="2"/>
  <c r="J1304" i="2"/>
  <c r="J1303" i="2"/>
  <c r="J1302" i="2"/>
  <c r="J1301" i="2"/>
  <c r="J1300" i="2"/>
  <c r="J1299" i="2"/>
  <c r="J1298" i="2"/>
  <c r="J1297" i="2"/>
  <c r="J1296" i="2"/>
  <c r="J1295" i="2"/>
  <c r="J1294" i="2"/>
  <c r="J1293" i="2"/>
  <c r="J1292" i="2"/>
  <c r="J1291" i="2"/>
  <c r="J1290" i="2"/>
  <c r="J1289" i="2"/>
  <c r="J1288" i="2"/>
  <c r="J1287" i="2"/>
  <c r="J1286" i="2"/>
  <c r="J1285" i="2"/>
  <c r="J1284" i="2"/>
  <c r="J1283" i="2"/>
  <c r="J1282" i="2"/>
  <c r="J1281" i="2"/>
  <c r="J1280" i="2"/>
  <c r="J1279" i="2"/>
  <c r="J1278" i="2"/>
  <c r="J1277" i="2"/>
  <c r="J1276" i="2"/>
  <c r="J1275" i="2"/>
  <c r="J1274" i="2"/>
  <c r="J1273" i="2"/>
  <c r="J1272" i="2"/>
  <c r="J1271" i="2"/>
  <c r="J1270" i="2"/>
  <c r="J1269" i="2"/>
  <c r="J1268" i="2"/>
  <c r="J1267" i="2"/>
  <c r="J1266" i="2"/>
  <c r="J1265" i="2"/>
  <c r="J1264" i="2"/>
  <c r="J1263" i="2"/>
  <c r="J1262" i="2"/>
  <c r="J1261" i="2"/>
  <c r="J1260" i="2"/>
  <c r="J1259" i="2"/>
  <c r="J1258" i="2"/>
  <c r="J1257" i="2"/>
  <c r="J1256" i="2"/>
  <c r="J1255" i="2"/>
  <c r="J1254" i="2"/>
  <c r="J1253" i="2"/>
  <c r="J1252" i="2"/>
  <c r="J1251" i="2"/>
  <c r="J1250" i="2"/>
  <c r="J1249" i="2"/>
  <c r="J1248" i="2"/>
  <c r="J1247" i="2"/>
  <c r="J1246" i="2"/>
  <c r="J1245" i="2"/>
  <c r="J1244" i="2"/>
  <c r="J1243" i="2"/>
  <c r="J1242" i="2"/>
  <c r="J1241" i="2"/>
  <c r="J1240" i="2"/>
  <c r="J1239" i="2"/>
  <c r="J1238" i="2"/>
  <c r="J1237" i="2"/>
  <c r="J1236" i="2"/>
  <c r="J1235" i="2"/>
  <c r="J1234" i="2"/>
  <c r="J1233" i="2"/>
  <c r="J1232" i="2"/>
  <c r="J1231" i="2"/>
  <c r="J1230" i="2"/>
  <c r="J1229" i="2"/>
  <c r="J1228" i="2"/>
  <c r="J1227" i="2"/>
  <c r="J1226" i="2"/>
  <c r="J1225" i="2"/>
  <c r="J1224" i="2"/>
  <c r="J1223" i="2"/>
  <c r="J1222" i="2"/>
  <c r="J1221" i="2"/>
  <c r="J1220" i="2"/>
  <c r="J1219" i="2"/>
  <c r="J1218" i="2"/>
  <c r="J1217" i="2"/>
  <c r="J1216" i="2"/>
  <c r="J1215" i="2"/>
  <c r="J1214" i="2"/>
  <c r="J1213" i="2"/>
  <c r="J1212" i="2"/>
  <c r="J1211" i="2"/>
  <c r="J1210" i="2"/>
  <c r="J1209" i="2"/>
  <c r="J1208" i="2"/>
  <c r="J1207" i="2"/>
  <c r="J1206" i="2"/>
  <c r="J1205" i="2"/>
  <c r="J1204" i="2"/>
  <c r="J1203" i="2"/>
  <c r="J1202" i="2"/>
  <c r="J1201" i="2"/>
  <c r="J1200" i="2"/>
  <c r="J1199" i="2"/>
  <c r="J1198" i="2"/>
  <c r="J1197" i="2"/>
  <c r="J1196" i="2"/>
  <c r="J1195" i="2"/>
  <c r="J1194" i="2"/>
  <c r="J1193" i="2"/>
  <c r="J1192" i="2"/>
  <c r="J1191" i="2"/>
  <c r="J1190" i="2"/>
  <c r="J1189" i="2"/>
  <c r="J1188" i="2"/>
  <c r="J1187" i="2"/>
  <c r="J1186" i="2"/>
  <c r="J1185" i="2"/>
  <c r="J1184" i="2"/>
  <c r="J1183" i="2"/>
  <c r="J1182" i="2"/>
  <c r="J1181" i="2"/>
  <c r="J1180" i="2"/>
  <c r="J1179" i="2"/>
  <c r="J1178" i="2"/>
  <c r="J1177" i="2"/>
  <c r="J1176" i="2"/>
  <c r="J1175" i="2"/>
  <c r="J1174" i="2"/>
  <c r="J1173" i="2"/>
  <c r="J1172" i="2"/>
  <c r="J1171" i="2"/>
  <c r="J1170" i="2"/>
  <c r="J1169" i="2"/>
  <c r="J1168" i="2"/>
  <c r="J1167" i="2"/>
  <c r="J1166" i="2"/>
  <c r="J1165" i="2"/>
  <c r="J1164" i="2"/>
  <c r="J1163" i="2"/>
  <c r="J1162" i="2"/>
  <c r="J1161" i="2"/>
  <c r="J1160" i="2"/>
  <c r="J1159" i="2"/>
  <c r="J1158" i="2"/>
  <c r="J1157" i="2"/>
  <c r="J1156" i="2"/>
  <c r="J1155" i="2"/>
  <c r="J1154" i="2"/>
  <c r="J1153" i="2"/>
  <c r="J1152" i="2"/>
  <c r="J1151" i="2"/>
  <c r="J1150" i="2"/>
  <c r="J1149" i="2"/>
  <c r="J1148" i="2"/>
  <c r="J1147" i="2"/>
  <c r="J1146" i="2"/>
  <c r="J1145" i="2"/>
  <c r="J1144" i="2"/>
  <c r="J1143" i="2"/>
  <c r="J1142" i="2"/>
  <c r="J1141" i="2"/>
  <c r="J1140" i="2"/>
  <c r="J1139" i="2"/>
  <c r="J1138" i="2"/>
  <c r="J1137" i="2"/>
  <c r="J1136" i="2"/>
  <c r="J1135" i="2"/>
  <c r="J1134" i="2"/>
  <c r="J1133" i="2"/>
  <c r="J1132" i="2"/>
  <c r="J1131" i="2"/>
  <c r="J1130" i="2"/>
  <c r="J1129" i="2"/>
  <c r="J1128" i="2"/>
  <c r="J1127" i="2"/>
  <c r="J1126" i="2"/>
  <c r="J1125" i="2"/>
  <c r="J1124" i="2"/>
  <c r="J1123" i="2"/>
  <c r="J1122" i="2"/>
  <c r="J1121" i="2"/>
  <c r="J1120" i="2"/>
  <c r="J1119" i="2"/>
  <c r="J1118" i="2"/>
  <c r="J1117" i="2"/>
  <c r="J1116" i="2"/>
  <c r="J1115" i="2"/>
  <c r="J1114" i="2"/>
  <c r="J1113" i="2"/>
  <c r="J1112" i="2"/>
  <c r="J1111" i="2"/>
  <c r="J1110" i="2"/>
  <c r="J1109" i="2"/>
  <c r="J1108" i="2"/>
  <c r="J1107" i="2"/>
  <c r="J1106" i="2"/>
  <c r="J1105" i="2"/>
  <c r="J1104" i="2"/>
  <c r="J1103" i="2"/>
  <c r="J1102" i="2"/>
  <c r="J1101" i="2"/>
  <c r="J1100" i="2"/>
  <c r="J1099" i="2"/>
  <c r="J1098" i="2"/>
  <c r="J1097" i="2"/>
  <c r="J1096" i="2"/>
  <c r="J1095" i="2"/>
  <c r="J1094" i="2"/>
  <c r="J1093" i="2"/>
  <c r="J1092" i="2"/>
  <c r="J1091" i="2"/>
  <c r="J1090" i="2"/>
  <c r="J1089" i="2"/>
  <c r="J1088" i="2"/>
  <c r="J1087" i="2"/>
  <c r="J1086" i="2"/>
  <c r="J1085" i="2"/>
  <c r="J1084" i="2"/>
  <c r="J1083" i="2"/>
  <c r="J1082" i="2"/>
  <c r="J1081" i="2"/>
  <c r="J1080" i="2"/>
  <c r="J1079" i="2"/>
  <c r="J1078" i="2"/>
  <c r="J1077" i="2"/>
  <c r="J1076" i="2"/>
  <c r="J1075" i="2"/>
  <c r="J1074" i="2"/>
  <c r="J1073" i="2"/>
  <c r="J1072" i="2"/>
  <c r="J1071" i="2"/>
  <c r="J1070" i="2"/>
  <c r="J1069" i="2"/>
  <c r="J1068" i="2"/>
  <c r="J1067" i="2"/>
  <c r="J1066" i="2"/>
  <c r="J1065" i="2"/>
  <c r="J1064" i="2"/>
  <c r="J1063" i="2"/>
  <c r="J1062" i="2"/>
  <c r="J1061" i="2"/>
  <c r="J1060" i="2"/>
  <c r="J1059" i="2"/>
  <c r="J1058" i="2"/>
  <c r="J1057" i="2"/>
  <c r="J1056" i="2"/>
  <c r="J1055" i="2"/>
  <c r="J1054" i="2"/>
  <c r="J1053" i="2"/>
  <c r="J1052" i="2"/>
  <c r="J1051" i="2"/>
  <c r="J1050" i="2"/>
  <c r="J1049" i="2"/>
  <c r="J1048" i="2"/>
  <c r="J1047" i="2"/>
  <c r="J1046" i="2"/>
  <c r="J1045" i="2"/>
  <c r="J1044" i="2"/>
  <c r="J1043" i="2"/>
  <c r="J1042" i="2"/>
  <c r="J1041" i="2"/>
  <c r="J1040" i="2"/>
  <c r="J1039" i="2"/>
  <c r="J1038" i="2"/>
  <c r="J1037" i="2"/>
  <c r="J1036" i="2"/>
  <c r="J1035" i="2"/>
  <c r="J1034" i="2"/>
  <c r="J1033" i="2"/>
  <c r="J1032" i="2"/>
  <c r="J1031" i="2"/>
  <c r="J1030" i="2"/>
  <c r="J1029" i="2"/>
  <c r="J1028" i="2"/>
  <c r="J1027" i="2"/>
  <c r="J1026" i="2"/>
  <c r="J1025" i="2"/>
  <c r="J1024" i="2"/>
  <c r="J1023" i="2"/>
  <c r="J1022" i="2"/>
  <c r="J1021" i="2"/>
  <c r="J1020" i="2"/>
  <c r="J1019" i="2"/>
  <c r="J1018" i="2"/>
  <c r="J1017" i="2"/>
  <c r="J1016" i="2"/>
  <c r="J1015" i="2"/>
  <c r="J1014" i="2"/>
  <c r="J1013" i="2"/>
  <c r="J1012" i="2"/>
  <c r="J1011" i="2"/>
  <c r="J1010" i="2"/>
  <c r="J1009" i="2"/>
  <c r="J1008" i="2"/>
  <c r="J1007" i="2"/>
  <c r="J1006" i="2"/>
  <c r="J1005" i="2"/>
  <c r="J1004" i="2"/>
  <c r="J1003" i="2"/>
  <c r="J1002" i="2"/>
  <c r="J1001" i="2"/>
  <c r="J1000" i="2"/>
  <c r="J999" i="2"/>
  <c r="J998" i="2"/>
  <c r="J997" i="2"/>
  <c r="J996" i="2"/>
  <c r="J995" i="2"/>
  <c r="J994" i="2"/>
  <c r="J993" i="2"/>
  <c r="J992" i="2"/>
  <c r="J991" i="2"/>
  <c r="J990" i="2"/>
  <c r="J989" i="2"/>
  <c r="J988" i="2"/>
  <c r="J987" i="2"/>
  <c r="J986" i="2"/>
  <c r="J985" i="2"/>
  <c r="J984" i="2"/>
  <c r="J983" i="2"/>
  <c r="J982" i="2"/>
  <c r="J981" i="2"/>
  <c r="J980" i="2"/>
  <c r="J979" i="2"/>
  <c r="J978" i="2"/>
  <c r="J977" i="2"/>
  <c r="J976" i="2"/>
  <c r="J975" i="2"/>
  <c r="J974" i="2"/>
  <c r="J973" i="2"/>
  <c r="J972" i="2"/>
  <c r="J971" i="2"/>
  <c r="J970" i="2"/>
  <c r="J969" i="2"/>
  <c r="J968" i="2"/>
  <c r="J967" i="2"/>
  <c r="J966" i="2"/>
  <c r="J965" i="2"/>
  <c r="J964" i="2"/>
  <c r="J963" i="2"/>
  <c r="J962" i="2"/>
  <c r="J961" i="2"/>
  <c r="J960" i="2"/>
  <c r="J959" i="2"/>
  <c r="J958" i="2"/>
  <c r="J957" i="2"/>
  <c r="J956" i="2"/>
  <c r="J955" i="2"/>
  <c r="J954" i="2"/>
  <c r="J953" i="2"/>
  <c r="J952" i="2"/>
  <c r="J951" i="2"/>
  <c r="J950" i="2"/>
  <c r="J949" i="2"/>
  <c r="J948" i="2"/>
  <c r="J947" i="2"/>
  <c r="J946" i="2"/>
  <c r="J945" i="2"/>
  <c r="J944" i="2"/>
  <c r="J943" i="2"/>
  <c r="J942" i="2"/>
  <c r="J941" i="2"/>
  <c r="J940" i="2"/>
  <c r="J939" i="2"/>
  <c r="J938" i="2"/>
  <c r="J937" i="2"/>
  <c r="J936" i="2"/>
  <c r="J935" i="2"/>
  <c r="J934" i="2"/>
  <c r="J933" i="2"/>
  <c r="J932" i="2"/>
  <c r="J931" i="2"/>
  <c r="J930" i="2"/>
  <c r="J929" i="2"/>
  <c r="J928" i="2"/>
  <c r="J927" i="2"/>
  <c r="J926" i="2"/>
  <c r="J925" i="2"/>
  <c r="J924" i="2"/>
  <c r="J923" i="2"/>
  <c r="J922" i="2"/>
  <c r="J921" i="2"/>
  <c r="J920" i="2"/>
  <c r="J919" i="2"/>
  <c r="J918" i="2"/>
  <c r="J917" i="2"/>
  <c r="J916" i="2"/>
  <c r="J915" i="2"/>
  <c r="J914" i="2"/>
  <c r="J913" i="2"/>
  <c r="J912" i="2"/>
  <c r="J911" i="2"/>
  <c r="J910" i="2"/>
  <c r="J909" i="2"/>
  <c r="J908" i="2"/>
  <c r="J907" i="2"/>
  <c r="J906" i="2"/>
  <c r="J905" i="2"/>
  <c r="J904" i="2"/>
  <c r="J903" i="2"/>
  <c r="J902" i="2"/>
  <c r="J901" i="2"/>
  <c r="J900" i="2"/>
  <c r="J899" i="2"/>
  <c r="J898" i="2"/>
  <c r="J897" i="2"/>
  <c r="J896" i="2"/>
  <c r="J895" i="2"/>
  <c r="J894" i="2"/>
  <c r="J893" i="2"/>
  <c r="J892" i="2"/>
  <c r="J891" i="2"/>
  <c r="J890" i="2"/>
  <c r="J889" i="2"/>
  <c r="J888" i="2"/>
  <c r="J887" i="2"/>
  <c r="J886" i="2"/>
  <c r="J885" i="2"/>
  <c r="J884" i="2"/>
  <c r="J883" i="2"/>
  <c r="J882" i="2"/>
  <c r="J881" i="2"/>
  <c r="J880" i="2"/>
  <c r="J879" i="2"/>
  <c r="J878" i="2"/>
  <c r="J877" i="2"/>
  <c r="J876" i="2"/>
  <c r="J875" i="2"/>
  <c r="J874" i="2"/>
  <c r="J873" i="2"/>
  <c r="J872" i="2"/>
  <c r="J871" i="2"/>
  <c r="J870" i="2"/>
  <c r="J869" i="2"/>
  <c r="J868" i="2"/>
  <c r="J867" i="2"/>
  <c r="J866" i="2"/>
  <c r="J865" i="2"/>
  <c r="J864" i="2"/>
  <c r="J863" i="2"/>
  <c r="J862" i="2"/>
  <c r="J861" i="2"/>
  <c r="J860" i="2"/>
  <c r="J859" i="2"/>
  <c r="J858" i="2"/>
  <c r="J857" i="2"/>
  <c r="J856" i="2"/>
  <c r="J855" i="2"/>
  <c r="J854" i="2"/>
  <c r="J853" i="2"/>
  <c r="J852" i="2"/>
  <c r="J851" i="2"/>
  <c r="J850" i="2"/>
  <c r="J849" i="2"/>
  <c r="J848" i="2"/>
  <c r="J847" i="2"/>
  <c r="J846" i="2"/>
  <c r="J845" i="2"/>
  <c r="J844" i="2"/>
  <c r="J843" i="2"/>
  <c r="J842" i="2"/>
  <c r="J841" i="2"/>
  <c r="J840" i="2"/>
  <c r="J839" i="2"/>
  <c r="J838" i="2"/>
  <c r="J837" i="2"/>
  <c r="J836" i="2"/>
  <c r="J835" i="2"/>
  <c r="J834" i="2"/>
  <c r="J833" i="2"/>
  <c r="J832" i="2"/>
  <c r="J831" i="2"/>
  <c r="J830" i="2"/>
  <c r="J829" i="2"/>
  <c r="J828" i="2"/>
  <c r="J827" i="2"/>
  <c r="J826" i="2"/>
  <c r="J825" i="2"/>
  <c r="J824" i="2"/>
  <c r="J823" i="2"/>
  <c r="J822" i="2"/>
  <c r="J821" i="2"/>
  <c r="J820" i="2"/>
  <c r="J819" i="2"/>
  <c r="J818" i="2"/>
  <c r="J817" i="2"/>
  <c r="J816" i="2"/>
  <c r="J815" i="2"/>
  <c r="J814" i="2"/>
  <c r="J813" i="2"/>
  <c r="J812" i="2"/>
  <c r="J811" i="2"/>
  <c r="J810" i="2"/>
  <c r="J809" i="2"/>
  <c r="J808" i="2"/>
  <c r="J807" i="2"/>
  <c r="J806" i="2"/>
  <c r="J805" i="2"/>
  <c r="J804" i="2"/>
  <c r="J803" i="2"/>
  <c r="J802" i="2"/>
  <c r="J801" i="2"/>
  <c r="J800" i="2"/>
  <c r="J799" i="2"/>
  <c r="J798" i="2"/>
  <c r="J797" i="2"/>
  <c r="J796" i="2"/>
  <c r="J795" i="2"/>
  <c r="J794" i="2"/>
  <c r="J793" i="2"/>
  <c r="J792" i="2"/>
  <c r="J791" i="2"/>
  <c r="J790" i="2"/>
  <c r="J789" i="2"/>
  <c r="J788" i="2"/>
  <c r="J787" i="2"/>
  <c r="J786" i="2"/>
  <c r="J785" i="2"/>
  <c r="J784" i="2"/>
  <c r="J783" i="2"/>
  <c r="J782" i="2"/>
  <c r="J781" i="2"/>
  <c r="J780" i="2"/>
  <c r="J779" i="2"/>
  <c r="J778" i="2"/>
  <c r="J777" i="2"/>
  <c r="J776" i="2"/>
  <c r="J775" i="2"/>
  <c r="J774" i="2"/>
  <c r="J773" i="2"/>
  <c r="J772" i="2"/>
  <c r="J771" i="2"/>
  <c r="J770" i="2"/>
  <c r="J769" i="2"/>
  <c r="J768" i="2"/>
  <c r="J767" i="2"/>
  <c r="J766" i="2"/>
  <c r="J765" i="2"/>
  <c r="J764" i="2"/>
  <c r="J763" i="2"/>
  <c r="J762" i="2"/>
  <c r="J761" i="2"/>
  <c r="J760" i="2"/>
  <c r="J759" i="2"/>
  <c r="J758" i="2"/>
  <c r="J757" i="2"/>
  <c r="J756" i="2"/>
  <c r="J755" i="2"/>
  <c r="J754" i="2"/>
  <c r="J753" i="2"/>
  <c r="J752" i="2"/>
  <c r="J751" i="2"/>
  <c r="J750" i="2"/>
  <c r="J749" i="2"/>
  <c r="J748" i="2"/>
  <c r="J747" i="2"/>
  <c r="J746" i="2"/>
  <c r="J745" i="2"/>
  <c r="J744" i="2"/>
  <c r="J743" i="2"/>
  <c r="J742" i="2"/>
  <c r="J741" i="2"/>
  <c r="J740" i="2"/>
  <c r="J739" i="2"/>
  <c r="J738" i="2"/>
  <c r="J737" i="2"/>
  <c r="J736" i="2"/>
  <c r="J735" i="2"/>
  <c r="J734" i="2"/>
  <c r="J733" i="2"/>
  <c r="J732" i="2"/>
  <c r="J731" i="2"/>
  <c r="J730" i="2"/>
  <c r="J729" i="2"/>
  <c r="J728" i="2"/>
  <c r="J727" i="2"/>
  <c r="J726" i="2"/>
  <c r="J725" i="2"/>
  <c r="J724" i="2"/>
  <c r="J723" i="2"/>
  <c r="J722" i="2"/>
  <c r="J721" i="2"/>
  <c r="J720" i="2"/>
  <c r="J719" i="2"/>
  <c r="J718" i="2"/>
  <c r="J717" i="2"/>
  <c r="J716" i="2"/>
  <c r="J715" i="2"/>
  <c r="J714" i="2"/>
  <c r="J713" i="2"/>
  <c r="J712" i="2"/>
  <c r="J711" i="2"/>
  <c r="J710" i="2"/>
  <c r="J709" i="2"/>
  <c r="J708" i="2"/>
  <c r="J707" i="2"/>
  <c r="J706" i="2"/>
  <c r="J705" i="2"/>
  <c r="J704" i="2"/>
  <c r="J703" i="2"/>
  <c r="J702" i="2"/>
  <c r="J701" i="2"/>
  <c r="J700" i="2"/>
  <c r="J699" i="2"/>
  <c r="J698" i="2"/>
  <c r="J697" i="2"/>
  <c r="J696" i="2"/>
  <c r="J695" i="2"/>
  <c r="J694" i="2"/>
  <c r="J693" i="2"/>
  <c r="J692" i="2"/>
  <c r="J691" i="2"/>
  <c r="J690" i="2"/>
  <c r="J689" i="2"/>
  <c r="J688" i="2"/>
  <c r="J687" i="2"/>
  <c r="J686" i="2"/>
  <c r="J685" i="2"/>
  <c r="J684" i="2"/>
  <c r="J683" i="2"/>
  <c r="J682" i="2"/>
  <c r="J681" i="2"/>
  <c r="J680" i="2"/>
  <c r="J679" i="2"/>
  <c r="J678" i="2"/>
  <c r="J677" i="2"/>
  <c r="J676" i="2"/>
  <c r="J675" i="2"/>
  <c r="J674" i="2"/>
  <c r="J673" i="2"/>
  <c r="J672" i="2"/>
  <c r="J671" i="2"/>
  <c r="J670" i="2"/>
  <c r="J669" i="2"/>
  <c r="J668" i="2"/>
  <c r="J667" i="2"/>
  <c r="J666" i="2"/>
  <c r="J665" i="2"/>
  <c r="J664" i="2"/>
  <c r="J663" i="2"/>
  <c r="J662" i="2"/>
  <c r="J661" i="2"/>
  <c r="J660" i="2"/>
  <c r="J659" i="2"/>
  <c r="J658" i="2"/>
  <c r="J657" i="2"/>
  <c r="J656" i="2"/>
  <c r="J655" i="2"/>
  <c r="J654" i="2"/>
  <c r="J653" i="2"/>
  <c r="J652" i="2"/>
  <c r="J651" i="2"/>
  <c r="J650" i="2"/>
  <c r="J649" i="2"/>
  <c r="J648" i="2"/>
  <c r="J647" i="2"/>
  <c r="J646" i="2"/>
  <c r="J645" i="2"/>
  <c r="J644" i="2"/>
  <c r="J643" i="2"/>
  <c r="J642" i="2"/>
  <c r="J641" i="2"/>
  <c r="J640" i="2"/>
  <c r="J639" i="2"/>
  <c r="J638" i="2"/>
  <c r="J637" i="2"/>
  <c r="J636" i="2"/>
  <c r="J635" i="2"/>
  <c r="J634" i="2"/>
  <c r="J633" i="2"/>
  <c r="J632" i="2"/>
  <c r="J631" i="2"/>
  <c r="J630" i="2"/>
  <c r="J629" i="2"/>
  <c r="J628" i="2"/>
  <c r="J627" i="2"/>
  <c r="J626" i="2"/>
  <c r="J625" i="2"/>
  <c r="J624" i="2"/>
  <c r="J623" i="2"/>
  <c r="J622" i="2"/>
  <c r="J621" i="2"/>
  <c r="J620" i="2"/>
  <c r="J619" i="2"/>
  <c r="J618" i="2"/>
  <c r="J617" i="2"/>
  <c r="J616" i="2"/>
  <c r="J615" i="2"/>
  <c r="J614" i="2"/>
  <c r="J613" i="2"/>
  <c r="J612" i="2"/>
  <c r="J611" i="2"/>
  <c r="J610" i="2"/>
  <c r="J609" i="2"/>
  <c r="J608" i="2"/>
  <c r="J607" i="2"/>
  <c r="J606" i="2"/>
  <c r="J605" i="2"/>
  <c r="J604" i="2"/>
  <c r="J603" i="2"/>
  <c r="J602" i="2"/>
  <c r="J601" i="2"/>
  <c r="J600" i="2"/>
  <c r="J599" i="2"/>
  <c r="J598" i="2"/>
  <c r="J597" i="2"/>
  <c r="J596" i="2"/>
  <c r="J595" i="2"/>
  <c r="J594" i="2"/>
  <c r="J593" i="2"/>
  <c r="J592" i="2"/>
  <c r="J591" i="2"/>
  <c r="J590" i="2"/>
  <c r="J589" i="2"/>
  <c r="J588" i="2"/>
  <c r="J587" i="2"/>
  <c r="J586" i="2"/>
  <c r="J585" i="2"/>
  <c r="J584" i="2"/>
  <c r="J583" i="2"/>
  <c r="J582" i="2"/>
  <c r="J581" i="2"/>
  <c r="J580" i="2"/>
  <c r="J579" i="2"/>
  <c r="J578" i="2"/>
  <c r="J577" i="2"/>
  <c r="J576" i="2"/>
  <c r="J575" i="2"/>
  <c r="J574" i="2"/>
  <c r="J573" i="2"/>
  <c r="J572" i="2"/>
  <c r="J571" i="2"/>
  <c r="J570" i="2"/>
  <c r="J569" i="2"/>
  <c r="J568" i="2"/>
  <c r="J567" i="2"/>
  <c r="J566" i="2"/>
  <c r="J565" i="2"/>
  <c r="J564" i="2"/>
  <c r="J563" i="2"/>
  <c r="J562" i="2"/>
  <c r="J561" i="2"/>
  <c r="J560" i="2"/>
  <c r="J559" i="2"/>
  <c r="J558" i="2"/>
  <c r="J557" i="2"/>
  <c r="J556" i="2"/>
  <c r="J555" i="2"/>
  <c r="J554" i="2"/>
  <c r="J553" i="2"/>
  <c r="J552" i="2"/>
  <c r="J551" i="2"/>
  <c r="J550" i="2"/>
  <c r="J549" i="2"/>
  <c r="J548" i="2"/>
  <c r="J547" i="2"/>
  <c r="J546" i="2"/>
  <c r="J545" i="2"/>
  <c r="J544" i="2"/>
  <c r="J543" i="2"/>
  <c r="J542" i="2"/>
  <c r="J541" i="2"/>
  <c r="J540" i="2"/>
  <c r="J539" i="2"/>
  <c r="J538" i="2"/>
  <c r="J537" i="2"/>
  <c r="J536" i="2"/>
  <c r="J531" i="2"/>
  <c r="J529" i="2"/>
  <c r="J521" i="2"/>
  <c r="J518" i="2"/>
  <c r="J517" i="2"/>
  <c r="J516" i="2"/>
  <c r="J515" i="2"/>
  <c r="J514" i="2"/>
  <c r="J513" i="2"/>
  <c r="J512" i="2"/>
  <c r="J511" i="2"/>
  <c r="J510" i="2"/>
  <c r="J509" i="2"/>
  <c r="J508" i="2"/>
  <c r="J507" i="2"/>
  <c r="J506" i="2"/>
  <c r="J505" i="2"/>
  <c r="J504" i="2"/>
  <c r="J503" i="2"/>
  <c r="J502" i="2"/>
  <c r="J501" i="2"/>
  <c r="J500" i="2"/>
  <c r="J499" i="2"/>
  <c r="J498" i="2"/>
  <c r="J497" i="2"/>
  <c r="J496" i="2"/>
  <c r="J495" i="2"/>
  <c r="J494" i="2"/>
  <c r="J493" i="2"/>
  <c r="J492" i="2"/>
  <c r="J491" i="2"/>
  <c r="J490" i="2"/>
  <c r="J489" i="2"/>
  <c r="J488" i="2"/>
  <c r="J487" i="2"/>
  <c r="J486" i="2"/>
  <c r="J485" i="2"/>
  <c r="J484" i="2"/>
  <c r="J483" i="2"/>
  <c r="J482" i="2"/>
  <c r="J481" i="2"/>
  <c r="J480" i="2"/>
  <c r="J479" i="2"/>
  <c r="J478" i="2"/>
  <c r="J477" i="2"/>
  <c r="J476" i="2"/>
  <c r="J475" i="2"/>
  <c r="J474" i="2"/>
  <c r="J473" i="2"/>
  <c r="J472" i="2"/>
  <c r="J471" i="2"/>
  <c r="J470" i="2"/>
  <c r="J469" i="2"/>
  <c r="J468" i="2"/>
  <c r="J467" i="2"/>
  <c r="J466" i="2"/>
  <c r="J465" i="2"/>
  <c r="J464" i="2"/>
  <c r="J463" i="2"/>
  <c r="J462" i="2"/>
  <c r="J461" i="2"/>
  <c r="J460" i="2"/>
  <c r="J459" i="2"/>
  <c r="J458" i="2"/>
  <c r="J457" i="2"/>
  <c r="J456" i="2"/>
  <c r="J455" i="2"/>
  <c r="J454" i="2"/>
  <c r="J453" i="2"/>
  <c r="J452" i="2"/>
  <c r="J451" i="2"/>
  <c r="J450" i="2"/>
  <c r="J449" i="2"/>
  <c r="J448" i="2"/>
  <c r="J447" i="2"/>
  <c r="J446" i="2"/>
  <c r="J445" i="2"/>
  <c r="J444" i="2"/>
  <c r="J443" i="2"/>
  <c r="J442" i="2"/>
  <c r="J441" i="2"/>
  <c r="J440" i="2"/>
  <c r="J439" i="2"/>
  <c r="J438" i="2"/>
  <c r="J437" i="2"/>
  <c r="J436" i="2"/>
  <c r="J435" i="2"/>
  <c r="J434" i="2"/>
  <c r="J433" i="2"/>
  <c r="J432" i="2"/>
  <c r="J431" i="2"/>
  <c r="J430" i="2"/>
  <c r="J429" i="2"/>
  <c r="J428" i="2"/>
  <c r="J427" i="2"/>
  <c r="J426" i="2"/>
  <c r="J425" i="2"/>
  <c r="J424" i="2"/>
  <c r="J423" i="2"/>
  <c r="J422" i="2"/>
  <c r="J421" i="2"/>
  <c r="J420" i="2"/>
  <c r="J419" i="2"/>
  <c r="J418" i="2"/>
  <c r="J417" i="2"/>
  <c r="J416" i="2"/>
  <c r="J415" i="2"/>
  <c r="J414" i="2"/>
  <c r="J413" i="2"/>
  <c r="J412" i="2"/>
  <c r="J411" i="2"/>
  <c r="J410" i="2"/>
  <c r="J409" i="2"/>
  <c r="J408" i="2"/>
  <c r="J407" i="2"/>
  <c r="J406" i="2"/>
  <c r="J405" i="2"/>
  <c r="J404" i="2"/>
  <c r="J403" i="2"/>
  <c r="J402" i="2"/>
  <c r="J401" i="2"/>
  <c r="J400" i="2"/>
  <c r="J399" i="2"/>
  <c r="J398" i="2"/>
  <c r="J397" i="2"/>
  <c r="J396" i="2"/>
  <c r="J395" i="2"/>
  <c r="J394" i="2"/>
  <c r="J393" i="2"/>
  <c r="J392" i="2"/>
  <c r="J391" i="2"/>
  <c r="J390" i="2"/>
  <c r="J389" i="2"/>
  <c r="J388" i="2"/>
  <c r="J387" i="2"/>
  <c r="J386" i="2"/>
  <c r="J385" i="2"/>
  <c r="J384" i="2"/>
  <c r="J383" i="2"/>
  <c r="J382" i="2"/>
  <c r="J381" i="2"/>
  <c r="J380" i="2"/>
  <c r="J379" i="2"/>
  <c r="J378" i="2"/>
  <c r="J377" i="2"/>
  <c r="J376" i="2"/>
  <c r="J375" i="2"/>
  <c r="J374" i="2"/>
  <c r="J373" i="2"/>
  <c r="J372" i="2"/>
  <c r="J371" i="2"/>
  <c r="J370" i="2"/>
  <c r="J369" i="2"/>
  <c r="J368" i="2"/>
  <c r="J367" i="2"/>
  <c r="J366" i="2"/>
  <c r="J365" i="2"/>
  <c r="J364" i="2"/>
  <c r="J363" i="2"/>
  <c r="J362" i="2"/>
  <c r="J361" i="2"/>
  <c r="J360" i="2"/>
  <c r="J359" i="2"/>
  <c r="J358" i="2"/>
  <c r="J357" i="2"/>
  <c r="J356" i="2"/>
  <c r="J355" i="2"/>
  <c r="J354" i="2"/>
  <c r="J353" i="2"/>
  <c r="J352" i="2"/>
  <c r="J351" i="2"/>
  <c r="J350" i="2"/>
  <c r="J349" i="2"/>
  <c r="J348" i="2"/>
  <c r="J347" i="2"/>
  <c r="J346" i="2"/>
  <c r="J345" i="2"/>
  <c r="J344" i="2"/>
  <c r="J343" i="2"/>
  <c r="J342" i="2"/>
  <c r="J341" i="2"/>
  <c r="J340" i="2"/>
  <c r="J339" i="2"/>
  <c r="J338" i="2"/>
  <c r="J337" i="2"/>
  <c r="J336" i="2"/>
  <c r="J335" i="2"/>
  <c r="J334" i="2"/>
  <c r="J333" i="2"/>
  <c r="J332" i="2"/>
  <c r="J331" i="2"/>
  <c r="J330" i="2"/>
  <c r="J329" i="2"/>
  <c r="J328" i="2"/>
  <c r="J327" i="2"/>
  <c r="J326" i="2"/>
  <c r="J325" i="2"/>
  <c r="J324" i="2"/>
  <c r="J323" i="2"/>
  <c r="J322" i="2"/>
  <c r="J321" i="2"/>
  <c r="J320" i="2"/>
  <c r="J319" i="2"/>
  <c r="J318" i="2"/>
  <c r="J317" i="2"/>
  <c r="J316" i="2"/>
  <c r="J315" i="2"/>
  <c r="J314" i="2"/>
  <c r="J313" i="2"/>
  <c r="J312" i="2"/>
  <c r="J311" i="2"/>
  <c r="J310" i="2"/>
  <c r="J309" i="2"/>
  <c r="J308" i="2"/>
  <c r="J307" i="2"/>
  <c r="J306" i="2"/>
  <c r="J305" i="2"/>
  <c r="J304" i="2"/>
  <c r="J303" i="2"/>
  <c r="J302" i="2"/>
  <c r="J301" i="2"/>
  <c r="J300" i="2"/>
  <c r="J299" i="2"/>
  <c r="J298" i="2"/>
  <c r="J297" i="2"/>
  <c r="J296" i="2"/>
  <c r="J295" i="2"/>
  <c r="J294" i="2"/>
  <c r="J293" i="2"/>
  <c r="J292" i="2"/>
  <c r="J291" i="2"/>
  <c r="J290" i="2"/>
  <c r="J289" i="2"/>
  <c r="J288" i="2"/>
  <c r="J287" i="2"/>
  <c r="J286" i="2"/>
  <c r="J285" i="2"/>
  <c r="J284" i="2"/>
  <c r="J283" i="2"/>
  <c r="J282" i="2"/>
  <c r="J281" i="2"/>
  <c r="J280" i="2"/>
  <c r="J279" i="2"/>
  <c r="J278" i="2"/>
  <c r="J277" i="2"/>
  <c r="J276" i="2"/>
  <c r="J275" i="2"/>
  <c r="J274" i="2"/>
  <c r="J273" i="2"/>
  <c r="J272" i="2"/>
  <c r="J271" i="2"/>
  <c r="J270" i="2"/>
  <c r="J269" i="2"/>
  <c r="J268" i="2"/>
  <c r="J267" i="2"/>
  <c r="J266" i="2"/>
  <c r="J265" i="2"/>
  <c r="J264" i="2"/>
  <c r="J263" i="2"/>
  <c r="J262" i="2"/>
  <c r="J261" i="2"/>
  <c r="J260" i="2"/>
  <c r="J259" i="2"/>
  <c r="J258" i="2"/>
  <c r="J257" i="2"/>
  <c r="J256" i="2"/>
  <c r="J255" i="2"/>
  <c r="J254" i="2"/>
  <c r="J253" i="2"/>
  <c r="J252" i="2"/>
  <c r="J251" i="2"/>
  <c r="J250" i="2"/>
  <c r="J249" i="2"/>
  <c r="J248" i="2"/>
  <c r="J247" i="2"/>
  <c r="J246" i="2"/>
  <c r="J245" i="2"/>
  <c r="J244" i="2"/>
  <c r="J243" i="2"/>
  <c r="J242" i="2"/>
  <c r="J241" i="2"/>
  <c r="J240" i="2"/>
  <c r="J239" i="2"/>
  <c r="J238" i="2"/>
  <c r="J237" i="2"/>
  <c r="J236" i="2"/>
  <c r="J235" i="2"/>
  <c r="J234" i="2"/>
  <c r="J233" i="2"/>
  <c r="J232" i="2"/>
  <c r="J231" i="2"/>
  <c r="J230" i="2"/>
  <c r="J229" i="2"/>
  <c r="J228" i="2"/>
  <c r="J227" i="2"/>
  <c r="J226" i="2"/>
  <c r="J225" i="2"/>
  <c r="J224" i="2"/>
  <c r="J223" i="2"/>
  <c r="J222" i="2"/>
  <c r="J221" i="2"/>
  <c r="J220" i="2"/>
  <c r="J219" i="2"/>
  <c r="J218" i="2"/>
  <c r="J217" i="2"/>
  <c r="J216" i="2"/>
  <c r="J215" i="2"/>
  <c r="J214" i="2"/>
  <c r="J213" i="2"/>
  <c r="J212" i="2"/>
  <c r="J211" i="2"/>
  <c r="J210" i="2"/>
  <c r="J209" i="2"/>
  <c r="J208" i="2"/>
  <c r="J207" i="2"/>
  <c r="J206" i="2"/>
  <c r="J205" i="2"/>
  <c r="J204" i="2"/>
  <c r="J203" i="2"/>
  <c r="J202" i="2"/>
  <c r="J201" i="2"/>
  <c r="J200" i="2"/>
  <c r="J199" i="2"/>
  <c r="J198" i="2"/>
  <c r="J197" i="2"/>
  <c r="J196" i="2"/>
  <c r="J195" i="2"/>
  <c r="J194" i="2"/>
  <c r="J193" i="2"/>
  <c r="J192" i="2"/>
  <c r="J191" i="2"/>
  <c r="J190" i="2"/>
  <c r="J189" i="2"/>
  <c r="J188" i="2"/>
  <c r="J187" i="2"/>
  <c r="J186" i="2"/>
  <c r="J185" i="2"/>
  <c r="J184" i="2"/>
  <c r="J183" i="2"/>
  <c r="J182" i="2"/>
  <c r="J181" i="2"/>
  <c r="J180" i="2"/>
  <c r="J179" i="2"/>
  <c r="J178" i="2"/>
  <c r="J177" i="2"/>
  <c r="J176" i="2"/>
  <c r="J175" i="2"/>
  <c r="J174" i="2"/>
  <c r="J173" i="2"/>
  <c r="J172" i="2"/>
  <c r="J171" i="2"/>
  <c r="J170" i="2"/>
  <c r="J169" i="2"/>
  <c r="J168" i="2"/>
  <c r="J167" i="2"/>
  <c r="J166" i="2"/>
  <c r="J165" i="2"/>
  <c r="J164" i="2"/>
  <c r="J163" i="2"/>
  <c r="J162" i="2"/>
  <c r="J161" i="2"/>
  <c r="J160" i="2"/>
  <c r="J159" i="2"/>
  <c r="J158" i="2"/>
  <c r="J157" i="2"/>
  <c r="J156" i="2"/>
  <c r="J155" i="2"/>
  <c r="J154" i="2"/>
  <c r="J153" i="2"/>
  <c r="J152" i="2"/>
  <c r="J151" i="2"/>
  <c r="J150" i="2"/>
  <c r="J149" i="2"/>
  <c r="J148" i="2"/>
  <c r="J147" i="2"/>
  <c r="J146" i="2"/>
  <c r="J145" i="2"/>
  <c r="J144" i="2"/>
  <c r="J143" i="2"/>
  <c r="J142" i="2"/>
  <c r="J141" i="2"/>
  <c r="J140" i="2"/>
  <c r="J139" i="2"/>
  <c r="J138" i="2"/>
  <c r="J137" i="2"/>
  <c r="J136" i="2"/>
  <c r="J135" i="2"/>
  <c r="J134" i="2"/>
  <c r="J133" i="2"/>
  <c r="J132" i="2"/>
  <c r="J131" i="2"/>
  <c r="J130" i="2"/>
  <c r="J129" i="2"/>
  <c r="J128" i="2"/>
  <c r="J127" i="2"/>
  <c r="J126" i="2"/>
  <c r="J125" i="2"/>
  <c r="J124" i="2"/>
  <c r="J123" i="2"/>
  <c r="J122" i="2"/>
  <c r="J121" i="2"/>
  <c r="J120" i="2"/>
  <c r="J119" i="2"/>
  <c r="J118" i="2"/>
  <c r="J117" i="2"/>
  <c r="J116" i="2"/>
  <c r="J115" i="2"/>
  <c r="J114" i="2"/>
  <c r="J113" i="2"/>
  <c r="J112" i="2"/>
  <c r="J111" i="2"/>
  <c r="J110" i="2"/>
  <c r="J109" i="2"/>
  <c r="J108" i="2"/>
  <c r="J107" i="2"/>
  <c r="J106" i="2"/>
  <c r="J105" i="2"/>
  <c r="J104" i="2"/>
  <c r="J103" i="2"/>
  <c r="J102" i="2"/>
  <c r="J101" i="2"/>
  <c r="J100" i="2"/>
  <c r="J99" i="2"/>
  <c r="J98" i="2"/>
  <c r="J97" i="2"/>
  <c r="J96" i="2"/>
  <c r="J95" i="2"/>
  <c r="J94" i="2"/>
  <c r="J93" i="2"/>
  <c r="J92" i="2"/>
  <c r="J91" i="2"/>
  <c r="J90" i="2"/>
  <c r="J89" i="2"/>
  <c r="J88" i="2"/>
  <c r="J87" i="2"/>
  <c r="J86" i="2"/>
  <c r="J85" i="2"/>
  <c r="J84" i="2"/>
  <c r="J83" i="2"/>
  <c r="J82" i="2"/>
  <c r="J81" i="2"/>
  <c r="J80" i="2"/>
  <c r="J79" i="2"/>
  <c r="J78" i="2"/>
  <c r="J77" i="2"/>
  <c r="J76" i="2"/>
  <c r="J75" i="2"/>
  <c r="J74" i="2"/>
  <c r="J73" i="2"/>
  <c r="J72" i="2"/>
  <c r="J71" i="2"/>
  <c r="J70" i="2"/>
  <c r="J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1" i="2"/>
  <c r="J10" i="2"/>
  <c r="J9" i="2"/>
  <c r="J8" i="2"/>
  <c r="J7" i="2"/>
  <c r="J6" i="2"/>
  <c r="J5" i="2"/>
  <c r="J4" i="2"/>
  <c r="J3" i="2"/>
  <c r="J2" i="2"/>
  <c r="J2857" i="2"/>
  <c r="J2856" i="2"/>
  <c r="J2855" i="2"/>
  <c r="J2854" i="2"/>
  <c r="J2853" i="2"/>
  <c r="J2852" i="2"/>
  <c r="J2851" i="2"/>
  <c r="J2850" i="2"/>
  <c r="J2849" i="2"/>
  <c r="J2848" i="2"/>
  <c r="J2847" i="2"/>
  <c r="J2846" i="2"/>
  <c r="J2845" i="2"/>
  <c r="J2844" i="2"/>
  <c r="J2843" i="2"/>
  <c r="J2842" i="2"/>
  <c r="J2841" i="2"/>
  <c r="J2840" i="2"/>
  <c r="J2839" i="2"/>
  <c r="J2838" i="2"/>
  <c r="J2837" i="2"/>
  <c r="J2836" i="2"/>
  <c r="J2835" i="2"/>
  <c r="J2834" i="2"/>
  <c r="J2833" i="2"/>
  <c r="J2832" i="2"/>
  <c r="J2831" i="2"/>
  <c r="J2830" i="2"/>
  <c r="J2829" i="2"/>
  <c r="J2828" i="2"/>
  <c r="J2827" i="2"/>
  <c r="J2826" i="2"/>
  <c r="J2825" i="2"/>
  <c r="J2824" i="2"/>
  <c r="J2823" i="2"/>
  <c r="J2822" i="2"/>
  <c r="J2821" i="2"/>
  <c r="J2820" i="2"/>
  <c r="J2819" i="2"/>
  <c r="J2818" i="2"/>
  <c r="J2817" i="2"/>
  <c r="J2816" i="2"/>
  <c r="J2815" i="2"/>
  <c r="J2814" i="2"/>
  <c r="J2813" i="2"/>
  <c r="J2812" i="2"/>
  <c r="J2811" i="2"/>
  <c r="J2810" i="2"/>
  <c r="J2809" i="2"/>
  <c r="J2808" i="2"/>
  <c r="J2807" i="2"/>
  <c r="J2806" i="2"/>
  <c r="J2805" i="2"/>
  <c r="J2804" i="2"/>
  <c r="J2803" i="2"/>
  <c r="J2802" i="2"/>
  <c r="J2801" i="2"/>
  <c r="J2800" i="2"/>
  <c r="J2799" i="2"/>
  <c r="J2798" i="2"/>
  <c r="J2797" i="2"/>
  <c r="J2796" i="2"/>
  <c r="J2795" i="2"/>
  <c r="J2794" i="2"/>
  <c r="J2793" i="2"/>
  <c r="J2792" i="2"/>
  <c r="J2791" i="2"/>
  <c r="J2790" i="2"/>
  <c r="J2789" i="2"/>
  <c r="J2788" i="2"/>
  <c r="J2787" i="2"/>
  <c r="J2786" i="2"/>
  <c r="J2785" i="2"/>
  <c r="J2784" i="2"/>
  <c r="J2783" i="2"/>
  <c r="J2782" i="2"/>
  <c r="J2781" i="2"/>
  <c r="J2780" i="2"/>
  <c r="J2779" i="2"/>
  <c r="J2778" i="2"/>
  <c r="J2777" i="2"/>
  <c r="J2776" i="2"/>
  <c r="J2775" i="2"/>
  <c r="J2774" i="2"/>
  <c r="J2773" i="2"/>
  <c r="J2772" i="2"/>
  <c r="J2771" i="2"/>
  <c r="J2770" i="2"/>
  <c r="J2769" i="2"/>
  <c r="J2768" i="2"/>
  <c r="J2767" i="2"/>
  <c r="J2766" i="2"/>
  <c r="J2765" i="2"/>
  <c r="J2764" i="2"/>
  <c r="J2763" i="2"/>
  <c r="J2762" i="2"/>
  <c r="J2761" i="2"/>
  <c r="J2760" i="2"/>
  <c r="J2759" i="2"/>
  <c r="J2758" i="2"/>
  <c r="J2757" i="2"/>
  <c r="J2756" i="2"/>
  <c r="J2755" i="2"/>
  <c r="J2754" i="2"/>
  <c r="J2753" i="2"/>
  <c r="J2752" i="2"/>
  <c r="J2751" i="2"/>
  <c r="J2750" i="2"/>
  <c r="J2749" i="2"/>
  <c r="J2748" i="2"/>
  <c r="J2747" i="2"/>
  <c r="J2746" i="2"/>
  <c r="J2745" i="2"/>
  <c r="J2744" i="2"/>
  <c r="J2743" i="2"/>
  <c r="J2742" i="2"/>
  <c r="J2741" i="2"/>
  <c r="J2740" i="2"/>
  <c r="J2739" i="2"/>
  <c r="J2738" i="2"/>
  <c r="J2737" i="2"/>
  <c r="J2736" i="2"/>
  <c r="J2735" i="2"/>
  <c r="J2734" i="2"/>
  <c r="J2733" i="2"/>
  <c r="J2732" i="2"/>
  <c r="J2731" i="2"/>
  <c r="J2730" i="2"/>
  <c r="J2729" i="2"/>
  <c r="J2728" i="2"/>
  <c r="J2727" i="2"/>
  <c r="J2726" i="2"/>
  <c r="J2725" i="2"/>
  <c r="J2724" i="2"/>
  <c r="J2723" i="2"/>
  <c r="J2722" i="2"/>
  <c r="J2721" i="2"/>
  <c r="J2720" i="2"/>
  <c r="J2719" i="2"/>
  <c r="J2718" i="2"/>
  <c r="J2717" i="2"/>
  <c r="J2716" i="2"/>
  <c r="J2715" i="2"/>
  <c r="J2714" i="2"/>
  <c r="J2713" i="2"/>
  <c r="J2712" i="2"/>
  <c r="J2711" i="2"/>
  <c r="J2710" i="2"/>
  <c r="J2709" i="2"/>
  <c r="J2708" i="2"/>
  <c r="J2707" i="2"/>
  <c r="J2706" i="2"/>
  <c r="J2705" i="2"/>
  <c r="J2704" i="2"/>
  <c r="J2703" i="2"/>
  <c r="J2702" i="2"/>
  <c r="J2701" i="2"/>
  <c r="J2700" i="2"/>
  <c r="J2699" i="2"/>
  <c r="J2698" i="2"/>
  <c r="J2697" i="2"/>
  <c r="J2696" i="2"/>
  <c r="J2695" i="2"/>
  <c r="J2694" i="2"/>
  <c r="J2693" i="2"/>
  <c r="J2692" i="2"/>
  <c r="J2691" i="2"/>
  <c r="J2690" i="2"/>
  <c r="J2689" i="2"/>
  <c r="J2688" i="2"/>
  <c r="J2687" i="2"/>
  <c r="J2686" i="2"/>
  <c r="J2685" i="2"/>
  <c r="J2684" i="2"/>
  <c r="J2683" i="2"/>
  <c r="J2682" i="2"/>
  <c r="J2681" i="2"/>
  <c r="J2680" i="2"/>
  <c r="J2679" i="2"/>
  <c r="J2678" i="2"/>
  <c r="J2677" i="2"/>
  <c r="J2676" i="2"/>
  <c r="J2675" i="2"/>
  <c r="J2674" i="2"/>
  <c r="J2673" i="2"/>
  <c r="J2672" i="2"/>
  <c r="J2671" i="2"/>
  <c r="J2670" i="2"/>
  <c r="J2669" i="2"/>
  <c r="J2668" i="2"/>
  <c r="J2667" i="2"/>
  <c r="J2666" i="2"/>
  <c r="J2665" i="2"/>
  <c r="J2664" i="2"/>
  <c r="J2663" i="2"/>
  <c r="J2662" i="2"/>
  <c r="J2661" i="2"/>
  <c r="J2660" i="2"/>
  <c r="J2659" i="2"/>
  <c r="J2658" i="2"/>
  <c r="J2657" i="2"/>
  <c r="J2656" i="2"/>
  <c r="J2655" i="2"/>
  <c r="J2654" i="2"/>
  <c r="J2653" i="2"/>
  <c r="J2652" i="2"/>
  <c r="J2651" i="2"/>
  <c r="J2650" i="2"/>
  <c r="J2649" i="2"/>
  <c r="J2648" i="2"/>
  <c r="J2647" i="2"/>
  <c r="J2646" i="2"/>
  <c r="J2645" i="2"/>
  <c r="J2644" i="2"/>
  <c r="J2643" i="2"/>
  <c r="J2642" i="2"/>
  <c r="J2641" i="2"/>
  <c r="J2640" i="2"/>
  <c r="J2639" i="2"/>
  <c r="J2638" i="2"/>
  <c r="J2637" i="2"/>
  <c r="J2636" i="2"/>
  <c r="J2635" i="2"/>
  <c r="J2634" i="2"/>
  <c r="J2633" i="2"/>
  <c r="J2632" i="2"/>
  <c r="J2631" i="2"/>
  <c r="J2630" i="2"/>
  <c r="J2629" i="2"/>
  <c r="J2628" i="2"/>
  <c r="J2627" i="2"/>
  <c r="J2626" i="2"/>
  <c r="J2625" i="2"/>
  <c r="J2624" i="2"/>
  <c r="J2623" i="2"/>
  <c r="J2622" i="2"/>
  <c r="J2621" i="2"/>
  <c r="J2620" i="2"/>
  <c r="J2619" i="2"/>
  <c r="J2618" i="2"/>
  <c r="J2617" i="2"/>
  <c r="J2616" i="2"/>
  <c r="J2615" i="2"/>
  <c r="J2614" i="2"/>
  <c r="J2613" i="2"/>
  <c r="J2612" i="2"/>
  <c r="J2611" i="2"/>
  <c r="J2610" i="2"/>
  <c r="J2609" i="2"/>
  <c r="J2608" i="2"/>
  <c r="J2607" i="2"/>
  <c r="J2606" i="2"/>
  <c r="J2605" i="2"/>
  <c r="J2604" i="2"/>
  <c r="J2603" i="2"/>
  <c r="J2602" i="2"/>
  <c r="J2601" i="2"/>
  <c r="J2600" i="2"/>
  <c r="J2599" i="2"/>
  <c r="J2598" i="2"/>
  <c r="J2597" i="2"/>
  <c r="J2596" i="2"/>
  <c r="J2595" i="2"/>
  <c r="J2594" i="2"/>
  <c r="J2593" i="2"/>
  <c r="J2592" i="2"/>
  <c r="J2591" i="2"/>
  <c r="J2590" i="2"/>
  <c r="J2589" i="2"/>
  <c r="J2588" i="2"/>
  <c r="J2587" i="2"/>
  <c r="J2586" i="2"/>
  <c r="J2585" i="2"/>
  <c r="J2584" i="2"/>
  <c r="J2583" i="2"/>
  <c r="J2582" i="2"/>
  <c r="J2581" i="2"/>
  <c r="J2580" i="2"/>
  <c r="J2579" i="2"/>
  <c r="J2578" i="2"/>
  <c r="J2577" i="2"/>
  <c r="J2576" i="2"/>
  <c r="J2575" i="2"/>
  <c r="J2574" i="2"/>
  <c r="J2573" i="2"/>
  <c r="J2572" i="2"/>
  <c r="J2571" i="2"/>
  <c r="J2570" i="2"/>
  <c r="J2569" i="2"/>
  <c r="J2568" i="2"/>
  <c r="J2567" i="2"/>
  <c r="J2566" i="2"/>
  <c r="J2565" i="2"/>
  <c r="J2564" i="2"/>
  <c r="J2563" i="2"/>
  <c r="J2562" i="2"/>
  <c r="J2561" i="2"/>
  <c r="J2560" i="2"/>
  <c r="J2559" i="2"/>
  <c r="J2558" i="2"/>
  <c r="J2557" i="2"/>
  <c r="J2556" i="2"/>
  <c r="J2555" i="2"/>
  <c r="J2554" i="2"/>
  <c r="J2553" i="2"/>
  <c r="J2552" i="2"/>
  <c r="J2551" i="2"/>
  <c r="J2550" i="2"/>
  <c r="J2549" i="2"/>
  <c r="J2548" i="2"/>
  <c r="J2547" i="2"/>
  <c r="J2546" i="2"/>
  <c r="J2545" i="2"/>
  <c r="J2544" i="2"/>
  <c r="J2543" i="2"/>
  <c r="J2542" i="2"/>
  <c r="J2541" i="2"/>
  <c r="J2540" i="2"/>
  <c r="J2539" i="2"/>
  <c r="J2538" i="2"/>
  <c r="J2537" i="2"/>
  <c r="J2536" i="2"/>
  <c r="J2535" i="2"/>
  <c r="J2534" i="2"/>
  <c r="J2533" i="2"/>
  <c r="J2532" i="2"/>
  <c r="J2531" i="2"/>
  <c r="J2530" i="2"/>
  <c r="J2529" i="2"/>
  <c r="J2528" i="2"/>
  <c r="J2527" i="2"/>
  <c r="J2526" i="2"/>
  <c r="J2525" i="2"/>
  <c r="J2524" i="2"/>
  <c r="J2523" i="2"/>
  <c r="J2522" i="2"/>
  <c r="J2521" i="2"/>
  <c r="J2520" i="2"/>
  <c r="J2519" i="2"/>
  <c r="J2518" i="2"/>
  <c r="J2517" i="2"/>
  <c r="J2516" i="2"/>
  <c r="J2515" i="2"/>
  <c r="J2514" i="2"/>
  <c r="J2513" i="2"/>
  <c r="J2512" i="2"/>
  <c r="J2511" i="2"/>
  <c r="J2510" i="2"/>
  <c r="J2509" i="2"/>
  <c r="J2508" i="2"/>
  <c r="J2507" i="2"/>
  <c r="J2506" i="2"/>
  <c r="J2505" i="2"/>
  <c r="J2504" i="2"/>
  <c r="J2503" i="2"/>
  <c r="J2502" i="2"/>
  <c r="J2501" i="2"/>
  <c r="J2500" i="2"/>
  <c r="J2499" i="2"/>
  <c r="J2498" i="2"/>
  <c r="J2497" i="2"/>
  <c r="J2496" i="2"/>
  <c r="J2495" i="2"/>
  <c r="J2494" i="2"/>
  <c r="J2493" i="2"/>
  <c r="J2492" i="2"/>
  <c r="J2491" i="2"/>
  <c r="J2490" i="2"/>
  <c r="J2489" i="2"/>
  <c r="J2488" i="2"/>
  <c r="J2487" i="2"/>
  <c r="J2486" i="2"/>
  <c r="J2485" i="2"/>
  <c r="J2484" i="2"/>
  <c r="J2483" i="2"/>
  <c r="J2482" i="2"/>
  <c r="J2481" i="2"/>
  <c r="J2480" i="2"/>
  <c r="J2479" i="2"/>
  <c r="J2478" i="2"/>
  <c r="J2477" i="2"/>
  <c r="J2476" i="2"/>
  <c r="J2475" i="2"/>
  <c r="J2474" i="2"/>
  <c r="J2473" i="2"/>
  <c r="J2472" i="2"/>
  <c r="J2471" i="2"/>
  <c r="J2470" i="2"/>
  <c r="J2469" i="2"/>
  <c r="J2468" i="2"/>
  <c r="J2467" i="2"/>
  <c r="J2466" i="2"/>
  <c r="J2465" i="2"/>
  <c r="J2464" i="2"/>
  <c r="J2463" i="2"/>
  <c r="J2462" i="2"/>
  <c r="J2461" i="2"/>
  <c r="J2460" i="2"/>
  <c r="J2459" i="2"/>
  <c r="J2458" i="2"/>
  <c r="J2457" i="2"/>
  <c r="J2456" i="2"/>
  <c r="J2455" i="2"/>
  <c r="J2454" i="2"/>
  <c r="J2453" i="2"/>
  <c r="J2452" i="2"/>
  <c r="J2451" i="2"/>
  <c r="J2450" i="2"/>
  <c r="J2449" i="2"/>
  <c r="J2448" i="2"/>
  <c r="J2447" i="2"/>
  <c r="J2446" i="2"/>
  <c r="J2445" i="2"/>
  <c r="J2444" i="2"/>
  <c r="J2443" i="2"/>
  <c r="J2442" i="2"/>
  <c r="J2441" i="2"/>
  <c r="J2440" i="2"/>
  <c r="J2439" i="2"/>
  <c r="J2438" i="2"/>
  <c r="J2437" i="2"/>
  <c r="J2436" i="2"/>
  <c r="J2435" i="2"/>
  <c r="J2434" i="2"/>
  <c r="J2433" i="2"/>
  <c r="J2432" i="2"/>
  <c r="J2431" i="2"/>
  <c r="J2430" i="2"/>
  <c r="J2429" i="2"/>
  <c r="J2428" i="2"/>
  <c r="J2427" i="2"/>
  <c r="J2426" i="2"/>
  <c r="J2425" i="2"/>
  <c r="J2424" i="2"/>
  <c r="J2423" i="2"/>
  <c r="J2422" i="2"/>
  <c r="J2421" i="2"/>
  <c r="J2420" i="2"/>
  <c r="J2419" i="2"/>
  <c r="J2418" i="2"/>
  <c r="J2417" i="2"/>
  <c r="J2416" i="2"/>
  <c r="J2415" i="2"/>
  <c r="J2414" i="2"/>
  <c r="J2413" i="2"/>
  <c r="J2412" i="2"/>
  <c r="J2411" i="2"/>
  <c r="J2410" i="2"/>
  <c r="J2409" i="2"/>
  <c r="J2408" i="2"/>
  <c r="J2407" i="2"/>
  <c r="J2406" i="2"/>
  <c r="J2405" i="2"/>
  <c r="J2404" i="2"/>
  <c r="J2403" i="2"/>
  <c r="J2402" i="2"/>
  <c r="J2401" i="2"/>
  <c r="J2400" i="2"/>
  <c r="J2399" i="2"/>
  <c r="J2398" i="2"/>
  <c r="J2397" i="2"/>
  <c r="J2396" i="2"/>
  <c r="J2395" i="2"/>
  <c r="J2394" i="2"/>
  <c r="J2393" i="2"/>
  <c r="J2392" i="2"/>
  <c r="J2391" i="2"/>
  <c r="J2390" i="2"/>
  <c r="J2389" i="2"/>
  <c r="J2388" i="2"/>
  <c r="J2387" i="2"/>
  <c r="J2386" i="2"/>
  <c r="J2385" i="2"/>
  <c r="J2384" i="2"/>
  <c r="J2383" i="2"/>
  <c r="J2382" i="2"/>
  <c r="J2381" i="2"/>
  <c r="J2380" i="2"/>
  <c r="J2379" i="2"/>
  <c r="J2378" i="2"/>
  <c r="J2377" i="2"/>
  <c r="J2376" i="2"/>
  <c r="J2375" i="2"/>
  <c r="J2374" i="2"/>
  <c r="J2373" i="2"/>
  <c r="J2372" i="2"/>
  <c r="J2371" i="2"/>
  <c r="J2370" i="2"/>
  <c r="J2369" i="2"/>
  <c r="J2368" i="2"/>
  <c r="J2367" i="2"/>
  <c r="J2366" i="2"/>
  <c r="J2365" i="2"/>
  <c r="J2364" i="2"/>
  <c r="J2363" i="2"/>
  <c r="J2362" i="2"/>
  <c r="J2361" i="2"/>
  <c r="J2360" i="2"/>
  <c r="J2359" i="2"/>
  <c r="J2358" i="2"/>
  <c r="J2357" i="2"/>
  <c r="J2356" i="2"/>
  <c r="J2355" i="2"/>
  <c r="J2354" i="2"/>
  <c r="J2353" i="2"/>
  <c r="J2352" i="2"/>
  <c r="J2351" i="2"/>
  <c r="J2350" i="2"/>
  <c r="J2349" i="2"/>
  <c r="J2348" i="2"/>
  <c r="J2347" i="2"/>
  <c r="J2346" i="2"/>
  <c r="J2345" i="2"/>
  <c r="J2344" i="2"/>
  <c r="J2343" i="2"/>
  <c r="J2342" i="2"/>
  <c r="J2341" i="2"/>
  <c r="J2340" i="2"/>
  <c r="J2339" i="2"/>
  <c r="J2338" i="2"/>
  <c r="J2337" i="2"/>
  <c r="J2336" i="2"/>
  <c r="J2335" i="2"/>
  <c r="J2334" i="2"/>
  <c r="J2333" i="2"/>
  <c r="J2332" i="2"/>
  <c r="J2331" i="2"/>
  <c r="J2330" i="2"/>
  <c r="J2329" i="2"/>
  <c r="J2328" i="2"/>
  <c r="J2327" i="2"/>
  <c r="J2326" i="2"/>
  <c r="J2325" i="2"/>
  <c r="J2324" i="2"/>
  <c r="J2323" i="2"/>
  <c r="J2322" i="2"/>
  <c r="J2321" i="2"/>
  <c r="J2320" i="2"/>
  <c r="J2319" i="2"/>
  <c r="J2318" i="2"/>
  <c r="J2317" i="2"/>
  <c r="J2316" i="2"/>
  <c r="J2315" i="2"/>
  <c r="J2314" i="2"/>
  <c r="J2313" i="2"/>
  <c r="J2312" i="2"/>
  <c r="J2311" i="2"/>
  <c r="J2310" i="2"/>
  <c r="J2309" i="2"/>
  <c r="J2308" i="2"/>
  <c r="J2307" i="2"/>
  <c r="J2306" i="2"/>
  <c r="J2305" i="2"/>
  <c r="J2304" i="2"/>
  <c r="J2303" i="2"/>
  <c r="J2302" i="2"/>
  <c r="J2301" i="2"/>
  <c r="J2300" i="2"/>
  <c r="J2299" i="2"/>
  <c r="J2298" i="2"/>
  <c r="J2297" i="2"/>
  <c r="J2296" i="2"/>
  <c r="J2295" i="2"/>
  <c r="J2294" i="2"/>
  <c r="J2293" i="2"/>
  <c r="J2292" i="2"/>
  <c r="J2291" i="2"/>
  <c r="J2290" i="2"/>
  <c r="J2289" i="2"/>
  <c r="J2288" i="2"/>
  <c r="J2287" i="2"/>
  <c r="J2286" i="2"/>
  <c r="J2285" i="2"/>
  <c r="J2284" i="2"/>
  <c r="J2283" i="2"/>
  <c r="J2282" i="2"/>
  <c r="J2281" i="2"/>
  <c r="J2280" i="2"/>
  <c r="J2279" i="2"/>
  <c r="J2278" i="2"/>
  <c r="J2277" i="2"/>
  <c r="J2276" i="2"/>
  <c r="J2275" i="2"/>
  <c r="J2274" i="2"/>
  <c r="J2273" i="2"/>
  <c r="J2272" i="2"/>
  <c r="J2271" i="2"/>
  <c r="J2270" i="2"/>
  <c r="J2269" i="2"/>
  <c r="J2268" i="2"/>
  <c r="J2267" i="2"/>
  <c r="J2266" i="2"/>
  <c r="J2265" i="2"/>
  <c r="J2264" i="2"/>
  <c r="J2263" i="2"/>
  <c r="J2262" i="2"/>
  <c r="J2261" i="2"/>
  <c r="J2260" i="2"/>
  <c r="J2259" i="2"/>
  <c r="J2258" i="2"/>
  <c r="J2257" i="2"/>
  <c r="J2256" i="2"/>
  <c r="J2255" i="2"/>
  <c r="J2254" i="2"/>
  <c r="J2253" i="2"/>
  <c r="J2252" i="2"/>
  <c r="J2251" i="2"/>
  <c r="J2250" i="2"/>
  <c r="J2249" i="2"/>
  <c r="J2248" i="2"/>
  <c r="J2247" i="2"/>
  <c r="J2246" i="2"/>
  <c r="J2245" i="2"/>
  <c r="J2244" i="2"/>
  <c r="J2243" i="2"/>
  <c r="J2242" i="2"/>
  <c r="J2241" i="2"/>
  <c r="J2240" i="2"/>
  <c r="J2239" i="2"/>
  <c r="J2238" i="2"/>
  <c r="J2237" i="2"/>
  <c r="J2236" i="2"/>
  <c r="J2235" i="2"/>
  <c r="J2234" i="2"/>
  <c r="J2233" i="2"/>
  <c r="J2232" i="2"/>
  <c r="J2231" i="2"/>
  <c r="J2230" i="2"/>
  <c r="J2229" i="2"/>
  <c r="J2228" i="2"/>
  <c r="J2227" i="2"/>
  <c r="J2226" i="2"/>
  <c r="J2225" i="2"/>
  <c r="J2224" i="2"/>
  <c r="J2223" i="2"/>
  <c r="J2222" i="2"/>
  <c r="J2221" i="2"/>
  <c r="J2220" i="2"/>
  <c r="J2219" i="2"/>
  <c r="J2218" i="2"/>
  <c r="J2217" i="2"/>
  <c r="J2216" i="2"/>
  <c r="J2215" i="2"/>
  <c r="J2214" i="2"/>
  <c r="J2213" i="2"/>
  <c r="J2212" i="2"/>
  <c r="J2211" i="2"/>
  <c r="J2210" i="2"/>
  <c r="J2209" i="2"/>
  <c r="J2208" i="2"/>
  <c r="J2207" i="2"/>
  <c r="J2206" i="2"/>
  <c r="J2205" i="2"/>
  <c r="J2204" i="2"/>
  <c r="J2203" i="2"/>
  <c r="J2202" i="2"/>
  <c r="J2201" i="2"/>
  <c r="J2200" i="2"/>
  <c r="J2199" i="2"/>
  <c r="J2198" i="2"/>
  <c r="J2197" i="2"/>
  <c r="J2196" i="2"/>
  <c r="J2195" i="2"/>
  <c r="J2194" i="2"/>
  <c r="J2193" i="2"/>
  <c r="J2192" i="2"/>
  <c r="J2191" i="2"/>
  <c r="J2190" i="2"/>
  <c r="J2189" i="2"/>
  <c r="J2188" i="2"/>
  <c r="J2187" i="2"/>
  <c r="J2186" i="2"/>
  <c r="J2185" i="2"/>
  <c r="J2184" i="2"/>
  <c r="J2183" i="2"/>
  <c r="J2182" i="2"/>
  <c r="J2181" i="2"/>
  <c r="J2180" i="2"/>
  <c r="J2179" i="2"/>
  <c r="J2178" i="2"/>
  <c r="J2177" i="2"/>
  <c r="J2176" i="2"/>
  <c r="J2175" i="2"/>
  <c r="J2174" i="2"/>
  <c r="J2173" i="2"/>
  <c r="J2172" i="2"/>
  <c r="J2171" i="2"/>
  <c r="J2170" i="2"/>
  <c r="J2169" i="2"/>
  <c r="J2168" i="2"/>
  <c r="J2167" i="2"/>
  <c r="J2166" i="2"/>
  <c r="J2165" i="2"/>
  <c r="J2164" i="2"/>
  <c r="J2163" i="2"/>
  <c r="J2162" i="2"/>
  <c r="J2161" i="2"/>
  <c r="J2160" i="2"/>
  <c r="J2159" i="2"/>
  <c r="J2158" i="2"/>
  <c r="J2157" i="2"/>
  <c r="J2156" i="2"/>
  <c r="J2155" i="2"/>
  <c r="J2154" i="2"/>
  <c r="J2153" i="2"/>
  <c r="J2152" i="2"/>
  <c r="J2151" i="2"/>
  <c r="J2150" i="2"/>
  <c r="J2149" i="2"/>
  <c r="J2148" i="2"/>
  <c r="J2147" i="2"/>
  <c r="J2146" i="2"/>
  <c r="J2145" i="2"/>
  <c r="J2144" i="2"/>
  <c r="J2143" i="2"/>
  <c r="J2142" i="2"/>
  <c r="J2141" i="2"/>
  <c r="J2140" i="2"/>
  <c r="J2139" i="2"/>
  <c r="J2138" i="2"/>
  <c r="J2137" i="2"/>
  <c r="J2136" i="2"/>
  <c r="J2135" i="2"/>
  <c r="J2134" i="2"/>
  <c r="J2133" i="2"/>
  <c r="J2132" i="2"/>
  <c r="J2131" i="2"/>
  <c r="J2130" i="2"/>
  <c r="J2129" i="2"/>
  <c r="J2128" i="2"/>
  <c r="J2127" i="2"/>
  <c r="J2126" i="2"/>
  <c r="J2125" i="2"/>
  <c r="J2124" i="2"/>
  <c r="J2123" i="2"/>
  <c r="J2122" i="2"/>
  <c r="J2121" i="2"/>
  <c r="J2120" i="2"/>
  <c r="J2119" i="2"/>
  <c r="J2118" i="2"/>
  <c r="J2117" i="2"/>
  <c r="J2116" i="2"/>
  <c r="J2115" i="2"/>
  <c r="J2114" i="2"/>
  <c r="J2113" i="2"/>
  <c r="J2112" i="2"/>
  <c r="J2111" i="2"/>
  <c r="J2110" i="2"/>
  <c r="J2109" i="2"/>
  <c r="J2108" i="2"/>
  <c r="J2107" i="2"/>
  <c r="J2106" i="2"/>
  <c r="J2105" i="2"/>
  <c r="J2104" i="2"/>
  <c r="J2103" i="2"/>
  <c r="J2102" i="2"/>
  <c r="J2101" i="2"/>
  <c r="J2100" i="2"/>
  <c r="J2099" i="2"/>
  <c r="J2098" i="2"/>
  <c r="J2097" i="2"/>
  <c r="J2096" i="2"/>
  <c r="J2095" i="2"/>
  <c r="J2094" i="2"/>
  <c r="J2093" i="2"/>
  <c r="J2092" i="2"/>
  <c r="J2091" i="2"/>
  <c r="J2090" i="2"/>
  <c r="J2089" i="2"/>
  <c r="J2088" i="2"/>
  <c r="J2087" i="2"/>
  <c r="J2086" i="2"/>
  <c r="J2085" i="2"/>
  <c r="J2084" i="2"/>
  <c r="J2083" i="2"/>
  <c r="J2082" i="2"/>
  <c r="J2081" i="2"/>
  <c r="J2080" i="2"/>
  <c r="J2079" i="2"/>
  <c r="J2078" i="2"/>
  <c r="J2077" i="2"/>
  <c r="J2076" i="2"/>
  <c r="J2075" i="2"/>
  <c r="J2074" i="2"/>
  <c r="J2073" i="2"/>
  <c r="J2072" i="2"/>
  <c r="J2071" i="2"/>
  <c r="J2070" i="2"/>
  <c r="J2069" i="2"/>
  <c r="J2068" i="2"/>
  <c r="J2067" i="2"/>
  <c r="J2066" i="2"/>
  <c r="J2065" i="2"/>
  <c r="J2064" i="2"/>
  <c r="J2063" i="2"/>
  <c r="J2062" i="2"/>
  <c r="J2061" i="2"/>
  <c r="J2060" i="2"/>
  <c r="J2059" i="2"/>
  <c r="J2058" i="2"/>
  <c r="J2057" i="2"/>
  <c r="J2056" i="2"/>
  <c r="J2055" i="2"/>
  <c r="J2054" i="2"/>
  <c r="J2053" i="2"/>
  <c r="J2052" i="2"/>
  <c r="J2051" i="2"/>
  <c r="J2050" i="2"/>
  <c r="J2049" i="2"/>
  <c r="J2048" i="2"/>
  <c r="J2047" i="2"/>
  <c r="J2046" i="2"/>
  <c r="J2045" i="2"/>
  <c r="J2044" i="2"/>
  <c r="J2043" i="2"/>
  <c r="J2042" i="2"/>
  <c r="J2041" i="2"/>
  <c r="J2040" i="2"/>
  <c r="J2039" i="2"/>
  <c r="J2038" i="2"/>
  <c r="J2037" i="2"/>
  <c r="J2036" i="2"/>
  <c r="J2035" i="2"/>
  <c r="J2034" i="2"/>
  <c r="J2033" i="2"/>
  <c r="J2032" i="2"/>
  <c r="J2031" i="2"/>
  <c r="J2030" i="2"/>
  <c r="J2029" i="2"/>
  <c r="J2028" i="2"/>
  <c r="J2027" i="2"/>
  <c r="J2026" i="2"/>
  <c r="J2025" i="2"/>
  <c r="J2024" i="2"/>
  <c r="J2023" i="2"/>
  <c r="J2022" i="2"/>
  <c r="J2021" i="2"/>
  <c r="J2020" i="2"/>
  <c r="J2019" i="2"/>
  <c r="J2018" i="2"/>
  <c r="J2017" i="2"/>
  <c r="J2016" i="2"/>
  <c r="J2015" i="2"/>
  <c r="J2014" i="2"/>
  <c r="J2013" i="2"/>
  <c r="J2012" i="2"/>
  <c r="J2011" i="2"/>
  <c r="J2010" i="2"/>
  <c r="J2009" i="2"/>
  <c r="J2008" i="2"/>
  <c r="J2007" i="2"/>
  <c r="J2006" i="2"/>
  <c r="J2005" i="2"/>
  <c r="J2004" i="2"/>
  <c r="J2003" i="2"/>
  <c r="J2002" i="2"/>
  <c r="J2001" i="2"/>
  <c r="J2000" i="2"/>
  <c r="J1999" i="2"/>
  <c r="J1998" i="2"/>
  <c r="J1997" i="2"/>
  <c r="J1996" i="2"/>
  <c r="J1995" i="2"/>
  <c r="J1994" i="2"/>
  <c r="J1993" i="2"/>
  <c r="J1992" i="2"/>
  <c r="J1991" i="2"/>
  <c r="J1990" i="2"/>
  <c r="J1989" i="2"/>
  <c r="J1988" i="2"/>
  <c r="J1987" i="2"/>
  <c r="J1986" i="2"/>
  <c r="J1985" i="2"/>
  <c r="J1984" i="2"/>
  <c r="J1983" i="2"/>
  <c r="J1982" i="2"/>
  <c r="J1981" i="2"/>
  <c r="J1980" i="2"/>
  <c r="J1979" i="2"/>
  <c r="J1978" i="2"/>
  <c r="J1977" i="2"/>
  <c r="J1976" i="2"/>
  <c r="J1975" i="2"/>
  <c r="J1974" i="2"/>
  <c r="J1973" i="2"/>
  <c r="J1972" i="2"/>
  <c r="J1971" i="2"/>
  <c r="J1970" i="2"/>
  <c r="J1969" i="2"/>
  <c r="J1968" i="2"/>
  <c r="J1967" i="2"/>
  <c r="J1966" i="2"/>
  <c r="J1965" i="2"/>
  <c r="J1964" i="2"/>
  <c r="J1963" i="2"/>
  <c r="J1962" i="2"/>
  <c r="J1961" i="2"/>
  <c r="J1960" i="2"/>
  <c r="J1959" i="2"/>
  <c r="J1958" i="2"/>
  <c r="J1957" i="2"/>
  <c r="J1956" i="2"/>
  <c r="J1955" i="2"/>
  <c r="J1954" i="2"/>
  <c r="J1953" i="2"/>
  <c r="J1952" i="2"/>
  <c r="J1951" i="2"/>
  <c r="J1950" i="2"/>
  <c r="J1949" i="2"/>
  <c r="J1948" i="2"/>
  <c r="J1947" i="2"/>
  <c r="J1946" i="2"/>
  <c r="J1945" i="2"/>
  <c r="J1944" i="2"/>
  <c r="J1943" i="2"/>
  <c r="J1942" i="2"/>
  <c r="J1941" i="2"/>
  <c r="J1940" i="2"/>
  <c r="J1939" i="2"/>
  <c r="J1938" i="2"/>
  <c r="J1937" i="2"/>
  <c r="J1936" i="2"/>
  <c r="J1935" i="2"/>
  <c r="J1934" i="2"/>
  <c r="J1933" i="2"/>
  <c r="J1932" i="2"/>
  <c r="J1931" i="2"/>
  <c r="J1930" i="2"/>
  <c r="J1929" i="2"/>
  <c r="J1928" i="2"/>
  <c r="J1927" i="2"/>
  <c r="J1926" i="2"/>
  <c r="J1925" i="2"/>
  <c r="J1924" i="2"/>
  <c r="J1923" i="2"/>
  <c r="J1922" i="2"/>
  <c r="J1921" i="2"/>
  <c r="J1920" i="2"/>
  <c r="J1919" i="2"/>
  <c r="J1918" i="2"/>
  <c r="J1917" i="2"/>
  <c r="J1916" i="2"/>
  <c r="J1915" i="2"/>
  <c r="J1914" i="2"/>
  <c r="J1913" i="2"/>
  <c r="J1912" i="2"/>
  <c r="J1911" i="2"/>
  <c r="J1910" i="2"/>
  <c r="J1909" i="2"/>
  <c r="J1908" i="2"/>
  <c r="J1907" i="2"/>
  <c r="J1906" i="2"/>
  <c r="J1905" i="2"/>
  <c r="J1904" i="2"/>
  <c r="J1903" i="2"/>
  <c r="J1902" i="2"/>
  <c r="J1901" i="2"/>
  <c r="J1900" i="2"/>
  <c r="J1899" i="2"/>
  <c r="J1898" i="2"/>
  <c r="J1897" i="2"/>
  <c r="J1896" i="2"/>
  <c r="J1895" i="2"/>
  <c r="J1894" i="2"/>
  <c r="J1893" i="2"/>
  <c r="J1892" i="2"/>
  <c r="J1891" i="2"/>
  <c r="J1890" i="2"/>
  <c r="J1889" i="2"/>
  <c r="J1888" i="2"/>
  <c r="J1887" i="2"/>
  <c r="J1886" i="2"/>
  <c r="J1885" i="2"/>
  <c r="J1884" i="2"/>
  <c r="J1883" i="2"/>
  <c r="J1882" i="2"/>
  <c r="J1881" i="2"/>
  <c r="J1880" i="2"/>
  <c r="J1879" i="2"/>
  <c r="J1878" i="2"/>
  <c r="J1877" i="2"/>
  <c r="J1876" i="2"/>
  <c r="J1875" i="2"/>
  <c r="J1874" i="2"/>
  <c r="J1873" i="2"/>
  <c r="J1872" i="2"/>
  <c r="J1871" i="2"/>
  <c r="J1870" i="2"/>
  <c r="J1869" i="2"/>
  <c r="J1868" i="2"/>
  <c r="J1867" i="2"/>
  <c r="J1866" i="2"/>
  <c r="J1865" i="2"/>
  <c r="J1864" i="2"/>
  <c r="J1863" i="2"/>
  <c r="J1862" i="2"/>
  <c r="J1861" i="2"/>
  <c r="J1860" i="2"/>
  <c r="J1859" i="2"/>
  <c r="J1858" i="2"/>
  <c r="J1857" i="2"/>
  <c r="J1856" i="2"/>
  <c r="J1855" i="2"/>
  <c r="J1854" i="2"/>
  <c r="J1853" i="2"/>
  <c r="J1852" i="2"/>
  <c r="J1851" i="2"/>
  <c r="J1850" i="2"/>
  <c r="J1849" i="2"/>
  <c r="J1848" i="2"/>
  <c r="J1847" i="2"/>
  <c r="J1846" i="2"/>
  <c r="J1845" i="2"/>
  <c r="J1844" i="2"/>
  <c r="J1843" i="2"/>
  <c r="J1842" i="2"/>
  <c r="J1841" i="2"/>
  <c r="J1840" i="2"/>
  <c r="J1839" i="2"/>
  <c r="J1838" i="2"/>
  <c r="J1837" i="2"/>
  <c r="J1836" i="2"/>
  <c r="J1835" i="2"/>
  <c r="J1834" i="2"/>
  <c r="J1833" i="2"/>
  <c r="J1832" i="2"/>
  <c r="J1831" i="2"/>
  <c r="J1830" i="2"/>
  <c r="J1829" i="2"/>
  <c r="J1828" i="2"/>
  <c r="J1827" i="2"/>
  <c r="J1826" i="2"/>
  <c r="J1825" i="2"/>
  <c r="J1824" i="2"/>
  <c r="J1823" i="2"/>
  <c r="J1822" i="2"/>
  <c r="J1821" i="2"/>
  <c r="J1820" i="2"/>
  <c r="J1819" i="2"/>
  <c r="J1818" i="2"/>
  <c r="J1817" i="2"/>
  <c r="J1816" i="2"/>
  <c r="J1815" i="2"/>
  <c r="J1814" i="2"/>
  <c r="J1813" i="2"/>
  <c r="J1812" i="2"/>
  <c r="J1811" i="2"/>
  <c r="J1810" i="2"/>
  <c r="J1809" i="2"/>
  <c r="J1808" i="2"/>
  <c r="J1807" i="2"/>
  <c r="J1806" i="2"/>
  <c r="J1805" i="2"/>
  <c r="J1804" i="2"/>
  <c r="J1803" i="2"/>
  <c r="J1802" i="2"/>
  <c r="J1801" i="2"/>
  <c r="J1800" i="2"/>
  <c r="J1799" i="2"/>
  <c r="J1798" i="2"/>
  <c r="J1797" i="2"/>
  <c r="J1796" i="2"/>
  <c r="J1795" i="2"/>
  <c r="J1794" i="2"/>
  <c r="J1793" i="2"/>
  <c r="J1792" i="2"/>
  <c r="J1791" i="2"/>
  <c r="J1790" i="2"/>
  <c r="J1789" i="2"/>
  <c r="J1788" i="2"/>
  <c r="J1787" i="2"/>
  <c r="J1786" i="2"/>
  <c r="J1785" i="2"/>
  <c r="J1784" i="2"/>
  <c r="J1783" i="2"/>
  <c r="J1782" i="2"/>
  <c r="J1781" i="2"/>
  <c r="J1780" i="2"/>
  <c r="J1779" i="2"/>
  <c r="J1778" i="2"/>
  <c r="J1777" i="2"/>
  <c r="J1776" i="2"/>
  <c r="J1775" i="2"/>
  <c r="J1774" i="2"/>
  <c r="J1773" i="2"/>
  <c r="J1772" i="2"/>
  <c r="J1771" i="2"/>
  <c r="J1770" i="2"/>
  <c r="J1769" i="2"/>
  <c r="J1768" i="2"/>
  <c r="J1767" i="2"/>
  <c r="J1766" i="2"/>
  <c r="J1765" i="2"/>
  <c r="J1764" i="2"/>
  <c r="J1763" i="2"/>
  <c r="J1762" i="2"/>
  <c r="J1761" i="2"/>
  <c r="J1760" i="2"/>
  <c r="J1759" i="2"/>
  <c r="J1758" i="2"/>
  <c r="J1757" i="2"/>
  <c r="J1756" i="2"/>
  <c r="J1755" i="2"/>
  <c r="J1754" i="2"/>
  <c r="J1753" i="2"/>
  <c r="J1752" i="2"/>
  <c r="J1751" i="2"/>
  <c r="J1750" i="2"/>
  <c r="J1749" i="2"/>
  <c r="J1748" i="2"/>
  <c r="J1747" i="2"/>
  <c r="J1746" i="2"/>
  <c r="J1745" i="2"/>
  <c r="J1744" i="2"/>
  <c r="J1743" i="2"/>
  <c r="J1742" i="2"/>
  <c r="J1741" i="2"/>
  <c r="J1740" i="2"/>
  <c r="J1739" i="2"/>
  <c r="J1738" i="2"/>
  <c r="J1737" i="2"/>
  <c r="J1736" i="2"/>
  <c r="J1735" i="2"/>
  <c r="J1734" i="2"/>
  <c r="J1733" i="2"/>
  <c r="J1732" i="2"/>
  <c r="J1731" i="2"/>
  <c r="J1730" i="2"/>
  <c r="J1729" i="2"/>
  <c r="J1728" i="2"/>
  <c r="J1727" i="2"/>
  <c r="J1726" i="2"/>
  <c r="J1725" i="2"/>
  <c r="J1724" i="2"/>
  <c r="J1723" i="2"/>
  <c r="J1722" i="2"/>
  <c r="J1721" i="2"/>
  <c r="J1720" i="2"/>
  <c r="J1719" i="2"/>
  <c r="J1718" i="2"/>
  <c r="J1717" i="2"/>
  <c r="J1716" i="2"/>
  <c r="J1715" i="2"/>
  <c r="J1714" i="2"/>
  <c r="J1713" i="2"/>
  <c r="J1712" i="2"/>
  <c r="J1711" i="2"/>
  <c r="J1710" i="2"/>
  <c r="J1709" i="2"/>
  <c r="J1708" i="2"/>
  <c r="J1707" i="2"/>
  <c r="J1706" i="2"/>
  <c r="J1705" i="2"/>
  <c r="J1704" i="2"/>
  <c r="J1703" i="2"/>
  <c r="J1702" i="2"/>
  <c r="J1701" i="2"/>
  <c r="J1700" i="2"/>
  <c r="J1699" i="2"/>
  <c r="J1698" i="2"/>
  <c r="J1697" i="2"/>
  <c r="J1696" i="2"/>
  <c r="J1695" i="2"/>
  <c r="J1694" i="2"/>
  <c r="J1693" i="2"/>
  <c r="J1692" i="2"/>
  <c r="J1691" i="2"/>
  <c r="J1690" i="2"/>
  <c r="J1689" i="2"/>
  <c r="J1688" i="2"/>
  <c r="J1687" i="2"/>
  <c r="J1686" i="2"/>
  <c r="J1685" i="2"/>
  <c r="J1684" i="2"/>
  <c r="J1683" i="2"/>
  <c r="J1682" i="2"/>
  <c r="J1681" i="2"/>
  <c r="J1680" i="2"/>
  <c r="J1679" i="2"/>
  <c r="J1678" i="2"/>
  <c r="J1677" i="2"/>
  <c r="J1676" i="2"/>
  <c r="J1675" i="2"/>
  <c r="J1674" i="2"/>
  <c r="J1673" i="2"/>
  <c r="J1672" i="2"/>
  <c r="J1671" i="2"/>
  <c r="J1670" i="2"/>
  <c r="J1669" i="2"/>
  <c r="J1668" i="2"/>
  <c r="J1667" i="2"/>
  <c r="J1666" i="2"/>
  <c r="J1665" i="2"/>
  <c r="J1664" i="2"/>
  <c r="J1663" i="2"/>
  <c r="J1662" i="2"/>
  <c r="J1661" i="2"/>
  <c r="J1660" i="2"/>
  <c r="J1659" i="2"/>
  <c r="J1658" i="2"/>
  <c r="J1657" i="2"/>
  <c r="J1656" i="2"/>
  <c r="J1655" i="2"/>
  <c r="J1654" i="2"/>
  <c r="J1653" i="2"/>
  <c r="J1652" i="2"/>
  <c r="J1651" i="2"/>
  <c r="J1650" i="2"/>
  <c r="J1649" i="2"/>
  <c r="J1648" i="2"/>
  <c r="J1647" i="2"/>
  <c r="J1646" i="2"/>
  <c r="J1645" i="2"/>
  <c r="J1644" i="2"/>
  <c r="J1643" i="2"/>
  <c r="J1642" i="2"/>
  <c r="J1641" i="2"/>
  <c r="J1640" i="2"/>
  <c r="J1639" i="2"/>
  <c r="J1638" i="2"/>
  <c r="J1637" i="2"/>
  <c r="J1636" i="2"/>
  <c r="J1635" i="2"/>
  <c r="J1634" i="2"/>
  <c r="J1633" i="2"/>
  <c r="J1632" i="2"/>
  <c r="J1631" i="2"/>
  <c r="J1630" i="2"/>
  <c r="J1629" i="2"/>
  <c r="J1628" i="2"/>
  <c r="J1627" i="2"/>
  <c r="J1626" i="2"/>
  <c r="J1625" i="2"/>
  <c r="J1624" i="2"/>
  <c r="J2858" i="2"/>
  <c r="D273" i="10" l="1"/>
  <c r="B286" i="10"/>
  <c r="F286" i="10" s="1"/>
  <c r="E273" i="10"/>
  <c r="G9" i="1"/>
  <c r="G3" i="1"/>
  <c r="G4" i="1"/>
  <c r="G5" i="1"/>
  <c r="G6" i="1"/>
  <c r="G7" i="1"/>
  <c r="G8" i="1"/>
  <c r="G10" i="1"/>
  <c r="G11" i="1"/>
  <c r="G12" i="1"/>
  <c r="G13" i="1"/>
  <c r="G14" i="1"/>
  <c r="G15" i="1"/>
  <c r="G16" i="1"/>
  <c r="G17" i="1"/>
  <c r="G18" i="1"/>
  <c r="G2" i="1"/>
</calcChain>
</file>

<file path=xl/sharedStrings.xml><?xml version="1.0" encoding="utf-8"?>
<sst xmlns="http://schemas.openxmlformats.org/spreadsheetml/2006/main" count="36278" uniqueCount="7071">
  <si>
    <t>ACTA</t>
  </si>
  <si>
    <t>NRO 1</t>
  </si>
  <si>
    <t>NRO 2</t>
  </si>
  <si>
    <t>NRO 3</t>
  </si>
  <si>
    <t>NRO 4</t>
  </si>
  <si>
    <t>NRO 5</t>
  </si>
  <si>
    <t>NRO 6</t>
  </si>
  <si>
    <t>NRO 7</t>
  </si>
  <si>
    <t>NRO 8</t>
  </si>
  <si>
    <t>NRO 9</t>
  </si>
  <si>
    <t>NRO 10</t>
  </si>
  <si>
    <t>NRO 11</t>
  </si>
  <si>
    <t>NRO 12</t>
  </si>
  <si>
    <t>NRO 13</t>
  </si>
  <si>
    <t>NRO 14</t>
  </si>
  <si>
    <t>NRO 15</t>
  </si>
  <si>
    <t>NRO 16</t>
  </si>
  <si>
    <t>NRO 17</t>
  </si>
  <si>
    <t>FECHA</t>
  </si>
  <si>
    <t>CANT CRÉDITOS</t>
  </si>
  <si>
    <t xml:space="preserve">TOTAL </t>
  </si>
  <si>
    <t>DEDUCCIONES CAPITAL</t>
  </si>
  <si>
    <t>DEDUCCIONES INTERESES</t>
  </si>
  <si>
    <t>DESEMBOLSO</t>
  </si>
  <si>
    <t>No.</t>
  </si>
  <si>
    <t>Codigo solicitud</t>
  </si>
  <si>
    <t>No. Cédula</t>
  </si>
  <si>
    <t>Nombre completo</t>
  </si>
  <si>
    <t>Estado solicitud</t>
  </si>
  <si>
    <t>Destino credito</t>
  </si>
  <si>
    <t>Linea credito</t>
  </si>
  <si>
    <t>Valor solicitud</t>
  </si>
  <si>
    <t>Valor Aprobado</t>
  </si>
  <si>
    <t>Fecha creacion</t>
  </si>
  <si>
    <t>Caja Nominadora</t>
  </si>
  <si>
    <t>FO1677862212416</t>
  </si>
  <si>
    <t>ANGEL SANJUAN FABIO ENRIQUE</t>
  </si>
  <si>
    <t>RECHAZADO</t>
  </si>
  <si>
    <t>Obligaciones Financieras</t>
  </si>
  <si>
    <t>LIBRE INVERSIÓN EMPLEADOS FORPO</t>
  </si>
  <si>
    <t>FORPO</t>
  </si>
  <si>
    <t>FO1674576168657</t>
  </si>
  <si>
    <t>RIVERA AGUILLON NORMA PATRICIA</t>
  </si>
  <si>
    <t>ARCHIVADO</t>
  </si>
  <si>
    <t>LIBRE INVERSION</t>
  </si>
  <si>
    <t>CASUR</t>
  </si>
  <si>
    <t>FO1675702351849</t>
  </si>
  <si>
    <t>CABRA URREGO MARTHA CLARIZA</t>
  </si>
  <si>
    <t>Vehículos</t>
  </si>
  <si>
    <t>LIBRE INVERS. RECONOCIMIENTO EXPERIENCIA INST</t>
  </si>
  <si>
    <t>FO1677676717442</t>
  </si>
  <si>
    <t>NUÑEZ CUERVO JHEISLER VINCENT</t>
  </si>
  <si>
    <t>Emprendimiento</t>
  </si>
  <si>
    <t>CONSUMO</t>
  </si>
  <si>
    <t>ACTIVOS</t>
  </si>
  <si>
    <t>FO1677677818963</t>
  </si>
  <si>
    <t>OTALVARO GARCIA ROHIVER MAURICIO</t>
  </si>
  <si>
    <t>FO1677678930304</t>
  </si>
  <si>
    <t>LEIVA RODRIGUEZ WILLIAM FARID</t>
  </si>
  <si>
    <t>Vivienda</t>
  </si>
  <si>
    <t>FO1677679237357</t>
  </si>
  <si>
    <t>MANCIPE MANCIPE WILLIAM</t>
  </si>
  <si>
    <t>Educativo</t>
  </si>
  <si>
    <t>FO1677679263955</t>
  </si>
  <si>
    <t>GUERRERO ELBER</t>
  </si>
  <si>
    <t>Clase Estado</t>
  </si>
  <si>
    <t>Total Solicitudes</t>
  </si>
  <si>
    <t>Porcentaje %</t>
  </si>
  <si>
    <t>FO1677679350893</t>
  </si>
  <si>
    <t>SANCHEZ SANCHEZ JOSE VICENTE</t>
  </si>
  <si>
    <t>Rechazado</t>
  </si>
  <si>
    <t>FO1677679836842</t>
  </si>
  <si>
    <t>CORTES CEBALLOS JEYSON ANDRES</t>
  </si>
  <si>
    <t>Electrodomésticos</t>
  </si>
  <si>
    <t>Archivado</t>
  </si>
  <si>
    <t>FO1677679856608</t>
  </si>
  <si>
    <t>ORTIZ SANABRIA JUAN IVAN</t>
  </si>
  <si>
    <t>Aprobados</t>
  </si>
  <si>
    <t>FO1677679871277</t>
  </si>
  <si>
    <t>TORRES PINEDA JUAN ESTEBAN</t>
  </si>
  <si>
    <t>FO1677680257730</t>
  </si>
  <si>
    <t>ORTIZ MENDOZA RUBEN ARIEL</t>
  </si>
  <si>
    <t>FO1677680327335</t>
  </si>
  <si>
    <t>BARRIENTOS BALBIN MARYORY</t>
  </si>
  <si>
    <t>TEGEN</t>
  </si>
  <si>
    <t>FO1677682614162</t>
  </si>
  <si>
    <t>DARAVIÑA ESCOBAR JOHAN RODRIGO</t>
  </si>
  <si>
    <t>FO1677682805922</t>
  </si>
  <si>
    <t>BUSTAMANTE CORDOBA WINNY</t>
  </si>
  <si>
    <t>FO1677683037979</t>
  </si>
  <si>
    <t>GUEVARA SIERRA DOLLY</t>
  </si>
  <si>
    <t>MINDEFENSA</t>
  </si>
  <si>
    <t>FO1677683720060</t>
  </si>
  <si>
    <t>SANCHEZ SUAREZ CARLOS ANDRES</t>
  </si>
  <si>
    <t>FO1677683965905</t>
  </si>
  <si>
    <t>PRIETO HERNÁNDEZ LUIS MAURICIO</t>
  </si>
  <si>
    <t>FO1677684922753</t>
  </si>
  <si>
    <t>BECERRA SARMIENTO DIEGO ARMANDO</t>
  </si>
  <si>
    <t>FO1677684938011</t>
  </si>
  <si>
    <t>AMADO HERNANDEZ SAMAEL JAVIER</t>
  </si>
  <si>
    <t>FO1677684969634</t>
  </si>
  <si>
    <t>LOAIZA VELEZ JHON DAIRO</t>
  </si>
  <si>
    <t>FO1677686134659</t>
  </si>
  <si>
    <t>PEREZ MINGAN CARLOS ALFONSO</t>
  </si>
  <si>
    <t>FO1677686230470</t>
  </si>
  <si>
    <t>ERAZO YACUMAL RUBEN DARIO</t>
  </si>
  <si>
    <t>CONSUMO RECONOCIMIENTO EXPERIENCIA INSTITUCIONAL</t>
  </si>
  <si>
    <t>FO1677686316480</t>
  </si>
  <si>
    <t>DE LOS RIOS MENDIETA JUAN CARLOS</t>
  </si>
  <si>
    <t>FO1677686835206</t>
  </si>
  <si>
    <t>BOLIVAR CHAVES MARIA ANGELICA</t>
  </si>
  <si>
    <t>FO1677688247361</t>
  </si>
  <si>
    <t>JIMENEZ GARCIA JULIAN DAVID</t>
  </si>
  <si>
    <t>FO1677688482568</t>
  </si>
  <si>
    <t>PINEDA RODRIGUEZ HUGO FABIAN</t>
  </si>
  <si>
    <t>FO1677688960947</t>
  </si>
  <si>
    <t>AGUILAR VILLARRAGA HENRY ALBERTO</t>
  </si>
  <si>
    <t>FO1677689263065</t>
  </si>
  <si>
    <t>PRIETO ARTURO JOSE GILBERTO</t>
  </si>
  <si>
    <t>FO1677689895765</t>
  </si>
  <si>
    <t>CASIANO CONTRERAS PEDRO ANDRES</t>
  </si>
  <si>
    <t>FO1677690127807</t>
  </si>
  <si>
    <t>BAQUERO ORJUELA NOHORA YOLANDA</t>
  </si>
  <si>
    <t>FO1677690206549</t>
  </si>
  <si>
    <t>PUENTES VALENCIA LEYDI JOHANA</t>
  </si>
  <si>
    <t>FO1677690681518</t>
  </si>
  <si>
    <t>SÁNCHEZ GARZÓN LEIDY YESENIA</t>
  </si>
  <si>
    <t>CONSUMO EMPLEADOS FORPO</t>
  </si>
  <si>
    <t>FO1677690864486</t>
  </si>
  <si>
    <t>GOMEZ DAVILA FANNY</t>
  </si>
  <si>
    <t>Recreación</t>
  </si>
  <si>
    <t>FO1677691144189</t>
  </si>
  <si>
    <t>ALVAREZ ESTEVEZ OSCAR LEONARDO</t>
  </si>
  <si>
    <t>FO1677692497095</t>
  </si>
  <si>
    <t>JIMÉNEZ VÉLEZ DAYIRLEY</t>
  </si>
  <si>
    <t>FO1677692543902</t>
  </si>
  <si>
    <t>ARENAS SUAREZ OSCAR ALBERTO</t>
  </si>
  <si>
    <t>FO1677693128456</t>
  </si>
  <si>
    <t>SARABIA DÍAZ JEISON ISIDRO</t>
  </si>
  <si>
    <t>FO1677693261210</t>
  </si>
  <si>
    <t>ZAPATA RENDON HECTOR EVELIO</t>
  </si>
  <si>
    <t>FO1677694494539</t>
  </si>
  <si>
    <t>CARMONA JARAMILLO EDWIN ANDRES</t>
  </si>
  <si>
    <t>FO1677695082614</t>
  </si>
  <si>
    <t>TORRES ESPINAL ZURELLY</t>
  </si>
  <si>
    <t>FO1677695226830</t>
  </si>
  <si>
    <t>GAMBA HOMBITA ARLEY</t>
  </si>
  <si>
    <t>FO1677695240111</t>
  </si>
  <si>
    <t>LOZANO HERNANDEZ JUAN CARLOS</t>
  </si>
  <si>
    <t>FO1677696926505</t>
  </si>
  <si>
    <t>RAMIREZ NILSON ALFREDO</t>
  </si>
  <si>
    <t>FO1677697053432</t>
  </si>
  <si>
    <t>SANABRIA NIÑO MERY MARGARITA</t>
  </si>
  <si>
    <t>FO1677698729206</t>
  </si>
  <si>
    <t>MAGAÑA HERNANDEZ BLANCA ESTELA</t>
  </si>
  <si>
    <t>FO1677698989355</t>
  </si>
  <si>
    <t>ORTIZ OBANDO ZOILA ANDREA</t>
  </si>
  <si>
    <t>FO1677699534661</t>
  </si>
  <si>
    <t>GAVIRIA MORENO JOHN ALEJANDRO</t>
  </si>
  <si>
    <t>FO1677699607323</t>
  </si>
  <si>
    <t>MARTINEZ CARDENAS MARIA ELENA</t>
  </si>
  <si>
    <t>FO1677700165080</t>
  </si>
  <si>
    <t>CORTÉS GÓMEZ JORGE MARIO</t>
  </si>
  <si>
    <t>FO1677700166782</t>
  </si>
  <si>
    <t>MORALES MORENO YANED ANDREA</t>
  </si>
  <si>
    <t>Salud</t>
  </si>
  <si>
    <t>FO1677700444381</t>
  </si>
  <si>
    <t>BONILLA DELGADO ANDRES FELIPE</t>
  </si>
  <si>
    <t>FO1677700479549</t>
  </si>
  <si>
    <t>PEREZ QUIÑONEZ OMAR HERNAN</t>
  </si>
  <si>
    <t>FO1677700805351</t>
  </si>
  <si>
    <t>ROJAS RODRIGUEZ ODUAL MAURICIO</t>
  </si>
  <si>
    <t>FO1677700892162</t>
  </si>
  <si>
    <t>VEGA MOYA ALEX HERNANDO</t>
  </si>
  <si>
    <t>FO1677700901421</t>
  </si>
  <si>
    <t>MONTENEGRO DIAZ JAIME PASTOR</t>
  </si>
  <si>
    <t>FO1677701083508</t>
  </si>
  <si>
    <t>HOLGUIN LAVERDE ANDRES FELIPE</t>
  </si>
  <si>
    <t>FO1677701156903</t>
  </si>
  <si>
    <t>HERRAN OSORIO CARLO AUGUSTO</t>
  </si>
  <si>
    <t>FO1677701479523</t>
  </si>
  <si>
    <t>ZULUAGA MEJIA WALTER MAURICIO</t>
  </si>
  <si>
    <t>FO1677701672014</t>
  </si>
  <si>
    <t>LOPEZ CASTAÑEDA YILSON</t>
  </si>
  <si>
    <t>FO1677701704423</t>
  </si>
  <si>
    <t>RAMIREZ VILLAMIL JUAN CARLOS</t>
  </si>
  <si>
    <t>FO1677701914717</t>
  </si>
  <si>
    <t>RAMIREZ ARDILA WISNER RICARDO</t>
  </si>
  <si>
    <t>FO1677702236940</t>
  </si>
  <si>
    <t>GRIMALDOS BARON RAFAEL HUMBERTO</t>
  </si>
  <si>
    <t>FO1677702692610</t>
  </si>
  <si>
    <t>OBANDO CHAMORRO PABLO ANTONIO</t>
  </si>
  <si>
    <t>FO1677702848295</t>
  </si>
  <si>
    <t>QUEVEDO RIVEROS RIVER EDILSON</t>
  </si>
  <si>
    <t>FO1677703440236</t>
  </si>
  <si>
    <t>BERNAL FONSECA EDGAR FABIAN</t>
  </si>
  <si>
    <t>FO1677703615997</t>
  </si>
  <si>
    <t>CABRA CARDOSO LESLI TATIANA</t>
  </si>
  <si>
    <t>FO1677703784690</t>
  </si>
  <si>
    <t>LOPEZ BERMUDEZ MARTIN ARMANDO</t>
  </si>
  <si>
    <t>FO1677704271975</t>
  </si>
  <si>
    <t>BULA LOPEZ LEIVER DE JESUS</t>
  </si>
  <si>
    <t>FO1677704322274</t>
  </si>
  <si>
    <t>ULLOA BLANCO NELSON OSWALDO</t>
  </si>
  <si>
    <t>FO1677704411470</t>
  </si>
  <si>
    <t>VALERO VALERO LUIS URIEL</t>
  </si>
  <si>
    <t>FO1677704708972</t>
  </si>
  <si>
    <t>RIVAS ORDOÑEZ JOSE AXEL</t>
  </si>
  <si>
    <t>FO1677704848569</t>
  </si>
  <si>
    <t>TOLOSA AMADO WILMAR FERNANDO</t>
  </si>
  <si>
    <t>FO1677705033724</t>
  </si>
  <si>
    <t>PINTO CRISTANCHO JESUS ALBERTO</t>
  </si>
  <si>
    <t>FO1677705142116</t>
  </si>
  <si>
    <t>BONILLA GALINDO GUILLERMO</t>
  </si>
  <si>
    <t>FO1677705341633</t>
  </si>
  <si>
    <t>VARGAS RESTREPO LEON JAIRO</t>
  </si>
  <si>
    <t>FO1677705987229</t>
  </si>
  <si>
    <t>ROLON SANDOVAL PEDRO PABLO</t>
  </si>
  <si>
    <t>FO1677706459956</t>
  </si>
  <si>
    <t>VEGA FUENTES MARYURY</t>
  </si>
  <si>
    <t>FO1677706471209</t>
  </si>
  <si>
    <t>MONTOYA JEAN PIERE EDUARDO</t>
  </si>
  <si>
    <t>FO1677706568384</t>
  </si>
  <si>
    <t>PINTO SIERRA DALLANA TERESA</t>
  </si>
  <si>
    <t>FO1677706717353</t>
  </si>
  <si>
    <t>PINO LUNA NESTOR IVAN</t>
  </si>
  <si>
    <t>FO1677706782584</t>
  </si>
  <si>
    <t>TORRES IDARRAGA CARLOS FABIAN</t>
  </si>
  <si>
    <t>FO1677707444401</t>
  </si>
  <si>
    <t>NIÑO PUERCHAMBUD NUBIA ESPERANZA</t>
  </si>
  <si>
    <t>FO1677707577112</t>
  </si>
  <si>
    <t>MUÑOZ HIPIA DIEGO FERNANDO</t>
  </si>
  <si>
    <t>FO1677707602314</t>
  </si>
  <si>
    <t>ORTEGON ROJAS MARIA EDILIA</t>
  </si>
  <si>
    <t>FO1677707884178</t>
  </si>
  <si>
    <t>BAUTISTA GUEVARA FABIO</t>
  </si>
  <si>
    <t>FO1677707948648</t>
  </si>
  <si>
    <t>RODRIGUEZ GUANEME FABIAN ROBERTO</t>
  </si>
  <si>
    <t>FO1677707952284</t>
  </si>
  <si>
    <t>PINEDA PATIÑO YANETH ROCIO</t>
  </si>
  <si>
    <t>FO1677708127168</t>
  </si>
  <si>
    <t>RINCON CARLOS EDUARDO</t>
  </si>
  <si>
    <t>FO1677708254640</t>
  </si>
  <si>
    <t>LOPEZ RICO MILTON ERNESTO</t>
  </si>
  <si>
    <t>FO1677708388829</t>
  </si>
  <si>
    <t>CASTILLO CASTILLO RODOLFO VIDAL</t>
  </si>
  <si>
    <t>FO1677708438711</t>
  </si>
  <si>
    <t>CORREDOR RUEDA ELKIN JESUS</t>
  </si>
  <si>
    <t>FO1677708488015</t>
  </si>
  <si>
    <t>SAAVEDRA AMAYA SHERLEY LIZETH</t>
  </si>
  <si>
    <t>FO1677708575541</t>
  </si>
  <si>
    <t>OSSA GOMEZ NATALIA</t>
  </si>
  <si>
    <t>FO1677709894667</t>
  </si>
  <si>
    <t>CAMPO ASTAIZA WILMAR HERNEY</t>
  </si>
  <si>
    <t>FO1677710227873</t>
  </si>
  <si>
    <t>VELEZ ZAPATA ANA CAROLINA</t>
  </si>
  <si>
    <t>FO1677710289840</t>
  </si>
  <si>
    <t>MORENO LOPEZ DIANA MARCELA</t>
  </si>
  <si>
    <t>FO1677710321087</t>
  </si>
  <si>
    <t>GUEVARA GIRALDO JOHANNA ALEXANDRA</t>
  </si>
  <si>
    <t>FO1677710754925</t>
  </si>
  <si>
    <t>GOMEZ OSORNO KARLA ANDREA</t>
  </si>
  <si>
    <t>FO1677711239968</t>
  </si>
  <si>
    <t>POSSO VASQUEZ PAULA ANDREA</t>
  </si>
  <si>
    <t>FO1677711436526</t>
  </si>
  <si>
    <t>AVILA GUARIN OMAR JEFFREY</t>
  </si>
  <si>
    <t>FO1677711786733</t>
  </si>
  <si>
    <t>OVIEDO DUCUARA JORGE ARMANDO</t>
  </si>
  <si>
    <t>FO1677712104066</t>
  </si>
  <si>
    <t>DUEÑAS MARTIN JOSE JUAN DE JESUS</t>
  </si>
  <si>
    <t>FO1677712205592</t>
  </si>
  <si>
    <t>MURILLO GARCÍA FERNANDO</t>
  </si>
  <si>
    <t>FO1677712327849</t>
  </si>
  <si>
    <t>ROA GIL JUAN MIGUEL</t>
  </si>
  <si>
    <t>FO1677713239129</t>
  </si>
  <si>
    <t>GONZALEZ QUIROZ NATALIA ANDREA</t>
  </si>
  <si>
    <t>FO1677713254532</t>
  </si>
  <si>
    <t>ARENAS CORREA LUZ ALEXANDRA</t>
  </si>
  <si>
    <t>FO1677713858305</t>
  </si>
  <si>
    <t>GALLEGO GARCIA LEIDY MILENA</t>
  </si>
  <si>
    <t>FO1677714260279</t>
  </si>
  <si>
    <t>ANGEL PICO NINI YOHANNA</t>
  </si>
  <si>
    <t>FO1677714687482</t>
  </si>
  <si>
    <t>CARRILLO DELGADO JORGE ALVEIRO</t>
  </si>
  <si>
    <t>FO1677714948107</t>
  </si>
  <si>
    <t>GARCES VARGAS SIMON</t>
  </si>
  <si>
    <t>FO1677715234457</t>
  </si>
  <si>
    <t>COMBARIZA HIGUERA DEISY MILENA</t>
  </si>
  <si>
    <t>FO1677718060406</t>
  </si>
  <si>
    <t>PARRA CARRASCAL OSCAR IVAN</t>
  </si>
  <si>
    <t>FO1677718769176</t>
  </si>
  <si>
    <t>MORENO SUAREZ JOSHEP</t>
  </si>
  <si>
    <t>FO1677719517637</t>
  </si>
  <si>
    <t>AVENDAÑO GOMEZ OMAR DANIEL</t>
  </si>
  <si>
    <t>FO1677719873950</t>
  </si>
  <si>
    <t>MORA GUZMAN JHON EDWIN</t>
  </si>
  <si>
    <t>FO1677720364745</t>
  </si>
  <si>
    <t>PARRA BECERRA DAVID CHELMINTTIEL</t>
  </si>
  <si>
    <t>FO1677720446944</t>
  </si>
  <si>
    <t>SABOGAL CUBILLOS JAIME ALEJANDRO</t>
  </si>
  <si>
    <t>FO1677721043117</t>
  </si>
  <si>
    <t>BRAVO RUIZ EDWIN</t>
  </si>
  <si>
    <t>FO1677722570635</t>
  </si>
  <si>
    <t>VANEGAS MORALES ROGER LEANDRO</t>
  </si>
  <si>
    <t>FO1677722943261</t>
  </si>
  <si>
    <t>TURRIAGO GUERRERO OSCAR MAURICIO</t>
  </si>
  <si>
    <t>FO1677725257059</t>
  </si>
  <si>
    <t>ORTIZ LEON JOHEL</t>
  </si>
  <si>
    <t>FO1677725339036</t>
  </si>
  <si>
    <t>ARISMENDY GOMEZ ALEJANDRA</t>
  </si>
  <si>
    <t>FO1677725541370</t>
  </si>
  <si>
    <t>RODRIGUEZ RICO ANGELICA BELEN</t>
  </si>
  <si>
    <t>FO1677726713538</t>
  </si>
  <si>
    <t>VASQUEZ PINO CARLOS MARIO</t>
  </si>
  <si>
    <t>FO1677726870153</t>
  </si>
  <si>
    <t>GONZALEZ BUITRAGO CARLOS YOHANNY</t>
  </si>
  <si>
    <t>FO1677727419601</t>
  </si>
  <si>
    <t>BARRETO ARIAS GERMAN GIOVANNY</t>
  </si>
  <si>
    <t>FO1677728745559</t>
  </si>
  <si>
    <t>BERMUDEZ ROMERO OSCAR ALEJANDRO</t>
  </si>
  <si>
    <t>FO1677729780651</t>
  </si>
  <si>
    <t>JEREZ JEREZ FREDDY</t>
  </si>
  <si>
    <t>FO1677735027833</t>
  </si>
  <si>
    <t>GARCIA ARIAS RUBIELA</t>
  </si>
  <si>
    <t>FO1677747576621</t>
  </si>
  <si>
    <t>SANCHEZ MONROY LUIS EDUARDO</t>
  </si>
  <si>
    <t>FO1677761451010</t>
  </si>
  <si>
    <t>CAICEDO FUENTES GERMAN MAURICIO</t>
  </si>
  <si>
    <t>FO1677762830484</t>
  </si>
  <si>
    <t>RUEDA BAUTISTA SABULON DAVID</t>
  </si>
  <si>
    <t>FO1677763674659</t>
  </si>
  <si>
    <t>GARCIA CAMARGO EDINSON</t>
  </si>
  <si>
    <t>FO1677765264332</t>
  </si>
  <si>
    <t>CAICEDO HERRERA YESID ANDRES</t>
  </si>
  <si>
    <t>FO1677765662589</t>
  </si>
  <si>
    <t>TORRES PINEDA YHUBER AUDEL</t>
  </si>
  <si>
    <t>FO1677765675468</t>
  </si>
  <si>
    <t>ROJAS MONTOYA VICTOR ALFONSO</t>
  </si>
  <si>
    <t>FO1677767696172</t>
  </si>
  <si>
    <t>CAÑAS PINEDA CLAUDIO AZURY</t>
  </si>
  <si>
    <t>FO1677768050101</t>
  </si>
  <si>
    <t>ALMANZA VELA MAURICIO</t>
  </si>
  <si>
    <t>FO1677768294686</t>
  </si>
  <si>
    <t>GONZALEZ ECHEVERRI GUSTAVO ALBERTO</t>
  </si>
  <si>
    <t>FO1677770598086</t>
  </si>
  <si>
    <t>MARTINEZ BARRETO CARLOS REYES</t>
  </si>
  <si>
    <t>FO1677771041574</t>
  </si>
  <si>
    <t>BARBOSA MORALES YERSON CAMILO</t>
  </si>
  <si>
    <t>FO1677771810281</t>
  </si>
  <si>
    <t>URREGO SUESCUN PAULA ANDREA</t>
  </si>
  <si>
    <t>FO1677772290985</t>
  </si>
  <si>
    <t>SERRANO CIFUENTES OSCAR FERNANDO</t>
  </si>
  <si>
    <t>FO1677772614523</t>
  </si>
  <si>
    <t>AVELLANEDA BURGOS JOSE ANTONIO</t>
  </si>
  <si>
    <t>FO1677772811598</t>
  </si>
  <si>
    <t>CAICEDO ARAGON JOHN EDWARD</t>
  </si>
  <si>
    <t>FO1677774192681</t>
  </si>
  <si>
    <t>ROJAS GUTIERREZ DEYSI CONSTANZA</t>
  </si>
  <si>
    <t>FO1677774485831</t>
  </si>
  <si>
    <t>PEREZ PEREZ ANIANO SEGUNDO</t>
  </si>
  <si>
    <t>FO1677774663287</t>
  </si>
  <si>
    <t>HERNÁNDEZ TRIANA JIMMY HERNEY</t>
  </si>
  <si>
    <t>FO1677774963291</t>
  </si>
  <si>
    <t>ACHURY JIMENEZ ANDRES FABIAN</t>
  </si>
  <si>
    <t>FO1677775004413</t>
  </si>
  <si>
    <t>PEREZ MANCERA DIYER HARVEY</t>
  </si>
  <si>
    <t>FO1677775350896</t>
  </si>
  <si>
    <t>DIAZ GARCIA RONALD STEVEN</t>
  </si>
  <si>
    <t>FO1677775365088</t>
  </si>
  <si>
    <t>CALDERON LOPEZ DARIO</t>
  </si>
  <si>
    <t>FO1677775530386</t>
  </si>
  <si>
    <t>OSPINA MUTIS GONZALO</t>
  </si>
  <si>
    <t>FO1677776391481</t>
  </si>
  <si>
    <t>TAFUR GARCIA DIEGO ANDRES</t>
  </si>
  <si>
    <t>FO1677777400517</t>
  </si>
  <si>
    <t>ALZATE PINILLA BRAYAN ANDRES</t>
  </si>
  <si>
    <t>FO1677777519265</t>
  </si>
  <si>
    <t>SOTO MONTIEL DIANA LUCIA</t>
  </si>
  <si>
    <t>FO1677777604432</t>
  </si>
  <si>
    <t>PINEDA NOSSA YEFERSZON</t>
  </si>
  <si>
    <t>FO1677784559504</t>
  </si>
  <si>
    <t>RAMOS CONDE ANGIE PAOLA</t>
  </si>
  <si>
    <t>FO1677784877353</t>
  </si>
  <si>
    <t>PARRA SANTANILLA JOSE DUVAN</t>
  </si>
  <si>
    <t>FO1677784939362</t>
  </si>
  <si>
    <t>AGUILAR MARTINEZ FERNANDO</t>
  </si>
  <si>
    <t>FO1677785644489</t>
  </si>
  <si>
    <t>CÁRDENAS LAMPREA CARLOS ANDRÉS</t>
  </si>
  <si>
    <t>FO1677785770056</t>
  </si>
  <si>
    <t>TABARES USUGA JORGE IVAN</t>
  </si>
  <si>
    <t>FO1677786708660</t>
  </si>
  <si>
    <t>SANCHEZ AGUIRRE OMAR</t>
  </si>
  <si>
    <t>FO1677786798411</t>
  </si>
  <si>
    <t>ALARCON CHACON EDUARDO ANDRES</t>
  </si>
  <si>
    <t>FO1677787166536</t>
  </si>
  <si>
    <t>LONDONO ZAPATA AMALIA</t>
  </si>
  <si>
    <t>FO1677787611584</t>
  </si>
  <si>
    <t>ROMERO TUNJACIPA JOHN ANDERSON</t>
  </si>
  <si>
    <t>FO1677788171559</t>
  </si>
  <si>
    <t>HERRERA JATIVA JAIME ALIRIO</t>
  </si>
  <si>
    <t>FO1677788239855</t>
  </si>
  <si>
    <t>SILVA FERNANDEZ ANDREA ALEJANDRA</t>
  </si>
  <si>
    <t>FO1677789719930</t>
  </si>
  <si>
    <t>MUÑOZ OSPINA DIEGO ALBERTO</t>
  </si>
  <si>
    <t>FO1677790779964</t>
  </si>
  <si>
    <t>CIFUENTES RINCON DIEGO FERNANDO</t>
  </si>
  <si>
    <t>FO1677791229709</t>
  </si>
  <si>
    <t>MONTES OSPINA YIRA TATIANA</t>
  </si>
  <si>
    <t>FO1677792139638</t>
  </si>
  <si>
    <t>AMAYA LOZANO JULIO CESAR</t>
  </si>
  <si>
    <t>FO1677792176737</t>
  </si>
  <si>
    <t>CASTAÑO RESTREPO ESTEBAN</t>
  </si>
  <si>
    <t>FO1677792502846</t>
  </si>
  <si>
    <t>MIRANDA BLANCO LUIS ALFONSO</t>
  </si>
  <si>
    <t>FO1677793082137</t>
  </si>
  <si>
    <t>RODRIGUEZ SUAREZ RAYMOND STHUAR</t>
  </si>
  <si>
    <t>FO1677793299543</t>
  </si>
  <si>
    <t>HOYOS BULA KEYLA LUCIA</t>
  </si>
  <si>
    <t>FO1677793514173</t>
  </si>
  <si>
    <t>NIETO ARCILA JHOHAN SMITH</t>
  </si>
  <si>
    <t>FO1677793649247</t>
  </si>
  <si>
    <t>MONTOYA HERRERA MAYDA ALEJANDRA</t>
  </si>
  <si>
    <t>FO1677793953340</t>
  </si>
  <si>
    <t>HERNANDEZ PEÑA EDISON FERNANDO</t>
  </si>
  <si>
    <t>FO1677795274861</t>
  </si>
  <si>
    <t>MORENO JIMENEZ DANIEL LEONARDO</t>
  </si>
  <si>
    <t>FO1677795442712</t>
  </si>
  <si>
    <t>FIGUEROA HERRERA LIBERTAD GLORIA ANGEL</t>
  </si>
  <si>
    <t>FO1677795520478</t>
  </si>
  <si>
    <t>GIRALDO GUTIERREZ CARLOS EDUARDO</t>
  </si>
  <si>
    <t>FO1677798462650</t>
  </si>
  <si>
    <t>OLIVAR SALDAÑA JOSE FERNANDO</t>
  </si>
  <si>
    <t>FO1677798943319</t>
  </si>
  <si>
    <t>GUEVARA CEPEDA NELSON</t>
  </si>
  <si>
    <t>FO1677799315149</t>
  </si>
  <si>
    <t>PATIÑO MACIAS WILFOR ANDRES</t>
  </si>
  <si>
    <t>FO1677799914937</t>
  </si>
  <si>
    <t>SANCHEZ YADIR ALEXANDER</t>
  </si>
  <si>
    <t>FO1677800120861</t>
  </si>
  <si>
    <t>JIMENEZ ARIZA JAVIER</t>
  </si>
  <si>
    <t>FO1677800589349</t>
  </si>
  <si>
    <t>CUELLAR CORTES JOHAN JAIR</t>
  </si>
  <si>
    <t>FO1677801435584</t>
  </si>
  <si>
    <t>LOPEZ RUIZ MITCHEL FELIPE</t>
  </si>
  <si>
    <t>FO1677801815212</t>
  </si>
  <si>
    <t>SIERRA LARGACHA DIANA MARIA</t>
  </si>
  <si>
    <t>FO1677804130989</t>
  </si>
  <si>
    <t>ÑUSTES GOMEZ DIEGO FERNANDO</t>
  </si>
  <si>
    <t>FO1677805245824</t>
  </si>
  <si>
    <t>RODRIGUEZ BENITEZ NELSON</t>
  </si>
  <si>
    <t>FO1677806994035</t>
  </si>
  <si>
    <t>GONZALEZ PATIÑO FABIAN</t>
  </si>
  <si>
    <t>FO1677807747155</t>
  </si>
  <si>
    <t>CIFUENTES AVILA ALBA LUCIA</t>
  </si>
  <si>
    <t>FO1677808178755</t>
  </si>
  <si>
    <t>GOMEZ RUIZ ANA TERESA</t>
  </si>
  <si>
    <t>FO1677808664519</t>
  </si>
  <si>
    <t>CORTES DE REYES ANA VIRGINIA</t>
  </si>
  <si>
    <t>FO1677809198785</t>
  </si>
  <si>
    <t>GUALTEROS ESCAMILLA JORGE ARMANDO</t>
  </si>
  <si>
    <t>FO1677809479726</t>
  </si>
  <si>
    <t>GÓMEZ ARIAS JOSE LUIS</t>
  </si>
  <si>
    <t>FO1677810172456</t>
  </si>
  <si>
    <t>SANTAMARIA HERNANDEZ JULIAN RICARDO</t>
  </si>
  <si>
    <t>FO1677810532347</t>
  </si>
  <si>
    <t>RUIZ PAEZ MARIA LUISA</t>
  </si>
  <si>
    <t>FO1677811194049</t>
  </si>
  <si>
    <t>GARAVITO OSORIO GUSTAVO DE JESUS</t>
  </si>
  <si>
    <t>FO1677812655198</t>
  </si>
  <si>
    <t>MORENO RIAÑO HEINER BERTULFO</t>
  </si>
  <si>
    <t>FO1677813095537</t>
  </si>
  <si>
    <t>QUIROGA RUIZ FREDY ALEXANDER</t>
  </si>
  <si>
    <t>FO1677814275028</t>
  </si>
  <si>
    <t>SANDOVAL QUITIAN ANA CLAVEL</t>
  </si>
  <si>
    <t>FO1677816081995</t>
  </si>
  <si>
    <t>CHICACAUSA FORERO WILLIAM ESTEBAN</t>
  </si>
  <si>
    <t>FO1677817978149</t>
  </si>
  <si>
    <t>ROJAS MEDINA FREDY</t>
  </si>
  <si>
    <t>FO1677818563983</t>
  </si>
  <si>
    <t>ARENAS LOPEZ RUBEN DARIO</t>
  </si>
  <si>
    <t>FO1677820268478</t>
  </si>
  <si>
    <t>GARZON VEGA MANUEL ALEJANDRO</t>
  </si>
  <si>
    <t>FO1677820797704</t>
  </si>
  <si>
    <t>ROA NIÑO ANDRES MAURICIO</t>
  </si>
  <si>
    <t>FO1677848991710</t>
  </si>
  <si>
    <t>CASTRO HIGUERA ANDREA DEL PILAR</t>
  </si>
  <si>
    <t>FO1677849003692</t>
  </si>
  <si>
    <t>GUERRERO MARTIN BEATRIZ</t>
  </si>
  <si>
    <t>FO1677850350693</t>
  </si>
  <si>
    <t>DIAZ REINA CARLOS ANDRES</t>
  </si>
  <si>
    <t>FO1677850518028</t>
  </si>
  <si>
    <t>CELIS CRUZ FERNANDO ALEXIS</t>
  </si>
  <si>
    <t>FO1677851342743</t>
  </si>
  <si>
    <t>LOPEZ MUÑOZ GEOBANY ANDRES</t>
  </si>
  <si>
    <t>FO1677851786264</t>
  </si>
  <si>
    <t>PEÑA LOPEZ NESTOR ANDRES</t>
  </si>
  <si>
    <t>FO1677852870847</t>
  </si>
  <si>
    <t>PAJA MUELAS HUGO ARMANDO</t>
  </si>
  <si>
    <t>FO1677853524949</t>
  </si>
  <si>
    <t>FO1677853598252</t>
  </si>
  <si>
    <t>FO1677854478869</t>
  </si>
  <si>
    <t>MEJÍA QUINTERO GERARDO</t>
  </si>
  <si>
    <t>FO1677855730587</t>
  </si>
  <si>
    <t>TOVAR CAJICA JAIME ANDRES</t>
  </si>
  <si>
    <t>FO1677856027976</t>
  </si>
  <si>
    <t>RODRIGUEZ PEREZ JESUS ANTONIO</t>
  </si>
  <si>
    <t>FO1677856127984</t>
  </si>
  <si>
    <t>GONZALEZ LOMBANA EDGAR ENRIQUE</t>
  </si>
  <si>
    <t>FO1677856750324</t>
  </si>
  <si>
    <t>PAPAMIJA BEDOYA MAGDA ESTEFANY</t>
  </si>
  <si>
    <t>FO1677857383778</t>
  </si>
  <si>
    <t>VITOLA SAENZ LUIS ALBERTO</t>
  </si>
  <si>
    <t>FO1677858873612</t>
  </si>
  <si>
    <t>CATAÑO CATAÑO ROMAN</t>
  </si>
  <si>
    <t>FO1677859595935</t>
  </si>
  <si>
    <t>CORDOBA MENDEZ CHARLLES</t>
  </si>
  <si>
    <t>FO1677860137484</t>
  </si>
  <si>
    <t>BUSTOS BOHORQUEZ JOHN JAIRO</t>
  </si>
  <si>
    <t>FO1677860437156</t>
  </si>
  <si>
    <t>SEPULVEDA ALVARO POSIDIO</t>
  </si>
  <si>
    <t>FO1677860999863</t>
  </si>
  <si>
    <t>RODRIGUEZ VERA ANDRES LULIANO</t>
  </si>
  <si>
    <t>FO1677861936968</t>
  </si>
  <si>
    <t>RAMIREZ REMOLINA JULIAN MANUEL</t>
  </si>
  <si>
    <t>FO1677861943634</t>
  </si>
  <si>
    <t>LOPEZ NIÑO ANA ISABEL</t>
  </si>
  <si>
    <t>FO1677862075338</t>
  </si>
  <si>
    <t>TRIANA ROMERO DIEGO ALEJANDRO</t>
  </si>
  <si>
    <t>FO1677862220831</t>
  </si>
  <si>
    <t>SAAVEDRA LOPEZ CLAUDIA NATALIA</t>
  </si>
  <si>
    <t>FO1677862736340</t>
  </si>
  <si>
    <t>BENAVIDES RIVERA LUIS EDUARDO</t>
  </si>
  <si>
    <t>FO1677863569242</t>
  </si>
  <si>
    <t>MONTAÑEZ SUAREZ JESUS EDUARDO</t>
  </si>
  <si>
    <t>FO1677863689115</t>
  </si>
  <si>
    <t>GONZALEZ GONZALEZ CLAUDIA MARCELA</t>
  </si>
  <si>
    <t>FO1677864503046</t>
  </si>
  <si>
    <t>LEDESMA CHILITO BRYAN MIGUEL</t>
  </si>
  <si>
    <t>FO1677868786971</t>
  </si>
  <si>
    <t>REASCO HERNANDEZ OSCAR DANIEL</t>
  </si>
  <si>
    <t>FO1678112206638</t>
  </si>
  <si>
    <t>MURILLO GUZMAN OSMEDO</t>
  </si>
  <si>
    <t>FO1683751873896</t>
  </si>
  <si>
    <t>SAAVEDRA CONTRERAS EMILCE YOLANDA</t>
  </si>
  <si>
    <t>FO1684531428440</t>
  </si>
  <si>
    <t>ZAMBRANO BARAJAS JOHN FERNANDO</t>
  </si>
  <si>
    <t>FO1684876775470</t>
  </si>
  <si>
    <t>MONTAÑA SIERRA MAIKOL STIVEN</t>
  </si>
  <si>
    <t>FO1684933969147</t>
  </si>
  <si>
    <t>LOZANO ACEVEDO PEDRO ALEJANDRO</t>
  </si>
  <si>
    <t>FO1684954241386</t>
  </si>
  <si>
    <t>FO1684962264862</t>
  </si>
  <si>
    <t>RUGELES FORERO TOBIAS</t>
  </si>
  <si>
    <t>FO1684966649919</t>
  </si>
  <si>
    <t>FO1684977950745</t>
  </si>
  <si>
    <t>FO1685030879584</t>
  </si>
  <si>
    <t>NIETO CARDENAS EDGAR ENRIQUE</t>
  </si>
  <si>
    <t>FO1685070518687</t>
  </si>
  <si>
    <t>CIFUENTES ROJAS MARIA PAULA</t>
  </si>
  <si>
    <t>FO1685500110585</t>
  </si>
  <si>
    <t>FLOREZ VILLAMIZAR JAIME</t>
  </si>
  <si>
    <t>FO1685623358004</t>
  </si>
  <si>
    <t>MARTINEZ RODRIGUEZ CARLOS ALBERTO</t>
  </si>
  <si>
    <t>FO1685623528835</t>
  </si>
  <si>
    <t>FIGUEROA MURILLO RAUL</t>
  </si>
  <si>
    <t>FO1685623639144</t>
  </si>
  <si>
    <t>RODRIGUEZ MORA PEDRO IGNACIO</t>
  </si>
  <si>
    <t>FO1685623674302</t>
  </si>
  <si>
    <t>ENCISO TELLES GUSTAVO</t>
  </si>
  <si>
    <t>FO1685623679766</t>
  </si>
  <si>
    <t>HERNANDEZ CAÑARTE BELISARIO</t>
  </si>
  <si>
    <t>FO1685623848729</t>
  </si>
  <si>
    <t>HERAZO CONDE JESID EDUARDO</t>
  </si>
  <si>
    <t>FO1685623904017</t>
  </si>
  <si>
    <t>DURAN SANTOS ALEX URIEL</t>
  </si>
  <si>
    <t>FO1685623966531</t>
  </si>
  <si>
    <t>ALARCON ANTONIO JULIO ALFREDO</t>
  </si>
  <si>
    <t>FO1685624325671</t>
  </si>
  <si>
    <t>GUZMAN RAMIREZ PAULO ALEXANDER</t>
  </si>
  <si>
    <t>FO1685624600491</t>
  </si>
  <si>
    <t>SANTOS ANDRADE JHON FREDY</t>
  </si>
  <si>
    <t>FO1685624657028</t>
  </si>
  <si>
    <t>TRIANA AMAYA CESAR GONZALO</t>
  </si>
  <si>
    <t>FO1685624733337</t>
  </si>
  <si>
    <t>CASTIBLANCO HIGUERA LEONARDO IVAN</t>
  </si>
  <si>
    <t>FO1685624733770</t>
  </si>
  <si>
    <t>GALLO GARCIA ASTRID CAROLINA</t>
  </si>
  <si>
    <t>FO1685624837564</t>
  </si>
  <si>
    <t>MARTINEZ MENESES WILSON FERNANDO</t>
  </si>
  <si>
    <t>FO1685624903507</t>
  </si>
  <si>
    <t>NOVOA MORENO JORGE AGUSTIN</t>
  </si>
  <si>
    <t>FO1685624966024</t>
  </si>
  <si>
    <t>CHALA RODRUGUEZ JONATHAN</t>
  </si>
  <si>
    <t>FO1685624995096</t>
  </si>
  <si>
    <t>PAZ CARLOSAMA EDINSON</t>
  </si>
  <si>
    <t>FO1685625028033</t>
  </si>
  <si>
    <t>DIAZ SECZON JESUS RODOLFO</t>
  </si>
  <si>
    <t>FO1685625083486</t>
  </si>
  <si>
    <t>CASTILLO CASALLAS YAIR MAURICIO</t>
  </si>
  <si>
    <t>FO1685625085295</t>
  </si>
  <si>
    <t>GONZALEZ QUINTANA EDWIN ALFONSO</t>
  </si>
  <si>
    <t>FO1685625096922</t>
  </si>
  <si>
    <t>MUÑOZ SERNA CARLOS EDUARDO</t>
  </si>
  <si>
    <t>FO1685625136203</t>
  </si>
  <si>
    <t>VILLAMIL BERGAÑO CARLOS ARTURO</t>
  </si>
  <si>
    <t>FO1685625143364</t>
  </si>
  <si>
    <t>LOPEZ GARCIA HECTOR ALFONSO</t>
  </si>
  <si>
    <t>FO1685625157441</t>
  </si>
  <si>
    <t>PEREZ FLOREZ ANDRES JAVIER</t>
  </si>
  <si>
    <t>FO1685625205198</t>
  </si>
  <si>
    <t>CALVO GARCIA DANIEL HERNAN</t>
  </si>
  <si>
    <t>FO1685625218741</t>
  </si>
  <si>
    <t>ALVAREZ TIBADUIZA GILBERTO</t>
  </si>
  <si>
    <t>FO1685625226979</t>
  </si>
  <si>
    <t>ROJAS RAFAEL</t>
  </si>
  <si>
    <t>FO1685625314151</t>
  </si>
  <si>
    <t>NIÑO VILLEGAS WILLY ANTONIO</t>
  </si>
  <si>
    <t>FO1685625317979</t>
  </si>
  <si>
    <t>VASQUEZ OCAMPO CARLOS ALBERTO</t>
  </si>
  <si>
    <t>FO1685625337281</t>
  </si>
  <si>
    <t>QUINTERO BECERRA LUZ EVELY</t>
  </si>
  <si>
    <t>FO1685625338323</t>
  </si>
  <si>
    <t>AVILA BRAVO MONICA JULIANA</t>
  </si>
  <si>
    <t>FO1685625342687</t>
  </si>
  <si>
    <t>JIMENEZ GIL ALIX JANNETH</t>
  </si>
  <si>
    <t>FO1685625394246</t>
  </si>
  <si>
    <t>VERA TRIANA ADRIANO</t>
  </si>
  <si>
    <t>FO1685625419596</t>
  </si>
  <si>
    <t>RIVEROS RIVERA JUAN CARLOS</t>
  </si>
  <si>
    <t>FO1685625482223</t>
  </si>
  <si>
    <t>SILVA PUENTES KELLY JULIETTE</t>
  </si>
  <si>
    <t>FO1685625499502</t>
  </si>
  <si>
    <t>BENAVIDES LOZANO DAVID</t>
  </si>
  <si>
    <t>FO1685625505556</t>
  </si>
  <si>
    <t>MALDONADO PAZMIÑO MARIO ENRIQUE</t>
  </si>
  <si>
    <t>FO1685625507163</t>
  </si>
  <si>
    <t>LOPEZ ALBA MONICA</t>
  </si>
  <si>
    <t>FO1685625528779</t>
  </si>
  <si>
    <t>VELASQUEZ DONCEL LUZ COLOMBIA</t>
  </si>
  <si>
    <t>FO1685625532556</t>
  </si>
  <si>
    <t>BECERRA JAIMES JESUS OMAR</t>
  </si>
  <si>
    <t>FO1685625572159</t>
  </si>
  <si>
    <t>JAIMES VILLAMIZAR CARLOS ALBERTO</t>
  </si>
  <si>
    <t>FO1685625578038</t>
  </si>
  <si>
    <t>VARGAS SANTOS TOBIAS</t>
  </si>
  <si>
    <t>FO1685625587576</t>
  </si>
  <si>
    <t>MARTINEZ ARIAS LUIS EDUARDO</t>
  </si>
  <si>
    <t>FO1685625620298</t>
  </si>
  <si>
    <t>LAZA SOTO KAREN JOHANA</t>
  </si>
  <si>
    <t>FO1685625628045</t>
  </si>
  <si>
    <t>SORIANO PARADA WILMAN HUMBERTO</t>
  </si>
  <si>
    <t>FO1685625634981</t>
  </si>
  <si>
    <t>AZUERO DUQUE HERNAN ALFREDO</t>
  </si>
  <si>
    <t>FO1685625648280</t>
  </si>
  <si>
    <t>RODRIGUEZ GIL DONNY MAURICIO</t>
  </si>
  <si>
    <t>FO1685625655768</t>
  </si>
  <si>
    <t>ALVAREZ ALARCON BLANCA YANETH</t>
  </si>
  <si>
    <t>FO1685625685812</t>
  </si>
  <si>
    <t>MUÑOZ MENDOZA YOLIMA ADELAIDA</t>
  </si>
  <si>
    <t>FO1685625687019</t>
  </si>
  <si>
    <t>LOZANO CASTELLANOS LIGIA CRISTINA</t>
  </si>
  <si>
    <t>FO1685625693062</t>
  </si>
  <si>
    <t>HURTADO AVENDAÑO HENRY</t>
  </si>
  <si>
    <t>FO1685625695321</t>
  </si>
  <si>
    <t>USECHE BUITRAGO ALEXANDER</t>
  </si>
  <si>
    <t>FO1685625697364</t>
  </si>
  <si>
    <t>ARIAS MAHECHA ELVIS FELIPE</t>
  </si>
  <si>
    <t>FO1685625717390</t>
  </si>
  <si>
    <t>PINZON RAMIREZ JEAN CARLOS</t>
  </si>
  <si>
    <t>FO1685625725032</t>
  </si>
  <si>
    <t>PARRA LONDOÑO JUAN CARLOS</t>
  </si>
  <si>
    <t>FO1685625767502</t>
  </si>
  <si>
    <t>FO1685625790028</t>
  </si>
  <si>
    <t>REYES SEPULVEDA JAIRO ORLANDO</t>
  </si>
  <si>
    <t>FO1685625809596</t>
  </si>
  <si>
    <t>MEJIA ENRIQUEZ JONATHAN DARIO</t>
  </si>
  <si>
    <t>FO1685625812425</t>
  </si>
  <si>
    <t>FO1685625822874</t>
  </si>
  <si>
    <t>CONTRERAS FERNANDEZ OMAR</t>
  </si>
  <si>
    <t>FO1685625827273</t>
  </si>
  <si>
    <t>CARDONA RIVERA EIDER</t>
  </si>
  <si>
    <t>FO1685625845069</t>
  </si>
  <si>
    <t>ZAMUDIO MORA JHON JEIVER</t>
  </si>
  <si>
    <t>FO1685625892544</t>
  </si>
  <si>
    <t>BLANCO MARTIN EDWIN ALBERTO</t>
  </si>
  <si>
    <t>FO1685625915762</t>
  </si>
  <si>
    <t>MATEUS SANTOS HENRY</t>
  </si>
  <si>
    <t>FO1685625919635</t>
  </si>
  <si>
    <t>MARTINEZ MENESES LEONARDO</t>
  </si>
  <si>
    <t>FO1685625977470</t>
  </si>
  <si>
    <t>BUITRAGO CUBIDES JULIAN RICARDO</t>
  </si>
  <si>
    <t>FO1685625992299</t>
  </si>
  <si>
    <t>MOJICA ALVARADO BERTA LUCILA</t>
  </si>
  <si>
    <t>FO1685626007070</t>
  </si>
  <si>
    <t>CORTEZ VIASUS ROSA</t>
  </si>
  <si>
    <t>FO1685626010308</t>
  </si>
  <si>
    <t>PARRA ROJAS MIGUEL ANGEL</t>
  </si>
  <si>
    <t>FO1685626024242</t>
  </si>
  <si>
    <t>ORTIZ AGUILAR CAMILO</t>
  </si>
  <si>
    <t>FO1685626041413</t>
  </si>
  <si>
    <t>VALDES VARON HUMBERTO</t>
  </si>
  <si>
    <t>FO1685626052716</t>
  </si>
  <si>
    <t>BENAVIDES SUAREZ LUIS FERNANDO</t>
  </si>
  <si>
    <t>FO1685626058525</t>
  </si>
  <si>
    <t>RUDA VELOSA LUIS ANTONIO</t>
  </si>
  <si>
    <t>FO1685626068009</t>
  </si>
  <si>
    <t>AGUDELO LEMOS JULIAN ANDRES</t>
  </si>
  <si>
    <t>FO1685626069406</t>
  </si>
  <si>
    <t>AMAYA OLMOS GUILLEN ALEXANDER</t>
  </si>
  <si>
    <t>FO1685626074016</t>
  </si>
  <si>
    <t>FO1685626082909</t>
  </si>
  <si>
    <t>JIMENEZ BETANCOURT JOHN ELKIN</t>
  </si>
  <si>
    <t>FO1685626103907</t>
  </si>
  <si>
    <t>PACHON CUERVO GABRIEL ALEJANDRO</t>
  </si>
  <si>
    <t>FO1685626109052</t>
  </si>
  <si>
    <t>RESTREPO MURILLO DOUGLAS ALEJANDRO</t>
  </si>
  <si>
    <t>FO1685626139317</t>
  </si>
  <si>
    <t>VALBUENA IBAÑEZ BRAYAN JAVIER</t>
  </si>
  <si>
    <t>FO1685626139478</t>
  </si>
  <si>
    <t>GONZALEZ ESPINEL CARLOS ARTURO</t>
  </si>
  <si>
    <t>FO1685626166160</t>
  </si>
  <si>
    <t>MENESES BERNAL OSCAR</t>
  </si>
  <si>
    <t>FO1685626172350</t>
  </si>
  <si>
    <t>CAVIEDES MORALES JIMMY ALFONSO</t>
  </si>
  <si>
    <t>FO1685626183507</t>
  </si>
  <si>
    <t>FO1685626223921</t>
  </si>
  <si>
    <t>PRADA BETANCOURT NARBBY ENITH</t>
  </si>
  <si>
    <t>FO1685626275077</t>
  </si>
  <si>
    <t>VARGAS IZQUIERDO PEDRO FERNANDO</t>
  </si>
  <si>
    <t>FO1685626313150</t>
  </si>
  <si>
    <t>CASALLAS TRIANA VIRGINIA</t>
  </si>
  <si>
    <t>FO1685626349722</t>
  </si>
  <si>
    <t>LOZANO RODRIGUEZ DANIEL GIOVANNI</t>
  </si>
  <si>
    <t>FO1685626355409</t>
  </si>
  <si>
    <t>MONTIEL VIUCHE JIMMI ALBERTO</t>
  </si>
  <si>
    <t>FO1685626373000</t>
  </si>
  <si>
    <t>VILLANUEVA RAMIREZ ARIEL GONZALO</t>
  </si>
  <si>
    <t>FO1685626435181</t>
  </si>
  <si>
    <t>SANCHEZ CASTELLANOS OSCAR HUMBERTO</t>
  </si>
  <si>
    <t>FO1685626476860</t>
  </si>
  <si>
    <t>PERICO CONTRERAS OSCAR RAUL</t>
  </si>
  <si>
    <t>FO1685626478786</t>
  </si>
  <si>
    <t>SAENZ LOZANO MARGARET</t>
  </si>
  <si>
    <t>FO1685626488456</t>
  </si>
  <si>
    <t>SANCHEZ BECERRA LUIS ALBERTO</t>
  </si>
  <si>
    <t>FO1685626499929</t>
  </si>
  <si>
    <t>BAUTISTA PASACHOA MIGUEL ANGEL</t>
  </si>
  <si>
    <t>FO1685626542273</t>
  </si>
  <si>
    <t>CASTRILLON CORREA JUAN CARLOS</t>
  </si>
  <si>
    <t>FO1685626553087</t>
  </si>
  <si>
    <t>FO1685626583808</t>
  </si>
  <si>
    <t>JOYA MELO MILLER ALEXANDER</t>
  </si>
  <si>
    <t>FO1685626587058</t>
  </si>
  <si>
    <t>GARCIA BLANCO NELSON HUGO</t>
  </si>
  <si>
    <t>FO1685626589575</t>
  </si>
  <si>
    <t>CHAPUEL REVELO GABRIEL</t>
  </si>
  <si>
    <t>FO1685626611196</t>
  </si>
  <si>
    <t>FO1685626625683</t>
  </si>
  <si>
    <t>MESA LOZANO JOSE LUIS</t>
  </si>
  <si>
    <t>FO1685626631795</t>
  </si>
  <si>
    <t>YUMAYUSA HECTOR JAVIER</t>
  </si>
  <si>
    <t>FO1685626666200</t>
  </si>
  <si>
    <t>PINEDA GARCIA ROBINSON</t>
  </si>
  <si>
    <t>FO1685626670809</t>
  </si>
  <si>
    <t>VELA CORREA JUAN CARLOS</t>
  </si>
  <si>
    <t>FO1685626677004</t>
  </si>
  <si>
    <t>MARTINEZ MONTILLA ALBA LIDYA</t>
  </si>
  <si>
    <t>FO1685626697648</t>
  </si>
  <si>
    <t>MORALES DEVIA LUIS GERMAN</t>
  </si>
  <si>
    <t>FO1685626746094</t>
  </si>
  <si>
    <t>TORRES FORERO DAVID LEONARDO</t>
  </si>
  <si>
    <t>FO1685626754339</t>
  </si>
  <si>
    <t>GARCIA ORTEGA HUGO ALFREDO</t>
  </si>
  <si>
    <t>FO1685626758140</t>
  </si>
  <si>
    <t>TEATIN ROBLES JOSE RICARDO</t>
  </si>
  <si>
    <t>FO1685626758468</t>
  </si>
  <si>
    <t>MONSALVE ABRIL RICARDO HUMBERTO</t>
  </si>
  <si>
    <t>FO1685626814627</t>
  </si>
  <si>
    <t>RESTREPO RUIZ JOHN JAIRO</t>
  </si>
  <si>
    <t>FO1685626824583</t>
  </si>
  <si>
    <t>MORALES COLPAS MARCOS AUGUSTO</t>
  </si>
  <si>
    <t>FO1685626828473</t>
  </si>
  <si>
    <t>ARDILA CASTRO CARLOS EDUARDO</t>
  </si>
  <si>
    <t>FO1685626829658</t>
  </si>
  <si>
    <t>PIRA DUQUE JAIBER ADRIAN</t>
  </si>
  <si>
    <t>FO1685626842540</t>
  </si>
  <si>
    <t>GARCIA FERLA LILIANA ANDREA</t>
  </si>
  <si>
    <t>FO1685626848377</t>
  </si>
  <si>
    <t>GONZALEZ DIAZ WILLIAN</t>
  </si>
  <si>
    <t>FO1685626865595</t>
  </si>
  <si>
    <t>CASAS FORERO LUIS ERNESTO</t>
  </si>
  <si>
    <t>FO1685626867839</t>
  </si>
  <si>
    <t>MENDEZ BARRETO JUAN ELIAS</t>
  </si>
  <si>
    <t>FO1685626906249</t>
  </si>
  <si>
    <t>HERNANDEZ GELVEZ LUIS HERNANDO</t>
  </si>
  <si>
    <t>FO1685626918244</t>
  </si>
  <si>
    <t>ABELLO BEDOYA JUAN SEBASTIAN</t>
  </si>
  <si>
    <t>FO1685626928312</t>
  </si>
  <si>
    <t>CANTOR OLARTE EDISSON JAVIER</t>
  </si>
  <si>
    <t>FO1685626947441</t>
  </si>
  <si>
    <t>MEDINA JULIÁN ANDRÉS</t>
  </si>
  <si>
    <t>FO1685626948313</t>
  </si>
  <si>
    <t>DAVILA TORRES OSCAR DARIO</t>
  </si>
  <si>
    <t>FO1685626951024</t>
  </si>
  <si>
    <t>SOLANO PEDRAZA OSCAR ALEXANDER</t>
  </si>
  <si>
    <t>FO1685626965305</t>
  </si>
  <si>
    <t>SUAREZ FUQUENE FLOR ALBA</t>
  </si>
  <si>
    <t>FO1685626980342</t>
  </si>
  <si>
    <t>DIAZ MORENO LIGIA</t>
  </si>
  <si>
    <t>FO1685626989201</t>
  </si>
  <si>
    <t>RUIZ ESTUPIÑAN ANDREA CATALINA</t>
  </si>
  <si>
    <t>FO1685627000069</t>
  </si>
  <si>
    <t>MONROY PATIÑO MICHAEL STIVEN</t>
  </si>
  <si>
    <t>FO1685627021979</t>
  </si>
  <si>
    <t>OBREGON MARTINEZ DARWIN DUVAN</t>
  </si>
  <si>
    <t>FO1685627036207</t>
  </si>
  <si>
    <t>RUIZ GARCIA ALBERTO</t>
  </si>
  <si>
    <t>FO1685627049158</t>
  </si>
  <si>
    <t>GUERRERO MONTILLA LILIANA</t>
  </si>
  <si>
    <t>FO1685627052791</t>
  </si>
  <si>
    <t>ZAPATA ARIAS OMNELIA</t>
  </si>
  <si>
    <t>FO1685627076334</t>
  </si>
  <si>
    <t>PAEZ ORTIZ JAIME EDUARDO</t>
  </si>
  <si>
    <t>FO1685627115073</t>
  </si>
  <si>
    <t>RUEDA CELIS ALFONSO</t>
  </si>
  <si>
    <t>FO1685627143576</t>
  </si>
  <si>
    <t>GUERRERO MORA DIEGO ALCIDES</t>
  </si>
  <si>
    <t>FO1685627150235</t>
  </si>
  <si>
    <t>PINEDA ORTIZ OLGA LUCIA</t>
  </si>
  <si>
    <t>FO1685627168755</t>
  </si>
  <si>
    <t>VALBUENA OLIVOS JAVIER LEONARDO</t>
  </si>
  <si>
    <t>FO1685627203127</t>
  </si>
  <si>
    <t>MOLINA MOLINA OMAR RICARDO</t>
  </si>
  <si>
    <t>FO1685627203873</t>
  </si>
  <si>
    <t>FO1685627229570</t>
  </si>
  <si>
    <t>VÁSQUEZ BARRETO ALFREDO JOSE</t>
  </si>
  <si>
    <t>FO1685627271020</t>
  </si>
  <si>
    <t>TORRES YEPES EDUARDO ANTONIO</t>
  </si>
  <si>
    <t>FO1685627287006</t>
  </si>
  <si>
    <t>ARGUELLO GALLEGO ELIAS</t>
  </si>
  <si>
    <t>FO1685627308177</t>
  </si>
  <si>
    <t>GARCIA CALDERON RUBEN DARIO</t>
  </si>
  <si>
    <t>FO1685627310208</t>
  </si>
  <si>
    <t>RIVERA ROJAS OSCAR ANDRES</t>
  </si>
  <si>
    <t>FO1685627313322</t>
  </si>
  <si>
    <t>OSORIO ARROYAVE MARTHA LUCIA</t>
  </si>
  <si>
    <t>FO1685627317861</t>
  </si>
  <si>
    <t>MARTINEZ ARAQUE MARTHA CRISTINA</t>
  </si>
  <si>
    <t>FO1685627322836</t>
  </si>
  <si>
    <t>TAPIAS ROJAS MARIA LIGIA</t>
  </si>
  <si>
    <t>FO1685627360724</t>
  </si>
  <si>
    <t>LINARES SANDOVAL ANGEIRA</t>
  </si>
  <si>
    <t>FO1685627370866</t>
  </si>
  <si>
    <t>NARANJO JUNCO HUBER</t>
  </si>
  <si>
    <t>FO1685627397759</t>
  </si>
  <si>
    <t>DUEÑAS DE OTALORA MARIA MERCEDES</t>
  </si>
  <si>
    <t>FO1685627419004</t>
  </si>
  <si>
    <t>CUERVO FONSECA PEDRO YOVANNY</t>
  </si>
  <si>
    <t>FO1685627440268</t>
  </si>
  <si>
    <t>CASTAÑEDA MORA JOSE FERNANDO</t>
  </si>
  <si>
    <t>FO1685627527453</t>
  </si>
  <si>
    <t>CASTAÑEDA LOPEZ ELDIVEY ADOLFO</t>
  </si>
  <si>
    <t>FO1685627612907</t>
  </si>
  <si>
    <t>MAYA PERDOMO HERMES ELIECER</t>
  </si>
  <si>
    <t>FO1685627621518</t>
  </si>
  <si>
    <t>PINEDA GOMEZ ORLANDO</t>
  </si>
  <si>
    <t>FO1685627641089</t>
  </si>
  <si>
    <t>TORRES TORRES GLORIA XIMENA</t>
  </si>
  <si>
    <t>FO1685627708721</t>
  </si>
  <si>
    <t>TORRES RAMIREZ JULIO CESAR</t>
  </si>
  <si>
    <t>FO1685627709044</t>
  </si>
  <si>
    <t>MURILLO MEDINA ADOLFO</t>
  </si>
  <si>
    <t>FO1685627739472</t>
  </si>
  <si>
    <t>ESPEJO ESPITIA CARLOS GIOVANNI</t>
  </si>
  <si>
    <t>FO1685627761996</t>
  </si>
  <si>
    <t>CARDOSO LEAL NELSON</t>
  </si>
  <si>
    <t>FO1685627768623</t>
  </si>
  <si>
    <t>FORERO BOBADILLA JESUS DAVID</t>
  </si>
  <si>
    <t>FO1685627784217</t>
  </si>
  <si>
    <t>OSPINO PEREZ JOSEFA ESTHER</t>
  </si>
  <si>
    <t>FO1685627818993</t>
  </si>
  <si>
    <t>RAMIREZ MOJICA ELVIA YANETH</t>
  </si>
  <si>
    <t>FO1685627820695</t>
  </si>
  <si>
    <t>SANCHEZ MOLINA JULIO CESAR</t>
  </si>
  <si>
    <t>FO1685627826245</t>
  </si>
  <si>
    <t>MORENO REGALADO GUSTAVO</t>
  </si>
  <si>
    <t>FO1685627850973</t>
  </si>
  <si>
    <t>FORERO MONCADA GLORIA EMILSE</t>
  </si>
  <si>
    <t>FO1685627883132</t>
  </si>
  <si>
    <t>FO1685627910068</t>
  </si>
  <si>
    <t>GELES ARIAS CARLOS ALBERTO</t>
  </si>
  <si>
    <t>FO1685627963155</t>
  </si>
  <si>
    <t>DAZA DE FIERRO ROSALVINA</t>
  </si>
  <si>
    <t>FO1685627987307</t>
  </si>
  <si>
    <t>BOTINA PAZ YOMAR ALBEIRO</t>
  </si>
  <si>
    <t>FO1685628000100</t>
  </si>
  <si>
    <t>CARRILLO MALDONADO JHON ALEXANDER</t>
  </si>
  <si>
    <t>FO1685628004105</t>
  </si>
  <si>
    <t>VALENCIA GONZALEZ ELIANA MARIA</t>
  </si>
  <si>
    <t>FO1685628051563</t>
  </si>
  <si>
    <t>ARIZA GONZALEZ JAIRO NOE</t>
  </si>
  <si>
    <t>FO1685628064760</t>
  </si>
  <si>
    <t>RESTREPO RIOS HAIDIBER</t>
  </si>
  <si>
    <t>FO1685628105726</t>
  </si>
  <si>
    <t>CRUZ TORRES GERARDO</t>
  </si>
  <si>
    <t>FO1685628152513</t>
  </si>
  <si>
    <t>NIETO OSPICIO HENRY</t>
  </si>
  <si>
    <t>FO1685628154569</t>
  </si>
  <si>
    <t>GOMEZ ALVAREZ LUIS DEYMOMD</t>
  </si>
  <si>
    <t>FO1685628232000</t>
  </si>
  <si>
    <t>RUIZ MONROY LEIDY VIVÍANA</t>
  </si>
  <si>
    <t>FO1685628248330</t>
  </si>
  <si>
    <t>DIAZ CHARRIS DANALSY MARIA</t>
  </si>
  <si>
    <t>FO1685628266872</t>
  </si>
  <si>
    <t>BOLAÑOS SILVA MAURICIO</t>
  </si>
  <si>
    <t>FO1685628267439</t>
  </si>
  <si>
    <t>AGUILAR BUITRAGO ISABELLA JULIETH</t>
  </si>
  <si>
    <t>FO1685628273698</t>
  </si>
  <si>
    <t>FIGUEROA CASTRILLON LUIS EDUARDO</t>
  </si>
  <si>
    <t>FO1685628280380</t>
  </si>
  <si>
    <t>VIDAL TIMOTE GILBERTO</t>
  </si>
  <si>
    <t>FO1685628374798</t>
  </si>
  <si>
    <t>QUINTERO BRICEÑO JAIRO</t>
  </si>
  <si>
    <t>FO1685628404088</t>
  </si>
  <si>
    <t>PEÑA AVILA JOSE FIDEL</t>
  </si>
  <si>
    <t>FO1685628408273</t>
  </si>
  <si>
    <t>BORDA URREGO FRANKLIN ORLANDO</t>
  </si>
  <si>
    <t>FO1685628423463</t>
  </si>
  <si>
    <t>RAMIREZ OCAMPO DIANA CATALINA</t>
  </si>
  <si>
    <t>FO1685628445477</t>
  </si>
  <si>
    <t>ESPINOSA ROJAS WILFER</t>
  </si>
  <si>
    <t>FO1685628466560</t>
  </si>
  <si>
    <t>MORENO GOMEZ JOSE JULIAN</t>
  </si>
  <si>
    <t>FO1685628497703</t>
  </si>
  <si>
    <t>TRUJILLO LAGUNA JESUS MARIA</t>
  </si>
  <si>
    <t>FO1685628502030</t>
  </si>
  <si>
    <t>LOZANO BUITRAGO JULIAN LEONARDO</t>
  </si>
  <si>
    <t>FO1685628520703</t>
  </si>
  <si>
    <t>PEREZ COBOS GUILLERMO</t>
  </si>
  <si>
    <t>FO1685628525646</t>
  </si>
  <si>
    <t>GOMEZ GOMEZ EDGAR JAVIER</t>
  </si>
  <si>
    <t>FO1685628554476</t>
  </si>
  <si>
    <t>ARIAS MELO ESTEBAN</t>
  </si>
  <si>
    <t>FO1685628596061</t>
  </si>
  <si>
    <t>CHAVEZ JARAMILLO LUIS EDUARDO</t>
  </si>
  <si>
    <t>FO1685628618533</t>
  </si>
  <si>
    <t>SARAY ORTIZ LUIS MAURICIO</t>
  </si>
  <si>
    <t>FO1685628639155</t>
  </si>
  <si>
    <t>SALAZAR VALENCIA OCTAVIO ENRIQUE</t>
  </si>
  <si>
    <t>FO1685628680827</t>
  </si>
  <si>
    <t>RODRIGUEZ CUERVO ROBERT ALEXANDER</t>
  </si>
  <si>
    <t>FO1685628708635</t>
  </si>
  <si>
    <t>ORTEGA NECTTOR</t>
  </si>
  <si>
    <t>FO1685628732849</t>
  </si>
  <si>
    <t>HENAO FRANCO JAMES ANDRES</t>
  </si>
  <si>
    <t>FO1685628733992</t>
  </si>
  <si>
    <t>GOMEZ ARMIROLA HARRYSON</t>
  </si>
  <si>
    <t>FO1685628760889</t>
  </si>
  <si>
    <t>CAICEDO TICORA ERIKA TATIANA</t>
  </si>
  <si>
    <t>FO1685628768759</t>
  </si>
  <si>
    <t>CASTRO GUERRERO CESAR OVIDIO</t>
  </si>
  <si>
    <t>FO1685628921524</t>
  </si>
  <si>
    <t>FUQUEN PEREZ CARMENZA</t>
  </si>
  <si>
    <t>FO1685628926208</t>
  </si>
  <si>
    <t>PORRAS CARDONA JOSE DE LOS SANTOS</t>
  </si>
  <si>
    <t>FO1685628948931</t>
  </si>
  <si>
    <t>CAPERA BARRIOS GILDARDO</t>
  </si>
  <si>
    <t>FO1685628949547</t>
  </si>
  <si>
    <t>FO1685628962270</t>
  </si>
  <si>
    <t>RAMIREZ RAMOS WILSON FERNANDO</t>
  </si>
  <si>
    <t>FO1685628965303</t>
  </si>
  <si>
    <t>TRIANA RODRIGUEZ JOHN ALEXANDER</t>
  </si>
  <si>
    <t>FO1685629001706</t>
  </si>
  <si>
    <t>CHAVEZ JIMENEZ NABOR SEBASTIAN</t>
  </si>
  <si>
    <t>FO1685629031399</t>
  </si>
  <si>
    <t>NOREÑA RAMIREZ CARLOS ANDRES</t>
  </si>
  <si>
    <t>FO1685629119245</t>
  </si>
  <si>
    <t>LUQUE MATALLANA HECTOR GABRIEL</t>
  </si>
  <si>
    <t>FO1685629156580</t>
  </si>
  <si>
    <t>LOPEZ RUEDA CARLOS IVAN</t>
  </si>
  <si>
    <t>FO1685629167422</t>
  </si>
  <si>
    <t>ARAGON ROMERO CRISTIAN ARMANDO</t>
  </si>
  <si>
    <t>FO1685629181303</t>
  </si>
  <si>
    <t>AGUDELO NEVA CLAUDIA MARCELA</t>
  </si>
  <si>
    <t>FO1685629198678</t>
  </si>
  <si>
    <t>GIRALDO GARCIA FABIAN ANTONIO</t>
  </si>
  <si>
    <t>FO1685629255572</t>
  </si>
  <si>
    <t>SALAZAR VEZGA ELBER NORBERTO</t>
  </si>
  <si>
    <t>FO1685629274232</t>
  </si>
  <si>
    <t>SILVA CASALLAS ALVARO</t>
  </si>
  <si>
    <t>FO1685629276941</t>
  </si>
  <si>
    <t>MONTES GIRALDO ROBINSON</t>
  </si>
  <si>
    <t>FO1685629288658</t>
  </si>
  <si>
    <t>NEMOGA MORENO PEDRO ELIECER</t>
  </si>
  <si>
    <t>CONSUMO EDUCATIVO</t>
  </si>
  <si>
    <t>FO1685629336165</t>
  </si>
  <si>
    <t>OSPINA BUSTAMANTE DANIEL ADRIAN</t>
  </si>
  <si>
    <t>FO1685629337246</t>
  </si>
  <si>
    <t>OJEDA CRUZ ELKIN ANDRES</t>
  </si>
  <si>
    <t>FO1685629371584</t>
  </si>
  <si>
    <t>MORALES BERNAL ALEXANDER ENRIQUE</t>
  </si>
  <si>
    <t>FO1685629384115</t>
  </si>
  <si>
    <t>SIZA PACHON JOHN ALEXANDER</t>
  </si>
  <si>
    <t>FO1685629408925</t>
  </si>
  <si>
    <t>SANCHEZ DIAZ WINSTON</t>
  </si>
  <si>
    <t>FO1685629417218</t>
  </si>
  <si>
    <t>GONZALEZ MARULANDA JOSE ALBEIRO</t>
  </si>
  <si>
    <t>FO1685629418232</t>
  </si>
  <si>
    <t>CARDONA GIRALDO GERSAIN</t>
  </si>
  <si>
    <t>FO1685629446631</t>
  </si>
  <si>
    <t>SEGURA TIMOTE LUIS EDUARDO</t>
  </si>
  <si>
    <t>FO1685629581523</t>
  </si>
  <si>
    <t>MARTINEZ AVILA ADRIANA</t>
  </si>
  <si>
    <t>FO1685629609345</t>
  </si>
  <si>
    <t>CELEITA VARELA NORALDO</t>
  </si>
  <si>
    <t>FO1685629631488</t>
  </si>
  <si>
    <t>RAMIREZ CORTES LUIS ANTONIO</t>
  </si>
  <si>
    <t>FO1685629648819</t>
  </si>
  <si>
    <t>MONROY DIAZ SANDRA DEL PILAR</t>
  </si>
  <si>
    <t>FO1685629666551</t>
  </si>
  <si>
    <t>BURGOS AVILA JIMMY MAURICIO</t>
  </si>
  <si>
    <t>FO1685629680723</t>
  </si>
  <si>
    <t>PEREZ CORTES YAZMIN</t>
  </si>
  <si>
    <t>FO1685629698246</t>
  </si>
  <si>
    <t>LONDOÑO GIRALDO MARIA BISMAR</t>
  </si>
  <si>
    <t>FO1685629700013</t>
  </si>
  <si>
    <t>GALVIS ALEXANDER</t>
  </si>
  <si>
    <t>FO1685629760081</t>
  </si>
  <si>
    <t>OBANDO OBANDO JAIRO ALIRIO</t>
  </si>
  <si>
    <t>FO1685629776456</t>
  </si>
  <si>
    <t>GARCIA MOTATO MANUEL JOVANNY</t>
  </si>
  <si>
    <t>FO1685629827101</t>
  </si>
  <si>
    <t>CHAPARRO ITURRIAGO JORGE LUIS</t>
  </si>
  <si>
    <t>FO1685629915490</t>
  </si>
  <si>
    <t>MUÑOZ JIMENEZ JHON FREDY</t>
  </si>
  <si>
    <t>FO1685629991974</t>
  </si>
  <si>
    <t>ENCISO LOZANO SONIA PATRICIA</t>
  </si>
  <si>
    <t>FO1685630042330</t>
  </si>
  <si>
    <t>BARINAS NUÑEZ MARLENNY</t>
  </si>
  <si>
    <t>FO1685630087347</t>
  </si>
  <si>
    <t>BARRERO SALINAS BARDEY</t>
  </si>
  <si>
    <t>FO1685630156216</t>
  </si>
  <si>
    <t>ZAFRA TRISTANCHO SANDRA LILIANA</t>
  </si>
  <si>
    <t>FO1685630202039</t>
  </si>
  <si>
    <t>CLAVIJO FONTALVO JHON FRANKLIN</t>
  </si>
  <si>
    <t>FO1685630260887</t>
  </si>
  <si>
    <t>CALDERON RUBIANO EDWIN HERNANDO</t>
  </si>
  <si>
    <t>FO1685630362508</t>
  </si>
  <si>
    <t>CABEZAS GOMEZ ADRIANA MARITZA</t>
  </si>
  <si>
    <t>FO1685630502372</t>
  </si>
  <si>
    <t>ACOSTA CAMPOS FREDY ALEXANDER</t>
  </si>
  <si>
    <t>FO1685630707363</t>
  </si>
  <si>
    <t>CRUZ MORENO ARNULFO</t>
  </si>
  <si>
    <t>FO1685630758743</t>
  </si>
  <si>
    <t>CARVAJAL REYES FELIX ANTONIO</t>
  </si>
  <si>
    <t>FO1685630759743</t>
  </si>
  <si>
    <t>OLAVE CUELLAR LIGIA DEL ROSARIO</t>
  </si>
  <si>
    <t>FO1685630794081</t>
  </si>
  <si>
    <t>MARTINEZ DIAZ ELKIN JAVIER</t>
  </si>
  <si>
    <t>FO1685630830825</t>
  </si>
  <si>
    <t>CORDOBA REYES LUZ MERY</t>
  </si>
  <si>
    <t>FO1685630859519</t>
  </si>
  <si>
    <t>AREVALO PACHON EDGARDO</t>
  </si>
  <si>
    <t>FO1685630935781</t>
  </si>
  <si>
    <t>GALVIS CORDOBA VICTOR MANUEL</t>
  </si>
  <si>
    <t>FO1685630965112</t>
  </si>
  <si>
    <t>POCHES BURGOS DARWIN HERNANDO</t>
  </si>
  <si>
    <t>FO1685630967495</t>
  </si>
  <si>
    <t>SALGADO TREJOS LEONEL EDILSON</t>
  </si>
  <si>
    <t>FO1685630969558</t>
  </si>
  <si>
    <t>SAPUY CORREA ANDRI NATALIA</t>
  </si>
  <si>
    <t>FO1685631019914</t>
  </si>
  <si>
    <t>JAIMES ROSERO VICTOR JEISSOM</t>
  </si>
  <si>
    <t>FO1685631056512</t>
  </si>
  <si>
    <t>MEDINA DUEÑAS ISABEL</t>
  </si>
  <si>
    <t>FO1685631072734</t>
  </si>
  <si>
    <t>RODRIGUEZ MOLINA RAUL ARMANDO</t>
  </si>
  <si>
    <t>FO1685631074594</t>
  </si>
  <si>
    <t>MONTENEGRO VARGAS MILTON CESAR</t>
  </si>
  <si>
    <t>FO1685631081192</t>
  </si>
  <si>
    <t>PADILLA SAAVEDRA JONATHAN FERNANDO</t>
  </si>
  <si>
    <t>FO1685631114906</t>
  </si>
  <si>
    <t>RODRIGUEZ MORENO LEONOR</t>
  </si>
  <si>
    <t>FO1685631123881</t>
  </si>
  <si>
    <t>GARAVITO NEIRA ALEXANDER</t>
  </si>
  <si>
    <t>FO1685631231096</t>
  </si>
  <si>
    <t>MORENO RUIZ ESPERANZA</t>
  </si>
  <si>
    <t>FO1685631270390</t>
  </si>
  <si>
    <t>SANTANA ZAMBRANO ALEJANDRA</t>
  </si>
  <si>
    <t>FO1685631273777</t>
  </si>
  <si>
    <t>BLANDON PEREA CARMEN LEONELLY</t>
  </si>
  <si>
    <t>FO1685631290158</t>
  </si>
  <si>
    <t>ESPAÑA BURGOS AYDE ALEXANDRA</t>
  </si>
  <si>
    <t>FO1685631361278</t>
  </si>
  <si>
    <t>CHINGAL FIGUEROA JOSE LUIS</t>
  </si>
  <si>
    <t>FO1685631390322</t>
  </si>
  <si>
    <t>CAMACHO SANCHEZ LUIS ARMANDO</t>
  </si>
  <si>
    <t>FO1685631481536</t>
  </si>
  <si>
    <t>ORTIZ PEREZ JOVANNE ESTEBAN</t>
  </si>
  <si>
    <t>FO1685631487458</t>
  </si>
  <si>
    <t>MEJIA URIBE MIRIAM ASTRID</t>
  </si>
  <si>
    <t>FO1685631499792</t>
  </si>
  <si>
    <t>VARGAS MOSQUERA MARIA ODILIA</t>
  </si>
  <si>
    <t>FO1685631553966</t>
  </si>
  <si>
    <t>CALDERÓN GUERRA LILIANA PATRICIA</t>
  </si>
  <si>
    <t>FO1685631560005</t>
  </si>
  <si>
    <t>LOPEZ OSTOS MICHAEL STEVE</t>
  </si>
  <si>
    <t>FO1685631577762</t>
  </si>
  <si>
    <t>OROZCO MONTOYA JHONNY SNEIDER</t>
  </si>
  <si>
    <t>FO1685631618290</t>
  </si>
  <si>
    <t>CUARAN REYES JARO LEDER</t>
  </si>
  <si>
    <t>FO1685631619604</t>
  </si>
  <si>
    <t>VILLAMIL BENITEZ EDWIN ALEXANDER</t>
  </si>
  <si>
    <t>FO1685631630087</t>
  </si>
  <si>
    <t>SANCHEZ BERNAL JHON DANIEL</t>
  </si>
  <si>
    <t>FO1685631642708</t>
  </si>
  <si>
    <t>DELGADO AMAYA WILSON ENRIQUE</t>
  </si>
  <si>
    <t>FO1685631657194</t>
  </si>
  <si>
    <t>TORRES SANCHEZ ALBA LUZ</t>
  </si>
  <si>
    <t>FO1685631691316</t>
  </si>
  <si>
    <t>CUBILLOS GARCIA ZULI YERALDINE</t>
  </si>
  <si>
    <t>FO1685631809149</t>
  </si>
  <si>
    <t>ARCINIEGAS GONZALEZ HERMES ERNEY</t>
  </si>
  <si>
    <t>FO1685631880850</t>
  </si>
  <si>
    <t>MORENO SANCHEZ OSCAR EMILIO</t>
  </si>
  <si>
    <t>FO1685631952140</t>
  </si>
  <si>
    <t>OTERO MUÑOZ ARLEY</t>
  </si>
  <si>
    <t>FO1685632046800</t>
  </si>
  <si>
    <t>ARIAS SIERRA YEHIMER ANDRES</t>
  </si>
  <si>
    <t>FO1685632076773</t>
  </si>
  <si>
    <t>PARDO NIEVES BERTA</t>
  </si>
  <si>
    <t>FO1685632082270</t>
  </si>
  <si>
    <t>RIOS HERNANDEZ AMPARO</t>
  </si>
  <si>
    <t>FO1685632176792</t>
  </si>
  <si>
    <t>ACHURY CARDENAS YESID ORLANDO</t>
  </si>
  <si>
    <t>FO1685632356577</t>
  </si>
  <si>
    <t>JIMENEZ PEREIRA CLARA INES</t>
  </si>
  <si>
    <t>FO1685632394059</t>
  </si>
  <si>
    <t>VILLAMIZAR PEÑALOSA NATALIA ANDREA</t>
  </si>
  <si>
    <t>FO1685632411395</t>
  </si>
  <si>
    <t>VEGA CARVAJAL LUZ MERY</t>
  </si>
  <si>
    <t>FO1685632440320</t>
  </si>
  <si>
    <t>PARDO PERALTA LIDA VIANNEY</t>
  </si>
  <si>
    <t>FO1685632504822</t>
  </si>
  <si>
    <t>QUINTERO RAMIREZ RICHARD ANDRES</t>
  </si>
  <si>
    <t>FO1685632540360</t>
  </si>
  <si>
    <t>AGUDELO RODRIGUEZ NOLBERTO</t>
  </si>
  <si>
    <t>FO1685632705563</t>
  </si>
  <si>
    <t>FLOREZ BELTRAN JAIRO</t>
  </si>
  <si>
    <t>FO1685632746779</t>
  </si>
  <si>
    <t>BALLESTEROS LOPEZ BERNABE</t>
  </si>
  <si>
    <t>FO1685632758349</t>
  </si>
  <si>
    <t>MEJIA PINTO LUZ MARINA</t>
  </si>
  <si>
    <t>FO1685632924313</t>
  </si>
  <si>
    <t>HERNANDEZ LANCHEROS REYZON ALEXANDER</t>
  </si>
  <si>
    <t>FO1685633124028</t>
  </si>
  <si>
    <t>MURCIA ARIAS JAZMIN ROCIO</t>
  </si>
  <si>
    <t>FO1685633183037</t>
  </si>
  <si>
    <t>MEJIA SERRATO EDWAR ALONSO</t>
  </si>
  <si>
    <t>FO1685633293862</t>
  </si>
  <si>
    <t>BARONA CARABALI JANIOR FERNANDO</t>
  </si>
  <si>
    <t>FO1685633308694</t>
  </si>
  <si>
    <t>RODRIGUEZ ANDRADE JOSE RICARDO</t>
  </si>
  <si>
    <t>FO1685633343432</t>
  </si>
  <si>
    <t>ZUBIETA CORONADO LUIS FERNANDO</t>
  </si>
  <si>
    <t>FO1685633501810</t>
  </si>
  <si>
    <t>ORTIZ LADINO ASBLEY YERITZA</t>
  </si>
  <si>
    <t>FO1685633567704</t>
  </si>
  <si>
    <t>RODRIGUEZ MORALES CLAUDIA LUCIA</t>
  </si>
  <si>
    <t>FO1685633592769</t>
  </si>
  <si>
    <t>ZULUAGA GOMEZ JORGE ARTURO</t>
  </si>
  <si>
    <t>FO1685633607619</t>
  </si>
  <si>
    <t>MARIN MARIN JAIDER ADRIAN</t>
  </si>
  <si>
    <t>FO1685633699466</t>
  </si>
  <si>
    <t>ARICAPA BARRAGAN SANDRA JIMENA</t>
  </si>
  <si>
    <t>FO1685633720717</t>
  </si>
  <si>
    <t>MONTENEGRO GARCIA WINSTON</t>
  </si>
  <si>
    <t>FO1685633850788</t>
  </si>
  <si>
    <t>PEÑA PEREZ YASMAR</t>
  </si>
  <si>
    <t>FO1685634061004</t>
  </si>
  <si>
    <t>MOREO RODRIGUEZ JUAN PABLO</t>
  </si>
  <si>
    <t>FO1685634065993</t>
  </si>
  <si>
    <t>FO1685634333210</t>
  </si>
  <si>
    <t>MEJIA CORTES RICHARD LEONARDO</t>
  </si>
  <si>
    <t>FO1685634949851</t>
  </si>
  <si>
    <t>MORENO BOLAÑOS WILSON GUSTAVO</t>
  </si>
  <si>
    <t>FO1685635349102</t>
  </si>
  <si>
    <t>NIÑO RODRIGUEZ DANIEL ANDRES</t>
  </si>
  <si>
    <t>FO1685635417527</t>
  </si>
  <si>
    <t>MANRRIQUE SANCHEZ MIGUEL ANGEL</t>
  </si>
  <si>
    <t>FO1685635432546</t>
  </si>
  <si>
    <t>ORDOÑEZ SAAVEDRA JOHN JAIRO</t>
  </si>
  <si>
    <t>FO1685635509976</t>
  </si>
  <si>
    <t>LÓPEZ SALAMANCA CARLOS ANDRÉS</t>
  </si>
  <si>
    <t>FO1685635694062</t>
  </si>
  <si>
    <t>LOZANO CASAS SANDRA BIBIANA</t>
  </si>
  <si>
    <t>FO1685636066289</t>
  </si>
  <si>
    <t>MOSQUERA MOSQUERA YEFRY EMIR</t>
  </si>
  <si>
    <t>FO1685636405311</t>
  </si>
  <si>
    <t>SANMARTIN GOMEZ CARLOS ROBERTO</t>
  </si>
  <si>
    <t>FO1685637255500</t>
  </si>
  <si>
    <t>SALAZAR IDÁRRAGA ANDRÉS FELIPE</t>
  </si>
  <si>
    <t>FO1685637306385</t>
  </si>
  <si>
    <t>ASPRILLA IBARGUEN EDGAR DARIO</t>
  </si>
  <si>
    <t>FO1685637874961</t>
  </si>
  <si>
    <t>ORTIZ SANTOS BRAYAN JOSE</t>
  </si>
  <si>
    <t>FO1685638324119</t>
  </si>
  <si>
    <t>MIDEROS ROSERO PATRICIA CRISTINA</t>
  </si>
  <si>
    <t>FO1685638389863</t>
  </si>
  <si>
    <t>MELO GARZON LEONARDO</t>
  </si>
  <si>
    <t>FO1685639130453</t>
  </si>
  <si>
    <t>JIMENEZ RAMOS CLAUDIA XIMENA</t>
  </si>
  <si>
    <t>FO1685648911282</t>
  </si>
  <si>
    <t>BONILLA RENGIFO DERLI PILAR</t>
  </si>
  <si>
    <t>FO1685649673450</t>
  </si>
  <si>
    <t>BENÍTEZ TARACHE CARLOS ALFREDO</t>
  </si>
  <si>
    <t>FO1685650175850</t>
  </si>
  <si>
    <t>TRIVIÑO ROJAS GUSTAVO ADOLFO</t>
  </si>
  <si>
    <t>FO1698069782694</t>
  </si>
  <si>
    <t>FO1698070133311</t>
  </si>
  <si>
    <t>FO1698070186956</t>
  </si>
  <si>
    <t>FO1698070194927</t>
  </si>
  <si>
    <t>DONATO CUEVAS CAROL YOGELI</t>
  </si>
  <si>
    <t>FO1698070234918</t>
  </si>
  <si>
    <t>ERAZO RIVAS SORANY VIVIANA</t>
  </si>
  <si>
    <t>FO1698070266411</t>
  </si>
  <si>
    <t>AYA PEREZ JAVIER OSWALDO</t>
  </si>
  <si>
    <t>FO1698070272341</t>
  </si>
  <si>
    <t>DIAZ ARDILA LUIS FREDY</t>
  </si>
  <si>
    <t>FO1698070342346</t>
  </si>
  <si>
    <t>AGUDELO VARGAS NILTON EDWARD</t>
  </si>
  <si>
    <t>FO1698070385422</t>
  </si>
  <si>
    <t>ACOSTA FRANKLIN HEILER</t>
  </si>
  <si>
    <t>FO1698070535386</t>
  </si>
  <si>
    <t>MUÑOZ MONRROY ELIAS</t>
  </si>
  <si>
    <t>FO1698070581933</t>
  </si>
  <si>
    <t>UREÑA GOMEZ JEFERSON EDUARDO</t>
  </si>
  <si>
    <t>FO1698070594750</t>
  </si>
  <si>
    <t>OSPINA RAMIREZ JAIME ANDRES</t>
  </si>
  <si>
    <t>FO1698070602489</t>
  </si>
  <si>
    <t>FO1698070624983</t>
  </si>
  <si>
    <t>GELVEZ QUINTERO MONICA MILENA</t>
  </si>
  <si>
    <t>FO1698070775589</t>
  </si>
  <si>
    <t>BALLEN GARCIA EDILBERTO</t>
  </si>
  <si>
    <t>FO1698070776311</t>
  </si>
  <si>
    <t>SANGUINETTI GONZALEZ FABIAN ANDRES</t>
  </si>
  <si>
    <t>FO1698070790931</t>
  </si>
  <si>
    <t>LUQUERNA RODRIGUEZ ANA MARIA</t>
  </si>
  <si>
    <t>FO1698070905447</t>
  </si>
  <si>
    <t>RODRIGUEZ MALAGON GLORIA NEL</t>
  </si>
  <si>
    <t>FO1698070954960</t>
  </si>
  <si>
    <t>QUINTERO LLANOS GILSON</t>
  </si>
  <si>
    <t>FO1698070968416</t>
  </si>
  <si>
    <t>CASTILLO AGUILERA LUIS FRANCISCO</t>
  </si>
  <si>
    <t>FO1698071056086</t>
  </si>
  <si>
    <t>CHAPARRO GRANADOS RAQUEL JULIANA</t>
  </si>
  <si>
    <t>FO1698071056271</t>
  </si>
  <si>
    <t>RAMIREZ ALZATE JOSE ANTONIO</t>
  </si>
  <si>
    <t>FO1698071069714</t>
  </si>
  <si>
    <t>LOPEZ GARCIA FANNY LILIANA</t>
  </si>
  <si>
    <t>FO1698071089569</t>
  </si>
  <si>
    <t>USMA REYES GUILLERMO ENRIQUE</t>
  </si>
  <si>
    <t>FO1698071096127</t>
  </si>
  <si>
    <t>MAHECHA HERNANDEZ FELIX ALBERTO</t>
  </si>
  <si>
    <t>FO1698071106597</t>
  </si>
  <si>
    <t>ARAGONEZ OSPINA JONATAN</t>
  </si>
  <si>
    <t>FO1698071116463</t>
  </si>
  <si>
    <t>HOLGUIN AGUIRRE KELLY JOVANA</t>
  </si>
  <si>
    <t>FO1698071143117</t>
  </si>
  <si>
    <t>SOLIS CARABALI JOSE FRANCISCO</t>
  </si>
  <si>
    <t>FO1698071182440</t>
  </si>
  <si>
    <t>APONTE RAVELO ADELA</t>
  </si>
  <si>
    <t>FO1698071188608</t>
  </si>
  <si>
    <t>GRISALES GONZALEZ JULIAN FELIPE</t>
  </si>
  <si>
    <t>FO1698071274719</t>
  </si>
  <si>
    <t>DUARTE QUINTERO CRISTTIAN LEONARDO</t>
  </si>
  <si>
    <t>FO1698071310148</t>
  </si>
  <si>
    <t>HERRERA ZUÑIGA FRANCISCO DE JESUS</t>
  </si>
  <si>
    <t>FO1698071342505</t>
  </si>
  <si>
    <t>VILLAMARIN RIAÑO FLORALBA</t>
  </si>
  <si>
    <t>FO1698071427487</t>
  </si>
  <si>
    <t>RODRIGUEZ ARIZA CAROLINA</t>
  </si>
  <si>
    <t>FO1698071430283</t>
  </si>
  <si>
    <t>MEDINA NEIRA WILBER</t>
  </si>
  <si>
    <t>FO1698071451165</t>
  </si>
  <si>
    <t>BASTIDAS ROJAS CARLOS ANDRES</t>
  </si>
  <si>
    <t>FO1698071472637</t>
  </si>
  <si>
    <t>ARIAS DURAN CRISTIAN JOAN</t>
  </si>
  <si>
    <t>FO1698071473230</t>
  </si>
  <si>
    <t>GUEVARA BERMEO LUIS ALBERTO</t>
  </si>
  <si>
    <t>FO1698071495921</t>
  </si>
  <si>
    <t>TAPIAS TORRES ORLANDO</t>
  </si>
  <si>
    <t>FO1698071513061</t>
  </si>
  <si>
    <t>RENGIFO CARDONA JHON STIVENSON</t>
  </si>
  <si>
    <t>FO1698071537150</t>
  </si>
  <si>
    <t>GONZALEZ PINO YAQUELINE ANDREA</t>
  </si>
  <si>
    <t>FO1698071619758</t>
  </si>
  <si>
    <t>DUCUARA REYES EDINSON JAVIER</t>
  </si>
  <si>
    <t>FO1698071633962</t>
  </si>
  <si>
    <t>GONZALEZ VELASQUEZ JOSE ALVARO</t>
  </si>
  <si>
    <t>FO1698071655687</t>
  </si>
  <si>
    <t>GONZALEZ MEDINA MARIO YESID</t>
  </si>
  <si>
    <t>FO1698071689183</t>
  </si>
  <si>
    <t>RIVERO SILVA JOSE DEL CRISTO DE JESUS</t>
  </si>
  <si>
    <t>FO1698071796387</t>
  </si>
  <si>
    <t>BECERRA MEDINA CESAR LEONARDO</t>
  </si>
  <si>
    <t>FO1698071854129</t>
  </si>
  <si>
    <t>FO1698071895067</t>
  </si>
  <si>
    <t>LUNA ROJAS DANNY YULEIMA</t>
  </si>
  <si>
    <t>FO1698071948168</t>
  </si>
  <si>
    <t>ANGARITA ROJAS CARLOS ALBERTO</t>
  </si>
  <si>
    <t>FO1698071975831</t>
  </si>
  <si>
    <t>FO1698071992930</t>
  </si>
  <si>
    <t>CARVAJAL SALCEDO VICTOR ARLEY</t>
  </si>
  <si>
    <t>FO1698071998425</t>
  </si>
  <si>
    <t>PUENTES ESPINOSA JOSE RAUL</t>
  </si>
  <si>
    <t>FO1698072020629</t>
  </si>
  <si>
    <t>JIMENEZ ARTEAGA IVAN JOSE</t>
  </si>
  <si>
    <t>FO1698072051037</t>
  </si>
  <si>
    <t>PINEDA RIVERA MARY SIRLEY</t>
  </si>
  <si>
    <t>FO1698072061724</t>
  </si>
  <si>
    <t>FO1698072100967</t>
  </si>
  <si>
    <t>GARCIA MOSCOSO BRAYAN</t>
  </si>
  <si>
    <t>FO1698072133223</t>
  </si>
  <si>
    <t>CORREDOR DIAZ FREDY HERNANDO</t>
  </si>
  <si>
    <t>FO1698072134469</t>
  </si>
  <si>
    <t>CERINZA TOBOS LUIS EDUARDO</t>
  </si>
  <si>
    <t>FO1698072244541</t>
  </si>
  <si>
    <t>OLARTE OSSA HERNAN DARIO</t>
  </si>
  <si>
    <t>FO1698072258145</t>
  </si>
  <si>
    <t>DURAN PELAEZ GELMUTH</t>
  </si>
  <si>
    <t>FO1698072283233</t>
  </si>
  <si>
    <t>ALBOR GONZALEZ HUGO ALBERTO</t>
  </si>
  <si>
    <t>FO1698072284005</t>
  </si>
  <si>
    <t>CUERVO VERANO NESTOR IVAN</t>
  </si>
  <si>
    <t>FO1698072317328</t>
  </si>
  <si>
    <t>NIÑO CARDONA RUBEN FERNANDO</t>
  </si>
  <si>
    <t>FO1698072373494</t>
  </si>
  <si>
    <t>HERNANDEZ ARBOLEDA WILLIAM</t>
  </si>
  <si>
    <t>FO1698072373634</t>
  </si>
  <si>
    <t>RUIZ AMADO SANDRA MARLEN</t>
  </si>
  <si>
    <t>FO1698072398731</t>
  </si>
  <si>
    <t>TORRES AGUILAR SANDRA YAZMIN</t>
  </si>
  <si>
    <t>FO1698072442066</t>
  </si>
  <si>
    <t>HERNANDEZ SEPULVEDA HERNAN DARIO</t>
  </si>
  <si>
    <t>FO1698072467991</t>
  </si>
  <si>
    <t>GONZALEZ CRUZ MALFI OLIVA</t>
  </si>
  <si>
    <t>FO1698072475321</t>
  </si>
  <si>
    <t>CLAVIJO VELASQUEZ JOSE MANUEL</t>
  </si>
  <si>
    <t>FO1698072502287</t>
  </si>
  <si>
    <t>HERNANDEZ MARTINEZ JOSE MIGUEL</t>
  </si>
  <si>
    <t>FO1698072502856</t>
  </si>
  <si>
    <t>RICAURTE PERALTA CARLOS ARTURO</t>
  </si>
  <si>
    <t>FO1698072533307</t>
  </si>
  <si>
    <t>ARGAEZ VARGAS ISABEL CRISTINA</t>
  </si>
  <si>
    <t>FO1698072541889</t>
  </si>
  <si>
    <t>HERNANDEZ QUINTERO DORIS</t>
  </si>
  <si>
    <t>FO1698072569172</t>
  </si>
  <si>
    <t>CUERVO CUERVO MIGUEL ANGEL</t>
  </si>
  <si>
    <t>FO1698072624940</t>
  </si>
  <si>
    <t>RINCON JORGE ANDRES</t>
  </si>
  <si>
    <t>FO1698072657078</t>
  </si>
  <si>
    <t>PORRAS BOHADA RAFAEL CAMILO</t>
  </si>
  <si>
    <t>FO1698072661747</t>
  </si>
  <si>
    <t>MONTES BASTIDAS JEYFERSON DAVID</t>
  </si>
  <si>
    <t>FO1698072665819</t>
  </si>
  <si>
    <t>SÁNCHEZ DURAN JESUS ALFONSO</t>
  </si>
  <si>
    <t>FO1698072699986</t>
  </si>
  <si>
    <t>FO1698072702088</t>
  </si>
  <si>
    <t>TIQUE LOAIZA JAIRO</t>
  </si>
  <si>
    <t>FO1698072708128</t>
  </si>
  <si>
    <t>TAPIA AMADOR BRIAN STEVEN</t>
  </si>
  <si>
    <t>FO1698072727429</t>
  </si>
  <si>
    <t>DOMINGUEZ GOMEZ JESUS ARNULFO</t>
  </si>
  <si>
    <t>FO1698072754276</t>
  </si>
  <si>
    <t>CASTRO PINEDA OSCAR</t>
  </si>
  <si>
    <t>FO1698072760925</t>
  </si>
  <si>
    <t>CASTILLO MONCADA YURY ALEJANDRA</t>
  </si>
  <si>
    <t>FO1698072846717</t>
  </si>
  <si>
    <t>FRANCO OSSA CRISTHIAN ANDRES</t>
  </si>
  <si>
    <t>FO1698072854873</t>
  </si>
  <si>
    <t>CASTILLO BURITICA HERNAN DUQUEIRO</t>
  </si>
  <si>
    <t>FO1698073068492</t>
  </si>
  <si>
    <t>GUAPACHA BARTOLO JORGE LEONARDO</t>
  </si>
  <si>
    <t>FO1698073083058</t>
  </si>
  <si>
    <t>VELASQUEZ SANTIAGO JUAN CARLOS</t>
  </si>
  <si>
    <t>FO1698073088601</t>
  </si>
  <si>
    <t>CUCAITA RUBIO DIEGO FERNANDO</t>
  </si>
  <si>
    <t>FO1698073090199</t>
  </si>
  <si>
    <t>RAMIREZ CAMACHO MARIA DUBIA</t>
  </si>
  <si>
    <t>FO1698073115412</t>
  </si>
  <si>
    <t>FO1698073226474</t>
  </si>
  <si>
    <t>FO1698073315445</t>
  </si>
  <si>
    <t>FERNANDEZ PARRA CARLOS ENRIQUE</t>
  </si>
  <si>
    <t>FO1698073326117</t>
  </si>
  <si>
    <t>ARBOLEDA PIEDRAHITA YORLY ARMANDO</t>
  </si>
  <si>
    <t>FO1698073354859</t>
  </si>
  <si>
    <t>MORA ROA NELSON ENRIQUE</t>
  </si>
  <si>
    <t>FO1698073395132</t>
  </si>
  <si>
    <t>FO1698073415219</t>
  </si>
  <si>
    <t>SIERRA GONZALEZ MARIA CAROLINA</t>
  </si>
  <si>
    <t>FO1698073421516</t>
  </si>
  <si>
    <t>GONZALEZ MARIÑO MARIA PAOLA</t>
  </si>
  <si>
    <t>FO1698073436552</t>
  </si>
  <si>
    <t>JIMENEZ PIÑEROS DIANA MILENA</t>
  </si>
  <si>
    <t>FO1698073486802</t>
  </si>
  <si>
    <t>APARICIO CARDENAS LUIS ANTONIO</t>
  </si>
  <si>
    <t>FO1698073529000</t>
  </si>
  <si>
    <t>CANO ACEVEDO LUIS GUILLERMO</t>
  </si>
  <si>
    <t>FO1698073598082</t>
  </si>
  <si>
    <t>MUÑOZ MARTINEZ CARLOS MENANDRO</t>
  </si>
  <si>
    <t>FO1698073704645</t>
  </si>
  <si>
    <t>ROJAS CONDE CARLOS JOSE</t>
  </si>
  <si>
    <t>FO1698073707656</t>
  </si>
  <si>
    <t>SALCEDO TORRES DIEGO FERNANDO</t>
  </si>
  <si>
    <t>FO1698073710515</t>
  </si>
  <si>
    <t>CASTELLANOS TORRES ORLANDO</t>
  </si>
  <si>
    <t>FO1698073719691</t>
  </si>
  <si>
    <t>ISAZA HERRERA DEYWISON ALBERTO</t>
  </si>
  <si>
    <t>FO1698073861849</t>
  </si>
  <si>
    <t>FO1698073923151</t>
  </si>
  <si>
    <t>BOLIVAR ALEGRIA ALDEMAR</t>
  </si>
  <si>
    <t>FO1698073954938</t>
  </si>
  <si>
    <t>FO1698074003863</t>
  </si>
  <si>
    <t>RODRIGUEZ RAMIREZ LYLIA CAMILA</t>
  </si>
  <si>
    <t>FO1698074020181</t>
  </si>
  <si>
    <t>PERALTA ESCOBAR JOSE HAROL</t>
  </si>
  <si>
    <t>FO1698074031238</t>
  </si>
  <si>
    <t>YUCUNA YUCUNA JORGE ELIECER</t>
  </si>
  <si>
    <t>FO1698074054970</t>
  </si>
  <si>
    <t>PACHECO JOSE ARIEL</t>
  </si>
  <si>
    <t>FO1698074064410</t>
  </si>
  <si>
    <t>FO1698074116830</t>
  </si>
  <si>
    <t>ZAPATA ARISTIZABAL EDWIN ALEXANDER</t>
  </si>
  <si>
    <t>FO1698074242646</t>
  </si>
  <si>
    <t>NIÑO MONROY LEIDY VIVIAN</t>
  </si>
  <si>
    <t>FO1698074282167</t>
  </si>
  <si>
    <t>HENAO RESTREPO JARRISON</t>
  </si>
  <si>
    <t>FO1698074318288</t>
  </si>
  <si>
    <t>CIFUENTES VALENCIA JHON EDISON</t>
  </si>
  <si>
    <t>FO1698074396265</t>
  </si>
  <si>
    <t>BAQUERO CAÑAVERAL ANDRES</t>
  </si>
  <si>
    <t>FO1698074470705</t>
  </si>
  <si>
    <t>SUAZA ARANGO ANDRES FELIPE</t>
  </si>
  <si>
    <t>FO1698074518494</t>
  </si>
  <si>
    <t>VARGAS MEZA BEATRIZ HELENA</t>
  </si>
  <si>
    <t>FO1698074522496</t>
  </si>
  <si>
    <t>PARRA VARGAS YEISON ALEJANDRO</t>
  </si>
  <si>
    <t>FO1698074582800</t>
  </si>
  <si>
    <t>GARCÍA ELIANA YULIET</t>
  </si>
  <si>
    <t>FO1698074590634</t>
  </si>
  <si>
    <t>FO1698074633868</t>
  </si>
  <si>
    <t>MONROY NIETO EDNER ANDRES</t>
  </si>
  <si>
    <t>FO1698074665420</t>
  </si>
  <si>
    <t>ARANGO MEZA DIDIER</t>
  </si>
  <si>
    <t>FO1698074725419</t>
  </si>
  <si>
    <t>ESCOBAR ARAQUE DUVAN ALONSO</t>
  </si>
  <si>
    <t>FO1698074731218</t>
  </si>
  <si>
    <t>FO1698074737432</t>
  </si>
  <si>
    <t>OSORIO GRANADA WILMAR</t>
  </si>
  <si>
    <t>FO1698074741613</t>
  </si>
  <si>
    <t>ESCOBAR GONZALEZ DANIEL</t>
  </si>
  <si>
    <t>FO1698074776900</t>
  </si>
  <si>
    <t>SANJUAN MARIA ALEJANDRA</t>
  </si>
  <si>
    <t>FO1698075040978</t>
  </si>
  <si>
    <t>CARRILLO MONTAÑO REINALDO ANDRÉS</t>
  </si>
  <si>
    <t>FO1698075049062</t>
  </si>
  <si>
    <t>MUÑOZ MENDIVELSO OLMAN GUILLERMO</t>
  </si>
  <si>
    <t>FO1698075094504</t>
  </si>
  <si>
    <t>BOLAÑOS SALAZAR JAIME BERNARDO</t>
  </si>
  <si>
    <t>FO1698075136103</t>
  </si>
  <si>
    <t>LOPEZ RODRIGUEZ LEONELA</t>
  </si>
  <si>
    <t>FO1698075162168</t>
  </si>
  <si>
    <t>SIERRA ARANGO WILVER ANDRES</t>
  </si>
  <si>
    <t>FO1698075172430</t>
  </si>
  <si>
    <t>GONZALEZ NOREÑA DIDIER ALONSO</t>
  </si>
  <si>
    <t>FO1698075220472</t>
  </si>
  <si>
    <t>ARDILA GOMEZ GERARDO ALBERTO</t>
  </si>
  <si>
    <t>FO1698075238454</t>
  </si>
  <si>
    <t>ROJAS GRANADA MIGUIEL ANGEL</t>
  </si>
  <si>
    <t>FO1698075257119</t>
  </si>
  <si>
    <t>CONTRERAS MENESES ENDER RENE</t>
  </si>
  <si>
    <t>FO1698075283787</t>
  </si>
  <si>
    <t>PAREDES DIAZ JESSIKA KATERIN</t>
  </si>
  <si>
    <t>FO1698075333242</t>
  </si>
  <si>
    <t>RUIZ SILVA JOSE ELEUTERIO</t>
  </si>
  <si>
    <t>FO1698075440036</t>
  </si>
  <si>
    <t>FLOREZ AYALA MIGUEL ANGEL</t>
  </si>
  <si>
    <t>FO1698075503836</t>
  </si>
  <si>
    <t>HENAO BUITRAGO YEISON ANDRES</t>
  </si>
  <si>
    <t>FO1698075671038</t>
  </si>
  <si>
    <t>PÉREZ NÚÑEZ CARLOS OCTAVIO</t>
  </si>
  <si>
    <t>FO1698075682752</t>
  </si>
  <si>
    <t>FO1698075688612</t>
  </si>
  <si>
    <t>HURTADO MONTAÑO FERNEY YOVANY</t>
  </si>
  <si>
    <t>FO1698075696164</t>
  </si>
  <si>
    <t>LLANO ZAPATA LEANDRO</t>
  </si>
  <si>
    <t>FO1698075819011</t>
  </si>
  <si>
    <t>RIVERA LIZARAZO RAQUEL ADRIANA</t>
  </si>
  <si>
    <t>FO1698075841303</t>
  </si>
  <si>
    <t>ZAPATA BOLIVAR JOHN FREDDY</t>
  </si>
  <si>
    <t>FO1698075854355</t>
  </si>
  <si>
    <t>FO1698075979876</t>
  </si>
  <si>
    <t>PERDOMO MONTEALEGRE TULIO ALEXANDER</t>
  </si>
  <si>
    <t>FO1698076093757</t>
  </si>
  <si>
    <t>GAMBA BAQUERO VICTOR MANUEL</t>
  </si>
  <si>
    <t>FO1698076387419</t>
  </si>
  <si>
    <t>FO1698076412161</t>
  </si>
  <si>
    <t>SÁNCHEZ BUENAVENTURA JULIÁN ANDRÉS</t>
  </si>
  <si>
    <t>FO1698076460508</t>
  </si>
  <si>
    <t>VERGARA CAMPOS SANDRA MILENA</t>
  </si>
  <si>
    <t>FO1698076474245</t>
  </si>
  <si>
    <t>DIAZ HERNANDEZ JAMIR ANTONIO</t>
  </si>
  <si>
    <t>FO1698076500172</t>
  </si>
  <si>
    <t>AGUILERA SILVA EDGAR GUSTAVO</t>
  </si>
  <si>
    <t>FO1698076558425</t>
  </si>
  <si>
    <t>GOMEZ SANCHEZ CAROLINA</t>
  </si>
  <si>
    <t>FO1698076615281</t>
  </si>
  <si>
    <t>FO1698076618526</t>
  </si>
  <si>
    <t>PERDOMO CHAQUEA NESTOR HUGO</t>
  </si>
  <si>
    <t>FO1698076629250</t>
  </si>
  <si>
    <t>SANCHEZ ANGULO LUIS ENRIQUE</t>
  </si>
  <si>
    <t>FO1698076710594</t>
  </si>
  <si>
    <t>CAÑON CARDENAS OLGA MILENA</t>
  </si>
  <si>
    <t>FO1698076780462</t>
  </si>
  <si>
    <t>RODRIGUEZ LAITON JUAN VICENTE</t>
  </si>
  <si>
    <t>FO1698076861853</t>
  </si>
  <si>
    <t>FO1698076873052</t>
  </si>
  <si>
    <t>CABALLERO ALFONSO MARIA EVELIA</t>
  </si>
  <si>
    <t>FO1698076882047</t>
  </si>
  <si>
    <t>VARGAS DIAZ NESTOR FABIAN</t>
  </si>
  <si>
    <t>FO1698076942001</t>
  </si>
  <si>
    <t>RESTREPO CADAVID LUCAS</t>
  </si>
  <si>
    <t>FO1698076972881</t>
  </si>
  <si>
    <t>VARGAS CLAVIJO GERMAN HARVEY</t>
  </si>
  <si>
    <t>FO1698077090059</t>
  </si>
  <si>
    <t>ACOSTA MENESES LUIS FERNANDO</t>
  </si>
  <si>
    <t>FO1698077119704</t>
  </si>
  <si>
    <t>JARAMILLO FLOREZ DORYS</t>
  </si>
  <si>
    <t>FO1698077125851</t>
  </si>
  <si>
    <t>GUERRERO ESPINOSA JOHN EDWAR</t>
  </si>
  <si>
    <t>FO1698077278759</t>
  </si>
  <si>
    <t>RAMIREZ OYUELA CARLOS ARTURO</t>
  </si>
  <si>
    <t>FO1698077313811</t>
  </si>
  <si>
    <t>CARVAJAL LOPEZ WILINGTHON ARLEY</t>
  </si>
  <si>
    <t>FO1698077344510</t>
  </si>
  <si>
    <t>FO1698077504124</t>
  </si>
  <si>
    <t>PEREZ TIMANA ALBEIRO LAUREANO</t>
  </si>
  <si>
    <t>FO1698077525312</t>
  </si>
  <si>
    <t>FO1698077682340</t>
  </si>
  <si>
    <t>FO1698077799613</t>
  </si>
  <si>
    <t>REYES RUANO YOSMAN FLOVER</t>
  </si>
  <si>
    <t>FO1698078075020</t>
  </si>
  <si>
    <t>MUÑOZ RIASCOS CARLOS GERMAN</t>
  </si>
  <si>
    <t>FO1698078241127</t>
  </si>
  <si>
    <t>MENA LOZANO ROGER DARIO</t>
  </si>
  <si>
    <t>FO1698078280215</t>
  </si>
  <si>
    <t>LEIVA CAICEDO GARY CHRISTIAN</t>
  </si>
  <si>
    <t>FO1698078356996</t>
  </si>
  <si>
    <t>ALVAREZ ESPITIA EDWIN JOSE</t>
  </si>
  <si>
    <t>FO1698078512095</t>
  </si>
  <si>
    <t>JAIMES RABELO JYMMER LEONARDO</t>
  </si>
  <si>
    <t>FO1698078761523</t>
  </si>
  <si>
    <t>FARIA MORALES FARID ALBERTO</t>
  </si>
  <si>
    <t>FO1698078814925</t>
  </si>
  <si>
    <t>REYES ACOSTA JUAN CARLOS</t>
  </si>
  <si>
    <t>FO1698079443364</t>
  </si>
  <si>
    <t>ALARCON MARTINEZ MELISA DEL CARMEN</t>
  </si>
  <si>
    <t>FO1698079448777</t>
  </si>
  <si>
    <t>FO1698079664732</t>
  </si>
  <si>
    <t>LEMUS PINTO JAVIER GUSTAVO</t>
  </si>
  <si>
    <t>FO1698079813672</t>
  </si>
  <si>
    <t>ALMARIO OTAVO ABID ALEJANDRO</t>
  </si>
  <si>
    <t>FO1698080341630</t>
  </si>
  <si>
    <t>POVEDA JOHAN ENRIQUE</t>
  </si>
  <si>
    <t>FO1698080448596</t>
  </si>
  <si>
    <t>BARAJAS GELVEZ CARLOS ALEJANDRO</t>
  </si>
  <si>
    <t>FO1698081804613</t>
  </si>
  <si>
    <t>FERRO PUIN CARLOS HERNANDO</t>
  </si>
  <si>
    <t>FO1698082534988</t>
  </si>
  <si>
    <t>ROJAS SUAREZ YULI ESPERANZA</t>
  </si>
  <si>
    <t>FO1698082745203</t>
  </si>
  <si>
    <t>ARBOLEDA MUÑOZ EDWIN JHOAN</t>
  </si>
  <si>
    <t>FO1698088591379</t>
  </si>
  <si>
    <t>ANGEL PARRA MARIA LUZ</t>
  </si>
  <si>
    <t>FO1699366051071</t>
  </si>
  <si>
    <t>FO1699366238883</t>
  </si>
  <si>
    <t>FO1699366288461</t>
  </si>
  <si>
    <t>ALBA ARIAS FABIOLA</t>
  </si>
  <si>
    <t>FO1699366306929</t>
  </si>
  <si>
    <t>SILVA BONILLA DIEGO ABELARDO</t>
  </si>
  <si>
    <t>FO1699366358364</t>
  </si>
  <si>
    <t>FO1699366360198</t>
  </si>
  <si>
    <t>FO1699366453930</t>
  </si>
  <si>
    <t>PULIDO ESNEIDER MAURICIO</t>
  </si>
  <si>
    <t>FO1699366491265</t>
  </si>
  <si>
    <t>FO1699366509206</t>
  </si>
  <si>
    <t>VARON MARTINEZ JORGE ENRIQUE</t>
  </si>
  <si>
    <t>FO1699366546984</t>
  </si>
  <si>
    <t>FO1699366630950</t>
  </si>
  <si>
    <t>VALE MOSQUERA EDGAR ORLANDO</t>
  </si>
  <si>
    <t>FO1699366641458</t>
  </si>
  <si>
    <t>HIDROBO JOSE LUIS</t>
  </si>
  <si>
    <t>FO1699366662422</t>
  </si>
  <si>
    <t>FO1699366711853</t>
  </si>
  <si>
    <t>AMADO VARGAS FULVER ENRIQUE</t>
  </si>
  <si>
    <t>FO1699366726474</t>
  </si>
  <si>
    <t>HERNANDEZ ELVIS ERNEY</t>
  </si>
  <si>
    <t>FO1699366738645</t>
  </si>
  <si>
    <t>FO1699366750789</t>
  </si>
  <si>
    <t>PANTOJA GUSTIN LUIS ALBERTO</t>
  </si>
  <si>
    <t>FO1699366800994</t>
  </si>
  <si>
    <t>FO1699366805712</t>
  </si>
  <si>
    <t>PEÑA FAJARDO PATRICIA TERESITA DEL NIÑO JESUS</t>
  </si>
  <si>
    <t>FO1699366808741</t>
  </si>
  <si>
    <t>CANO ZAPATA JUAN GUILLERMO</t>
  </si>
  <si>
    <t>FO1699366816318</t>
  </si>
  <si>
    <t>QUINTERO SERNA LUIS FERNANDO</t>
  </si>
  <si>
    <t>FO1699366826879</t>
  </si>
  <si>
    <t>MURILLO HERMINDO</t>
  </si>
  <si>
    <t>FO1699366827794</t>
  </si>
  <si>
    <t>CAPERA FIGUEROA JAMER</t>
  </si>
  <si>
    <t>FO1699366828735</t>
  </si>
  <si>
    <t>LEYES CUTA LEONARDO</t>
  </si>
  <si>
    <t>FO1699366829875</t>
  </si>
  <si>
    <t>FO1699366829980</t>
  </si>
  <si>
    <t>FO1699366837244</t>
  </si>
  <si>
    <t>ROMERO ESCAMILLA PEDRO WILFRED</t>
  </si>
  <si>
    <t>FO1699366840799</t>
  </si>
  <si>
    <t>BELTRAN CALCETERO JORGE ALEXANDER</t>
  </si>
  <si>
    <t>FO1699366849002</t>
  </si>
  <si>
    <t>BARAJAS GUIZA SANDRA YOLIMA</t>
  </si>
  <si>
    <t>FO1699366849540</t>
  </si>
  <si>
    <t>PARRA MANCERA DANY JESUS</t>
  </si>
  <si>
    <t>FO1699366851751</t>
  </si>
  <si>
    <t>CEBALLOS OVIEDO DIANA STELLA</t>
  </si>
  <si>
    <t>FO1699366855222</t>
  </si>
  <si>
    <t>MORALES CASTRO CONCEPCION</t>
  </si>
  <si>
    <t>FO1699366872750</t>
  </si>
  <si>
    <t>FO1699366875027</t>
  </si>
  <si>
    <t>FO1699366875063</t>
  </si>
  <si>
    <t>PAZ MARTINEZ CRISTIAN HERNAN</t>
  </si>
  <si>
    <t>FO1699366886009</t>
  </si>
  <si>
    <t>BARRIOS MARTINEZ EDWIN YOHANNI</t>
  </si>
  <si>
    <t>FO1699366912982</t>
  </si>
  <si>
    <t>BELTRAN CAICEDO ANDRES RICARDO</t>
  </si>
  <si>
    <t>FO1699366922534</t>
  </si>
  <si>
    <t>MARTINEZ TUBERQUIA HAROLD SMITH</t>
  </si>
  <si>
    <t>FO1699366924152</t>
  </si>
  <si>
    <t>LOPEZ PIÑEROS JULIAN DAVID</t>
  </si>
  <si>
    <t>FO1699366930241</t>
  </si>
  <si>
    <t>FO1699366936378</t>
  </si>
  <si>
    <t>FO1699366938831</t>
  </si>
  <si>
    <t>FO1699366939305</t>
  </si>
  <si>
    <t>MEDINA CAICEDO EDGAR ANDRES</t>
  </si>
  <si>
    <t>FO1699366940796</t>
  </si>
  <si>
    <t>FO1699366952293</t>
  </si>
  <si>
    <t>JURADO LOPEZ CONSUELO</t>
  </si>
  <si>
    <t>FO1699366961693</t>
  </si>
  <si>
    <t>FO1699366969369</t>
  </si>
  <si>
    <t>FO1699366969757</t>
  </si>
  <si>
    <t>LUQUE LOZANO BALDOMERO</t>
  </si>
  <si>
    <t>FO1699366974588</t>
  </si>
  <si>
    <t>FO1699366984124</t>
  </si>
  <si>
    <t>GIRALDO NIVIA CARLOS ANDREY</t>
  </si>
  <si>
    <t>FO1699366991803</t>
  </si>
  <si>
    <t>RODRIGUEZ DIAZGRANADOS JUAN CARLOS</t>
  </si>
  <si>
    <t>FO1699366994726</t>
  </si>
  <si>
    <t>FO1699366995435</t>
  </si>
  <si>
    <t>CASTELLANOS RINCON ROBIN</t>
  </si>
  <si>
    <t>FO1699367012936</t>
  </si>
  <si>
    <t>ZAPATA GARCIA HERIBERTO ANDRES</t>
  </si>
  <si>
    <t>FO1699367014869</t>
  </si>
  <si>
    <t>PEREZ RODRIGUEZ FLORENTINO</t>
  </si>
  <si>
    <t>FO1699367014932</t>
  </si>
  <si>
    <t>RAMON HERNANDEZ JEFFERSON DANIEL</t>
  </si>
  <si>
    <t>FO1699367016766</t>
  </si>
  <si>
    <t>CASTAÑEDA SOTO MARIO ALBERTO</t>
  </si>
  <si>
    <t>FO1699367019575</t>
  </si>
  <si>
    <t>DUARTE PEREZ NELSON ALFONSO</t>
  </si>
  <si>
    <t>FO1699367022738</t>
  </si>
  <si>
    <t>ORTEGA VERA JOSE AFANADOR</t>
  </si>
  <si>
    <t>FO1699367031148</t>
  </si>
  <si>
    <t>FO1699367034894</t>
  </si>
  <si>
    <t>AGUDELO PUENTES ARIOLFO</t>
  </si>
  <si>
    <t>FO1699367037992</t>
  </si>
  <si>
    <t>FO1699367042506</t>
  </si>
  <si>
    <t>RODRIGUEZ BELTRAN EDISON LEONARDO</t>
  </si>
  <si>
    <t>FO1699367046323</t>
  </si>
  <si>
    <t>FO1699367049463</t>
  </si>
  <si>
    <t>TOSE GARCIA YOLIMA</t>
  </si>
  <si>
    <t>FO1699367049468</t>
  </si>
  <si>
    <t>RODRIGUEZ LORENA</t>
  </si>
  <si>
    <t>FO1699367061606</t>
  </si>
  <si>
    <t>RIOS RICO MELBA LUCIA</t>
  </si>
  <si>
    <t>FO1699367067865</t>
  </si>
  <si>
    <t>RUBIO FRESNEDA DIANA MILENA</t>
  </si>
  <si>
    <t>FO1699367068002</t>
  </si>
  <si>
    <t>CELY MORALES MARIA ANTONIA</t>
  </si>
  <si>
    <t>FO1699367070979</t>
  </si>
  <si>
    <t>PASOS JIMENEZ AMPARO DE JESUS</t>
  </si>
  <si>
    <t>FO1699367095326</t>
  </si>
  <si>
    <t>BERNAL CASTELLANOS JORGE ANDRÉS</t>
  </si>
  <si>
    <t>FO1699367096890</t>
  </si>
  <si>
    <t>MUÑOZ LOPEZ ANGEL</t>
  </si>
  <si>
    <t>FO1699367100959</t>
  </si>
  <si>
    <t>ROA MORENO ROSBEL ALIPIO</t>
  </si>
  <si>
    <t>FO1699367104877</t>
  </si>
  <si>
    <t>TABORDA ZULUAGA ESTHEPHANY</t>
  </si>
  <si>
    <t>FO1699367106806</t>
  </si>
  <si>
    <t>LINARES PULIDO LEIDY MARCELA</t>
  </si>
  <si>
    <t>FO1699367112975</t>
  </si>
  <si>
    <t>ROJAS OSPINA DIEGO FERNANDO</t>
  </si>
  <si>
    <t>FO1699367113949</t>
  </si>
  <si>
    <t>GUZMAN RUIZ NELSON GUILLERMO</t>
  </si>
  <si>
    <t>FO1699367121238</t>
  </si>
  <si>
    <t>FO1699367124623</t>
  </si>
  <si>
    <t>FO1699367126228</t>
  </si>
  <si>
    <t>CARDENAS CARDENAS MARTHA LILIA</t>
  </si>
  <si>
    <t>FO1699367127123</t>
  </si>
  <si>
    <t>FO1699367136332</t>
  </si>
  <si>
    <t>GONZALEZ ARAGON JANSEN JAIR</t>
  </si>
  <si>
    <t>FO1699367137580</t>
  </si>
  <si>
    <t>MOJICA HERNANDEZ JULIAN LEANDRO</t>
  </si>
  <si>
    <t>FO1699367137625</t>
  </si>
  <si>
    <t>FO1699367143063</t>
  </si>
  <si>
    <t>SAENZ CORDOBA MAURICIO FERNANDO</t>
  </si>
  <si>
    <t>FO1699367145789</t>
  </si>
  <si>
    <t>GARCIA MUÑOZ MANUEL ALBERTO</t>
  </si>
  <si>
    <t>FO1699367150117</t>
  </si>
  <si>
    <t>ROZO JARA LUZ MARINA</t>
  </si>
  <si>
    <t>FO1699367159410</t>
  </si>
  <si>
    <t>FO1699367161613</t>
  </si>
  <si>
    <t>BEDOYA RINCON LUIS GONZAGA</t>
  </si>
  <si>
    <t>FO1699367168102</t>
  </si>
  <si>
    <t>FO1699367173678</t>
  </si>
  <si>
    <t>REYES ROJAS MARIA MARTHA</t>
  </si>
  <si>
    <t>FO1699367181093</t>
  </si>
  <si>
    <t>MONDRAGON MOYA JELBER</t>
  </si>
  <si>
    <t>FO1699367187781</t>
  </si>
  <si>
    <t>ROJAS BASTO JIMMY ALEXANDER</t>
  </si>
  <si>
    <t>FO1699367192056</t>
  </si>
  <si>
    <t>BOLIVAR JIMENEZ NIXON ALEXIS</t>
  </si>
  <si>
    <t>FO1699367193479</t>
  </si>
  <si>
    <t>RODRIGUEZ CORTES CARLOS ERNESTO</t>
  </si>
  <si>
    <t>FO1699367200121</t>
  </si>
  <si>
    <t>FO1699367200398</t>
  </si>
  <si>
    <t>ROBERTO PEREZ EDWIN ANDRES</t>
  </si>
  <si>
    <t>FO1699367202313</t>
  </si>
  <si>
    <t>OSPINA MORALES ALDEMAR ANDRES</t>
  </si>
  <si>
    <t>FO1699367208218</t>
  </si>
  <si>
    <t>ORTIZ PADILLA FELIPE HERNANDO</t>
  </si>
  <si>
    <t>FO1699367211460</t>
  </si>
  <si>
    <t>CARDENAS GUARDIA JACKQUELINE</t>
  </si>
  <si>
    <t>FO1699367215258</t>
  </si>
  <si>
    <t>BAUTISTA GELVES ROSSY TATIANA</t>
  </si>
  <si>
    <t>FO1699367216293</t>
  </si>
  <si>
    <t>CABALLERO LUENGAS ANDRES GIOVANNI</t>
  </si>
  <si>
    <t>FO1699367220455</t>
  </si>
  <si>
    <t>FO1699367225880</t>
  </si>
  <si>
    <t>RIAÑO GARZON GIOVANNY</t>
  </si>
  <si>
    <t>FO1699367253693</t>
  </si>
  <si>
    <t>GUERRERO GOMEZ LUIS EDUARDO</t>
  </si>
  <si>
    <t>FO1699367256742</t>
  </si>
  <si>
    <t>FO1699367273399</t>
  </si>
  <si>
    <t>BERMUDEZ MONSALVE ANDRES FELIPE</t>
  </si>
  <si>
    <t>FO1699367276260</t>
  </si>
  <si>
    <t>SALAZAR GOMEZ PATRICIA</t>
  </si>
  <si>
    <t>FO1699367276359</t>
  </si>
  <si>
    <t>FO1699367285599</t>
  </si>
  <si>
    <t>NEIRA CASAS CHRISTIAN FREDDY</t>
  </si>
  <si>
    <t>FO1699367291102</t>
  </si>
  <si>
    <t>SANTACRUZ RECALDE EDGAR ARNOLVIO</t>
  </si>
  <si>
    <t>FO1699367298823</t>
  </si>
  <si>
    <t>FO1699367305266</t>
  </si>
  <si>
    <t>ULLOA BLANCO CAMILO ALBERTO</t>
  </si>
  <si>
    <t>FO1699367312327</t>
  </si>
  <si>
    <t>MENDOZA FIOCCO TIVISAY SOFIA</t>
  </si>
  <si>
    <t>FO1699367318884</t>
  </si>
  <si>
    <t>POVEDA CASAS ROBIN JOHAN</t>
  </si>
  <si>
    <t>FO1699367321854</t>
  </si>
  <si>
    <t>MEDINA CARVAJAL GLORIA INES</t>
  </si>
  <si>
    <t>FO1699367323173</t>
  </si>
  <si>
    <t>BUELVAS JIMENEZ RAFAEL DE JESUS</t>
  </si>
  <si>
    <t>FO1699367328794</t>
  </si>
  <si>
    <t>FO1699367331336</t>
  </si>
  <si>
    <t>GOMEZ VARELA WILSON RICARDO</t>
  </si>
  <si>
    <t>FO1699367331804</t>
  </si>
  <si>
    <t>REINA FONSECA JUAN CARLOS</t>
  </si>
  <si>
    <t>FO1699367335503</t>
  </si>
  <si>
    <t>MENDEZ VILLADIEGO IVAN JOSE</t>
  </si>
  <si>
    <t>FO1699367340194</t>
  </si>
  <si>
    <t>BERNAL CARDENAS ALBERTO</t>
  </si>
  <si>
    <t>FO1699367344310</t>
  </si>
  <si>
    <t>RUIZ COLORADO ADRIANA MARIA</t>
  </si>
  <si>
    <t>FO1699367348184</t>
  </si>
  <si>
    <t>FO1699367349245</t>
  </si>
  <si>
    <t>FO1699367351960</t>
  </si>
  <si>
    <t>FO1699367371668</t>
  </si>
  <si>
    <t>CALLE SOTO LUISA FERNANDA</t>
  </si>
  <si>
    <t>FO1699367377236</t>
  </si>
  <si>
    <t>PEREZ CARVAJAL HUGO ALONSO</t>
  </si>
  <si>
    <t>FO1699367382535</t>
  </si>
  <si>
    <t>FO1699367386720</t>
  </si>
  <si>
    <t>PENA FAJARDO JUDITH DEL SOCORRO</t>
  </si>
  <si>
    <t>FO1699367391959</t>
  </si>
  <si>
    <t>FO1699367414501</t>
  </si>
  <si>
    <t>FO1699367426096</t>
  </si>
  <si>
    <t>HERNANDEZ SANCHEZ JAMES ALEXANDER</t>
  </si>
  <si>
    <t>FO1699367426774</t>
  </si>
  <si>
    <t>SIERRA VILLAMIL AURA NATALIA</t>
  </si>
  <si>
    <t>FO1699367434004</t>
  </si>
  <si>
    <t>FO1699367440594</t>
  </si>
  <si>
    <t>OCORO BALANTA LUZ YANED</t>
  </si>
  <si>
    <t>FO1699367446864</t>
  </si>
  <si>
    <t>ORDOÑEZ SARMIENTO EDISON ALEXANDER</t>
  </si>
  <si>
    <t>FO1699367447331</t>
  </si>
  <si>
    <t>FO1699367452671</t>
  </si>
  <si>
    <t>CHAPARRO MORENO FABIAN MAURICIO</t>
  </si>
  <si>
    <t>FO1699367465180</t>
  </si>
  <si>
    <t>PULGAR GENES DAVID ENRIQUE</t>
  </si>
  <si>
    <t>FO1699367466305</t>
  </si>
  <si>
    <t>OSPINA OCAMPO DORA ILSA</t>
  </si>
  <si>
    <t>FO1699367480528</t>
  </si>
  <si>
    <t>FO1699367482003</t>
  </si>
  <si>
    <t>GOMEZ RODRIGUEZ WILMAR ALEJANDRO</t>
  </si>
  <si>
    <t>FO1699367482818</t>
  </si>
  <si>
    <t>LOPEZ MUÑOZ NESTOR FABIAN</t>
  </si>
  <si>
    <t>FO1699367483699</t>
  </si>
  <si>
    <t>GARZON MONTAÑEZ MANUEL ALEXANDER</t>
  </si>
  <si>
    <t>FO1699367488069</t>
  </si>
  <si>
    <t>PRADA GUTIERREZ JOSE LUIS</t>
  </si>
  <si>
    <t>FO1699367489268</t>
  </si>
  <si>
    <t>FO1699367495613</t>
  </si>
  <si>
    <t>HERNANDEZ RINCON JUAN BAUTISTA</t>
  </si>
  <si>
    <t>FO1699367502857</t>
  </si>
  <si>
    <t>CARRANZA HERNANDEZ NOHORA MARCELA</t>
  </si>
  <si>
    <t>FO1699367541647</t>
  </si>
  <si>
    <t>MOSQUERA MARROQUIN VICTOR ALFONSO</t>
  </si>
  <si>
    <t>FO1699367552270</t>
  </si>
  <si>
    <t>SEPULVEDA SEPULVEDA WUILSON FERNANDO</t>
  </si>
  <si>
    <t>FO1699367555334</t>
  </si>
  <si>
    <t>BELLO VALENCIA RAFAEL JULIAN</t>
  </si>
  <si>
    <t>FO1699367565947</t>
  </si>
  <si>
    <t>FO1699367570913</t>
  </si>
  <si>
    <t>GARCIA SUAREZ JEISSON FELIPE</t>
  </si>
  <si>
    <t>FO1699367579931</t>
  </si>
  <si>
    <t>FO1699367593736</t>
  </si>
  <si>
    <t>FO1699367597298</t>
  </si>
  <si>
    <t>DELGADO CUELLAR JHON FREDY</t>
  </si>
  <si>
    <t>FO1699367600028</t>
  </si>
  <si>
    <t>URREGO MORALES JHONATAN STEVE</t>
  </si>
  <si>
    <t>FO1699367637247</t>
  </si>
  <si>
    <t>OÑATE PARDO CARLOS ALBERTO</t>
  </si>
  <si>
    <t>FO1699367638046</t>
  </si>
  <si>
    <t>ACEVEDO GOMEZ JORGE ALIRIO</t>
  </si>
  <si>
    <t>FO1699367640237</t>
  </si>
  <si>
    <t>LOZANO ROJAS GLORIA VIANNEY</t>
  </si>
  <si>
    <t>FO1699367641634</t>
  </si>
  <si>
    <t>FO1699367641704</t>
  </si>
  <si>
    <t>FO1699367661260</t>
  </si>
  <si>
    <t>FONTECHA QUINTERO RUBEN DARIO</t>
  </si>
  <si>
    <t>FO1699367688379</t>
  </si>
  <si>
    <t>VARGAS ARANDA YEISON FERNANDO</t>
  </si>
  <si>
    <t>FO1699367692795</t>
  </si>
  <si>
    <t>OROZCO BALMACEDA MARIANO</t>
  </si>
  <si>
    <t>FO1699367706087</t>
  </si>
  <si>
    <t>CARDOZO ESTRELLA ANGEL ERNESTO</t>
  </si>
  <si>
    <t>FO1699367709303</t>
  </si>
  <si>
    <t>LOAIZA LOAIZA JHON HAROLD</t>
  </si>
  <si>
    <t>FO1699367709623</t>
  </si>
  <si>
    <t>FO1699367712317</t>
  </si>
  <si>
    <t>RODRIGUEZ CALDERON DANIEL FERNANDO</t>
  </si>
  <si>
    <t>FO1699367713435</t>
  </si>
  <si>
    <t>CAMAYO ORDOÑEZ BAIRON ALEX</t>
  </si>
  <si>
    <t>FO1699367716766</t>
  </si>
  <si>
    <t>BECERRA ZABALA JOHN ALEXANDER</t>
  </si>
  <si>
    <t>FO1699367720086</t>
  </si>
  <si>
    <t>MARTINEZ GARCIA EDWIN LUCAS</t>
  </si>
  <si>
    <t>FO1699367732964</t>
  </si>
  <si>
    <t>FO1699367733898</t>
  </si>
  <si>
    <t>NAVA INFANTE WALTER FERNANDO</t>
  </si>
  <si>
    <t>FO1699367735238</t>
  </si>
  <si>
    <t>FO1699367742318</t>
  </si>
  <si>
    <t>FO1699367747442</t>
  </si>
  <si>
    <t>FO1699367752238</t>
  </si>
  <si>
    <t>CARTAGENA SANCHEZ HECTOR JULIO</t>
  </si>
  <si>
    <t>FO1699367752713</t>
  </si>
  <si>
    <t>ROMERO ROMERO MAGDA LUCIA</t>
  </si>
  <si>
    <t>FO1699367757555</t>
  </si>
  <si>
    <t>SOLER ANGARITA ALFONSO ENRIQUE</t>
  </si>
  <si>
    <t>FO1699367759484</t>
  </si>
  <si>
    <t>FO1699367767703</t>
  </si>
  <si>
    <t>SANCHEZ RODRIGUEZ RICARDO</t>
  </si>
  <si>
    <t>FO1699367771562</t>
  </si>
  <si>
    <t>NAVA RUIZ JHON EDISON</t>
  </si>
  <si>
    <t>FO1699367791612</t>
  </si>
  <si>
    <t>SANCHEZ GONZALEZ CRISTIAN MAURICIO</t>
  </si>
  <si>
    <t>FO1699367811607</t>
  </si>
  <si>
    <t>FO1699367813522</t>
  </si>
  <si>
    <t>MOLINA LEAL JOSE FARLEY</t>
  </si>
  <si>
    <t>FO1699367820610</t>
  </si>
  <si>
    <t>FORERO MONTERO GERMAN GONZALO</t>
  </si>
  <si>
    <t>FO1699367844810</t>
  </si>
  <si>
    <t>CALA PARRA PEDRO</t>
  </si>
  <si>
    <t>FO1699367845342</t>
  </si>
  <si>
    <t>GARZON SOTO SAMUEL ANDRES</t>
  </si>
  <si>
    <t>FO1699367848405</t>
  </si>
  <si>
    <t>ROJAS MARIÑO WILSON EDUARDO</t>
  </si>
  <si>
    <t>FO1699367859318</t>
  </si>
  <si>
    <t>MARTINEZ HERRERA EDWIN</t>
  </si>
  <si>
    <t>FO1699367862739</t>
  </si>
  <si>
    <t>MARIN CESAR AUGUSTO</t>
  </si>
  <si>
    <t>FO1699367873516</t>
  </si>
  <si>
    <t>CASAS CORTÉS RÁUL FERNANDO</t>
  </si>
  <si>
    <t>FO1699367873728</t>
  </si>
  <si>
    <t>CUERVO HERNANDEZ WILLIAM</t>
  </si>
  <si>
    <t>FO1699367874301</t>
  </si>
  <si>
    <t>PICON RONDON DIDIER DAIR</t>
  </si>
  <si>
    <t>FO1699367881382</t>
  </si>
  <si>
    <t>LEGUIZAMO NIÑO JUAN SEBASTIAN</t>
  </si>
  <si>
    <t>FO1699367886847</t>
  </si>
  <si>
    <t>FO1699367895267</t>
  </si>
  <si>
    <t>FLOREZ GONGORA EDER JULIAN</t>
  </si>
  <si>
    <t>FO1699367898816</t>
  </si>
  <si>
    <t>ESPINOSA MATEUS FERNANDO</t>
  </si>
  <si>
    <t>FO1699367902820</t>
  </si>
  <si>
    <t>ROJAS DE RODRIGUEZ ROSA BERY</t>
  </si>
  <si>
    <t>FO1699367907086</t>
  </si>
  <si>
    <t>FO1699367912930</t>
  </si>
  <si>
    <t>GUITIERREZ GARCIA CARLOS FERNANDO</t>
  </si>
  <si>
    <t>FO1699367958165</t>
  </si>
  <si>
    <t>CACELLES MENDOZA LUIS MIGUEL</t>
  </si>
  <si>
    <t>FO1699367969677</t>
  </si>
  <si>
    <t>DAVILA MORALES JERSON DARLEY</t>
  </si>
  <si>
    <t>FO1699367973663</t>
  </si>
  <si>
    <t>TUMBAJOY GUTIERREZ NORMAN</t>
  </si>
  <si>
    <t>FO1699368002327</t>
  </si>
  <si>
    <t>RODRIGUEZ MUÑOZ NADIA ANGELICA</t>
  </si>
  <si>
    <t>FO1699368025132</t>
  </si>
  <si>
    <t>ROZO DE OLIVEIRA DAVID ALEXANDER</t>
  </si>
  <si>
    <t>FO1699368031972</t>
  </si>
  <si>
    <t>MORENO BUSTAMANTE CESAR AUGUSTO</t>
  </si>
  <si>
    <t>FO1699368052460</t>
  </si>
  <si>
    <t>RAMÍREZ BARRAGÁN ÓSCAR IVÁN</t>
  </si>
  <si>
    <t>FO1699368054613</t>
  </si>
  <si>
    <t>CANTILLO AGUILERA MARIA FERNANDA</t>
  </si>
  <si>
    <t>FO1699368066194</t>
  </si>
  <si>
    <t>GOMEZ RIVERO OSCAR</t>
  </si>
  <si>
    <t>FO1699368082878</t>
  </si>
  <si>
    <t>CAICEDO ROJAS JUVENAL ALEXANDER</t>
  </si>
  <si>
    <t>FO1699368086122</t>
  </si>
  <si>
    <t>TELLEZ CERON YOAN MANUEL</t>
  </si>
  <si>
    <t>FO1699368087572</t>
  </si>
  <si>
    <t>ZAPATA DELGADO ERIKA NATHALIA</t>
  </si>
  <si>
    <t>FO1699368093541</t>
  </si>
  <si>
    <t>FO1699368104357</t>
  </si>
  <si>
    <t>JAIME ESPINOSA ANDROS</t>
  </si>
  <si>
    <t>FO1699368105283</t>
  </si>
  <si>
    <t>FO1699368115217</t>
  </si>
  <si>
    <t>SALAZAR OLIVOS JHONATAN JAVIER</t>
  </si>
  <si>
    <t>FO1699368115689</t>
  </si>
  <si>
    <t>GONZALEZ JARAMILLO MANUEL GIOVANNY</t>
  </si>
  <si>
    <t>FO1699368157553</t>
  </si>
  <si>
    <t>TORRES PUENTES JUAN HERALDO</t>
  </si>
  <si>
    <t>FO1699368169224</t>
  </si>
  <si>
    <t>BERNAL CARDENAS BERNARDO</t>
  </si>
  <si>
    <t>FO1699368213935</t>
  </si>
  <si>
    <t>BAÑOL RENDON ANDRES FELIPE</t>
  </si>
  <si>
    <t>FO1699368265464</t>
  </si>
  <si>
    <t>FO1699368266815</t>
  </si>
  <si>
    <t>SANDOVAL LEITON JHON EDINSON</t>
  </si>
  <si>
    <t>FO1699368270565</t>
  </si>
  <si>
    <t>MONTENEGRO MELO WALTHER OSWALDO</t>
  </si>
  <si>
    <t>FO1699368288672</t>
  </si>
  <si>
    <t>CAMELO VILLAMIL JOSE NILSON</t>
  </si>
  <si>
    <t>FO1699368304421</t>
  </si>
  <si>
    <t>PORRAS MORENO ROSA MARIA</t>
  </si>
  <si>
    <t>FO1699368309387</t>
  </si>
  <si>
    <t>FIGUEROA OSORIO LUIS FELIPE</t>
  </si>
  <si>
    <t>FO1699368312155</t>
  </si>
  <si>
    <t>FO1699368316735</t>
  </si>
  <si>
    <t>FO1699368326542</t>
  </si>
  <si>
    <t>ALMEYDA PITTA JORGE ENRIQUE</t>
  </si>
  <si>
    <t>FO1699368356960</t>
  </si>
  <si>
    <t>CASTRO GRISALES MIGUEL ANGEL</t>
  </si>
  <si>
    <t>FO1699368360062</t>
  </si>
  <si>
    <t>BONILLA VILLALOBOS HOVER FERNANDO</t>
  </si>
  <si>
    <t>FO1699368371261</t>
  </si>
  <si>
    <t>GELVEZ PARADA OMAR ALEXANDER</t>
  </si>
  <si>
    <t>FO1699368377871</t>
  </si>
  <si>
    <t>TORRADO DUARTE RAMON DAVID</t>
  </si>
  <si>
    <t>FO1699368384873</t>
  </si>
  <si>
    <t>BECERRA PEDRAZA CARLOS FAVIAN</t>
  </si>
  <si>
    <t>FO1699368412191</t>
  </si>
  <si>
    <t>FO1699368442166</t>
  </si>
  <si>
    <t>FO1699368463047</t>
  </si>
  <si>
    <t>GONZÁLEZ HERNÁNDEZ JUAN ESTEBAN</t>
  </si>
  <si>
    <t>FO1699368467391</t>
  </si>
  <si>
    <t>MOJICA VILLAMIZAR SOFIA</t>
  </si>
  <si>
    <t>FO1699368506551</t>
  </si>
  <si>
    <t>FO1699368542069</t>
  </si>
  <si>
    <t>GARCIA GONZALEZ JOHANY</t>
  </si>
  <si>
    <t>FO1699368619342</t>
  </si>
  <si>
    <t>FO1699368637732</t>
  </si>
  <si>
    <t>GONZALEZ LOPEZ OSCAR JAVIER</t>
  </si>
  <si>
    <t>FO1699368646400</t>
  </si>
  <si>
    <t>IGLESIA ARIZA DAINLER JAVIER</t>
  </si>
  <si>
    <t>FO1699368646755</t>
  </si>
  <si>
    <t>SANCHEZ ESTEBAN ALVARO ALEXANDER</t>
  </si>
  <si>
    <t>FO1699368651407</t>
  </si>
  <si>
    <t>MUÑOZ PALOMINO MAURICIO</t>
  </si>
  <si>
    <t>FO1699368657230</t>
  </si>
  <si>
    <t>FO1699368670066</t>
  </si>
  <si>
    <t>SOTELO SOLARTE DAYANA MARICEL</t>
  </si>
  <si>
    <t>FO1699368670856</t>
  </si>
  <si>
    <t>CORZO CORREA YEISON ALEXANDER</t>
  </si>
  <si>
    <t>FO1699368701811</t>
  </si>
  <si>
    <t>CASTILLO MONTAÑA LEONARDO</t>
  </si>
  <si>
    <t>FO1699368705285</t>
  </si>
  <si>
    <t>SERRANO ARENAS ANDRES FELIPE</t>
  </si>
  <si>
    <t>FO1699368729771</t>
  </si>
  <si>
    <t>CARVAJAL EFREN</t>
  </si>
  <si>
    <t>FO1699368738826</t>
  </si>
  <si>
    <t>ESPINOSA SAENZ LUIS FERNANDO</t>
  </si>
  <si>
    <t>FO1699368801273</t>
  </si>
  <si>
    <t>MARIA DE LOS ANGELES ESCOBAR PINO</t>
  </si>
  <si>
    <t>FO1699368808531</t>
  </si>
  <si>
    <t>SANCHEZ CASTRO CRISTIAN JAVIER</t>
  </si>
  <si>
    <t>FO1699368874768</t>
  </si>
  <si>
    <t>BERNAL GONZALEZ WILSON YECID</t>
  </si>
  <si>
    <t>FO1699368879198</t>
  </si>
  <si>
    <t>RUIZ ARGOTY HAROLD</t>
  </si>
  <si>
    <t>FO1699368928290</t>
  </si>
  <si>
    <t>CRUZ FAUTOQUE FERNANDO</t>
  </si>
  <si>
    <t>FO1699368942132</t>
  </si>
  <si>
    <t>ROJAS QUIROGA ELVER ARMANDO</t>
  </si>
  <si>
    <t>FO1699368958974</t>
  </si>
  <si>
    <t>MARMOLEJO SANTIAGO</t>
  </si>
  <si>
    <t>FO1699368975996</t>
  </si>
  <si>
    <t>FO1699368984357</t>
  </si>
  <si>
    <t>CALDERON AGUILAR MAURICIO</t>
  </si>
  <si>
    <t>FO1699369043266</t>
  </si>
  <si>
    <t>CARDENAS OLARTE JUAN DAVID</t>
  </si>
  <si>
    <t>FO1699369059694</t>
  </si>
  <si>
    <t>FO1699369146049</t>
  </si>
  <si>
    <t>FO1699369164689</t>
  </si>
  <si>
    <t>ARIAS DUQUE JENNY KATERINE</t>
  </si>
  <si>
    <t>FO1699369204485</t>
  </si>
  <si>
    <t>AUSECHA NARVAEZ FRANKLIN</t>
  </si>
  <si>
    <t>FO1699369229424</t>
  </si>
  <si>
    <t>BANGUERA HERRERA HOOVER</t>
  </si>
  <si>
    <t>FO1699369237243</t>
  </si>
  <si>
    <t>SOSA MOYA FREDDY LEONARDO</t>
  </si>
  <si>
    <t>FO1699369313416</t>
  </si>
  <si>
    <t>FO1699369339410</t>
  </si>
  <si>
    <t>HERMOSILLA CARPIO DIOMEDES ARCADIO</t>
  </si>
  <si>
    <t>FO1699369415836</t>
  </si>
  <si>
    <t>GAITAN QUIMBAYO LADY XIOMARA</t>
  </si>
  <si>
    <t>FO1699369471306</t>
  </si>
  <si>
    <t>FO1699369489094</t>
  </si>
  <si>
    <t>MONTAÑEZ ROJAS CRISTIAN FERNANDO</t>
  </si>
  <si>
    <t>FO1699369491925</t>
  </si>
  <si>
    <t>COSTAIN MITES EDWIN ALEXANDER</t>
  </si>
  <si>
    <t>FO1699369535814</t>
  </si>
  <si>
    <t>LOZANO SERRANO DIEGO FERNANDO</t>
  </si>
  <si>
    <t>FO1699369546168</t>
  </si>
  <si>
    <t>ESGUERRA BARRETO JAVIER ANDREY</t>
  </si>
  <si>
    <t>FO1699369566850</t>
  </si>
  <si>
    <t>ARIAS PEREZ ALEXANDER</t>
  </si>
  <si>
    <t>FO1699369578992</t>
  </si>
  <si>
    <t>MUÑOZ GARCIA YULDER GERMAN</t>
  </si>
  <si>
    <t>FO1699369582180</t>
  </si>
  <si>
    <t>FO1699369595031</t>
  </si>
  <si>
    <t>CORRALES RUGI JUAN CARLOS</t>
  </si>
  <si>
    <t>FO1699369623900</t>
  </si>
  <si>
    <t>RODRIGUEZ CARDENAS LUIS ANGEL</t>
  </si>
  <si>
    <t>FO1699369748378</t>
  </si>
  <si>
    <t>ARENAS PENAGOS MIGUEL HERNANDO</t>
  </si>
  <si>
    <t>FO1699369789948</t>
  </si>
  <si>
    <t>FO1699369904973</t>
  </si>
  <si>
    <t>ROSERO BUCHELY JOSÉ MARIA</t>
  </si>
  <si>
    <t>FO1699369955850</t>
  </si>
  <si>
    <t>RODRIGUEZ CARDENAS JAIME</t>
  </si>
  <si>
    <t>FO1699370040439</t>
  </si>
  <si>
    <t>VEGA ARMANDO</t>
  </si>
  <si>
    <t>FO1699370062039</t>
  </si>
  <si>
    <t>VARGAS SOLIS FRANKLIN</t>
  </si>
  <si>
    <t>FO1699370279979</t>
  </si>
  <si>
    <t>CARVAJAL CARDENAS OTONIEL</t>
  </si>
  <si>
    <t>FO1699370426654</t>
  </si>
  <si>
    <t>PEÑA MORA ANA MARIA</t>
  </si>
  <si>
    <t>FO1699370455776</t>
  </si>
  <si>
    <t>BECERRA HERNANDEZ MONICA ALEJANDRA</t>
  </si>
  <si>
    <t>FO1699370487491</t>
  </si>
  <si>
    <t>BECERRA HERNÁNDEZ JESSICA ALEXANDRA</t>
  </si>
  <si>
    <t>FO1699370612272</t>
  </si>
  <si>
    <t>ZAPATA OSORNO MAURICIO ANTONIO</t>
  </si>
  <si>
    <t>FO1699370735917</t>
  </si>
  <si>
    <t>FO1699370794732</t>
  </si>
  <si>
    <t>SANGUINO CAMACHO TULIO CESAR</t>
  </si>
  <si>
    <t>FO1699370802221</t>
  </si>
  <si>
    <t>GONZALEZ OLMOS LUIS ROBERTO</t>
  </si>
  <si>
    <t>FO1699371270719</t>
  </si>
  <si>
    <t>CABAL ROLDAN OSCAR HOLMES</t>
  </si>
  <si>
    <t>FO1699371428942</t>
  </si>
  <si>
    <t>ANGEL GUTIERREZ WILSON</t>
  </si>
  <si>
    <t>FO1699371718447</t>
  </si>
  <si>
    <t>ORDOÑEZ RODRIGUEZ CARLOS HONORIO</t>
  </si>
  <si>
    <t>FO1699371899431</t>
  </si>
  <si>
    <t>VELANDIA MOYA PEDRO MILTON</t>
  </si>
  <si>
    <t>FO1699372422182</t>
  </si>
  <si>
    <t>FO1699373602822</t>
  </si>
  <si>
    <t>FO1699376326444</t>
  </si>
  <si>
    <t>ARIAS ZAPATA JUAN GUILLERMO</t>
  </si>
  <si>
    <t>FO1699378858243</t>
  </si>
  <si>
    <t>PAJOY THOLA WILMER</t>
  </si>
  <si>
    <t>FO1699408259434</t>
  </si>
  <si>
    <t>DURANGO RODRIGUEZ JIMMY CARTER</t>
  </si>
  <si>
    <t>FO1699409214945</t>
  </si>
  <si>
    <t>FO1699410834843</t>
  </si>
  <si>
    <t>SANCHEZ RAMIREZ RENE</t>
  </si>
  <si>
    <t>FO1699412057125</t>
  </si>
  <si>
    <t>FO1699413153575</t>
  </si>
  <si>
    <t>CHAGUALA ALAPE ALBERTO LUIS</t>
  </si>
  <si>
    <t>FO1699413413500</t>
  </si>
  <si>
    <t>CORREA ANDRES FELIPE</t>
  </si>
  <si>
    <t>FO1699413558140</t>
  </si>
  <si>
    <t>GALEANO CASTAÑEDA IVAN DARIO</t>
  </si>
  <si>
    <t>FO1699970716267</t>
  </si>
  <si>
    <t>ROJAS RAMIREZ PEDRO NEL</t>
  </si>
  <si>
    <t>FO1699970729947</t>
  </si>
  <si>
    <t>JARAMILLO GRIJALBA DIEGO FERNANDO</t>
  </si>
  <si>
    <t>FO1699970769845</t>
  </si>
  <si>
    <t>FO1699970861319</t>
  </si>
  <si>
    <t>FO1699970878415</t>
  </si>
  <si>
    <t>SANTOFIMIO FERNANDEZ LUIS ALFONSO</t>
  </si>
  <si>
    <t>FO1699970898573</t>
  </si>
  <si>
    <t>GAON IDROBO CRISTIAN FABIAN</t>
  </si>
  <si>
    <t>FO1699970899398</t>
  </si>
  <si>
    <t>FO1699970933094</t>
  </si>
  <si>
    <t>GUIZA CASTELLANOS ANA MARIA</t>
  </si>
  <si>
    <t>FO1699970992039</t>
  </si>
  <si>
    <t>FO1699971007163</t>
  </si>
  <si>
    <t>FO1699971034113</t>
  </si>
  <si>
    <t>FO1699971048239</t>
  </si>
  <si>
    <t>FO1699971060506</t>
  </si>
  <si>
    <t>SALGADO RENDON GUILLERMO STEVENS</t>
  </si>
  <si>
    <t>FO1699971061368</t>
  </si>
  <si>
    <t>FO1699971102195</t>
  </si>
  <si>
    <t>FO1699971111060</t>
  </si>
  <si>
    <t>FO1699971120907</t>
  </si>
  <si>
    <t>FO1699971134234</t>
  </si>
  <si>
    <t>GUTIERREZ GUEVARA HUGO ENRIQUE</t>
  </si>
  <si>
    <t>FO1699971134626</t>
  </si>
  <si>
    <t>FO1699971157467</t>
  </si>
  <si>
    <t>FO1699971179836</t>
  </si>
  <si>
    <t>FO1699971205404</t>
  </si>
  <si>
    <t>FO1699971219489</t>
  </si>
  <si>
    <t>FO1699971223696</t>
  </si>
  <si>
    <t>ACHURY ANGIE LILIANA</t>
  </si>
  <si>
    <t>FO1699971249378</t>
  </si>
  <si>
    <t>ALVAREZ RODRIGUEZ JORGE ENRIQUE</t>
  </si>
  <si>
    <t>FO1699971250799</t>
  </si>
  <si>
    <t>BORDA LOPEZ MILTON ALEXANDER</t>
  </si>
  <si>
    <t>FO1699971274167</t>
  </si>
  <si>
    <t>FO1699971277822</t>
  </si>
  <si>
    <t>HERRERA CUAN CAMILO ANDRES</t>
  </si>
  <si>
    <t>FO1699971296639</t>
  </si>
  <si>
    <t>ARAQUE ARAQUE SANDRA MILENA</t>
  </si>
  <si>
    <t>FO1699971326341</t>
  </si>
  <si>
    <t>BUITRAGO RIOS JOSE JAVIER</t>
  </si>
  <si>
    <t>FO1699971340345</t>
  </si>
  <si>
    <t>FO1699971355149</t>
  </si>
  <si>
    <t>CORTES BEJARANO JOHN JAIRO</t>
  </si>
  <si>
    <t>FO1699971356346</t>
  </si>
  <si>
    <t>REYES NAVARRO CRISTINA ISABEL</t>
  </si>
  <si>
    <t>FO1699971358054</t>
  </si>
  <si>
    <t>MURILLO CELIS MILCIADES</t>
  </si>
  <si>
    <t>FO1699971370703</t>
  </si>
  <si>
    <t>GALLARDO APARICIO ALVARO</t>
  </si>
  <si>
    <t>FO1699971376383</t>
  </si>
  <si>
    <t>FO1699971379937</t>
  </si>
  <si>
    <t>FO1699971393365</t>
  </si>
  <si>
    <t>ECHEVERRI VELEZ YURANI MARCELA</t>
  </si>
  <si>
    <t>FO1699971410643</t>
  </si>
  <si>
    <t>FO1699971411944</t>
  </si>
  <si>
    <t>FO1699971420992</t>
  </si>
  <si>
    <t>FO1699971431121</t>
  </si>
  <si>
    <t>FO1699971434664</t>
  </si>
  <si>
    <t>FO1699971458225</t>
  </si>
  <si>
    <t>HUERTAS PAZ LUIS LEONARDO</t>
  </si>
  <si>
    <t>FO1699971480823</t>
  </si>
  <si>
    <t>FO1699971481340</t>
  </si>
  <si>
    <t>RODRIGUEZ MORALES ALEXANDER</t>
  </si>
  <si>
    <t>FO1699971492378</t>
  </si>
  <si>
    <t>FO1699971493013</t>
  </si>
  <si>
    <t>FO1699971497054</t>
  </si>
  <si>
    <t>FO1699971503075</t>
  </si>
  <si>
    <t>FO1699971503928</t>
  </si>
  <si>
    <t>FO1699971522631</t>
  </si>
  <si>
    <t>FO1699971522926</t>
  </si>
  <si>
    <t>FO1700575388044</t>
  </si>
  <si>
    <t>ORTIZ CUELLAR LUIS ALBERTO</t>
  </si>
  <si>
    <t>FO1700575422811</t>
  </si>
  <si>
    <t>FO1700575425885</t>
  </si>
  <si>
    <t>FO1700575429302</t>
  </si>
  <si>
    <t>ROJAS RODRIGUEZ NATHALY</t>
  </si>
  <si>
    <t>FO1700575448059</t>
  </si>
  <si>
    <t>GONZALEZ VARGAS MARCOS ALEXANDER</t>
  </si>
  <si>
    <t>FO1700575463335</t>
  </si>
  <si>
    <t>ZUÑIGA CALDERÓN WILMER</t>
  </si>
  <si>
    <t>FO1700575466886</t>
  </si>
  <si>
    <t>MENDIETA CARRERO LUIS ARTURO</t>
  </si>
  <si>
    <t>FO1700575480203</t>
  </si>
  <si>
    <t>FO1700575505906</t>
  </si>
  <si>
    <t>OSSA HENAO CARLOS ANDRES</t>
  </si>
  <si>
    <t>FO1700575507898</t>
  </si>
  <si>
    <t>FO1700575517425</t>
  </si>
  <si>
    <t>FO1700575527486</t>
  </si>
  <si>
    <t>BALLEN BECERRA DANIEL MAURICIO</t>
  </si>
  <si>
    <t>FO1700575536290</t>
  </si>
  <si>
    <t>FO1700575539435</t>
  </si>
  <si>
    <t>HIDALGO MUÑOZ GLADIS OMAIRA</t>
  </si>
  <si>
    <t>FO1700575547471</t>
  </si>
  <si>
    <t>FO1700575548351</t>
  </si>
  <si>
    <t>FO1700575589302</t>
  </si>
  <si>
    <t>FO1700575589932</t>
  </si>
  <si>
    <t>FO1700575592754</t>
  </si>
  <si>
    <t>FO1700575619614</t>
  </si>
  <si>
    <t>OYOLA GARCIA YEISON FERNANDO</t>
  </si>
  <si>
    <t>FO1700575640380</t>
  </si>
  <si>
    <t>FO1700575648793</t>
  </si>
  <si>
    <t>FO1700575649026</t>
  </si>
  <si>
    <t>FO1700575650921</t>
  </si>
  <si>
    <t>FO1700575659657</t>
  </si>
  <si>
    <t>MONCADA PATIÑO MARILYN YESSENIA</t>
  </si>
  <si>
    <t>FO1700575668003</t>
  </si>
  <si>
    <t>GIRALDO FRANCO HERMAN ALBERTO</t>
  </si>
  <si>
    <t>FO1700575668461</t>
  </si>
  <si>
    <t>VILLALOBOS RINCON OMAR LEONARDO</t>
  </si>
  <si>
    <t>FO1700575669556</t>
  </si>
  <si>
    <t>FO1700575672504</t>
  </si>
  <si>
    <t>MARTINEZ DAVILA MARCELO</t>
  </si>
  <si>
    <t>FO1700575691151</t>
  </si>
  <si>
    <t>FO1700575694311</t>
  </si>
  <si>
    <t>FO1700575709613</t>
  </si>
  <si>
    <t>FO1700575716835</t>
  </si>
  <si>
    <t>GIRALDO VELEZ JHON EDDISON</t>
  </si>
  <si>
    <t>FO1700575717296</t>
  </si>
  <si>
    <t>SALAMANCA BELTRAN ANGELA PATRICIA</t>
  </si>
  <si>
    <t>FO1700575728327</t>
  </si>
  <si>
    <t>FO1700575731249</t>
  </si>
  <si>
    <t>FO1700575749998</t>
  </si>
  <si>
    <t>FO1700575756128</t>
  </si>
  <si>
    <t>MERCHANCANO DAZA OSCAR ARMANDO</t>
  </si>
  <si>
    <t>FO1700575781570</t>
  </si>
  <si>
    <t>FO1700575794019</t>
  </si>
  <si>
    <t>FO1700575811029</t>
  </si>
  <si>
    <t>VILLAMIL CETINA BETTY MARCELA</t>
  </si>
  <si>
    <t>FO1700575816734</t>
  </si>
  <si>
    <t>MURCIA LARA JOHN FREDY</t>
  </si>
  <si>
    <t>FO1700575822599</t>
  </si>
  <si>
    <t>GUTIERREZ NARVAEZ JHON FREDY</t>
  </si>
  <si>
    <t>FO1700575824119</t>
  </si>
  <si>
    <t>FO1700575826416</t>
  </si>
  <si>
    <t>RODRIGUEZ DURAN JOSE ALFREDO</t>
  </si>
  <si>
    <t>FO1700575840020</t>
  </si>
  <si>
    <t>RODRIGUEZ CRUZ MARLEN</t>
  </si>
  <si>
    <t>FO1700575841319</t>
  </si>
  <si>
    <t>VARGAS NARANJO LUIS ALEXANDER</t>
  </si>
  <si>
    <t>FO1700575846145</t>
  </si>
  <si>
    <t>MORENO ALVAREZ ROBINSON FABIAN</t>
  </si>
  <si>
    <t>FO1700575854503</t>
  </si>
  <si>
    <t>FO1700575861645</t>
  </si>
  <si>
    <t>JARAMILLO ARCE OSCAR JULIAN</t>
  </si>
  <si>
    <t>FO1700575910909</t>
  </si>
  <si>
    <t>FO1700575924417</t>
  </si>
  <si>
    <t>PERALTA ASFORA DANIEL ANDRES</t>
  </si>
  <si>
    <t>FO1700575926595</t>
  </si>
  <si>
    <t>NAVARRO DO SANTOS ARTURO JOSE</t>
  </si>
  <si>
    <t>FO1700575934111</t>
  </si>
  <si>
    <t>CAMACHO SOTOMONTE WILSON ALCIBIADES</t>
  </si>
  <si>
    <t>FO1700575938195</t>
  </si>
  <si>
    <t>FO1700575946376</t>
  </si>
  <si>
    <t>FO1700575948067</t>
  </si>
  <si>
    <t>VANEGAS PACHECO DIEGO ARMANDO</t>
  </si>
  <si>
    <t>FO1700575968197</t>
  </si>
  <si>
    <t>ESCOBAR RESTREPO BIVIANA</t>
  </si>
  <si>
    <t>FO1700575970477</t>
  </si>
  <si>
    <t>CABALLERO VARGAS MISAEL</t>
  </si>
  <si>
    <t>FO1700575979848</t>
  </si>
  <si>
    <t>SILVA SARMIENTO ALDEMAR ISIDRO</t>
  </si>
  <si>
    <t>FO1700575995458</t>
  </si>
  <si>
    <t>MORALES CORDOBA RUBBY</t>
  </si>
  <si>
    <t>FO1700576002627</t>
  </si>
  <si>
    <t>FO1700576019561</t>
  </si>
  <si>
    <t>RODRIGUEZ AMAYA SANDRA CAROLINA</t>
  </si>
  <si>
    <t>FO1700576020660</t>
  </si>
  <si>
    <t>GONZALEZ ALZATE JOSE JAIR</t>
  </si>
  <si>
    <t>FO1700576055984</t>
  </si>
  <si>
    <t>CASTRO PEREZ WILFRIDO ANTONIO</t>
  </si>
  <si>
    <t>FO1700576069184</t>
  </si>
  <si>
    <t>FO1700576071970</t>
  </si>
  <si>
    <t>VERA JARA MILENA SOFIA</t>
  </si>
  <si>
    <t>FO1700576085351</t>
  </si>
  <si>
    <t>BERMEJO PADILLA KAREN MILENA</t>
  </si>
  <si>
    <t>FO1700576085778</t>
  </si>
  <si>
    <t>CAMARGO RODRIGUEZ OMAR</t>
  </si>
  <si>
    <t>FO1700576092111</t>
  </si>
  <si>
    <t>FO1700576096713</t>
  </si>
  <si>
    <t>BENAVIDES CUASPUD CLARA ELIZABETH</t>
  </si>
  <si>
    <t>FO1700576097754</t>
  </si>
  <si>
    <t>FO1700576107621</t>
  </si>
  <si>
    <t>FO1700576121944</t>
  </si>
  <si>
    <t>FO1700576133896</t>
  </si>
  <si>
    <t>FO1700576155638</t>
  </si>
  <si>
    <t>GUAQUETA CHINCHILLA GLORIA ESPERANZA</t>
  </si>
  <si>
    <t>FO1700576182121</t>
  </si>
  <si>
    <t>FO1700576187748</t>
  </si>
  <si>
    <t>ALBA BAYONA MONICA ELIANA</t>
  </si>
  <si>
    <t>FO1700576189041</t>
  </si>
  <si>
    <t>LOPEZ OSTOS ANGEL GIOVANNI</t>
  </si>
  <si>
    <t>FO1700576191736</t>
  </si>
  <si>
    <t>DUARTE RODRIGUEZ DEYSI JOHANNA</t>
  </si>
  <si>
    <t>FO1700576206476</t>
  </si>
  <si>
    <t>MANZANO NUÑEZ ALVARO</t>
  </si>
  <si>
    <t>FO1700576247761</t>
  </si>
  <si>
    <t>AGUACIA PEDREROS ALEXANDER SUPERLEANO</t>
  </si>
  <si>
    <t>FO1700576247984</t>
  </si>
  <si>
    <t>FO1700576255535</t>
  </si>
  <si>
    <t>BELTRAN LEON WILSON ALEXANDER</t>
  </si>
  <si>
    <t>FO1700576274611</t>
  </si>
  <si>
    <t>AMADOR SALAZAR ANTONIO CARLOS</t>
  </si>
  <si>
    <t>FO1700576308892</t>
  </si>
  <si>
    <t>FO1700576359950</t>
  </si>
  <si>
    <t>SOLIS RODRIGUEZ HUMBERTO</t>
  </si>
  <si>
    <t>FO1700576378597</t>
  </si>
  <si>
    <t>FO1700576411889</t>
  </si>
  <si>
    <t>FO1677675568145</t>
  </si>
  <si>
    <t>LOZANO MORENO CIELO</t>
  </si>
  <si>
    <t>APROBADO</t>
  </si>
  <si>
    <t>FO1677676166873</t>
  </si>
  <si>
    <t>ARIAS DIAZ JOHN HERMES</t>
  </si>
  <si>
    <t>FO1677676315546</t>
  </si>
  <si>
    <t>FO1677676351510</t>
  </si>
  <si>
    <t>OLIVEROS RUIZ DIEGO ALEXANDER</t>
  </si>
  <si>
    <t>FO1677676391032</t>
  </si>
  <si>
    <t>CIPRIAN MAYORGA PABLO EMILIO</t>
  </si>
  <si>
    <t>FO1677676460263</t>
  </si>
  <si>
    <t>RAMIREZ VARGAS FABIAN ENRIQUE</t>
  </si>
  <si>
    <t>FO1677676726704</t>
  </si>
  <si>
    <t>PATIÑO CARVAJAL DIANA PATRICIA</t>
  </si>
  <si>
    <t>FO1677676773204</t>
  </si>
  <si>
    <t>ARIZA BUENO LUDIVERLY</t>
  </si>
  <si>
    <t>FO1677677133757</t>
  </si>
  <si>
    <t>MARTINEZ RUIZ PEDRO MIGUEL</t>
  </si>
  <si>
    <t>FO1677677179124</t>
  </si>
  <si>
    <t>MARTINEZ SANABRIA LUIS FERNANDO</t>
  </si>
  <si>
    <t>FO1677677355199</t>
  </si>
  <si>
    <t>MOLINA VEGA WILMER</t>
  </si>
  <si>
    <t>FO1677677508567</t>
  </si>
  <si>
    <t>LOZANO CARLOS ANDRES</t>
  </si>
  <si>
    <t>FO1677677617722</t>
  </si>
  <si>
    <t>VELANDIA ALARCON ANA GEORGINA</t>
  </si>
  <si>
    <t>FO1677677896790</t>
  </si>
  <si>
    <t>CUBURUCO PEREZ HAILER EDUARDO</t>
  </si>
  <si>
    <t>FO1677678018517</t>
  </si>
  <si>
    <t>MALDONADO CAICEDO JOHN JAIRO</t>
  </si>
  <si>
    <t>FO1677678026712</t>
  </si>
  <si>
    <t>GONZALEZ MORENO ALEXANDER</t>
  </si>
  <si>
    <t>FO1677678069387</t>
  </si>
  <si>
    <t>BUSTAMANTE JIMENEZ HECTOR ARMANDO</t>
  </si>
  <si>
    <t>FO1677678132130</t>
  </si>
  <si>
    <t>BURITICA TABARES CARLOS ARIEL</t>
  </si>
  <si>
    <t>FO1677678165125</t>
  </si>
  <si>
    <t>BEDOYA MOSQUERA MELITINA</t>
  </si>
  <si>
    <t>FO1677678187135</t>
  </si>
  <si>
    <t>CRUZ BUENO CAROL ANDREA</t>
  </si>
  <si>
    <t>FO1677678187599</t>
  </si>
  <si>
    <t>ORDÓNEZ LÓPEZ LUIS FERNANDO</t>
  </si>
  <si>
    <t>FO1677678286181</t>
  </si>
  <si>
    <t>OROZCO BETANCUR YENY LUCERO</t>
  </si>
  <si>
    <t>FO1677678363290</t>
  </si>
  <si>
    <t>REALPE MOLANO JESUS FELIPE</t>
  </si>
  <si>
    <t>FO1677678631997</t>
  </si>
  <si>
    <t>ESTUPIÑAN RAMIREZ EDISON FELIPE</t>
  </si>
  <si>
    <t>FO1677678724497</t>
  </si>
  <si>
    <t>JIMENEZ CASTAÑO SANTIAGO</t>
  </si>
  <si>
    <t>FO1677678953989</t>
  </si>
  <si>
    <t>MELO MELO JAIRO NELSON</t>
  </si>
  <si>
    <t>FO1677679140466</t>
  </si>
  <si>
    <t>FO1677679155106</t>
  </si>
  <si>
    <t>LIZARAZO JIMENEZ RAUL ANDRES</t>
  </si>
  <si>
    <t>FO1677679462897</t>
  </si>
  <si>
    <t>GUIO MARTINEZ NANCY</t>
  </si>
  <si>
    <t>FO1677679472391</t>
  </si>
  <si>
    <t>CARDENAS BERDUGO FREDY REINALDO</t>
  </si>
  <si>
    <t>FO1677679677039</t>
  </si>
  <si>
    <t>CASTAÑO MARIN CONSTANZA LILIANA</t>
  </si>
  <si>
    <t>FO1677679779998</t>
  </si>
  <si>
    <t>YEPES GOMEZ DAVID ALEXANDER</t>
  </si>
  <si>
    <t>FO1677680246703</t>
  </si>
  <si>
    <t>BERNAL CRISTIAN JHOAN</t>
  </si>
  <si>
    <t>FO1677680535387</t>
  </si>
  <si>
    <t>MUÑOZ RAMIREZ JUAN CAMILO</t>
  </si>
  <si>
    <t>FO1677680604872</t>
  </si>
  <si>
    <t>TABORDA ARICAPA OSCAR MAURICIO</t>
  </si>
  <si>
    <t>FO1677680619105</t>
  </si>
  <si>
    <t>FO1677680930828</t>
  </si>
  <si>
    <t>BELTRAN MORA JUAN PABLO</t>
  </si>
  <si>
    <t>FO1677681118384</t>
  </si>
  <si>
    <t>CASTILLO GUTIERREZ JOSE WILMAR</t>
  </si>
  <si>
    <t>FO1677681177812</t>
  </si>
  <si>
    <t>TORRES POLIDORO</t>
  </si>
  <si>
    <t>FO1677681266763</t>
  </si>
  <si>
    <t>ARDILA ARISTIZABAL FREYDER AUGUSTO</t>
  </si>
  <si>
    <t>FO1677681319886</t>
  </si>
  <si>
    <t>TUTA ARIAS DAVID ALEJANDRO</t>
  </si>
  <si>
    <t>FO1677681545095</t>
  </si>
  <si>
    <t>BAMBAGUY CORDERO STELLA</t>
  </si>
  <si>
    <t>FO1677681557140</t>
  </si>
  <si>
    <t>FLOREZ SERGIO ANDRES</t>
  </si>
  <si>
    <t>FO1677681623326</t>
  </si>
  <si>
    <t>HASTAMORIR RODRIGUEZ SANDRA MILENA</t>
  </si>
  <si>
    <t>FO1677681813368</t>
  </si>
  <si>
    <t>FERNANDEZ CORONADO FERNAN</t>
  </si>
  <si>
    <t>FO1677681926134</t>
  </si>
  <si>
    <t>BUITRAGO CARDONA ALEXANDER</t>
  </si>
  <si>
    <t>FO1677681952062</t>
  </si>
  <si>
    <t>PULIDO PEREZ RONALD PAUL</t>
  </si>
  <si>
    <t>FO1677682012942</t>
  </si>
  <si>
    <t>BERRIO BUITRAGO RUBEN DARIO</t>
  </si>
  <si>
    <t>FO1677682091412</t>
  </si>
  <si>
    <t>GUTIERREZ GONZALEZ JOSE ALFREDO</t>
  </si>
  <si>
    <t>FO1677682170011</t>
  </si>
  <si>
    <t>ALONSO MANCIPE FREDY</t>
  </si>
  <si>
    <t>FO1677682266463</t>
  </si>
  <si>
    <t>CUCAITA PATIÑO DANIEL</t>
  </si>
  <si>
    <t>FO1677682459087</t>
  </si>
  <si>
    <t>RAMIREZ ROJAS JHON EDWIN</t>
  </si>
  <si>
    <t>FO1677682546815</t>
  </si>
  <si>
    <t>RAMIREZ SOLANO JUAN CARLOS</t>
  </si>
  <si>
    <t>FO1677682764914</t>
  </si>
  <si>
    <t>MANRIQUE TRIANA EDWIN JAIR</t>
  </si>
  <si>
    <t>FO1677682801293</t>
  </si>
  <si>
    <t>MEJIA CARLOS ALBERTO</t>
  </si>
  <si>
    <t>FO1677682866542</t>
  </si>
  <si>
    <t>CASTAÑO GONZALEZ LADY LIZETH</t>
  </si>
  <si>
    <t>FO1677682870962</t>
  </si>
  <si>
    <t>PARRADO GIL CIRO ESTEBAN</t>
  </si>
  <si>
    <t>FO1677683421221</t>
  </si>
  <si>
    <t>FRANCO LOPEZ CHRISTIAN FARUTH</t>
  </si>
  <si>
    <t>FO1677683470276</t>
  </si>
  <si>
    <t>SUESCA NAJAR VICTOR MANUEL</t>
  </si>
  <si>
    <t>FO1677683471498</t>
  </si>
  <si>
    <t>FO1677683505238</t>
  </si>
  <si>
    <t>GONZALEZ HERRERA LUIS FERNANDO</t>
  </si>
  <si>
    <t>FO1677683674412</t>
  </si>
  <si>
    <t>PARDO PARDO PEDRO JULIO</t>
  </si>
  <si>
    <t>FO1677683720019</t>
  </si>
  <si>
    <t>BLANCO CAMACHO JUAN CARLOS</t>
  </si>
  <si>
    <t>FO1677683721537</t>
  </si>
  <si>
    <t>ZAMBRANO LOPEZ JHON FREDY</t>
  </si>
  <si>
    <t>FO1677683972204</t>
  </si>
  <si>
    <t>VILLAMIL MICAN ANDREA DEL PILAR</t>
  </si>
  <si>
    <t>FO1677684109771</t>
  </si>
  <si>
    <t>BARAJAS HERNANDEZ DANIEL FERNANDO</t>
  </si>
  <si>
    <t>FO1677684256889</t>
  </si>
  <si>
    <t>CONTRERAS PRECIADO JAIME STIHP</t>
  </si>
  <si>
    <t>FO1677684278436</t>
  </si>
  <si>
    <t>GARZON MACIAS JUAN CARLOS</t>
  </si>
  <si>
    <t>FO1677684656044</t>
  </si>
  <si>
    <t>BETANCUR DELGADILLO YULIANA</t>
  </si>
  <si>
    <t>FO1677684661884</t>
  </si>
  <si>
    <t>MEJIA MOSCOSO ANDRES MARCELO</t>
  </si>
  <si>
    <t>FO1677684736118</t>
  </si>
  <si>
    <t>AMAYA RIAÑO MARIA CELINA</t>
  </si>
  <si>
    <t>FO1677684754277</t>
  </si>
  <si>
    <t>SANCHEZ FUENTES ALEXANDER</t>
  </si>
  <si>
    <t>FO1677684958210</t>
  </si>
  <si>
    <t>GOMEZ ALFONSO PAULO ENRIQUE</t>
  </si>
  <si>
    <t>FO1677685172168</t>
  </si>
  <si>
    <t>MONROY GALINDO ANTONIO EMANUEL</t>
  </si>
  <si>
    <t>FO1677685277001</t>
  </si>
  <si>
    <t>DUQUE CORREA OBED</t>
  </si>
  <si>
    <t>FO1677685306598</t>
  </si>
  <si>
    <t>JOAQUI MOLINA JOSE WILIAN</t>
  </si>
  <si>
    <t>FO1677685457748</t>
  </si>
  <si>
    <t>GARZON MACIAS IVAN CAMILO</t>
  </si>
  <si>
    <t>FO1677685570906</t>
  </si>
  <si>
    <t>ZAMORA MARTINEZ PEDRO PABLO</t>
  </si>
  <si>
    <t>FO1677685701157</t>
  </si>
  <si>
    <t>PINILLA RUIZ GLADYS JUDITH</t>
  </si>
  <si>
    <t>FO1677685833938</t>
  </si>
  <si>
    <t>SANCHEZ MAYNE LUIS CARLOS</t>
  </si>
  <si>
    <t>FO1677685859964</t>
  </si>
  <si>
    <t>HENAO JARAMILLO JESSICA ALEJANDRA</t>
  </si>
  <si>
    <t>FO1677685875958</t>
  </si>
  <si>
    <t>RESTREPO ESCOBAR CARLOS MARIO</t>
  </si>
  <si>
    <t>FO1677685913862</t>
  </si>
  <si>
    <t>ORDOÑEZ ANACONA HAROLD</t>
  </si>
  <si>
    <t>FO1677686229806</t>
  </si>
  <si>
    <t>BURGOS TORRES WILSON RENE</t>
  </si>
  <si>
    <t>FO1677686244791</t>
  </si>
  <si>
    <t>MONTAÑEZ CARDENAS NYDIA TERESA</t>
  </si>
  <si>
    <t>FO1677686271208</t>
  </si>
  <si>
    <t>GALVIS GARCIA ISABEL</t>
  </si>
  <si>
    <t>FO1677686376442</t>
  </si>
  <si>
    <t>MURCIA CASAS JORGE ALEXANDER</t>
  </si>
  <si>
    <t>FO1677686392801</t>
  </si>
  <si>
    <t>FONSECA BECERRA JUAN DAVID</t>
  </si>
  <si>
    <t>FO1677686597339</t>
  </si>
  <si>
    <t>GRANADOS TORO ANDRES FELIPE</t>
  </si>
  <si>
    <t>FO1677686667462</t>
  </si>
  <si>
    <t>GUTIERREZ SALAZAR JHOAN MANUEL</t>
  </si>
  <si>
    <t>FO1677687079208</t>
  </si>
  <si>
    <t>VEGA GOMEZ PEDRO ANDRES</t>
  </si>
  <si>
    <t>FO1677687082884</t>
  </si>
  <si>
    <t>APONTE ESTUPIÑAN OSWALDO</t>
  </si>
  <si>
    <t>FO1677687342767</t>
  </si>
  <si>
    <t>MEDINA FRANCO OMAR</t>
  </si>
  <si>
    <t>FO1677687452817</t>
  </si>
  <si>
    <t>GARCIA LINARES JUAN PABLO</t>
  </si>
  <si>
    <t>FO1677687487057</t>
  </si>
  <si>
    <t>GODOY GODOY ALBERT</t>
  </si>
  <si>
    <t>FO1677688001263</t>
  </si>
  <si>
    <t>CARDENAS PEÑA OSCAR ANDRES</t>
  </si>
  <si>
    <t>FO1677688010602</t>
  </si>
  <si>
    <t>NIÑO SILVA NANCY YANETH</t>
  </si>
  <si>
    <t>FO1677688043778</t>
  </si>
  <si>
    <t>SUAREZ SANCHEZ JULIAN</t>
  </si>
  <si>
    <t>FO1677688122758</t>
  </si>
  <si>
    <t>DIAZ DIAZ CARLOS JULIO</t>
  </si>
  <si>
    <t>FO1677688307957</t>
  </si>
  <si>
    <t>SALCEDO TORRES MIGUEL ANGEL</t>
  </si>
  <si>
    <t>FO1677688406333</t>
  </si>
  <si>
    <t>CASTAÑEDA TORRES JULIO CESAR</t>
  </si>
  <si>
    <t>FO1677688462615</t>
  </si>
  <si>
    <t>SARMIENTO BERNAL ANDRES OSWALDO</t>
  </si>
  <si>
    <t>FO1677688494493</t>
  </si>
  <si>
    <t>AGUIRRE FERNANDEZ ANGELA TATIANA</t>
  </si>
  <si>
    <t>FO1677688666793</t>
  </si>
  <si>
    <t>ACOSTA DE LA CRUZ WILBER</t>
  </si>
  <si>
    <t>FO1677688730675</t>
  </si>
  <si>
    <t>FORERO QUITIAN DUVAN YECID</t>
  </si>
  <si>
    <t>FO1677688856342</t>
  </si>
  <si>
    <t>BRAVO CHACON DEMETRIO</t>
  </si>
  <si>
    <t>FO1677689290545</t>
  </si>
  <si>
    <t>FONSECA NAICIPA DIEGO ALEJANDRO</t>
  </si>
  <si>
    <t>FO1677689535084</t>
  </si>
  <si>
    <t>BELLO PEREZ ANDRES MIGUEL</t>
  </si>
  <si>
    <t>FO1677689561599</t>
  </si>
  <si>
    <t>CARDONA BEDOYA SANDRA PATRICIA</t>
  </si>
  <si>
    <t>FO1677689567833</t>
  </si>
  <si>
    <t>MEDINA CÉSPEDES JAIRO ANDRES</t>
  </si>
  <si>
    <t>FO1677689630283</t>
  </si>
  <si>
    <t>JARAMILLO NOREÑA JOSE FERNANDO</t>
  </si>
  <si>
    <t>FO1677689799739</t>
  </si>
  <si>
    <t>ACOSTA YANTEN JHOANNY ANDRES</t>
  </si>
  <si>
    <t>FO1677689918894</t>
  </si>
  <si>
    <t>BETANCOURTH ORTIZ GERMAN</t>
  </si>
  <si>
    <t>FO1677689955382</t>
  </si>
  <si>
    <t>CARDONA RIOS NESTOR JAIME</t>
  </si>
  <si>
    <t>FO1677689975202</t>
  </si>
  <si>
    <t>HERRERA RADA JOSE MANUEL</t>
  </si>
  <si>
    <t>FO1677690009877</t>
  </si>
  <si>
    <t>GOMEZ GARZON ELISABED</t>
  </si>
  <si>
    <t>FO1677690176446</t>
  </si>
  <si>
    <t>PEÑA VILLABON MAYRA ALEJANDRA</t>
  </si>
  <si>
    <t>FO1677690376106</t>
  </si>
  <si>
    <t>LOPEZ LAMUS ERICK SANTIAGO</t>
  </si>
  <si>
    <t>FO1677690386291</t>
  </si>
  <si>
    <t>CAÑON BERMUDEZ GERMAN</t>
  </si>
  <si>
    <t>FO1677690391407</t>
  </si>
  <si>
    <t>MORENO JHON EDWARD</t>
  </si>
  <si>
    <t>FO1677690546069</t>
  </si>
  <si>
    <t>RODRIGUEZ HERRERA JHON ERNESTO</t>
  </si>
  <si>
    <t>FO1677690605268</t>
  </si>
  <si>
    <t>MARIÑO RINCON ANA CATHERINE</t>
  </si>
  <si>
    <t>FO1677690691701</t>
  </si>
  <si>
    <t>SANCHEZ TORRES HECTOR ALEJANDRO</t>
  </si>
  <si>
    <t>FO1677690745438</t>
  </si>
  <si>
    <t>JIMENEZ URREGO NELLY</t>
  </si>
  <si>
    <t>FO1677690763507</t>
  </si>
  <si>
    <t>ACEVEDO RODRIGUEZ LUIS GERARDO</t>
  </si>
  <si>
    <t>FO1677690979637</t>
  </si>
  <si>
    <t>SANABRIA GONZALEZ SERGIO LUIS</t>
  </si>
  <si>
    <t>FO1677690999789</t>
  </si>
  <si>
    <t>ARGUELLO VALDERRAMA DIANA CONSEJO</t>
  </si>
  <si>
    <t>FO1677691129708</t>
  </si>
  <si>
    <t>HERNANDEZ GARZÓN JEAN PAUL</t>
  </si>
  <si>
    <t>FO1677691135901</t>
  </si>
  <si>
    <t>MESTIZO QUINTERO MARIA MONICA</t>
  </si>
  <si>
    <t>FO1677691236904</t>
  </si>
  <si>
    <t>RESTREPO CIRO LINA MARCELA</t>
  </si>
  <si>
    <t>FO1677691342098</t>
  </si>
  <si>
    <t>MAHECHA SIERRA FABIAN ARMANDO</t>
  </si>
  <si>
    <t>FO1677691489210</t>
  </si>
  <si>
    <t>MENESES MOLINA CIRO STEWARD</t>
  </si>
  <si>
    <t>FO1677691571512</t>
  </si>
  <si>
    <t>PULIDO TORRES EDWIN ALEXANDER</t>
  </si>
  <si>
    <t>FO1677691722327</t>
  </si>
  <si>
    <t>BETANCUR ARANGO JORGE RENE</t>
  </si>
  <si>
    <t>FO1677692025336</t>
  </si>
  <si>
    <t>BERTEL JARABA ALFREDO GUILLERMO</t>
  </si>
  <si>
    <t>FO1677692140508</t>
  </si>
  <si>
    <t>ALARCON VARGAS MARIA NANCY</t>
  </si>
  <si>
    <t>FO1677692765140</t>
  </si>
  <si>
    <t>GAITAN OSUNA WILSON JAVIER</t>
  </si>
  <si>
    <t>FO1677693215282</t>
  </si>
  <si>
    <t>YOMAYUZA JULIAN ANDRES</t>
  </si>
  <si>
    <t>FO1677693340354</t>
  </si>
  <si>
    <t>ROJAS FORERO JORGE HELI</t>
  </si>
  <si>
    <t>FO1677693732568</t>
  </si>
  <si>
    <t>FO1677694472496</t>
  </si>
  <si>
    <t>RAMIREZ RUIZ EYDA LILIANA</t>
  </si>
  <si>
    <t>FO1677694486402</t>
  </si>
  <si>
    <t>OSPINA GALLEGO YURI ANDREA</t>
  </si>
  <si>
    <t>FO1677694824399</t>
  </si>
  <si>
    <t>TORRES RAMIREZ JUAN GABRIEL</t>
  </si>
  <si>
    <t>FO1677694943329</t>
  </si>
  <si>
    <t>FIGUEREDO CHAPARRO JORGE ARMANDO</t>
  </si>
  <si>
    <t>FO1677694950301</t>
  </si>
  <si>
    <t>ORTIZ CORTES MIGUEL ANGEL</t>
  </si>
  <si>
    <t>FO1677694980824</t>
  </si>
  <si>
    <t>CARVAJAL PEREZ EDWAR ALEXANDER</t>
  </si>
  <si>
    <t>FO1677695002032</t>
  </si>
  <si>
    <t>GALINDO ARENAS GUSTAVO ADOLFO</t>
  </si>
  <si>
    <t>FO1677695185003</t>
  </si>
  <si>
    <t>OCHOA SANCHEZ OSCAR LEONEL</t>
  </si>
  <si>
    <t>FO1677696095785</t>
  </si>
  <si>
    <t>SARMIENTO GUERRERO ELBER</t>
  </si>
  <si>
    <t>FO1677696260437</t>
  </si>
  <si>
    <t>BARRIENTOS AVENDAÑO RAMIRO ARNULFO</t>
  </si>
  <si>
    <t>FO1677696275412</t>
  </si>
  <si>
    <t>CASAS FORERO LIZETH MARINA</t>
  </si>
  <si>
    <t>FO1677696452422</t>
  </si>
  <si>
    <t>RAMIREZ VILLAMIL OSCAR ALEXANDER</t>
  </si>
  <si>
    <t>FO1677696747044</t>
  </si>
  <si>
    <t>AGUDELO RODRIGUEZ JOSE GREGORIO</t>
  </si>
  <si>
    <t>FO1677696782349</t>
  </si>
  <si>
    <t>GRIMALDO MONTAÑA EDWIN APOLINAR</t>
  </si>
  <si>
    <t>FO1677697067315</t>
  </si>
  <si>
    <t>CONTRERAS PINTO LEDHERZON</t>
  </si>
  <si>
    <t>FO1677697229136</t>
  </si>
  <si>
    <t>CRUZ PARRA CARLOS ANDRES</t>
  </si>
  <si>
    <t>FO1677697651192</t>
  </si>
  <si>
    <t>OSORIO MARTINEZ JOSE YSNEL</t>
  </si>
  <si>
    <t>FO1677697847961</t>
  </si>
  <si>
    <t>CASTRO CIFUENTES JAIRO ANDRES</t>
  </si>
  <si>
    <t>FO1677698018562</t>
  </si>
  <si>
    <t>LEON DEAZA LUIS FERNANDO</t>
  </si>
  <si>
    <t>FO1677698126010</t>
  </si>
  <si>
    <t>GALEANO GARCIA TATIANA</t>
  </si>
  <si>
    <t>FO1677698263608</t>
  </si>
  <si>
    <t>CASTRO HERNANDEZ DIDIER JAVIER</t>
  </si>
  <si>
    <t>FO1677698269320</t>
  </si>
  <si>
    <t>MUÑOZ PEDRAZA FABIO ALEXANDER</t>
  </si>
  <si>
    <t>FO1677698334136</t>
  </si>
  <si>
    <t>MEDINA MORENO SARA ISABEL</t>
  </si>
  <si>
    <t>FO1677699082517</t>
  </si>
  <si>
    <t>TORRES MELANO LEIDY ZULEIMA</t>
  </si>
  <si>
    <t>FO1677699301367</t>
  </si>
  <si>
    <t>SANCHEZ MOLINA JORGE ALBERTO</t>
  </si>
  <si>
    <t>FO1677699602848</t>
  </si>
  <si>
    <t>CATAÑO BOLIVAR JUAN CARLOS</t>
  </si>
  <si>
    <t>FO1677699744483</t>
  </si>
  <si>
    <t>DAVILA BURGOS CECILIA</t>
  </si>
  <si>
    <t>FO1677699881095</t>
  </si>
  <si>
    <t>GRACIA VALDES EDGAR HUMBERTO</t>
  </si>
  <si>
    <t>FO1677699905196</t>
  </si>
  <si>
    <t>FO1677699975501</t>
  </si>
  <si>
    <t>ZABALA REYES JUAN CARLOS</t>
  </si>
  <si>
    <t>FO1677700183085</t>
  </si>
  <si>
    <t>ROMERO TORRES MARIO ABEL</t>
  </si>
  <si>
    <t>FO1677700278667</t>
  </si>
  <si>
    <t>SEGURA PASTRANA CORIXA</t>
  </si>
  <si>
    <t>FO1677700318613</t>
  </si>
  <si>
    <t>ESPITIA RUIZ ANGELA PILAR</t>
  </si>
  <si>
    <t>FO1677700761775</t>
  </si>
  <si>
    <t>VELEZ ANGULO PAULO CESAR</t>
  </si>
  <si>
    <t>FO1677700777294</t>
  </si>
  <si>
    <t>LEGUIZAMON MARTINEZ EDUARD ALEXIS</t>
  </si>
  <si>
    <t>FO1677700958832</t>
  </si>
  <si>
    <t>QUINTERO AGUDELO JUAN ALEJANDRO</t>
  </si>
  <si>
    <t>FO1677700974926</t>
  </si>
  <si>
    <t>PULIDO TOBO JOSE ANDRES</t>
  </si>
  <si>
    <t>FO1677701401130</t>
  </si>
  <si>
    <t>ORTIZ QUIROGA JONATHAN ANDRES</t>
  </si>
  <si>
    <t>FO1677701425537</t>
  </si>
  <si>
    <t>GARCIA CORTES MARTHA STELLA</t>
  </si>
  <si>
    <t>FO1677701719766</t>
  </si>
  <si>
    <t>TELLEZ PERDOMO SANDRA CONSTANZA</t>
  </si>
  <si>
    <t>FO1677701734650</t>
  </si>
  <si>
    <t>REYES SANCHEZ SANDRA MIREYA</t>
  </si>
  <si>
    <t>FO1677701896523</t>
  </si>
  <si>
    <t>RIOS HERNANDEZ GARIBALDY</t>
  </si>
  <si>
    <t>FO1677701900060</t>
  </si>
  <si>
    <t>SIERRA ORTIZ CLAUDIA MARCELA</t>
  </si>
  <si>
    <t>FO1677702026791</t>
  </si>
  <si>
    <t>PEREZ VEGA LUIS JOSE</t>
  </si>
  <si>
    <t>FO1677702084695</t>
  </si>
  <si>
    <t>CAMACHO SILVARA JUAN ERNESTO</t>
  </si>
  <si>
    <t>FO1677702127081</t>
  </si>
  <si>
    <t>MURCIA CELY HÉCTOR FABIÁN</t>
  </si>
  <si>
    <t>FO1677702176429</t>
  </si>
  <si>
    <t>FO1677702200162</t>
  </si>
  <si>
    <t>URREA RUIZ KATHERINE</t>
  </si>
  <si>
    <t>FO1677702328875</t>
  </si>
  <si>
    <t>LEMUS PINTO CESAR ALBERTO</t>
  </si>
  <si>
    <t>FO1677702478469</t>
  </si>
  <si>
    <t>SANTAMARIA SANTAMARIA DAVID ANDRES</t>
  </si>
  <si>
    <t>FO1677702494751</t>
  </si>
  <si>
    <t>VARGAS PUENTES GLORIA BEATRIZ</t>
  </si>
  <si>
    <t>FO1677702542092</t>
  </si>
  <si>
    <t>JIMENEZ MORENO KATERYNN BRIDGEATTE</t>
  </si>
  <si>
    <t>FO1677702589499</t>
  </si>
  <si>
    <t>BECERRA GARCIA MARIA DEL CARMEN</t>
  </si>
  <si>
    <t>FO1677702617442</t>
  </si>
  <si>
    <t>LEON MILLAN BRIAN STEVEN</t>
  </si>
  <si>
    <t>FO1677702630927</t>
  </si>
  <si>
    <t>LOPEZ MORALES GERMAN DARIO</t>
  </si>
  <si>
    <t>FO1677702634365</t>
  </si>
  <si>
    <t>VELASCO GUARUMO DAIRO</t>
  </si>
  <si>
    <t>FO1677702716699</t>
  </si>
  <si>
    <t>RICARDO PADILLA MARIO ALBERTO</t>
  </si>
  <si>
    <t>FO1677702902649</t>
  </si>
  <si>
    <t>VIVEROS VIAFARA JAIME</t>
  </si>
  <si>
    <t>FO1677703006274</t>
  </si>
  <si>
    <t>URIBE TORRES CRISTIAN MANUEL</t>
  </si>
  <si>
    <t>FO1677703272377</t>
  </si>
  <si>
    <t>VEGA GOMEZ MAURICIO</t>
  </si>
  <si>
    <t>FO1677703340510</t>
  </si>
  <si>
    <t>CASTRO MESSA GUILLERMO ARTURO</t>
  </si>
  <si>
    <t>FO1677703457418</t>
  </si>
  <si>
    <t>FO1677703482268</t>
  </si>
  <si>
    <t>CASTRILLON GUTIERREZ CARLOS ERNESTO</t>
  </si>
  <si>
    <t>FO1677703545166</t>
  </si>
  <si>
    <t>NOREÑA AGUDELO UBEL ANDRES</t>
  </si>
  <si>
    <t>FO1677704021010</t>
  </si>
  <si>
    <t>ROJAS FONSECA OSCAR YOVANY</t>
  </si>
  <si>
    <t>FO1677704088157</t>
  </si>
  <si>
    <t>MORA DE VIVAS TERESITA DE JESUS</t>
  </si>
  <si>
    <t>FO1677704151041</t>
  </si>
  <si>
    <t>NIÑO FORERO NAIRO YESID</t>
  </si>
  <si>
    <t>FO1677704468829</t>
  </si>
  <si>
    <t>ROBLES PENAGOS JORGE MARIO</t>
  </si>
  <si>
    <t>FO1677704517432</t>
  </si>
  <si>
    <t>VELANDIA SUAREZ GUILIO RENE</t>
  </si>
  <si>
    <t>FO1677704557073</t>
  </si>
  <si>
    <t>OLAYA AGUDELO MAURICIO ALBERTO</t>
  </si>
  <si>
    <t>FO1677704587288</t>
  </si>
  <si>
    <t>PEÑARANDA LIZCANO NELSON JAVIER</t>
  </si>
  <si>
    <t>FO1677704638128</t>
  </si>
  <si>
    <t>SANCHEZ HERRERA ADOLFO ARTURO</t>
  </si>
  <si>
    <t>FO1677704691018</t>
  </si>
  <si>
    <t>GUTIERREZ OTALVARO FERNANDO ALBEIRO</t>
  </si>
  <si>
    <t>FO1677704867208</t>
  </si>
  <si>
    <t>BEJARANO PINILLA CARLOS ARTURO</t>
  </si>
  <si>
    <t>FO1677704918991</t>
  </si>
  <si>
    <t>CASTRO RAMIREZ YEISON FERNANDO</t>
  </si>
  <si>
    <t>FO1677704961339</t>
  </si>
  <si>
    <t>SARMIENTO SANCHEZ LUCELY</t>
  </si>
  <si>
    <t>FO1677705230160</t>
  </si>
  <si>
    <t>FERNANDEZ MUÑOZ HEIBAR HERNAN</t>
  </si>
  <si>
    <t>FO1677705307302</t>
  </si>
  <si>
    <t>CELY PEREZ MONICA LIZETH</t>
  </si>
  <si>
    <t>FO1677705422117</t>
  </si>
  <si>
    <t>CIFUENTES CAYCEDO VICTOR ALFONSO</t>
  </si>
  <si>
    <t>FO1677705428579</t>
  </si>
  <si>
    <t>GONZALEZ ORTEGA INGRID CAROLINA</t>
  </si>
  <si>
    <t>FO1677705435617</t>
  </si>
  <si>
    <t>PARRA TABORDA WILBER</t>
  </si>
  <si>
    <t>FO1677705452578</t>
  </si>
  <si>
    <t>GARCES GUEVARA ALVARO</t>
  </si>
  <si>
    <t>FO1677705523229</t>
  </si>
  <si>
    <t>LOPEZ CAMPOS MARTHA MILENA</t>
  </si>
  <si>
    <t>FO1677705722720</t>
  </si>
  <si>
    <t>CEPEDA FONTECHA JAIRO FABIAN</t>
  </si>
  <si>
    <t>FO1677705737867</t>
  </si>
  <si>
    <t>HERNANDEZ MERCHAN LUIS CARLOS</t>
  </si>
  <si>
    <t>FO1677705775869</t>
  </si>
  <si>
    <t>PARDO IZARIZA HEIDY LORENA</t>
  </si>
  <si>
    <t>FO1677706002571</t>
  </si>
  <si>
    <t>CEPEDA CHAPARRO FREDY YEREY</t>
  </si>
  <si>
    <t>FO1677706028498</t>
  </si>
  <si>
    <t>STAPER CARVAJAL JUAN PABLO</t>
  </si>
  <si>
    <t>FO1677706057543</t>
  </si>
  <si>
    <t>BALLESTEROS ARIAS JHON HAROLD</t>
  </si>
  <si>
    <t>FO1677706094956</t>
  </si>
  <si>
    <t>ESPINEL FORERO JOHN BERNARDO</t>
  </si>
  <si>
    <t>FO1677706128724</t>
  </si>
  <si>
    <t>QUIMBAYO SALGAR JHONATAN JAVIER</t>
  </si>
  <si>
    <t>FO1677706240192</t>
  </si>
  <si>
    <t>SANJUAN BLANQUICETT WILSON ORLANDO</t>
  </si>
  <si>
    <t>FO1677706340123</t>
  </si>
  <si>
    <t>BEJARANO TUBERQUIA LUIS FERNANDO</t>
  </si>
  <si>
    <t>FO1677706431133</t>
  </si>
  <si>
    <t>MONROY HURTADO WILLIAM JOSUE</t>
  </si>
  <si>
    <t>FO1677706516067</t>
  </si>
  <si>
    <t>MARIN RESTREPO OSCAR LURBEY</t>
  </si>
  <si>
    <t>FO1677706540983</t>
  </si>
  <si>
    <t>DIAZ DIAZ MARIA DELFINA</t>
  </si>
  <si>
    <t>FO1677706665015</t>
  </si>
  <si>
    <t>MARTINEZ GOMEZ FANNY JANNETH</t>
  </si>
  <si>
    <t>FO1677706706677</t>
  </si>
  <si>
    <t>MORALES ALEAN LUIS FERNANDO</t>
  </si>
  <si>
    <t>FO1677706797103</t>
  </si>
  <si>
    <t>PIÑEROS BELTRAN EMILCE LILIAN</t>
  </si>
  <si>
    <t>FO1677706962558</t>
  </si>
  <si>
    <t>VALENCIA GRISALES BIBIANA YANETH</t>
  </si>
  <si>
    <t>FO1677707023202</t>
  </si>
  <si>
    <t>VILLAMIZAR SUAREZ RAFAEL RICARDO</t>
  </si>
  <si>
    <t>FO1677707121352</t>
  </si>
  <si>
    <t>BARRIOS BARRIOS JULIO FRANCISCO</t>
  </si>
  <si>
    <t>FO1677707190773</t>
  </si>
  <si>
    <t>SEÑA PAEZ MANUEL RAMON</t>
  </si>
  <si>
    <t>FO1677707515646</t>
  </si>
  <si>
    <t>GUTIERREZ BELTRAN FABIO ARLEY</t>
  </si>
  <si>
    <t>FO1677707518772</t>
  </si>
  <si>
    <t>GOMEZ BOHORQUEZ JAIME HUMBERTO</t>
  </si>
  <si>
    <t>FO1677707878604</t>
  </si>
  <si>
    <t>FO1677707991710</t>
  </si>
  <si>
    <t>DIAZ GOMEZ ANGELICA MARINA</t>
  </si>
  <si>
    <t>FO1677708123426</t>
  </si>
  <si>
    <t>GUTIERREZ NARANJO MILENA</t>
  </si>
  <si>
    <t>FO1677708151162</t>
  </si>
  <si>
    <t>VALENCIA OSPINA LUZ ADRIANA</t>
  </si>
  <si>
    <t>FO1677708181665</t>
  </si>
  <si>
    <t>CORTES URIBE JAIME ALEXANDER</t>
  </si>
  <si>
    <t>FO1677708779885</t>
  </si>
  <si>
    <t>MARTINEZ GORDILLO JOSE LUIS</t>
  </si>
  <si>
    <t>FO1677708844330</t>
  </si>
  <si>
    <t>PATIÑO PRADO HENRY ANTONIO</t>
  </si>
  <si>
    <t>FO1677709153259</t>
  </si>
  <si>
    <t>BELTRAN BOHORQUEZ ALEXANDER</t>
  </si>
  <si>
    <t>FO1677709211463</t>
  </si>
  <si>
    <t>TELLEZ MELENDEZ DAVID FERNANDO</t>
  </si>
  <si>
    <t>FO1677709244776</t>
  </si>
  <si>
    <t>GRAJALES ALVAREZ OSCAR JAVIER</t>
  </si>
  <si>
    <t>FO1677709385318</t>
  </si>
  <si>
    <t>MARULANDA ARIAS JOHN FREDY</t>
  </si>
  <si>
    <t>FO1677709556592</t>
  </si>
  <si>
    <t>GOMEZ OLAYA YENSON YESID</t>
  </si>
  <si>
    <t>FO1677709904363</t>
  </si>
  <si>
    <t>CALLE RAVE DORA</t>
  </si>
  <si>
    <t>FO1677709939248</t>
  </si>
  <si>
    <t>URREGO ORTIZ HERMES RICARDO</t>
  </si>
  <si>
    <t>FO1677710525218</t>
  </si>
  <si>
    <t>TOBAR CANENCIO YONER ANDRES</t>
  </si>
  <si>
    <t>FO1677710573863</t>
  </si>
  <si>
    <t>PUENTES RAVE LUIS ALEJANDRO</t>
  </si>
  <si>
    <t>FO1677710927603</t>
  </si>
  <si>
    <t>MEJIA BUITRAGO NATALIA</t>
  </si>
  <si>
    <t>FO1677711212321</t>
  </si>
  <si>
    <t>FLOREZ CAMILA ANDREA</t>
  </si>
  <si>
    <t>FO1677711348058</t>
  </si>
  <si>
    <t>MORENO MIRANDA OSCAR ANTONIO</t>
  </si>
  <si>
    <t>FO1677711552937</t>
  </si>
  <si>
    <t>AGUDELO VELEZ PAULA ANDREA</t>
  </si>
  <si>
    <t>FO1677711985491</t>
  </si>
  <si>
    <t>PEÑA VILLATE EDWARD</t>
  </si>
  <si>
    <t>FO1677712274846</t>
  </si>
  <si>
    <t>MENA MENA ROBINSON</t>
  </si>
  <si>
    <t>FO1677712303726</t>
  </si>
  <si>
    <t>GARZON QUEVEDO SINDY PAOLA</t>
  </si>
  <si>
    <t>FO1677712338848</t>
  </si>
  <si>
    <t>VARGAS MONCADA YERCICA</t>
  </si>
  <si>
    <t>FO1677712544842</t>
  </si>
  <si>
    <t>VERA HERNANDEZ SERGIO ANDRES</t>
  </si>
  <si>
    <t>FO1677712850991</t>
  </si>
  <si>
    <t>OBANDO JIMENEZ WILLIAM ADOLFO</t>
  </si>
  <si>
    <t>FO1677713074535</t>
  </si>
  <si>
    <t>BORDA ARIAS LUIS EDUARDO</t>
  </si>
  <si>
    <t>FO1677713209645</t>
  </si>
  <si>
    <t>DIAZ GONZALEZ ALEX NORBERTO</t>
  </si>
  <si>
    <t>FO1677713558779</t>
  </si>
  <si>
    <t>PADILLA TORRES JORGE ARMANDO</t>
  </si>
  <si>
    <t>FO1677714289982</t>
  </si>
  <si>
    <t>RODRIGUEZ JARAMILLO ARMANDO ADOLFO</t>
  </si>
  <si>
    <t>FO1677714327247</t>
  </si>
  <si>
    <t>JIMENEZ AVILA CARLOS ALBERTO</t>
  </si>
  <si>
    <t>FO1677714362736</t>
  </si>
  <si>
    <t>PEÑARETE VACCA MARIO JAVIER</t>
  </si>
  <si>
    <t>FO1677714393176</t>
  </si>
  <si>
    <t>CORDOBA OVIEDO SANDY MAGALLY</t>
  </si>
  <si>
    <t>FO1677714409432</t>
  </si>
  <si>
    <t>BOLIVAR OSORIO ALEXANDER ISMAEL</t>
  </si>
  <si>
    <t>FO1677714427352</t>
  </si>
  <si>
    <t>BUENO JIMÉNEZ JHON FREDDY</t>
  </si>
  <si>
    <t>FO1677714458325</t>
  </si>
  <si>
    <t>FO1677714468557</t>
  </si>
  <si>
    <t>MORENO DELACRUZ MIGUEL STEINER</t>
  </si>
  <si>
    <t>FO1677715031038</t>
  </si>
  <si>
    <t>CALDERON DUEÑAS ESTEBAN ALEJANDRO</t>
  </si>
  <si>
    <t>FO1677715156407</t>
  </si>
  <si>
    <t>HERRERA JIMENEZ ELKIR ALEXIS</t>
  </si>
  <si>
    <t>FO1677715282139</t>
  </si>
  <si>
    <t>BASTIDAS CUASPU DEYI</t>
  </si>
  <si>
    <t>FO1677715393389</t>
  </si>
  <si>
    <t>REYES TORRES JHON JAIRO</t>
  </si>
  <si>
    <t>FO1677716134275</t>
  </si>
  <si>
    <t>MUÑETON LOAIZA JAIRO IVAN</t>
  </si>
  <si>
    <t>FO1677716285508</t>
  </si>
  <si>
    <t>LOPEZ ARANZAZU DUVAN ANTONIO</t>
  </si>
  <si>
    <t>FO1677716471907</t>
  </si>
  <si>
    <t>SALAZAR PARRAGA NESTOR FERNANDO</t>
  </si>
  <si>
    <t>FO1677716571929</t>
  </si>
  <si>
    <t>PEREZ HERNANDEZ ALEXANDER</t>
  </si>
  <si>
    <t>FO1677716993109</t>
  </si>
  <si>
    <t>DIAZ SARMIENTO LAURA ATENAIS</t>
  </si>
  <si>
    <t>FO1677717109564</t>
  </si>
  <si>
    <t>SIERRA VILLAMIL BRAYNZ CAMILO</t>
  </si>
  <si>
    <t>FO1677717340786</t>
  </si>
  <si>
    <t>RIAÑO GUALDRON CARLOS EDUARDO</t>
  </si>
  <si>
    <t>FO1677718882999</t>
  </si>
  <si>
    <t>FAJARDO GALINDO YONATHAN ALFONSO</t>
  </si>
  <si>
    <t>FO1677719253515</t>
  </si>
  <si>
    <t>BUITRAGO NUÑEZ DIEGO ARMANDO</t>
  </si>
  <si>
    <t>FO1677719380772</t>
  </si>
  <si>
    <t>SAIZ SAENZ CARLOS JAVIER</t>
  </si>
  <si>
    <t>FO1677720147579</t>
  </si>
  <si>
    <t>TOTENA GIRON JAMES EVELIO</t>
  </si>
  <si>
    <t>FO1677720483143</t>
  </si>
  <si>
    <t>PINZON VARGAS WILSON OSWALDO</t>
  </si>
  <si>
    <t>FO1677720608843</t>
  </si>
  <si>
    <t>POBLADOR RODRIGUEZ NELCY ONEIRA</t>
  </si>
  <si>
    <t>FO1677720778606</t>
  </si>
  <si>
    <t>FO1677721080044</t>
  </si>
  <si>
    <t>CAMARGO MONROY JHON JAIRO</t>
  </si>
  <si>
    <t>FO1677721274142</t>
  </si>
  <si>
    <t>MALAGON LEAL RONNIE</t>
  </si>
  <si>
    <t>FO1677721488438</t>
  </si>
  <si>
    <t>NEIRA LOZANO JAIME ALBERTO</t>
  </si>
  <si>
    <t>FO1677721494163</t>
  </si>
  <si>
    <t>VARGAS PINILLA JEISSON ENRIQUE</t>
  </si>
  <si>
    <t>FO1677721504699</t>
  </si>
  <si>
    <t>FO1677721578610</t>
  </si>
  <si>
    <t>ALEMAN ROJAS YESID MATEO</t>
  </si>
  <si>
    <t>FO1677721825169</t>
  </si>
  <si>
    <t>SANABRIA RODRIGUEZ DANILO</t>
  </si>
  <si>
    <t>FO1677722234587</t>
  </si>
  <si>
    <t>PERDOMO GUEVARA OMAR FRANCISCO</t>
  </si>
  <si>
    <t>FO1677722310993</t>
  </si>
  <si>
    <t>VARGAS SUAREZ EDWIN LEONARDO</t>
  </si>
  <si>
    <t>FO1677723132874</t>
  </si>
  <si>
    <t>GARCIA SERRANO JUAN CARLOS</t>
  </si>
  <si>
    <t>FO1677723351196</t>
  </si>
  <si>
    <t>ALDANA GARCIA JOHNNY ALEXANDER</t>
  </si>
  <si>
    <t>FO1677723462457</t>
  </si>
  <si>
    <t>GOMEZ LUNA LUIS ALBERTO</t>
  </si>
  <si>
    <t>FO1677723688264</t>
  </si>
  <si>
    <t>BOTINA DAZA ZULY ANDREA</t>
  </si>
  <si>
    <t>FO1677724596028</t>
  </si>
  <si>
    <t>BOHORQUEZ GOMEZ CESAR AUGUSTO</t>
  </si>
  <si>
    <t>FO1677724912130</t>
  </si>
  <si>
    <t>VELEZ MORENO WILLIAN ALEXANDER</t>
  </si>
  <si>
    <t>FO1677725393413</t>
  </si>
  <si>
    <t>MONSALVE GARCÍA JHONATTAN STEEVEN</t>
  </si>
  <si>
    <t>FO1677726107481</t>
  </si>
  <si>
    <t>LOPEZ BERNAL WILBER ELIVER</t>
  </si>
  <si>
    <t>FO1677726251799</t>
  </si>
  <si>
    <t>LEON CANTOR PUREZA DEL CARMEN</t>
  </si>
  <si>
    <t>FO1677726355222</t>
  </si>
  <si>
    <t>MONDRAGON PIÑEROS JUAN PABLO</t>
  </si>
  <si>
    <t>FO1677726677175</t>
  </si>
  <si>
    <t>PARRA MARTINEZ LEONARDO</t>
  </si>
  <si>
    <t>FO1677726984919</t>
  </si>
  <si>
    <t>BRAVO MUÑOZ YUBBY LUCIA</t>
  </si>
  <si>
    <t>FO1677727410295</t>
  </si>
  <si>
    <t>FO1677728574629</t>
  </si>
  <si>
    <t>BUSTAMANTE SALDAÑA OLBER ANIBAL</t>
  </si>
  <si>
    <t>FO1677728676914</t>
  </si>
  <si>
    <t>MARTINEZ CRUZ OSCAR OSWALDO</t>
  </si>
  <si>
    <t>FO1677729860141</t>
  </si>
  <si>
    <t>MORENO NIÑO JUAN CARLOS</t>
  </si>
  <si>
    <t>FO1677730255987</t>
  </si>
  <si>
    <t>FO1677731612424</t>
  </si>
  <si>
    <t>ROMERO MONTOYA JAIME ALFREDO</t>
  </si>
  <si>
    <t>FO1677732449101</t>
  </si>
  <si>
    <t>LUCUMI CONGO CAREN LICET</t>
  </si>
  <si>
    <t>FO1677733642810</t>
  </si>
  <si>
    <t>TAPIAS VILLAMIL ALDO GIOVANNI</t>
  </si>
  <si>
    <t>FO1677738071614</t>
  </si>
  <si>
    <t>COCA TORRES URIEL</t>
  </si>
  <si>
    <t>FO1677761594297</t>
  </si>
  <si>
    <t>BEDOYA COPETE MARCELA</t>
  </si>
  <si>
    <t>FO1677762143265</t>
  </si>
  <si>
    <t>RAMIREZ SUAREZ YANETH CRISTINA</t>
  </si>
  <si>
    <t>FO1677762144141</t>
  </si>
  <si>
    <t>MUÑOZ GARCIA URIEL ARTURO</t>
  </si>
  <si>
    <t>FO1677763576015</t>
  </si>
  <si>
    <t>YATE RUIZ NELSON</t>
  </si>
  <si>
    <t>FO1677763771170</t>
  </si>
  <si>
    <t>CANO GONZALEZ MARTIN CARLOS</t>
  </si>
  <si>
    <t>FO1677764001701</t>
  </si>
  <si>
    <t>GUARNIZO PARRA JORGE ELIECER</t>
  </si>
  <si>
    <t>FO1677764427513</t>
  </si>
  <si>
    <t>TRIANA ACOSTA JOSE HERNEY</t>
  </si>
  <si>
    <t>FO1677764434033</t>
  </si>
  <si>
    <t>NINCO NINCO FREDY ALBERTO</t>
  </si>
  <si>
    <t>FO1677764498762</t>
  </si>
  <si>
    <t>ARBELAEZ SOTO ALEXANDER</t>
  </si>
  <si>
    <t>FO1677765003602</t>
  </si>
  <si>
    <t>MONTENEGRO SIERRA HERNAN SALVADOR</t>
  </si>
  <si>
    <t>FO1677765008106</t>
  </si>
  <si>
    <t>MACHOA PANAIFO ROSA CLAVELA</t>
  </si>
  <si>
    <t>FO1677765972215</t>
  </si>
  <si>
    <t>MONTERO BERMUDEZ FABIAN EDUARDO</t>
  </si>
  <si>
    <t>FO1677766102005</t>
  </si>
  <si>
    <t>BERMUDEZ CUESTA DAMARIS ISABEL</t>
  </si>
  <si>
    <t>FO1677766429130</t>
  </si>
  <si>
    <t>REVELO PINCHAO CHARLES JHON</t>
  </si>
  <si>
    <t>FO1677767142478</t>
  </si>
  <si>
    <t>INFANTE MONSALVE EDWIN DAVID</t>
  </si>
  <si>
    <t>FO1677767240331</t>
  </si>
  <si>
    <t>LAGOS MORENO DEISSY MARIBEL</t>
  </si>
  <si>
    <t>FO1677767463228</t>
  </si>
  <si>
    <t>VILLALBA MONTIEL EDUARDO JOSE</t>
  </si>
  <si>
    <t>FO1677767917825</t>
  </si>
  <si>
    <t>CRUZ MENDOZA DANIEL ALFONSO</t>
  </si>
  <si>
    <t>FO1677768011758</t>
  </si>
  <si>
    <t>FAGUA MARTINEZ YEFFER FRANCISCO</t>
  </si>
  <si>
    <t>FO1677768154871</t>
  </si>
  <si>
    <t>GARAVITO SANCHEZ SANTOS MIGUEL</t>
  </si>
  <si>
    <t>FO1677768262523</t>
  </si>
  <si>
    <t>VELASQUEZ CAMACHO WILFREDO</t>
  </si>
  <si>
    <t>FO1677768413216</t>
  </si>
  <si>
    <t>HERNANDEZ SALAMANCA EDGAR MAURICIO</t>
  </si>
  <si>
    <t>FO1677768597436</t>
  </si>
  <si>
    <t>RIVERO GRANADOS DEASSY</t>
  </si>
  <si>
    <t>FO1677768713627</t>
  </si>
  <si>
    <t>SALAZAR PEDREROS JORGE ELIAS</t>
  </si>
  <si>
    <t>FO1677769103133</t>
  </si>
  <si>
    <t>GALEANO ARANGO OSMAN JAVIER</t>
  </si>
  <si>
    <t>FO1677769141347</t>
  </si>
  <si>
    <t>NIÑO PULIDO LADY NATHALIE</t>
  </si>
  <si>
    <t>FO1677769386964</t>
  </si>
  <si>
    <t>ROMERO CRISTIANO MIGUEL DARIO</t>
  </si>
  <si>
    <t>FO1677769593997</t>
  </si>
  <si>
    <t>ORDOÑEZ LONDOÑO ALEX ELAYNER</t>
  </si>
  <si>
    <t>FO1677769800760</t>
  </si>
  <si>
    <t>DEVIA ORTIZ JAIRO ANDRES</t>
  </si>
  <si>
    <t>FO1677770027960</t>
  </si>
  <si>
    <t>DÍAZ CONCICION HENRY OSWALDO</t>
  </si>
  <si>
    <t>FO1677770186653</t>
  </si>
  <si>
    <t>LOPEZ NARANJO JORGE DARIO</t>
  </si>
  <si>
    <t>FO1677770198038</t>
  </si>
  <si>
    <t>GUTIÉRREZ GUZMAN DIEGO</t>
  </si>
  <si>
    <t>FO1677770357308</t>
  </si>
  <si>
    <t>GARZON CESPEDES HEINER GERMAN</t>
  </si>
  <si>
    <t>FO1677770402512</t>
  </si>
  <si>
    <t>SUAREZ VELANDIA ELIANETH JACQUELINE</t>
  </si>
  <si>
    <t>FO1677770782015</t>
  </si>
  <si>
    <t>RIOS BUENO JOSE ARNOLDO</t>
  </si>
  <si>
    <t>FO1677771135078</t>
  </si>
  <si>
    <t>BARRERO QUIROGA HECTOR EDUARDO</t>
  </si>
  <si>
    <t>FO1677771141166</t>
  </si>
  <si>
    <t>CORRALES MONTOYA CARLOS ANDRES</t>
  </si>
  <si>
    <t>FO1677771466906</t>
  </si>
  <si>
    <t>BENAVIDES PATIÑO CARLOS HUMBERTO</t>
  </si>
  <si>
    <t>FO1677771691077</t>
  </si>
  <si>
    <t>GALEANO IBARRA JOSE HUMBERTO</t>
  </si>
  <si>
    <t>FO1677771793617</t>
  </si>
  <si>
    <t>RIOS BUENO SERGIO</t>
  </si>
  <si>
    <t>FO1677771989118</t>
  </si>
  <si>
    <t>TANGARIFE HIGUITA RODRIGO ANTONIO</t>
  </si>
  <si>
    <t>FO1677772087524</t>
  </si>
  <si>
    <t>ACOSTA MOYA JOSE FERNANDO</t>
  </si>
  <si>
    <t>FO1677772303768</t>
  </si>
  <si>
    <t>ALBOR GONZALEZ BORIS ALBERTO</t>
  </si>
  <si>
    <t>FO1677772350838</t>
  </si>
  <si>
    <t>GUTIERREZ GUTIERREZ JOHNNY ELKIN</t>
  </si>
  <si>
    <t>FO1677772383472</t>
  </si>
  <si>
    <t>VANEGAS RODRIGUEZ DORIAN ARTURO</t>
  </si>
  <si>
    <t>FO1677772586932</t>
  </si>
  <si>
    <t>RAMIREZ AVILA JOSE MILCIADES</t>
  </si>
  <si>
    <t>FO1677772773946</t>
  </si>
  <si>
    <t>SANCHEZ MONTOYA RICARDO</t>
  </si>
  <si>
    <t>FO1677773297079</t>
  </si>
  <si>
    <t>PINZON SARMIENTO HUGO LEONARDO</t>
  </si>
  <si>
    <t>FO1677773811322</t>
  </si>
  <si>
    <t>SALAMANCA PEREZ LUISA FERNANDA</t>
  </si>
  <si>
    <t>FO1677773954248</t>
  </si>
  <si>
    <t>CRUZ RODOLFO ALEXANDER</t>
  </si>
  <si>
    <t>FO1677774191786</t>
  </si>
  <si>
    <t>DURAN AYALA JAMES</t>
  </si>
  <si>
    <t>FO1677774253764</t>
  </si>
  <si>
    <t>MONTOYA BONILLA JUAN FELIPE</t>
  </si>
  <si>
    <t>FO1677774638656</t>
  </si>
  <si>
    <t>MONTAÑO VALENZUELA FRANKLIN HARVEY</t>
  </si>
  <si>
    <t>FO1677774810117</t>
  </si>
  <si>
    <t>DORADO GAVIRIA JAIME ENRIQUE</t>
  </si>
  <si>
    <t>FO1677775219953</t>
  </si>
  <si>
    <t>HERNANDEZ HERNANDEZ BETTY YANET</t>
  </si>
  <si>
    <t>FO1677775282398</t>
  </si>
  <si>
    <t>PATIÑO ZULUAGA OSCAR IVAN</t>
  </si>
  <si>
    <t>FO1677775502307</t>
  </si>
  <si>
    <t>RINCON VIZCAÍNO LIDA YAMILE</t>
  </si>
  <si>
    <t>FO1677775693094</t>
  </si>
  <si>
    <t>FO1677775861773</t>
  </si>
  <si>
    <t>MOSCOTE NIETO HERNAN GUILLERMO</t>
  </si>
  <si>
    <t>FO1677776511892</t>
  </si>
  <si>
    <t>GONZALEZ HERRERA LUZ HELENA</t>
  </si>
  <si>
    <t>FO1677776739010</t>
  </si>
  <si>
    <t>TORRES MANCERA MIGUEL ARVEY</t>
  </si>
  <si>
    <t>FO1677777338636</t>
  </si>
  <si>
    <t>DAZA ELKYN FERNEY</t>
  </si>
  <si>
    <t>FO1677777931841</t>
  </si>
  <si>
    <t>JARAMILLO VILLAMIL CAROLINA</t>
  </si>
  <si>
    <t>FO1677778099529</t>
  </si>
  <si>
    <t>PEÑA GOMEZ JOSE FRANCISCO</t>
  </si>
  <si>
    <t>FO1677778278397</t>
  </si>
  <si>
    <t>TORRES MEJIA LUZ MERY</t>
  </si>
  <si>
    <t>FO1677778411843</t>
  </si>
  <si>
    <t>VEGA TORRES ROMEL ANDRES</t>
  </si>
  <si>
    <t>FO1677778603420</t>
  </si>
  <si>
    <t>AMORTEGUI PULIDO NEIDER YOBANY</t>
  </si>
  <si>
    <t>FO1677779083126</t>
  </si>
  <si>
    <t>PRADA CIPRIAN DEIBI</t>
  </si>
  <si>
    <t>FO1677779291202</t>
  </si>
  <si>
    <t>CARDOZO MURILLO LUZ MELIDA</t>
  </si>
  <si>
    <t>FO1677779373625</t>
  </si>
  <si>
    <t>SANCHEZ FARFAN CAMILO ANDRES</t>
  </si>
  <si>
    <t>FO1677779729099</t>
  </si>
  <si>
    <t>CORREDOR BARRERA OSCAR FERNANDO</t>
  </si>
  <si>
    <t>FO1677780209916</t>
  </si>
  <si>
    <t>LOZANO RIVERA DORIS ADRIANA</t>
  </si>
  <si>
    <t>FO1677780638642</t>
  </si>
  <si>
    <t>GONZALEZ PUENTES KELEN JULIETH</t>
  </si>
  <si>
    <t>FO1677780744212</t>
  </si>
  <si>
    <t>GRACIA VALDES DIEGO ALEJANDRO</t>
  </si>
  <si>
    <t>FO1677781904557</t>
  </si>
  <si>
    <t>LEON CASTAÑEDA YEFERSSON</t>
  </si>
  <si>
    <t>FO1677782555130</t>
  </si>
  <si>
    <t>PEÑARANDA RAMIREZ SERGIO ALBERTO</t>
  </si>
  <si>
    <t>FO1677782730439</t>
  </si>
  <si>
    <t>GONZALEZ HERNANDEZ MELISSA</t>
  </si>
  <si>
    <t>FO1677782938805</t>
  </si>
  <si>
    <t>MORENO VELANDIA HERNEY</t>
  </si>
  <si>
    <t>FO1677782959114</t>
  </si>
  <si>
    <t>MONTENEGRO OROZCO JOHN JAIRO</t>
  </si>
  <si>
    <t>FO1677783115396</t>
  </si>
  <si>
    <t>REYES PUENTES JULIE PAOLA</t>
  </si>
  <si>
    <t>FO1677783291308</t>
  </si>
  <si>
    <t>MARTINEZ HERRERA JUAN GABRIEL</t>
  </si>
  <si>
    <t>FO1677783411279</t>
  </si>
  <si>
    <t>MARIN MORALES JUAN FERNANDO</t>
  </si>
  <si>
    <t>FO1677784501655</t>
  </si>
  <si>
    <t>GOMEZ AGUDELO MILLER ALFONSO</t>
  </si>
  <si>
    <t>FO1677784772086</t>
  </si>
  <si>
    <t>VILLEGAS VALENCIA LUISA FERNANDA</t>
  </si>
  <si>
    <t>FO1677784921783</t>
  </si>
  <si>
    <t>LOZADA AVILA HECTOR ANDREY</t>
  </si>
  <si>
    <t>FO1677785135919</t>
  </si>
  <si>
    <t>ESTRADA CANO GUSTAVO ADOLFO</t>
  </si>
  <si>
    <t>FO1677785183160</t>
  </si>
  <si>
    <t>CELIS CAMPOS ROBINSON</t>
  </si>
  <si>
    <t>FO1677785628422</t>
  </si>
  <si>
    <t>ROBAYO LEAL MARTHA CECILIA</t>
  </si>
  <si>
    <t>FO1677786474660</t>
  </si>
  <si>
    <t>COTE MOGOLLON NOEL FRANCISCO</t>
  </si>
  <si>
    <t>FO1677786533615</t>
  </si>
  <si>
    <t>GARCIA AMAYA RAFAEL EDGARDO</t>
  </si>
  <si>
    <t>FO1677787079333</t>
  </si>
  <si>
    <t>CARDONA CORREA JOHAN SEBASTIAN</t>
  </si>
  <si>
    <t>FO1677787620564</t>
  </si>
  <si>
    <t>JARAMILLO JAIME DE JESUS</t>
  </si>
  <si>
    <t>FO1677787680207</t>
  </si>
  <si>
    <t>BARBOSA DIAZ JOHN ALEXANDER</t>
  </si>
  <si>
    <t>FO1677787917668</t>
  </si>
  <si>
    <t>OSPINA MUÑOZ OLMER</t>
  </si>
  <si>
    <t>FO1677788104482</t>
  </si>
  <si>
    <t>LOSADA RODRIGUEZ RAUL</t>
  </si>
  <si>
    <t>FO1677788372594</t>
  </si>
  <si>
    <t>CASTAÑEDA ROJAS SAUL ANTONIO</t>
  </si>
  <si>
    <t>FO1677788692736</t>
  </si>
  <si>
    <t>DELGADO FRANCO JHON FREDY</t>
  </si>
  <si>
    <t>FO1677788943654</t>
  </si>
  <si>
    <t>VARGAS MARIN GERARDO</t>
  </si>
  <si>
    <t>FO1677789156082</t>
  </si>
  <si>
    <t>NINO AREVALO ALDEMAR</t>
  </si>
  <si>
    <t>FO1677789227025</t>
  </si>
  <si>
    <t>HOYOS MONCADA OLVER ANDRES</t>
  </si>
  <si>
    <t>FO1677789272252</t>
  </si>
  <si>
    <t>CHAVARRO LOZANO JORGE ARMANDO</t>
  </si>
  <si>
    <t>FO1677789754637</t>
  </si>
  <si>
    <t>GUZMAN ORTEGA JEFFERSON SMITH</t>
  </si>
  <si>
    <t>FO1677789776812</t>
  </si>
  <si>
    <t>ALVAREZ VARGAS JOSE AUGUSTO</t>
  </si>
  <si>
    <t>FO1677789841861</t>
  </si>
  <si>
    <t>SUAREZ NIÑO YEISON ENRIQUE</t>
  </si>
  <si>
    <t>FO1677790316107</t>
  </si>
  <si>
    <t>FO1677790793971</t>
  </si>
  <si>
    <t>HENAO HERNANDEZ JOHN ANDRES</t>
  </si>
  <si>
    <t>FO1677791124808</t>
  </si>
  <si>
    <t>ESTRADA NUÑEZ JEFFERSON</t>
  </si>
  <si>
    <t>FO1677791471743</t>
  </si>
  <si>
    <t>BASTIDAS PORTILLA PATRICIA DEL SOCORRO</t>
  </si>
  <si>
    <t>FO1677791564118</t>
  </si>
  <si>
    <t>ALFONSO DE SALAMANCA FANNY MARINA</t>
  </si>
  <si>
    <t>FO1677791718050</t>
  </si>
  <si>
    <t>BURBANO URBANO LUIS EDUARDO</t>
  </si>
  <si>
    <t>FO1677792220884</t>
  </si>
  <si>
    <t>GUEVARA GALLEGO JONATHAN</t>
  </si>
  <si>
    <t>FO1677792564211</t>
  </si>
  <si>
    <t>CHAVES VARGAS CARLOS ROBERTO</t>
  </si>
  <si>
    <t>FO1677793611862</t>
  </si>
  <si>
    <t>AMARIS DEL REAL DIEGO</t>
  </si>
  <si>
    <t>FO1677793881671</t>
  </si>
  <si>
    <t>BENAVIDES URBINA TITO FABIAN</t>
  </si>
  <si>
    <t>FO1677794276643</t>
  </si>
  <si>
    <t>BURGOS CARO MIGUEL EDUARDO</t>
  </si>
  <si>
    <t>FO1677794584542</t>
  </si>
  <si>
    <t>MENDOZA PADILLA JAIME HERNAN DARIO</t>
  </si>
  <si>
    <t>FO1677794676780</t>
  </si>
  <si>
    <t>MACANA GOMEZ JOSE SANTIAGO</t>
  </si>
  <si>
    <t>FO1677794728177</t>
  </si>
  <si>
    <t>TORO CARMONA JORGE IVAN</t>
  </si>
  <si>
    <t>FO1677795387848</t>
  </si>
  <si>
    <t>QUINTERO MEDINA GEORGE EDISON</t>
  </si>
  <si>
    <t>FO1677795405391</t>
  </si>
  <si>
    <t>FO1677795637793</t>
  </si>
  <si>
    <t>PEÑA REINA CLAUDIA LORENA</t>
  </si>
  <si>
    <t>FO1677796034184</t>
  </si>
  <si>
    <t>FO1677797425793</t>
  </si>
  <si>
    <t>ROMERO SOTO DIANA CRISTINA</t>
  </si>
  <si>
    <t>FO1677797559615</t>
  </si>
  <si>
    <t>TORO HERNANDEZ JOSE SALVADOR</t>
  </si>
  <si>
    <t>FO1677798379086</t>
  </si>
  <si>
    <t>FLOREZ CAICEDO JAMES ADIDER</t>
  </si>
  <si>
    <t>FO1677798469870</t>
  </si>
  <si>
    <t>ORTEGA LOPEZ HERNAN CAMILO</t>
  </si>
  <si>
    <t>FO1677798777903</t>
  </si>
  <si>
    <t>MACÍAS SERPA JOSE DAVID</t>
  </si>
  <si>
    <t>FO1677799002298</t>
  </si>
  <si>
    <t>HERNANDEZ SANCHEZ SNEIDER PASTOR</t>
  </si>
  <si>
    <t>FO1677799026046</t>
  </si>
  <si>
    <t>LINARES GARZON EDGAR YESID</t>
  </si>
  <si>
    <t>FO1677799178814</t>
  </si>
  <si>
    <t>ACEVEDO ALVAREZ MAGDA PILAR</t>
  </si>
  <si>
    <t>FO1677799438321</t>
  </si>
  <si>
    <t>GUTIERREZ PINILLA GELBER HERNAN</t>
  </si>
  <si>
    <t>FO1677800410908</t>
  </si>
  <si>
    <t>HERNANDEZ CAMACHO JHONN HENRY ALEXANDER</t>
  </si>
  <si>
    <t>FO1677802555684</t>
  </si>
  <si>
    <t>SEPULVEDA PALENCIA CARLOS EDUARDO</t>
  </si>
  <si>
    <t>FO1677803657488</t>
  </si>
  <si>
    <t>GIRON LOPEZ ANDERSON</t>
  </si>
  <si>
    <t>FO1677805026611</t>
  </si>
  <si>
    <t>VILLOTA TITISTAR EVER JAIRO</t>
  </si>
  <si>
    <t>FO1677805646599</t>
  </si>
  <si>
    <t>CEPEDA CARRILLO ELDER FRANCISCO</t>
  </si>
  <si>
    <t>FO1677806837712</t>
  </si>
  <si>
    <t>VARGAS RODRÍGUEZ JULIAN NICOLÁS</t>
  </si>
  <si>
    <t>FO1677807406978</t>
  </si>
  <si>
    <t>REYES AVILA GERARDO ALFONSO</t>
  </si>
  <si>
    <t>FO1677807769714</t>
  </si>
  <si>
    <t>HERNANDEZ FORERO JANETT MIREYA</t>
  </si>
  <si>
    <t>FO1677808145154</t>
  </si>
  <si>
    <t>CORDOBA ALVAREZ FRANCISCO JAVIER</t>
  </si>
  <si>
    <t>FO1677809245152</t>
  </si>
  <si>
    <t>AGUDELO CARDONA NELSON</t>
  </si>
  <si>
    <t>FO1677809503376</t>
  </si>
  <si>
    <t>REYES ABRIL JUAN GUILLERMO</t>
  </si>
  <si>
    <t>FO1677810255491</t>
  </si>
  <si>
    <t>LARGO MOZO ANDER ARBEY</t>
  </si>
  <si>
    <t>FO1677810479441</t>
  </si>
  <si>
    <t>ALZATE RIAÑO ARBEY</t>
  </si>
  <si>
    <t>FO1677810796049</t>
  </si>
  <si>
    <t>SEGURA RODRIGUEZ JOHN ALEXANDER</t>
  </si>
  <si>
    <t>FO1677812389441</t>
  </si>
  <si>
    <t>RODRÍGUEZ TORO JESUS ALBERTO</t>
  </si>
  <si>
    <t>FO1677813789088</t>
  </si>
  <si>
    <t>MORA MUÑOZ DIEGO EDIXON</t>
  </si>
  <si>
    <t>FO1677814199202</t>
  </si>
  <si>
    <t>SERRANO JOSE ARISTOGENES</t>
  </si>
  <si>
    <t>FO1677817840190</t>
  </si>
  <si>
    <t>VARELAS VALENCIA JAIME ALEJANDRO</t>
  </si>
  <si>
    <t>FO1677840088479</t>
  </si>
  <si>
    <t>CANDAMIL DEL CASTILLO ANA JOHANA</t>
  </si>
  <si>
    <t>FO1677847651988</t>
  </si>
  <si>
    <t>COPETE REYES MIGUEL FERNANDO</t>
  </si>
  <si>
    <t>FO1677848795285</t>
  </si>
  <si>
    <t>GALLEGO DUQUE JAVIER RAUL</t>
  </si>
  <si>
    <t>FO1677849269537</t>
  </si>
  <si>
    <t>RUIZ GARZON PABLO FERNEY</t>
  </si>
  <si>
    <t>FO1677850991574</t>
  </si>
  <si>
    <t>TENSA DUARTE EDWIN</t>
  </si>
  <si>
    <t>FO1677852091875</t>
  </si>
  <si>
    <t>CUENCA CASTRO ANDRES FELIPE</t>
  </si>
  <si>
    <t>FO1677852814743</t>
  </si>
  <si>
    <t>CASTRO SANCHEZ REINALDO</t>
  </si>
  <si>
    <t>FO1677853197170</t>
  </si>
  <si>
    <t>ARANGO GONZALEZ JUAN PABLO</t>
  </si>
  <si>
    <t>FO1677854129338</t>
  </si>
  <si>
    <t>URIBE SANCHEZ JOHN ANDERSON</t>
  </si>
  <si>
    <t>FO1677854158365</t>
  </si>
  <si>
    <t>GUERRERO HERNANDEZ BRAYAN FERNEY</t>
  </si>
  <si>
    <t>FO1677854702873</t>
  </si>
  <si>
    <t>BEDOYA HERNANDEZ JULIAN DAVID</t>
  </si>
  <si>
    <t>FO1677855050071</t>
  </si>
  <si>
    <t>GALLEGO LONDOÑO JORGE WILLIAM</t>
  </si>
  <si>
    <t>FO1677855647434</t>
  </si>
  <si>
    <t>VASQUEZ PEREZ NATALIA</t>
  </si>
  <si>
    <t>FO1677855683099</t>
  </si>
  <si>
    <t>JEREZ CASTILLO IBETH YAMILE</t>
  </si>
  <si>
    <t>FO1677856087117</t>
  </si>
  <si>
    <t>LEON RIAÑO JOSE ROBERTO</t>
  </si>
  <si>
    <t>FO1677856773558</t>
  </si>
  <si>
    <t>URREA GARZON OSCAR FERNANDO</t>
  </si>
  <si>
    <t>FO1677857925788</t>
  </si>
  <si>
    <t>CONTRERAS BELLO YOLANDA</t>
  </si>
  <si>
    <t>FO1677858159204</t>
  </si>
  <si>
    <t>NUÑEZ CORREDOR WILLIAM ORLANDO</t>
  </si>
  <si>
    <t>FO1677858278936</t>
  </si>
  <si>
    <t>GONZALEZ CAICEDO JORGE ARMANDO</t>
  </si>
  <si>
    <t>FO1677858314683</t>
  </si>
  <si>
    <t>BARRERO GARCIA JOAQUIN .</t>
  </si>
  <si>
    <t>FO1677858736654</t>
  </si>
  <si>
    <t>HINCAPIE PULIDO LUZ AMANDA</t>
  </si>
  <si>
    <t>FO1677859164760</t>
  </si>
  <si>
    <t>SANDOVAL CORREA GUSTAVO</t>
  </si>
  <si>
    <t>FO1677859465005</t>
  </si>
  <si>
    <t>AGUILAR RODRIGUEZ JAIME</t>
  </si>
  <si>
    <t>FO1677859547192</t>
  </si>
  <si>
    <t>PACHECO ARISTIZABAL MARIO ANDRES</t>
  </si>
  <si>
    <t>FO1677859561508</t>
  </si>
  <si>
    <t>SALAZAR VALENCIA ALEJANDRO</t>
  </si>
  <si>
    <t>FO1677860289915</t>
  </si>
  <si>
    <t>PULIDO BLANCO EDUARDO MARIA</t>
  </si>
  <si>
    <t>FO1677860666496</t>
  </si>
  <si>
    <t>MARTINEZ CASTAÑEDA CARLOS EDUARDO</t>
  </si>
  <si>
    <t>FO1677862005638</t>
  </si>
  <si>
    <t>GONZALEZ GONZALEZ MARIA EUGENIA</t>
  </si>
  <si>
    <t>FO1677862375256</t>
  </si>
  <si>
    <t>MARTINEZ ORTIZ JAVIER</t>
  </si>
  <si>
    <t>FO1677862499319</t>
  </si>
  <si>
    <t>GIRON LUQUE CARLOS EDUARDO</t>
  </si>
  <si>
    <t>FO1677862800092</t>
  </si>
  <si>
    <t>GUERRERO DUEÑAS HENRY DUVAN</t>
  </si>
  <si>
    <t>FO1677862942482</t>
  </si>
  <si>
    <t>BENAVIDES LUIS MARTIN</t>
  </si>
  <si>
    <t>FO1677862982251</t>
  </si>
  <si>
    <t>RUIZ RODOLFO</t>
  </si>
  <si>
    <t>FO1677863522109</t>
  </si>
  <si>
    <t>MENDEZ AVENDAÑO EDGAR ALBEIRO</t>
  </si>
  <si>
    <t>FO1677880898338</t>
  </si>
  <si>
    <t>NAVARRO ORDOÑEZ YACKELINE</t>
  </si>
  <si>
    <t>FO1678999630991</t>
  </si>
  <si>
    <t>FO1679435976761</t>
  </si>
  <si>
    <t>FO1680280623219</t>
  </si>
  <si>
    <t>MORA MORALES SANDRA YANETH</t>
  </si>
  <si>
    <t>FO1684186749536</t>
  </si>
  <si>
    <t>SACRISTAN FRANCO HECTOR MANUEL</t>
  </si>
  <si>
    <t>FO1684187394315</t>
  </si>
  <si>
    <t>PINEDA RAMIREZ ROCKNY ANDERSON</t>
  </si>
  <si>
    <t>FO1684187641456</t>
  </si>
  <si>
    <t>FO1684188234169</t>
  </si>
  <si>
    <t>ORJUELA BAUTISTA JOSE IVAN</t>
  </si>
  <si>
    <t>FO1684245681972</t>
  </si>
  <si>
    <t>RUIZ JIMENEZ RODOLFO</t>
  </si>
  <si>
    <t>FO1684246724186</t>
  </si>
  <si>
    <t>VARGAS MANRIQUE VICTOR GERMAN</t>
  </si>
  <si>
    <t>FO1684248045187</t>
  </si>
  <si>
    <t>OSORIO SANCHEZ ALDERSON DANILO</t>
  </si>
  <si>
    <t>FO1684248400112</t>
  </si>
  <si>
    <t>DEL RIO PULGARIN MARTA BIBIANA</t>
  </si>
  <si>
    <t>FO1684250813935</t>
  </si>
  <si>
    <t>RIVEROS MEDINA RICARDO</t>
  </si>
  <si>
    <t>FO1684268188977</t>
  </si>
  <si>
    <t>PATIÑO VARGAS JORGE IVAN</t>
  </si>
  <si>
    <t>FO1684268268262</t>
  </si>
  <si>
    <t>FO1684268593300</t>
  </si>
  <si>
    <t>NOREÑA BUITRAGO JEISSON DUVAN</t>
  </si>
  <si>
    <t>FO1684272089467</t>
  </si>
  <si>
    <t>FO1684274462924</t>
  </si>
  <si>
    <t>VELASQUEZ NAPOLEON</t>
  </si>
  <si>
    <t>FO1684276483271</t>
  </si>
  <si>
    <t>MORALES VICTOR ALFONSO</t>
  </si>
  <si>
    <t>FO1684283564153</t>
  </si>
  <si>
    <t>GRAJALES NIÑO JEISON ADRIAN</t>
  </si>
  <si>
    <t>FO1684381896641</t>
  </si>
  <si>
    <t>PARRA ARAGON CAMILO ANDRES</t>
  </si>
  <si>
    <t>FO1684869549547</t>
  </si>
  <si>
    <t>ROJAS GALEANO MIGUEL ANGEL</t>
  </si>
  <si>
    <t>FO1684955443627</t>
  </si>
  <si>
    <t>FO1684957757905</t>
  </si>
  <si>
    <t>FO1684959674089</t>
  </si>
  <si>
    <t>FO1684960088536</t>
  </si>
  <si>
    <t>FO1684962726757</t>
  </si>
  <si>
    <t>FO1684963585738</t>
  </si>
  <si>
    <t>FO1684965002221</t>
  </si>
  <si>
    <t>FO1684965134439</t>
  </si>
  <si>
    <t>TORRES RINCON GILBERTH EFRAIN</t>
  </si>
  <si>
    <t>FO1685042295963</t>
  </si>
  <si>
    <t>RODRIGUEZ LOZANO RICHARD ANTONIO</t>
  </si>
  <si>
    <t>FO1685044226861</t>
  </si>
  <si>
    <t>VARGAS BEDOYA DIDIER ANTONIO</t>
  </si>
  <si>
    <t>FO1685051870112</t>
  </si>
  <si>
    <t>FO1685116217987</t>
  </si>
  <si>
    <t>VARGAS PAREDES LEIDY CAROLINA</t>
  </si>
  <si>
    <t>FO1685116862925</t>
  </si>
  <si>
    <t>FIGUEROA MORENO CRISTHIAN ANDRES</t>
  </si>
  <si>
    <t>FO1685130386582</t>
  </si>
  <si>
    <t>TORRES CASTELLANOS DIANA CONSTANZA</t>
  </si>
  <si>
    <t>FO1685130566768</t>
  </si>
  <si>
    <t>GALLON RUIZ JORGE EDUARDO</t>
  </si>
  <si>
    <t>FO1685132361590</t>
  </si>
  <si>
    <t>FUELAGAN CABRERA CARLOS EFREN</t>
  </si>
  <si>
    <t>FO1685133127619</t>
  </si>
  <si>
    <t>SERNA LOPEZ BEATRIZ DEL SOCORRO</t>
  </si>
  <si>
    <t>FO1685135244866</t>
  </si>
  <si>
    <t>JIMENEZ CASTAÑO LINA MARCELA</t>
  </si>
  <si>
    <t>FO1685135827905</t>
  </si>
  <si>
    <t>ORTIZ DIAZ ANTONIO JOSE</t>
  </si>
  <si>
    <t>FO1685144372533</t>
  </si>
  <si>
    <t>CUBIDES SALAZAR JUAN PABLO</t>
  </si>
  <si>
    <t>FO1685147604686</t>
  </si>
  <si>
    <t>ORTEGA OTALORA DIEGO</t>
  </si>
  <si>
    <t>FO1685369543600</t>
  </si>
  <si>
    <t>FO1685378099249</t>
  </si>
  <si>
    <t>PARADA DIAZ GABRIEL</t>
  </si>
  <si>
    <t>FO1685378429097</t>
  </si>
  <si>
    <t>LEON MONTES JUAN CARLOS</t>
  </si>
  <si>
    <t>FO1685384868402</t>
  </si>
  <si>
    <t>ARANGO ALZATE JOHN HENRY</t>
  </si>
  <si>
    <t>FO1685385173898</t>
  </si>
  <si>
    <t>CUADROS VELOZA LIZ WENDY</t>
  </si>
  <si>
    <t>FO1685395484106</t>
  </si>
  <si>
    <t>BETANCOURT MARTINEZ DIANA LORENA</t>
  </si>
  <si>
    <t>FO1685416475634</t>
  </si>
  <si>
    <t>BARRERO SALINAS ADALVER</t>
  </si>
  <si>
    <t>FO1685478875887</t>
  </si>
  <si>
    <t>FO1685554591709</t>
  </si>
  <si>
    <t>SANCHEZ CASTAÑEDA NESTOR DAVID</t>
  </si>
  <si>
    <t>FO1685623516510</t>
  </si>
  <si>
    <t>SOSA FONSECA FABIO ARNULFO</t>
  </si>
  <si>
    <t>FO1685623814021</t>
  </si>
  <si>
    <t>FO1685623819647</t>
  </si>
  <si>
    <t>ARAQUE ANGARITA LUZ ARELIS</t>
  </si>
  <si>
    <t>FO1685624245790</t>
  </si>
  <si>
    <t>MORENO GONZALEZ FREDY ALBERTO</t>
  </si>
  <si>
    <t>FO1685624396027</t>
  </si>
  <si>
    <t>URIBE MARTÍNEZ MARCOS</t>
  </si>
  <si>
    <t>FO1685624398452</t>
  </si>
  <si>
    <t>PALACIO ARIAS CARLOS ANDRES</t>
  </si>
  <si>
    <t>FO1685624508785</t>
  </si>
  <si>
    <t>AVILA MORENO GLADYS</t>
  </si>
  <si>
    <t>FO1685624681765</t>
  </si>
  <si>
    <t>BOTELLO BARRAZA YEISON YAIR</t>
  </si>
  <si>
    <t>FO1685624707461</t>
  </si>
  <si>
    <t>ZAMBRANO RICO HALDO LEONARDO</t>
  </si>
  <si>
    <t>FO1685624807923</t>
  </si>
  <si>
    <t>CONTRERAS GOMEZ OLGA YANETH</t>
  </si>
  <si>
    <t>FO1685624874280</t>
  </si>
  <si>
    <t>PACHON VILLALOBOS WILSON JHAIR</t>
  </si>
  <si>
    <t>FO1685624959083</t>
  </si>
  <si>
    <t>CAÑON BUITRAGO EDISON ANDREY</t>
  </si>
  <si>
    <t>FO1685625003435</t>
  </si>
  <si>
    <t>OSORIO SIERRA MANUEL ALEXANDER</t>
  </si>
  <si>
    <t>FO1685625023748</t>
  </si>
  <si>
    <t>FO1685625057280</t>
  </si>
  <si>
    <t>RODRÍGUEZ SOTO VÍCTOR HERNÁN</t>
  </si>
  <si>
    <t>FO1685625082414</t>
  </si>
  <si>
    <t>PINZON GIRALDO JAMES RICHARD</t>
  </si>
  <si>
    <t>FO1685625089675</t>
  </si>
  <si>
    <t>NIETO RUSSI CESAR AUGUSTO</t>
  </si>
  <si>
    <t>FO1685625175245</t>
  </si>
  <si>
    <t>HERNANDEZ BERMUDEZ MILTON LEANDRO</t>
  </si>
  <si>
    <t>FO1685625197070</t>
  </si>
  <si>
    <t>PAEZ CASTAÑEDA SERGIO LEONARDO</t>
  </si>
  <si>
    <t>FO1685625319701</t>
  </si>
  <si>
    <t>ORDOÑEZ SANCHEZ ISEL</t>
  </si>
  <si>
    <t>FO1685625377498</t>
  </si>
  <si>
    <t>MUNAR GUEVARA CARLOS HERNAN</t>
  </si>
  <si>
    <t>FO1685625381664</t>
  </si>
  <si>
    <t>GIL ROJAS ANTHONY ANDRES</t>
  </si>
  <si>
    <t>FO1685625385177</t>
  </si>
  <si>
    <t>SANDOVAL ANGULO LUIS YAMID</t>
  </si>
  <si>
    <t>FO1685625395479</t>
  </si>
  <si>
    <t>ENCISO DOMINGUEZ JAVIER ALBERTO</t>
  </si>
  <si>
    <t>FO1685625425123</t>
  </si>
  <si>
    <t>RIAÑO QUECAN HENRY LEONARDO</t>
  </si>
  <si>
    <t>FO1685625428937</t>
  </si>
  <si>
    <t>URREGO LEON DIANA MILENA</t>
  </si>
  <si>
    <t>FO1685625431935</t>
  </si>
  <si>
    <t>PLATA VEGA HUMBERTO ALFONSO</t>
  </si>
  <si>
    <t>FO1685625492831</t>
  </si>
  <si>
    <t>ARBOLEDA PIEDRAHITA HARVEY HERNAN</t>
  </si>
  <si>
    <t>FO1685625520859</t>
  </si>
  <si>
    <t>BARON NIÑO JOSE ALVARO</t>
  </si>
  <si>
    <t>FO1685625588582</t>
  </si>
  <si>
    <t>PAVA VALLEJO OSCAR EDUARDO</t>
  </si>
  <si>
    <t>FO1685625597090</t>
  </si>
  <si>
    <t>BONILLA CALDERON LUIS FERNANDO</t>
  </si>
  <si>
    <t>FO1685625635183</t>
  </si>
  <si>
    <t>HERNANDEZ RODRIGUEZ DIEGO ADAN</t>
  </si>
  <si>
    <t>FO1685625663152</t>
  </si>
  <si>
    <t>GUZMAN BEJARANO SANDRA MILENA</t>
  </si>
  <si>
    <t>FO1685625682677</t>
  </si>
  <si>
    <t>ROMERO TUIRAN DANIEL EDUARDO</t>
  </si>
  <si>
    <t>FO1685625685779</t>
  </si>
  <si>
    <t>ROJAS SAENZ ERIK LEONARDO</t>
  </si>
  <si>
    <t>FO1685625688795</t>
  </si>
  <si>
    <t>FO1685625696291</t>
  </si>
  <si>
    <t>ALVAREZ DELGADILLO ELVIS FABIAN</t>
  </si>
  <si>
    <t>FO1685625701284</t>
  </si>
  <si>
    <t>BARRERO UNIGARRO GIOVANNI</t>
  </si>
  <si>
    <t>FO1685625702635</t>
  </si>
  <si>
    <t>CACERES NAVAS JEILER</t>
  </si>
  <si>
    <t>FO1685625710632</t>
  </si>
  <si>
    <t>LOPEZ HOYOS JOHN EDWIN</t>
  </si>
  <si>
    <t>FO1685625754174</t>
  </si>
  <si>
    <t>CELIS MELGAREJO OMARU</t>
  </si>
  <si>
    <t>FO1685625756971</t>
  </si>
  <si>
    <t>MARTINEZ CARDENAS LINA MILENA</t>
  </si>
  <si>
    <t>FO1685625788228</t>
  </si>
  <si>
    <t>FO1685625854349</t>
  </si>
  <si>
    <t>RINCON CEPEDA VILMA</t>
  </si>
  <si>
    <t>FO1685625854557</t>
  </si>
  <si>
    <t>CUBILLOS FONSECA LAURA NATALIA</t>
  </si>
  <si>
    <t>FO1685625867303</t>
  </si>
  <si>
    <t>ALVAREZ GONZALEZ VIVIANA MARCELA</t>
  </si>
  <si>
    <t>FO1685625868785</t>
  </si>
  <si>
    <t>HERNANDEZ ALDANA CARMEN DE JESUS</t>
  </si>
  <si>
    <t>FO1685625875075</t>
  </si>
  <si>
    <t>BRAND ANDRADE YUDI ASTRID</t>
  </si>
  <si>
    <t>FO1685625878111</t>
  </si>
  <si>
    <t>QUINTERO ZIPA YERSON DANIEL</t>
  </si>
  <si>
    <t>FO1685625884131</t>
  </si>
  <si>
    <t>GALLEGO NOVA MAGDA PILAR</t>
  </si>
  <si>
    <t>FO1685625948471</t>
  </si>
  <si>
    <t>SILVA SILVA ENRIQUE</t>
  </si>
  <si>
    <t>FO1685625954514</t>
  </si>
  <si>
    <t>ARBOLEDA RUIZ JULIAN DAVID</t>
  </si>
  <si>
    <t>FO1685625964077</t>
  </si>
  <si>
    <t>GARZON TOVAR IVAN MAURICIO</t>
  </si>
  <si>
    <t>FO1685625967086</t>
  </si>
  <si>
    <t>GALLEGO GIRALDO FABIO MAURICIO</t>
  </si>
  <si>
    <t>FO1685626008258</t>
  </si>
  <si>
    <t>BARAJAS SANDOVAL ALBEIRO</t>
  </si>
  <si>
    <t>FO1685626098816</t>
  </si>
  <si>
    <t>ALONSO TRIANA AIMER FREDY</t>
  </si>
  <si>
    <t>FO1685626103071</t>
  </si>
  <si>
    <t>BRAVO DELGADO MARIZOL</t>
  </si>
  <si>
    <t>FO1685626107669</t>
  </si>
  <si>
    <t>CASTILLO COMBARIZA YULIANA LIZBETH</t>
  </si>
  <si>
    <t>FO1685626292160</t>
  </si>
  <si>
    <t>GÓMEZ RODRÍGUEZ CARLOS ERNESTO</t>
  </si>
  <si>
    <t>FO1685626308498</t>
  </si>
  <si>
    <t>SANTILLANA MILLAN DIEGO FERNANDO</t>
  </si>
  <si>
    <t>FO1685626309926</t>
  </si>
  <si>
    <t>FO1685626331220</t>
  </si>
  <si>
    <t>MUÑOZ RIVERA FANNOR ANTONIO</t>
  </si>
  <si>
    <t>FO1685626337808</t>
  </si>
  <si>
    <t>MOLINA SAMACA ADRIANA MARCELA</t>
  </si>
  <si>
    <t>FO1685626368511</t>
  </si>
  <si>
    <t>VILLANUEVA DEVIA JULIO CESAR</t>
  </si>
  <si>
    <t>FO1685626376276</t>
  </si>
  <si>
    <t>PRADA MOTTA JENNY LIZETH</t>
  </si>
  <si>
    <t>FO1685626383434</t>
  </si>
  <si>
    <t>PINEDA JIMENEZ NELSON ORLANDO</t>
  </si>
  <si>
    <t>FO1685626388317</t>
  </si>
  <si>
    <t>CALDERON MARULANDA WILLIAM</t>
  </si>
  <si>
    <t>FO1685626423663</t>
  </si>
  <si>
    <t>LARA CASTAÑEDA SHERLY LISED</t>
  </si>
  <si>
    <t>FO1685626519074</t>
  </si>
  <si>
    <t>VERGARA GONZALEZ FREDY NELSON</t>
  </si>
  <si>
    <t>FO1685626522506</t>
  </si>
  <si>
    <t>MANRIQUE RODRIGUEZ DUBERNEY</t>
  </si>
  <si>
    <t>FO1685626529324</t>
  </si>
  <si>
    <t>ZAPATA ORTIZ WALTER ALEJANDRO</t>
  </si>
  <si>
    <t>FO1685626556068</t>
  </si>
  <si>
    <t>ARBELAEZ MONTOYA EDILSON</t>
  </si>
  <si>
    <t>FO1685626563962</t>
  </si>
  <si>
    <t>GARCIA MORENO SIGIFREDO ALEXANDER</t>
  </si>
  <si>
    <t>FO1685626564154</t>
  </si>
  <si>
    <t>CASTRO AVILA OMAR</t>
  </si>
  <si>
    <t>FO1685626628916</t>
  </si>
  <si>
    <t>SILVA SOTO JAVIER ANTONIO</t>
  </si>
  <si>
    <t>FO1685626635651</t>
  </si>
  <si>
    <t>JUNCO ARIAS ADRIANA MARLEN</t>
  </si>
  <si>
    <t>FO1685626714969</t>
  </si>
  <si>
    <t>LEON PERILLA NESTOR ALBEIRO</t>
  </si>
  <si>
    <t>FO1685626725341</t>
  </si>
  <si>
    <t>MUÑOZ HERNÁNDEZ DAVID DE JESUS</t>
  </si>
  <si>
    <t>FO1685626747554</t>
  </si>
  <si>
    <t>CORNEJO CONTRERAS JUAN FELIPE</t>
  </si>
  <si>
    <t>FO1685626750964</t>
  </si>
  <si>
    <t>GOMEZ ROJAS ANDREI NICOLAI</t>
  </si>
  <si>
    <t>FO1685626815923</t>
  </si>
  <si>
    <t>LONDOÑO ARRIETA ANDRES MAURICIO</t>
  </si>
  <si>
    <t>FO1685626844118</t>
  </si>
  <si>
    <t>BORBON NARANJO ENRIQUE</t>
  </si>
  <si>
    <t>FO1685626846869</t>
  </si>
  <si>
    <t>MONGUI WALTEROS DIEGO ALEXANDER</t>
  </si>
  <si>
    <t>FO1685626871463</t>
  </si>
  <si>
    <t>CORTES LAMPREA ORLANDO</t>
  </si>
  <si>
    <t>FO1685626960638</t>
  </si>
  <si>
    <t>BERDUGO SARMIENTO GUILLERMO ALBERTO</t>
  </si>
  <si>
    <t>FO1685627003617</t>
  </si>
  <si>
    <t>HERRERA RIVERA JEFFERSON HERNAN</t>
  </si>
  <si>
    <t>FO1685627079651</t>
  </si>
  <si>
    <t>GARZON DIAZ DEIBY JAVIER</t>
  </si>
  <si>
    <t>FO1685627088361</t>
  </si>
  <si>
    <t>BLANDON ARIAS ROBINSON</t>
  </si>
  <si>
    <t>FO1685627094501</t>
  </si>
  <si>
    <t>GUTIERREZ GRIMALDO LUIS FELIPE</t>
  </si>
  <si>
    <t>FO1685627096186</t>
  </si>
  <si>
    <t>RIOS RAMIREZ YORMAN ALONSO</t>
  </si>
  <si>
    <t>FO1685627143830</t>
  </si>
  <si>
    <t>FO1685627191967</t>
  </si>
  <si>
    <t>CORREDOR LOPEZ ALVER JERLEY</t>
  </si>
  <si>
    <t>FO1685627205496</t>
  </si>
  <si>
    <t>LARA LIZARAZO ERIKA PAOLA</t>
  </si>
  <si>
    <t>FO1685627212253</t>
  </si>
  <si>
    <t>MONTES RAVE FABIAN</t>
  </si>
  <si>
    <t>FO1685627256198</t>
  </si>
  <si>
    <t>MARTINEZ FAJARDO JOTMAN YURLEY</t>
  </si>
  <si>
    <t>FO1685627261334</t>
  </si>
  <si>
    <t>VILLARREAL PANTOJA LOLY LUZ</t>
  </si>
  <si>
    <t>FO1685627279956</t>
  </si>
  <si>
    <t>ARDILA HURTADO ANA MARIA</t>
  </si>
  <si>
    <t>FO1685627282590</t>
  </si>
  <si>
    <t>NOVA JOYA JOSE GUSTAVO</t>
  </si>
  <si>
    <t>FO1685627306173</t>
  </si>
  <si>
    <t>ARISTIZABAL MORALES LEIDY JOHANA</t>
  </si>
  <si>
    <t>FO1685627309620</t>
  </si>
  <si>
    <t>MURILLO ROJAS JAIRO ALONSO</t>
  </si>
  <si>
    <t>FO1685627396682</t>
  </si>
  <si>
    <t>AGUDELO GUTIERREZ CARLOS ANDRES</t>
  </si>
  <si>
    <t>FO1685627401790</t>
  </si>
  <si>
    <t>SANCHEZ PRIETO CRISTHIAN EDUARDO</t>
  </si>
  <si>
    <t>FO1685627405847</t>
  </si>
  <si>
    <t>CASTILLO MORA EDWIN FERNANDO</t>
  </si>
  <si>
    <t>FO1685627406113</t>
  </si>
  <si>
    <t>CAMPO RAMIREZ FABIAN ENRIQUE</t>
  </si>
  <si>
    <t>FO1685627427101</t>
  </si>
  <si>
    <t>ABADIA AGUIRRE ALEXANDER</t>
  </si>
  <si>
    <t>FO1685627485055</t>
  </si>
  <si>
    <t>VARON TRUJILLO JOHN EDISON</t>
  </si>
  <si>
    <t>FO1685627506809</t>
  </si>
  <si>
    <t>ESPEJO NAVARRO JAIME ANDRES</t>
  </si>
  <si>
    <t>FO1685627586485</t>
  </si>
  <si>
    <t>POSADA ROBLEDO JOHNATAN</t>
  </si>
  <si>
    <t>FO1685627597704</t>
  </si>
  <si>
    <t>VARGAS CASTRO DAVID FERNANDO</t>
  </si>
  <si>
    <t>FO1685627616156</t>
  </si>
  <si>
    <t>CIFUENTES CIFUENTES EDWIN</t>
  </si>
  <si>
    <t>FO1685627628435</t>
  </si>
  <si>
    <t>MUÑOZ ALVAREZ OLMER ANTONIO</t>
  </si>
  <si>
    <t>FO1685627639427</t>
  </si>
  <si>
    <t>JIMENEZ CARREÑO JOHN ALEXANDER</t>
  </si>
  <si>
    <t>FO1685627648695</t>
  </si>
  <si>
    <t>AGUDELO VIVAS JELER YOHAN</t>
  </si>
  <si>
    <t>FO1685627658066</t>
  </si>
  <si>
    <t>GALINDO DIAZ DIEGO ALBERTO</t>
  </si>
  <si>
    <t>FO1685627659399</t>
  </si>
  <si>
    <t>GUZMAN BEJARANO AYLEN ALEJANDRA</t>
  </si>
  <si>
    <t>FO1685627687485</t>
  </si>
  <si>
    <t>SANCHEZ BERNAL YAMIT JAIVERSON</t>
  </si>
  <si>
    <t>FO1685627692812</t>
  </si>
  <si>
    <t>MELENDEZ ROJAS RUBEN DARIO</t>
  </si>
  <si>
    <t>FO1685627751776</t>
  </si>
  <si>
    <t>FORERO VEGA DANIEL FERNANDO</t>
  </si>
  <si>
    <t>FO1685627786838</t>
  </si>
  <si>
    <t>FO1685627801978</t>
  </si>
  <si>
    <t>VARGAS GARCIA DIEGO ALEXANDER</t>
  </si>
  <si>
    <t>FO1685627874810</t>
  </si>
  <si>
    <t>LIZARAZO ROJAS PEDRO ANDRES</t>
  </si>
  <si>
    <t>FO1685627875387</t>
  </si>
  <si>
    <t>CANIZALES CARDONA DAYANNE LORENA</t>
  </si>
  <si>
    <t>FO1685627894014</t>
  </si>
  <si>
    <t>BALLEN ORDONEZ LILIAN ASTRID</t>
  </si>
  <si>
    <t>FO1685627928393</t>
  </si>
  <si>
    <t>MORENO PICO SERGIO RODOLFO</t>
  </si>
  <si>
    <t>FO1685627937509</t>
  </si>
  <si>
    <t>FIGUEROA ROJAS ALIRIO</t>
  </si>
  <si>
    <t>FO1685627953213</t>
  </si>
  <si>
    <t>RODRIGUEZ HERRERA JUAN CARLOS</t>
  </si>
  <si>
    <t>FO1685628008248</t>
  </si>
  <si>
    <t>CESPEDES TONCEL LEIDY JOHANA</t>
  </si>
  <si>
    <t>FO1685628013265</t>
  </si>
  <si>
    <t>GONGORA CALLEJAS EDUARD ALFREDO</t>
  </si>
  <si>
    <t>FO1685628052484</t>
  </si>
  <si>
    <t>RUIZ AZAD ADRIANA</t>
  </si>
  <si>
    <t>FO1685628071865</t>
  </si>
  <si>
    <t>DIAZ ALFARO SANDRA ROCIO</t>
  </si>
  <si>
    <t>FO1685628075751</t>
  </si>
  <si>
    <t>GUINAND CALDAS CESAR EMILIO</t>
  </si>
  <si>
    <t>FO1685628084183</t>
  </si>
  <si>
    <t>LOPEZ BERMUDEZ LUIS FELIPE</t>
  </si>
  <si>
    <t>FO1685628092202</t>
  </si>
  <si>
    <t>ROJAS HERRERA CARLOS AUGUSTO</t>
  </si>
  <si>
    <t>FO1685628163991</t>
  </si>
  <si>
    <t>MUÑOZ MENA WILSON</t>
  </si>
  <si>
    <t>FO1685628193555</t>
  </si>
  <si>
    <t>BONILLA QUINA ALVARO ANDRES</t>
  </si>
  <si>
    <t>FO1685628206397</t>
  </si>
  <si>
    <t>ORTIZ ALBORNOZ ANGIE LISETH</t>
  </si>
  <si>
    <t>FO1685628251202</t>
  </si>
  <si>
    <t>VENEGAS SALAZAR EDWIN ALEXANDER</t>
  </si>
  <si>
    <t>FO1685628292261</t>
  </si>
  <si>
    <t>FO1685628298291</t>
  </si>
  <si>
    <t>TURMEQUE FLOREZ JUAN CARLOS</t>
  </si>
  <si>
    <t>FO1685628305816</t>
  </si>
  <si>
    <t>CHAVARRO ORTIZ SEGUNDO EPIMENIO</t>
  </si>
  <si>
    <t>FO1685628423376</t>
  </si>
  <si>
    <t>MENDEZ BARRETO LUIS FABIO</t>
  </si>
  <si>
    <t>FO1685628448979</t>
  </si>
  <si>
    <t>FO1685628465521</t>
  </si>
  <si>
    <t>CUESTA LEMUS JHON ALEXANDER</t>
  </si>
  <si>
    <t>FO1685628490367</t>
  </si>
  <si>
    <t>GOMEZ QUINTERO WALTER ANDRES</t>
  </si>
  <si>
    <t>FO1685628507815</t>
  </si>
  <si>
    <t>ORTIZ ARCE JHON LEIDER</t>
  </si>
  <si>
    <t>FO1685628564205</t>
  </si>
  <si>
    <t>OROZCO CASTAÑO JORGE HERNAN</t>
  </si>
  <si>
    <t>FO1685628568189</t>
  </si>
  <si>
    <t>MONTENEGRO MUÑOZ LEIDY KATHERINE</t>
  </si>
  <si>
    <t>FO1685628596106</t>
  </si>
  <si>
    <t>CAÑON CONTRERAS BRAYAN FERNEY</t>
  </si>
  <si>
    <t>FO1685628599604</t>
  </si>
  <si>
    <t>SANTIAGO RODRIGUEZ JAIDY YAMILE</t>
  </si>
  <si>
    <t>FO1685628632226</t>
  </si>
  <si>
    <t>ESTUPIÑAN MAFLA WILMER JESUS</t>
  </si>
  <si>
    <t>FO1685628652642</t>
  </si>
  <si>
    <t>BLANCO ASCENCIO JORGE ANDRES</t>
  </si>
  <si>
    <t>FO1685628674783</t>
  </si>
  <si>
    <t>ANTELIZ ORTIZ YIRAUDIS</t>
  </si>
  <si>
    <t>FO1685628678513</t>
  </si>
  <si>
    <t>CHARRY SANCHEZ CARLOS EDUARDO</t>
  </si>
  <si>
    <t>FO1685628686169</t>
  </si>
  <si>
    <t>FO1685628748530</t>
  </si>
  <si>
    <t>DELGADO ORTIZ DUVERNEY</t>
  </si>
  <si>
    <t>FO1685628767327</t>
  </si>
  <si>
    <t>ARCILA GARCIA NATALIA</t>
  </si>
  <si>
    <t>FO1685628841673</t>
  </si>
  <si>
    <t>FO1685628890604</t>
  </si>
  <si>
    <t>FO1685628891145</t>
  </si>
  <si>
    <t>NEGRETE MENDEZ JAIRO JESUS</t>
  </si>
  <si>
    <t>FO1685628906155</t>
  </si>
  <si>
    <t>SOLANO SOLANO JHON JAIRO</t>
  </si>
  <si>
    <t>FO1685628924378</t>
  </si>
  <si>
    <t>PEREZ RODRIGUEZ KAREN TATIANA</t>
  </si>
  <si>
    <t>FO1685628931342</t>
  </si>
  <si>
    <t>FO1685628984442</t>
  </si>
  <si>
    <t>RODRIGUEZ MEDELLIN ELMER YAMID</t>
  </si>
  <si>
    <t>FO1685628987164</t>
  </si>
  <si>
    <t>VALENCIA CASTILLO SANDERSON</t>
  </si>
  <si>
    <t>FO1685628987784</t>
  </si>
  <si>
    <t>MONTES GUERRERO LUISA FERNANDA</t>
  </si>
  <si>
    <t>FO1685628995153</t>
  </si>
  <si>
    <t>FO1685629065058</t>
  </si>
  <si>
    <t>RODRIGUEZ MELENDEZ ROMINGUER</t>
  </si>
  <si>
    <t>FO1685629068181</t>
  </si>
  <si>
    <t>ARIAS SIERRA JEHIDER ANDRES</t>
  </si>
  <si>
    <t>FO1685629154493</t>
  </si>
  <si>
    <t>FO1685629162663</t>
  </si>
  <si>
    <t>BEJARANO PARRA NESTOR FABIAN</t>
  </si>
  <si>
    <t>FO1685629169582</t>
  </si>
  <si>
    <t>BARRETO CHAPARRO EDWIN ALEXANDER</t>
  </si>
  <si>
    <t>FO1685629199295</t>
  </si>
  <si>
    <t>DIAZ GOMEZ DEHIBY ALEXANDER</t>
  </si>
  <si>
    <t>FO1685629282464</t>
  </si>
  <si>
    <t>MONTILLA MANRIQUE LEIDY</t>
  </si>
  <si>
    <t>FO1685629520394</t>
  </si>
  <si>
    <t>ABELLO AGUILAR JARLINSON MAURICIO</t>
  </si>
  <si>
    <t>FO1685629526016</t>
  </si>
  <si>
    <t>GUARIN ARIAS YULY ANDREA</t>
  </si>
  <si>
    <t>FO1685629535639</t>
  </si>
  <si>
    <t>MAZO RIVERA JOSE FERNANDO</t>
  </si>
  <si>
    <t>FO1685629536254</t>
  </si>
  <si>
    <t>MILLAN MONTOYA JOHAN STIVEN</t>
  </si>
  <si>
    <t>FO1685629567964</t>
  </si>
  <si>
    <t>ILLERA MENZA OSCAR EDUARDO</t>
  </si>
  <si>
    <t>FO1685629587004</t>
  </si>
  <si>
    <t>TORRES RONCANCIO LUIS EDILSON</t>
  </si>
  <si>
    <t>FO1685629638514</t>
  </si>
  <si>
    <t>RAMIREZ SANCHEZ HERNAN ALONSO</t>
  </si>
  <si>
    <t>FO1685629668895</t>
  </si>
  <si>
    <t>RIVAS MENDEZ CESAR</t>
  </si>
  <si>
    <t>FO1685629689230</t>
  </si>
  <si>
    <t>CAICEDO MUÑOZ OMAR LISARDO</t>
  </si>
  <si>
    <t>FO1685629810041</t>
  </si>
  <si>
    <t>VARELA BENITEZ SANDRA SORELLY</t>
  </si>
  <si>
    <t>FO1685629833243</t>
  </si>
  <si>
    <t>ORTEGA OBANDO ANGELA ADRIANA</t>
  </si>
  <si>
    <t>FO1685629859822</t>
  </si>
  <si>
    <t>GUARIN ARIAS JUAN CARLOS</t>
  </si>
  <si>
    <t>FO1685629917290</t>
  </si>
  <si>
    <t>BERMUDEZ DAGUA CARLOS ANDRES</t>
  </si>
  <si>
    <t>FO1685629978253</t>
  </si>
  <si>
    <t>CARRILLO PINZON SANDRA MIREYA</t>
  </si>
  <si>
    <t>FO1685630079868</t>
  </si>
  <si>
    <t>CHAMORRO PALACIO JUAN PABLO</t>
  </si>
  <si>
    <t>FO1685630122710</t>
  </si>
  <si>
    <t>RODRIGUEZ DIAZ EDWARD MAURICIO</t>
  </si>
  <si>
    <t>FO1685630127616</t>
  </si>
  <si>
    <t>CONTRERAS ACEVEDO EDWIN RAFAEL</t>
  </si>
  <si>
    <t>FO1685630166867</t>
  </si>
  <si>
    <t>FO1685630174594</t>
  </si>
  <si>
    <t>CARDENAS GONZALEZ SERGIO EDUARDO</t>
  </si>
  <si>
    <t>FO1685630229227</t>
  </si>
  <si>
    <t>FO1685630240802</t>
  </si>
  <si>
    <t>TIMOTE BRIÑEZ NORBEY</t>
  </si>
  <si>
    <t>FO1685630243520</t>
  </si>
  <si>
    <t>BEDOYA ORTIZ ANCIZAR</t>
  </si>
  <si>
    <t>FO1685630267276</t>
  </si>
  <si>
    <t>ESCALANTE GARCIA MAURICIO</t>
  </si>
  <si>
    <t>FO1685630329491</t>
  </si>
  <si>
    <t>PENA TORRES YEINNER XIOMARA</t>
  </si>
  <si>
    <t>FO1685630378133</t>
  </si>
  <si>
    <t>SANDOVAL DURAN EBERTH JOHAN</t>
  </si>
  <si>
    <t>FO1685630414917</t>
  </si>
  <si>
    <t>PAREDES VILLAMIZAR DARITZA</t>
  </si>
  <si>
    <t>FO1685630526869</t>
  </si>
  <si>
    <t>BEJARANO PARRA WILMAR ALEJANDRO</t>
  </si>
  <si>
    <t>FO1685630556228</t>
  </si>
  <si>
    <t>OSSA GUEVARA JOSE LUIS</t>
  </si>
  <si>
    <t>FO1685630568249</t>
  </si>
  <si>
    <t>DAZA RUIZ NESTOR ALFONSO</t>
  </si>
  <si>
    <t>FO1685630628579</t>
  </si>
  <si>
    <t>CELY QUIROZ YULY ANDREA</t>
  </si>
  <si>
    <t>FO1685630653564</t>
  </si>
  <si>
    <t>MARTINEZ HERAZO CARLOS MANUEL</t>
  </si>
  <si>
    <t>FO1685630672348</t>
  </si>
  <si>
    <t>ARENALES CASTELLANOS RICARDO ANTONIO</t>
  </si>
  <si>
    <t>FO1685630704320</t>
  </si>
  <si>
    <t>GARZON CHAVEZ YOVANY ANDRES</t>
  </si>
  <si>
    <t>FO1685630711971</t>
  </si>
  <si>
    <t>RAMIREZ SANDOVAL HERNAN DARIO</t>
  </si>
  <si>
    <t>FO1685630781096</t>
  </si>
  <si>
    <t>DUARTE QUINTERO JIM WALTER</t>
  </si>
  <si>
    <t>FO1685630823363</t>
  </si>
  <si>
    <t>CIFUENTES OSCAR FERNANDO</t>
  </si>
  <si>
    <t>FO1685630878116</t>
  </si>
  <si>
    <t>RUIZ MEJIA MARIA ELENA</t>
  </si>
  <si>
    <t>FO1685630897569</t>
  </si>
  <si>
    <t>VILLANUEVA MEJIA SERGIO</t>
  </si>
  <si>
    <t>FO1685630957529</t>
  </si>
  <si>
    <t>RIVERA RODRIGUEZ LEIDY MABEL</t>
  </si>
  <si>
    <t>FO1685630977309</t>
  </si>
  <si>
    <t>MADRID RUIZ RAFAEL ARMANDO</t>
  </si>
  <si>
    <t>FO1685630980447</t>
  </si>
  <si>
    <t>MARULANDA AGUIRRE SINDY YURANI</t>
  </si>
  <si>
    <t>FO1685630992787</t>
  </si>
  <si>
    <t>SANCHEZ ESPINOSA JAVIER MAURICIO</t>
  </si>
  <si>
    <t>FO1685631037434</t>
  </si>
  <si>
    <t>CRUZ ARBELÁEZ SHARON ANDREA</t>
  </si>
  <si>
    <t>FO1685631058996</t>
  </si>
  <si>
    <t>CARO AVILA FREDY RICARDO</t>
  </si>
  <si>
    <t>FO1685631059543</t>
  </si>
  <si>
    <t>SARMIENTO SISA MARITZA ALEXANDRA</t>
  </si>
  <si>
    <t>FO1685631071156</t>
  </si>
  <si>
    <t>MARTINEZ QUINTERO DIEGO ALEJANDRO</t>
  </si>
  <si>
    <t>FO1685631091408</t>
  </si>
  <si>
    <t>CUYARES BUITRAGO SANDRA MILENA</t>
  </si>
  <si>
    <t>FO1685631205767</t>
  </si>
  <si>
    <t>VANEGAS AMADOR NELSON</t>
  </si>
  <si>
    <t>FO1685631291735</t>
  </si>
  <si>
    <t>BRICEÑO GIL GERMAN</t>
  </si>
  <si>
    <t>FO1685631359581</t>
  </si>
  <si>
    <t>ZAPATA SANCHEZ ANDRES FELIPE</t>
  </si>
  <si>
    <t>FO1685631383270</t>
  </si>
  <si>
    <t>FO1685631447775</t>
  </si>
  <si>
    <t>ROCHA RUIZ CARLOS ALIRIO</t>
  </si>
  <si>
    <t>FO1685631465195</t>
  </si>
  <si>
    <t>CAMARGO NIÑO LEANDRO DAVID</t>
  </si>
  <si>
    <t>FO1685631488734</t>
  </si>
  <si>
    <t>PERAFAN SUAREZ ANDRES FELIPE</t>
  </si>
  <si>
    <t>FO1685631516618</t>
  </si>
  <si>
    <t>LOPEZ NIÑO JOHANN</t>
  </si>
  <si>
    <t>FO1685631523537</t>
  </si>
  <si>
    <t>ALARCON NORATO DIANA</t>
  </si>
  <si>
    <t>FO1685631545481</t>
  </si>
  <si>
    <t>SANCHEZ VELASQUEZ HECTOR FABIO</t>
  </si>
  <si>
    <t>FO1685631647388</t>
  </si>
  <si>
    <t>ARCE AGUDELO DANIEL ALCIDES</t>
  </si>
  <si>
    <t>FO1685631698678</t>
  </si>
  <si>
    <t>MENESES GALINDO JAZMIN LUCIA</t>
  </si>
  <si>
    <t>FO1685631716978</t>
  </si>
  <si>
    <t>RINCON DUCUARA JHON ALEXANDER</t>
  </si>
  <si>
    <t>FO1685631767141</t>
  </si>
  <si>
    <t>RAMOS RUIZ ADRIAN EDUARDO</t>
  </si>
  <si>
    <t>FO1685631881516</t>
  </si>
  <si>
    <t>GARCES VARGAS ALDEMAR</t>
  </si>
  <si>
    <t>FO1685631905834</t>
  </si>
  <si>
    <t>BERNAL PRECIADO NELSON DANIEL</t>
  </si>
  <si>
    <t>FO1685631906658</t>
  </si>
  <si>
    <t>ANZOLA RUEDA YIXY TATIANA</t>
  </si>
  <si>
    <t>FO1685631942438</t>
  </si>
  <si>
    <t>AVILA RODRIGUEZ LEIDY ESPERANZA</t>
  </si>
  <si>
    <t>FO1685632142677</t>
  </si>
  <si>
    <t>ROBLES CRUZ JIMY</t>
  </si>
  <si>
    <t>FO1685632195254</t>
  </si>
  <si>
    <t>CONTRERAS PONCE GEIMAR YESID</t>
  </si>
  <si>
    <t>FO1685632246816</t>
  </si>
  <si>
    <t>GOMEZ SANCHEZ OSCAR ANDRES</t>
  </si>
  <si>
    <t>FO1685632333840</t>
  </si>
  <si>
    <t>GONZALEZ ZAMBRANO GUSTAVO</t>
  </si>
  <si>
    <t>FO1685632489501</t>
  </si>
  <si>
    <t>MONTENEGRO MONTENEGRO YINER</t>
  </si>
  <si>
    <t>FO1685632572407</t>
  </si>
  <si>
    <t>DIAZ MONTENEGRO OSCAR HERNANDO</t>
  </si>
  <si>
    <t>FO1685632587425</t>
  </si>
  <si>
    <t>SOLANO HARVEY ALEXANDER</t>
  </si>
  <si>
    <t>FO1685632728105</t>
  </si>
  <si>
    <t>RODRIGUEZ LEON JULIA EDITH</t>
  </si>
  <si>
    <t>FO1685632858338</t>
  </si>
  <si>
    <t>TORRES ANGARITA CRISTIAN IVAN</t>
  </si>
  <si>
    <t>FO1685632883680</t>
  </si>
  <si>
    <t>REYES SOLANO JHAIR ANDRES</t>
  </si>
  <si>
    <t>FO1685633059300</t>
  </si>
  <si>
    <t>GUZMAN MARTINEZ JAIME EDUARDO</t>
  </si>
  <si>
    <t>FO1685633134310</t>
  </si>
  <si>
    <t>ORTIZ CASTIBLANCO OSCAR EDISSON</t>
  </si>
  <si>
    <t>FO1685633377857</t>
  </si>
  <si>
    <t>MATEUS MARIÑO JAIME ALEXANDER</t>
  </si>
  <si>
    <t>FO1685633396136</t>
  </si>
  <si>
    <t>RAMIREZ MORENO JONATHAN</t>
  </si>
  <si>
    <t>FO1685633470768</t>
  </si>
  <si>
    <t>NARVAEZ BURBANO RICARDO ANDRES</t>
  </si>
  <si>
    <t>FO1685633511657</t>
  </si>
  <si>
    <t>MARTINEZ AGATON MARCELINO</t>
  </si>
  <si>
    <t>FO1685633540589</t>
  </si>
  <si>
    <t>MEDRANO MUÑOZ JOAQUIN DARIO</t>
  </si>
  <si>
    <t>FO1685633585957</t>
  </si>
  <si>
    <t>PARRA ESPINEL DEIBY ALEXIS</t>
  </si>
  <si>
    <t>FO1685633783349</t>
  </si>
  <si>
    <t>TORRES SANCHEZ MAYERLY ANDREA</t>
  </si>
  <si>
    <t>FO1685634169278</t>
  </si>
  <si>
    <t>QUITIAN CUENCA ANDREA PATRICIA</t>
  </si>
  <si>
    <t>FO1685634217822</t>
  </si>
  <si>
    <t>GARIBELLO ECHAVARRIA JHORLEY</t>
  </si>
  <si>
    <t>FO1685634391319</t>
  </si>
  <si>
    <t>SARMIENTO HINOJOSA WILSON RAUL</t>
  </si>
  <si>
    <t>FO1685634506912</t>
  </si>
  <si>
    <t>OSPINA PEREZ CARLOS ANDRES</t>
  </si>
  <si>
    <t>FO1685634764840</t>
  </si>
  <si>
    <t>DIOSA MEJIA YOMAR STIVEN</t>
  </si>
  <si>
    <t>FO1685635345605</t>
  </si>
  <si>
    <t>MANRIQUE GUARIN IVAN DARIO</t>
  </si>
  <si>
    <t>FO1685635399475</t>
  </si>
  <si>
    <t>GALARCIO NEGRETE EVER JOSE</t>
  </si>
  <si>
    <t>FO1685635434796</t>
  </si>
  <si>
    <t>GOMEZ RODRIGUEZ IVAN FERNANDO</t>
  </si>
  <si>
    <t>FO1685635765016</t>
  </si>
  <si>
    <t>CHAVES OMEN CAMILO ANDRES</t>
  </si>
  <si>
    <t>FO1685635958817</t>
  </si>
  <si>
    <t>HERNANDEZ ARIAS JEINER ALIRIO</t>
  </si>
  <si>
    <t>FO1685636497929</t>
  </si>
  <si>
    <t>TAPIA CARLOSAMA DEYANIRA LISBETH</t>
  </si>
  <si>
    <t>FO1685636975534</t>
  </si>
  <si>
    <t>AREVALO ROMERO ESTEFANY CAROLINA</t>
  </si>
  <si>
    <t>FO1685637605950</t>
  </si>
  <si>
    <t>GUIZA VARGAS NANCY</t>
  </si>
  <si>
    <t>FO1685637837312</t>
  </si>
  <si>
    <t>SANABRIA LOSADA DENIS</t>
  </si>
  <si>
    <t>FO1685638824999</t>
  </si>
  <si>
    <t>MUÑOZ FERNÁNDEZ FABIAN ALEXANDER</t>
  </si>
  <si>
    <t>FO1685640224829</t>
  </si>
  <si>
    <t>SALAS PEÑA JUAN PABLO</t>
  </si>
  <si>
    <t>FO1685648812807</t>
  </si>
  <si>
    <t>BLANCO LINDA ZULIME</t>
  </si>
  <si>
    <t>FO1685650007359</t>
  </si>
  <si>
    <t>AHUMADA TORRES LIZETH JOHANA</t>
  </si>
  <si>
    <t>FO1685650607270</t>
  </si>
  <si>
    <t>LIZARAZO BUITRAGO MAIRA ALEJANDRA</t>
  </si>
  <si>
    <t>FO1685651182671</t>
  </si>
  <si>
    <t>MARULANDA GOMEZ ALEXANDER</t>
  </si>
  <si>
    <t>FO1687556956816</t>
  </si>
  <si>
    <t>MENESES GELVES HERNAN ALONSO</t>
  </si>
  <si>
    <t>FO1688592517745</t>
  </si>
  <si>
    <t>ARDILA GOMEZ SANDRA MILENA</t>
  </si>
  <si>
    <t>FO1689371698147</t>
  </si>
  <si>
    <t>MONTOYA CIFUENTES JOHANNA ANDREA</t>
  </si>
  <si>
    <t>FO1689372251673</t>
  </si>
  <si>
    <t>VASQUEZ ARGUELLO DIEGO FERNANDO</t>
  </si>
  <si>
    <t>FO1698069675038</t>
  </si>
  <si>
    <t>FO1698069819882</t>
  </si>
  <si>
    <t>FO1698069888341</t>
  </si>
  <si>
    <t>MURCIA TOVAR RUBIELA</t>
  </si>
  <si>
    <t>FO1698070035014</t>
  </si>
  <si>
    <t>GONZALEZ TORRES IVAN ESTEBAN</t>
  </si>
  <si>
    <t>FO1698070041336</t>
  </si>
  <si>
    <t>GUTIERREZ SABOGAL CAMILO</t>
  </si>
  <si>
    <t>FO1698070066843</t>
  </si>
  <si>
    <t>CARVAJAL GUAJE JOHN FREDDY</t>
  </si>
  <si>
    <t>FO1698070090431</t>
  </si>
  <si>
    <t>FO1698070090503</t>
  </si>
  <si>
    <t>RIVERA RIPPE AYDEE</t>
  </si>
  <si>
    <t>FO1698070092883</t>
  </si>
  <si>
    <t>MORALES NUNEZ JORGE ANDRES</t>
  </si>
  <si>
    <t>FO1698070138667</t>
  </si>
  <si>
    <t>CACHOPE PEREZ JORGE LEONARDO</t>
  </si>
  <si>
    <t>FO1698070165890</t>
  </si>
  <si>
    <t>FO1698070169241</t>
  </si>
  <si>
    <t>CASTRO CARRILLO YESID</t>
  </si>
  <si>
    <t>FO1698070175744</t>
  </si>
  <si>
    <t>CONTRERAS HERRERA YULIETH PAOLA</t>
  </si>
  <si>
    <t>FO1698070193959</t>
  </si>
  <si>
    <t>FO1698070216872</t>
  </si>
  <si>
    <t>FO1698070228158</t>
  </si>
  <si>
    <t>GOMEZ CASTILLO JOHN EDWARD</t>
  </si>
  <si>
    <t>FO1698070241025</t>
  </si>
  <si>
    <t>SUAREZ SANCHEZ JENNY COLOMBIA</t>
  </si>
  <si>
    <t>FO1698070258436</t>
  </si>
  <si>
    <t>FO1698070265440</t>
  </si>
  <si>
    <t>CUEVAS MANCERA JUAN CARLOS</t>
  </si>
  <si>
    <t>FO1698070267684</t>
  </si>
  <si>
    <t>MALAGON PINTO JAIRO</t>
  </si>
  <si>
    <t>FO1698070273320</t>
  </si>
  <si>
    <t>GALVEZ BETANCOURTH EDWIN HERNANDO</t>
  </si>
  <si>
    <t>FO1698070286996</t>
  </si>
  <si>
    <t>FO1698070288197</t>
  </si>
  <si>
    <t>MONTOYA RAMIREZ RICARDO</t>
  </si>
  <si>
    <t>FO1698070301488</t>
  </si>
  <si>
    <t>PEREZ PARRA ALEXANDER</t>
  </si>
  <si>
    <t>FO1698070305928</t>
  </si>
  <si>
    <t>CALDERON OLARTE JUAN DAVID</t>
  </si>
  <si>
    <t>FO1698070319131</t>
  </si>
  <si>
    <t>FO1698070334069</t>
  </si>
  <si>
    <t>CUECA CARDENAS YEISON EDUARDO</t>
  </si>
  <si>
    <t>FO1698070334970</t>
  </si>
  <si>
    <t>GONZALEZ HORTUA JESSICA ANDREA</t>
  </si>
  <si>
    <t>FO1698070379158</t>
  </si>
  <si>
    <t>BONILLA SANABRIA ADRIANA MAYERLY</t>
  </si>
  <si>
    <t>FO1698070387949</t>
  </si>
  <si>
    <t>BALLESTEROS RAMIREZ OSCAR ALFONSO</t>
  </si>
  <si>
    <t>FO1698070389361</t>
  </si>
  <si>
    <t>LIZARAZO ARGUELLO YAMID ALBERTO</t>
  </si>
  <si>
    <t>FO1698070389615</t>
  </si>
  <si>
    <t>GUERRERO FLOREZ JOHANA ELIZABETH</t>
  </si>
  <si>
    <t>FO1698070396405</t>
  </si>
  <si>
    <t>ARIAS OJEDA HENRY RODRIGO</t>
  </si>
  <si>
    <t>FO1698070428859</t>
  </si>
  <si>
    <t>MAZUERA LOPEZ OSCAR DANILO</t>
  </si>
  <si>
    <t>FO1698070430309</t>
  </si>
  <si>
    <t>FO1698070439233</t>
  </si>
  <si>
    <t>QUIROZ BAQUERO EDILSON OSWALDO</t>
  </si>
  <si>
    <t>FO1698070455523</t>
  </si>
  <si>
    <t>FO1698070460440</t>
  </si>
  <si>
    <t>FO1698070465521</t>
  </si>
  <si>
    <t>FO1698070505243</t>
  </si>
  <si>
    <t>DEVIA MEDINA JORGE ELIECER</t>
  </si>
  <si>
    <t>FO1698070523314</t>
  </si>
  <si>
    <t>LEMUS MURCIA LUCY MARIELA</t>
  </si>
  <si>
    <t>FO1698070538203</t>
  </si>
  <si>
    <t>MIRANDA HERRERA FELIX DANIEL</t>
  </si>
  <si>
    <t>FO1698070558528</t>
  </si>
  <si>
    <t>NIÑO PULIDO EDGAR IGNACIO</t>
  </si>
  <si>
    <t>FO1698070561047</t>
  </si>
  <si>
    <t>VARGAS ARIAS CHRISTIAN CAMILO</t>
  </si>
  <si>
    <t>FO1698070595856</t>
  </si>
  <si>
    <t>ARRIETA PINEDA EDGARDO RAFAEL</t>
  </si>
  <si>
    <t>FO1698070599600</t>
  </si>
  <si>
    <t>FAGUA CRUZ JULIA MARIA</t>
  </si>
  <si>
    <t>FO1698070609123</t>
  </si>
  <si>
    <t>ROJAS BARRIOS EDDIE ALBERTO</t>
  </si>
  <si>
    <t>FO1698070620850</t>
  </si>
  <si>
    <t>PARRA AYALA EDILSON DE JESUS</t>
  </si>
  <si>
    <t>FO1698070621372</t>
  </si>
  <si>
    <t>FO1698070624457</t>
  </si>
  <si>
    <t>JIMENEZ CRUZ MARCELO</t>
  </si>
  <si>
    <t>FO1698070646464</t>
  </si>
  <si>
    <t>MEJIA PEREZ YEISON</t>
  </si>
  <si>
    <t>FO1698070654938</t>
  </si>
  <si>
    <t>FIERRO FLOREZ ALEXANDRA LILIAM</t>
  </si>
  <si>
    <t>FO1698070708150</t>
  </si>
  <si>
    <t>MARTINEZ BENAVIDES JOSE ALBERTO</t>
  </si>
  <si>
    <t>FO1698070720126</t>
  </si>
  <si>
    <t>FORERO PRIETO EDGAR HERNAN</t>
  </si>
  <si>
    <t>FO1698070723885</t>
  </si>
  <si>
    <t>CORREA GARCIA ADRIAN FERNEY</t>
  </si>
  <si>
    <t>FO1698070726260</t>
  </si>
  <si>
    <t>VELASQUEZ ACERO DAYANA MARISOL</t>
  </si>
  <si>
    <t>FO1698070731960</t>
  </si>
  <si>
    <t>FO1698070738864</t>
  </si>
  <si>
    <t>ARIAS ROMERO ANDRES</t>
  </si>
  <si>
    <t>FO1698070773772</t>
  </si>
  <si>
    <t>SANABRIA BONILLA JULIO CESAR</t>
  </si>
  <si>
    <t>FO1698070784026</t>
  </si>
  <si>
    <t>SACHICA ACOSTA LUIS EDUARDO</t>
  </si>
  <si>
    <t>FO1698070790887</t>
  </si>
  <si>
    <t>CASTRO GOMEZ DIEGO FERNANDO</t>
  </si>
  <si>
    <t>FO1698070823450</t>
  </si>
  <si>
    <t>CASTRO CASTRO JORGE ENRIQUE</t>
  </si>
  <si>
    <t>FO1698070827432</t>
  </si>
  <si>
    <t>RODRIGUEZ MUÑOZ ERIKA VANESSA</t>
  </si>
  <si>
    <t>FO1698070832636</t>
  </si>
  <si>
    <t>ZULUAGA GIRALDO ALEXANDER</t>
  </si>
  <si>
    <t>FO1698070836262</t>
  </si>
  <si>
    <t>HERAZO LOZANO EXIQUIO MIGUEL</t>
  </si>
  <si>
    <t>FO1698070840281</t>
  </si>
  <si>
    <t>GONZALEZ CARDENAS LILIANA ANDREA</t>
  </si>
  <si>
    <t>FO1698070842399</t>
  </si>
  <si>
    <t>CABRERA PUCHANA WILLIAM OVIDIO</t>
  </si>
  <si>
    <t>FO1698070853736</t>
  </si>
  <si>
    <t>HOLGUIN GARCIA JHON WILLIAM</t>
  </si>
  <si>
    <t>FO1698070866238</t>
  </si>
  <si>
    <t>FO1698070893412</t>
  </si>
  <si>
    <t>OJEDA SICHACA JOSE BALDO</t>
  </si>
  <si>
    <t>FO1698070895539</t>
  </si>
  <si>
    <t>RODRIGUEZ MARTINEZ FREDY ALEXANDER</t>
  </si>
  <si>
    <t>FO1698070918924</t>
  </si>
  <si>
    <t>RODRIGUEZ URREGO JORGE ARMANDO</t>
  </si>
  <si>
    <t>FO1698070935124</t>
  </si>
  <si>
    <t>FO1698070938842</t>
  </si>
  <si>
    <t>BARRERA BERMUDEZ WILMER NARCISO</t>
  </si>
  <si>
    <t>FO1698070940479</t>
  </si>
  <si>
    <t>CERON BURGOS DAVID ALEJANDRO</t>
  </si>
  <si>
    <t>FO1698070961938</t>
  </si>
  <si>
    <t>DURAN NOGUERA DIEGO FERNANDO</t>
  </si>
  <si>
    <t>FO1698070967824</t>
  </si>
  <si>
    <t>RIOS RUIZ ARCESIO</t>
  </si>
  <si>
    <t>FO1698070974245</t>
  </si>
  <si>
    <t>BARRANTES ROJAS JORGE ANDRES</t>
  </si>
  <si>
    <t>FO1698070983505</t>
  </si>
  <si>
    <t>ZARABANDA TORRES DIANA LUCERO</t>
  </si>
  <si>
    <t>FO1698070984931</t>
  </si>
  <si>
    <t>DIAZ MELO RONALDO IVAN</t>
  </si>
  <si>
    <t>FO1698070995499</t>
  </si>
  <si>
    <t>MEDINA GOMEZ ANDERSON JULIAN</t>
  </si>
  <si>
    <t>FO1698070999087</t>
  </si>
  <si>
    <t>LOPEZ LONDOÑO DIANA ALEJANDRA</t>
  </si>
  <si>
    <t>FO1698071001308</t>
  </si>
  <si>
    <t>GALLEGO AGUDELO JHON ALEXANDER</t>
  </si>
  <si>
    <t>FO1698071011133</t>
  </si>
  <si>
    <t>RODRIGUEZ ARAQUE JOHAN SEBASTIAN</t>
  </si>
  <si>
    <t>FO1698071020884</t>
  </si>
  <si>
    <t>MEDINA CUBILLOS JOSE MAURICIO</t>
  </si>
  <si>
    <t>FO1698071039173</t>
  </si>
  <si>
    <t>FO1698071041910</t>
  </si>
  <si>
    <t>UMAÑA GOMEZ CESAR FERNANDO</t>
  </si>
  <si>
    <t>FO1698071063951</t>
  </si>
  <si>
    <t>MUÑOZ RIVERA DORA MILENA</t>
  </si>
  <si>
    <t>FO1698071102774</t>
  </si>
  <si>
    <t>TORRES TORRES JIMMY ALEXANDER</t>
  </si>
  <si>
    <t>FO1698071109255</t>
  </si>
  <si>
    <t>SALAMANCA AVELLA CRISTIAN HUMBERTO</t>
  </si>
  <si>
    <t>FO1698071149409</t>
  </si>
  <si>
    <t>RUANO FLOREZ JAIRO ORLANDO</t>
  </si>
  <si>
    <t>FO1698071151740</t>
  </si>
  <si>
    <t>AZA CALDERON WILLIAM SAMUEL</t>
  </si>
  <si>
    <t>FO1698071169270</t>
  </si>
  <si>
    <t>DEVIA OROZCO WILLIAM GUILLERMO</t>
  </si>
  <si>
    <t>FO1698071179420</t>
  </si>
  <si>
    <t>ESCOBAR SABOGAL REINEL EDUARDO</t>
  </si>
  <si>
    <t>FO1698071182365</t>
  </si>
  <si>
    <t>GARZON PIÑEROS JOSE IGNACIO</t>
  </si>
  <si>
    <t>FO1698071198065</t>
  </si>
  <si>
    <t>PATIÑO SIERRA TULIO HERNANDO</t>
  </si>
  <si>
    <t>FO1698071210801</t>
  </si>
  <si>
    <t>MARTINEZ VARGAS ERIC GIOVANNY</t>
  </si>
  <si>
    <t>FO1698071225963</t>
  </si>
  <si>
    <t>DAZA PINZON FABIAN HERNANDO</t>
  </si>
  <si>
    <t>FO1698071233630</t>
  </si>
  <si>
    <t>PATIÑO ARIAS LUIS FERNANDO</t>
  </si>
  <si>
    <t>FO1698071300216</t>
  </si>
  <si>
    <t>CAICEDO MENA FRANCISCO ALIRIO</t>
  </si>
  <si>
    <t>FO1698071327928</t>
  </si>
  <si>
    <t>RODRIGUEZ RODRIGUEZ ELEIDER</t>
  </si>
  <si>
    <t>FO1698071332494</t>
  </si>
  <si>
    <t>VILLARRAGA PEÑA JEISSON CAMILO</t>
  </si>
  <si>
    <t>FO1698071338892</t>
  </si>
  <si>
    <t>SILVA CASTRO JUAN MANUEL</t>
  </si>
  <si>
    <t>FO1698071402746</t>
  </si>
  <si>
    <t>MOYA ROMERO MOISES</t>
  </si>
  <si>
    <t>FO1698071419904</t>
  </si>
  <si>
    <t>BEDOYA OSPINA LUIS ALFONSO</t>
  </si>
  <si>
    <t>FO1698071424401</t>
  </si>
  <si>
    <t>ZAMBRANO RUBIANO FREDI YESID</t>
  </si>
  <si>
    <t>FO1698071464540</t>
  </si>
  <si>
    <t>FO1698071472334</t>
  </si>
  <si>
    <t>SUAREZ SANCHEZ LADY VIVIANA</t>
  </si>
  <si>
    <t>FO1698071488548</t>
  </si>
  <si>
    <t>FO1698071511411</t>
  </si>
  <si>
    <t>HINCAPIE ARIAS LEONARDO FABIO</t>
  </si>
  <si>
    <t>FO1698071568390</t>
  </si>
  <si>
    <t>RIOS POSADA YULIANA CAROLINA</t>
  </si>
  <si>
    <t>FO1698071577797</t>
  </si>
  <si>
    <t>IBARRA TOBAR FREDDY ALEXANDER</t>
  </si>
  <si>
    <t>FO1698071588439</t>
  </si>
  <si>
    <t>MILLAN AGUDELO JUAN CARLOS</t>
  </si>
  <si>
    <t>FO1698071594819</t>
  </si>
  <si>
    <t>FO1698071683315</t>
  </si>
  <si>
    <t>CEDEÑO PERDOMO SERGIO</t>
  </si>
  <si>
    <t>FO1698071715250</t>
  </si>
  <si>
    <t>BETANCUR MUÑOZ DIEGO ALEJANDRO</t>
  </si>
  <si>
    <t>FO1698071721457</t>
  </si>
  <si>
    <t>SANCHEZ ZUÑIGA LISCETH ROCIO</t>
  </si>
  <si>
    <t>FO1698071779251</t>
  </si>
  <si>
    <t>CASTAÑEDA PEÑA DIEGO ANDRES</t>
  </si>
  <si>
    <t>FO1698071823467</t>
  </si>
  <si>
    <t>MEJIA CORTES JUAN DAVID</t>
  </si>
  <si>
    <t>FO1698071828358</t>
  </si>
  <si>
    <t>FO1698071833055</t>
  </si>
  <si>
    <t>BAUTISTA CALDERON CARLOS EDUARDO</t>
  </si>
  <si>
    <t>FO1698071862637</t>
  </si>
  <si>
    <t>MURCIA HUERTAS JAMES RODOLFO</t>
  </si>
  <si>
    <t>FO1698071872851</t>
  </si>
  <si>
    <t>PÉREZ ACERO WILFREDO</t>
  </si>
  <si>
    <t>FO1698071898732</t>
  </si>
  <si>
    <t>GONZALEZ NAVIA DAVINSON ANDRES</t>
  </si>
  <si>
    <t>FO1698071900673</t>
  </si>
  <si>
    <t>PACHON RODRIGUEZ JOHN ALEJANDRO</t>
  </si>
  <si>
    <t>FO1698071912815</t>
  </si>
  <si>
    <t>CASTRO ROJAS OSCAR ENRIQUE</t>
  </si>
  <si>
    <t>FO1698071946433</t>
  </si>
  <si>
    <t>BLANDON MURILLO LUIS FELIPE</t>
  </si>
  <si>
    <t>FO1698071960245</t>
  </si>
  <si>
    <t>FO1698071968454</t>
  </si>
  <si>
    <t>FO1698071971099</t>
  </si>
  <si>
    <t>FO1698071984841</t>
  </si>
  <si>
    <t>ARIAS CAICEDO JOHNNY ANDRES</t>
  </si>
  <si>
    <t>FO1698071987041</t>
  </si>
  <si>
    <t>SILVA GOMEZ JORGE WASHINGTON</t>
  </si>
  <si>
    <t>FO1698072009445</t>
  </si>
  <si>
    <t>MOYA MEDINA EDWIN</t>
  </si>
  <si>
    <t>FO1698072037778</t>
  </si>
  <si>
    <t>PEREZ MANCERA CARLOS ANDRES</t>
  </si>
  <si>
    <t>FO1698072048434</t>
  </si>
  <si>
    <t>PIÑEROS GARCIA JAIRO ALBERTO</t>
  </si>
  <si>
    <t>FO1698072050919</t>
  </si>
  <si>
    <t>GELVEZ CORREA NELSON OSWALDO</t>
  </si>
  <si>
    <t>FO1698072061215</t>
  </si>
  <si>
    <t>CANTOR CANTOR JULIAN RODRIGO</t>
  </si>
  <si>
    <t>FO1698072062364</t>
  </si>
  <si>
    <t>HENDEZ OSORIO MILENA YASMIN</t>
  </si>
  <si>
    <t>FO1698072090644</t>
  </si>
  <si>
    <t>MOLAVOQUE MEDINA JHON HIGINIO</t>
  </si>
  <si>
    <t>FO1698072109076</t>
  </si>
  <si>
    <t>ANGEL BACCA LEONARDO</t>
  </si>
  <si>
    <t>FO1698072137793</t>
  </si>
  <si>
    <t>ARRIETA CARRASCAL DIVIER</t>
  </si>
  <si>
    <t>FO1698072139287</t>
  </si>
  <si>
    <t>MELO LEON HUMBERTO ANTONIO</t>
  </si>
  <si>
    <t>FO1698072144573</t>
  </si>
  <si>
    <t>SUAREZ GOMEZ YESSICA MARIA</t>
  </si>
  <si>
    <t>FO1698072271146</t>
  </si>
  <si>
    <t>RAMOS BASTIDAS MARTIN FERNANDO</t>
  </si>
  <si>
    <t>FO1698072346824</t>
  </si>
  <si>
    <t>RODRIGUEZ RODRIGUEZ JORGE EDUARDO</t>
  </si>
  <si>
    <t>FO1698072391786</t>
  </si>
  <si>
    <t>MORA ORTIZ HECTOR FERNANDO</t>
  </si>
  <si>
    <t>FO1698072393079</t>
  </si>
  <si>
    <t>ALZATE ARENAS MIGUEL ALFREDO</t>
  </si>
  <si>
    <t>FO1698072438515</t>
  </si>
  <si>
    <t>CALAMBÁS HURTADO ROBINSON FREDY</t>
  </si>
  <si>
    <t>FO1698072543583</t>
  </si>
  <si>
    <t>CABEZAS MONDRAGON WILMER</t>
  </si>
  <si>
    <t>FO1698072556754</t>
  </si>
  <si>
    <t>ROMERO ESCAMILLA CARLOS ANDRES</t>
  </si>
  <si>
    <t>FO1698072593096</t>
  </si>
  <si>
    <t>LOTERO AMAYA WILSON ROBERTO</t>
  </si>
  <si>
    <t>FO1698072600573</t>
  </si>
  <si>
    <t>FO1698072614767</t>
  </si>
  <si>
    <t>FO1698072618405</t>
  </si>
  <si>
    <t>GOMEZ MEDINA ALEJANDRO</t>
  </si>
  <si>
    <t>FO1698072646727</t>
  </si>
  <si>
    <t>GAMBOA JIMENEZ DADUYN JOSE</t>
  </si>
  <si>
    <t>FO1698072681501</t>
  </si>
  <si>
    <t>GARCIA VELEZ ANA ROSA</t>
  </si>
  <si>
    <t>FO1698072685102</t>
  </si>
  <si>
    <t>MORILLO BURBANO ALVARO ESTEBAN</t>
  </si>
  <si>
    <t>FO1698072685383</t>
  </si>
  <si>
    <t>SANCHEZ ROZO HARINTON</t>
  </si>
  <si>
    <t>FO1698072697847</t>
  </si>
  <si>
    <t>MARTINEZ DIAZ CIRO HUMBERTO</t>
  </si>
  <si>
    <t>FO1698072718757</t>
  </si>
  <si>
    <t>FO1698072738786</t>
  </si>
  <si>
    <t>ARDILA URBINA ORLANDO</t>
  </si>
  <si>
    <t>FO1698072747184</t>
  </si>
  <si>
    <t>GUTIERREZ MOLANO JAIRO ALONSO</t>
  </si>
  <si>
    <t>FO1698072750564</t>
  </si>
  <si>
    <t>FERNANDEZ ORTIZ JIMENA</t>
  </si>
  <si>
    <t>FO1698072780759</t>
  </si>
  <si>
    <t>LACHE MENDOZA ROMARIO ALDAIR</t>
  </si>
  <si>
    <t>FO1698072780943</t>
  </si>
  <si>
    <t>GARCIA BUITRAGO DALY DAYERLY</t>
  </si>
  <si>
    <t>FO1698072792386</t>
  </si>
  <si>
    <t>HENAO PEÑA NEIDA DIXLEY</t>
  </si>
  <si>
    <t>FO1698072809618</t>
  </si>
  <si>
    <t>VALENCIA GONZALEZ EBER ULISES</t>
  </si>
  <si>
    <t>FO1698072812388</t>
  </si>
  <si>
    <t>ESTRADA GARCIA JENNY JOHANNA</t>
  </si>
  <si>
    <t>FO1698072824851</t>
  </si>
  <si>
    <t>MORALES ROZO MIGUEL ANGEL</t>
  </si>
  <si>
    <t>FO1698072847878</t>
  </si>
  <si>
    <t>NAVARRETE JULIO CESAR</t>
  </si>
  <si>
    <t>FO1698072851976</t>
  </si>
  <si>
    <t>MONGUI PINILLA BRAYAN DANIEL</t>
  </si>
  <si>
    <t>FO1698072878123</t>
  </si>
  <si>
    <t>MONTOYA VERGARA DANILO ANDRES</t>
  </si>
  <si>
    <t>FO1698072887868</t>
  </si>
  <si>
    <t>PARRA GUTIERREZ NINY JOHANNA</t>
  </si>
  <si>
    <t>FO1698072888563</t>
  </si>
  <si>
    <t>FO1698072923561</t>
  </si>
  <si>
    <t>ALVAREZ MUECES LEIDY JOHANA</t>
  </si>
  <si>
    <t>FO1698072932550</t>
  </si>
  <si>
    <t>ARIAS CULCHAC DIEGO FERNANDO</t>
  </si>
  <si>
    <t>FO1698072942920</t>
  </si>
  <si>
    <t>MORENO GAITAN ANDRES GUSTAVO</t>
  </si>
  <si>
    <t>FO1698072943783</t>
  </si>
  <si>
    <t>FO1698072961517</t>
  </si>
  <si>
    <t>RODRIGUEZ TORRES WILLIAM HERNANDO</t>
  </si>
  <si>
    <t>FO1698072969751</t>
  </si>
  <si>
    <t>GOMEZ MORALES JEISON ANDRES</t>
  </si>
  <si>
    <t>FO1698072983949</t>
  </si>
  <si>
    <t>ROA FERNANDEZ EDILBERTO</t>
  </si>
  <si>
    <t>FO1698072988211</t>
  </si>
  <si>
    <t>FO1698072999310</t>
  </si>
  <si>
    <t>NORIEGA FLOREZ RODOLFO</t>
  </si>
  <si>
    <t>FO1698073037819</t>
  </si>
  <si>
    <t>ORDOÑEZ CABRERA CARLOS FABIAN</t>
  </si>
  <si>
    <t>FO1698073219810</t>
  </si>
  <si>
    <t>QUINTERO CASTRO DAVID ANDRES</t>
  </si>
  <si>
    <t>FO1698073223729</t>
  </si>
  <si>
    <t>RENTERIA SALAS VICTOR HUGO</t>
  </si>
  <si>
    <t>FO1698073230194</t>
  </si>
  <si>
    <t>HERRERA QUINTERO CARLOS ALBERTO</t>
  </si>
  <si>
    <t>FO1698073296856</t>
  </si>
  <si>
    <t>NOVOA BOHORQUEZ HUGO FERNANDO</t>
  </si>
  <si>
    <t>FO1698073319003</t>
  </si>
  <si>
    <t>CAÑON CAÑON CHRISTIAM FERNANDO</t>
  </si>
  <si>
    <t>FO1698073336664</t>
  </si>
  <si>
    <t>BAUTISTA JOHN ALEJANDRO</t>
  </si>
  <si>
    <t>FO1698073375470</t>
  </si>
  <si>
    <t>ROSALES HINESTROZA LEYDI JAHAIRA</t>
  </si>
  <si>
    <t>FO1698073388369</t>
  </si>
  <si>
    <t>CONTRERAS HERNANDEZ VIANNY ORBEY</t>
  </si>
  <si>
    <t>FO1698073394349</t>
  </si>
  <si>
    <t>ALBAN DELGADO HECTOR ANDRES</t>
  </si>
  <si>
    <t>FO1698073404228</t>
  </si>
  <si>
    <t>VARGAS SUAREZ CARMEN DORIS</t>
  </si>
  <si>
    <t>FO1698073413014</t>
  </si>
  <si>
    <t>RODRIGUEZ BENAVIDES WILSON JAVIER</t>
  </si>
  <si>
    <t>FO1698073417708</t>
  </si>
  <si>
    <t>MOLINA VARGAS ARISTOBULO</t>
  </si>
  <si>
    <t>FO1698073457531</t>
  </si>
  <si>
    <t>CORTES BERMUDEZ JOHN LEISON</t>
  </si>
  <si>
    <t>FO1698073519515</t>
  </si>
  <si>
    <t>CHAMORRO VILLANUEVA ESTIBENSON</t>
  </si>
  <si>
    <t>FO1698073533595</t>
  </si>
  <si>
    <t>BARBOSA TORRES JHONATTAN</t>
  </si>
  <si>
    <t>FO1698073661555</t>
  </si>
  <si>
    <t>FO1698073710513</t>
  </si>
  <si>
    <t>CHICAIZA GOMEZ ADRIAN ANTONIO</t>
  </si>
  <si>
    <t>FO1698073780082</t>
  </si>
  <si>
    <t>GONZALEZ REY HENRY</t>
  </si>
  <si>
    <t>FO1698073781700</t>
  </si>
  <si>
    <t>JIMENEZ VELANDIA OSCAR IVAN</t>
  </si>
  <si>
    <t>FO1698073861110</t>
  </si>
  <si>
    <t>ERAZO RIVAS KAREN DAHIANA</t>
  </si>
  <si>
    <t>FO1698073952697</t>
  </si>
  <si>
    <t>RODRIGUEZ GORDILLO NUBIA YANETH</t>
  </si>
  <si>
    <t>FO1698073998412</t>
  </si>
  <si>
    <t>GOMEZ SALAZAR ALEXANDER</t>
  </si>
  <si>
    <t>FO1698074019069</t>
  </si>
  <si>
    <t>GARCIA SIATAMA CARLOS JULIO</t>
  </si>
  <si>
    <t>FO1698074044670</t>
  </si>
  <si>
    <t>MENDEZ ALFONSO JENNY ALEXANDRA</t>
  </si>
  <si>
    <t>FO1698074179959</t>
  </si>
  <si>
    <t>RICO FLOREZ LISETH YURANY</t>
  </si>
  <si>
    <t>FO1698074181520</t>
  </si>
  <si>
    <t>HERRERA MALDONADO MICHAEL FERNANDO</t>
  </si>
  <si>
    <t>FO1698074182705</t>
  </si>
  <si>
    <t>QUINTERO SARMIENTO JOHN HEIBER</t>
  </si>
  <si>
    <t>FO1698074258055</t>
  </si>
  <si>
    <t>RIOS BASABE CARLOS HUMBERTO</t>
  </si>
  <si>
    <t>FO1698074262676</t>
  </si>
  <si>
    <t>HERRERA AGUDELO HECTOR FABIO</t>
  </si>
  <si>
    <t>FO1698074316098</t>
  </si>
  <si>
    <t>ZAPATA CUERBO HEIDY TATIANA</t>
  </si>
  <si>
    <t>FO1698074328036</t>
  </si>
  <si>
    <t>ARIAS GALLEGO JHONY ALEXANDER</t>
  </si>
  <si>
    <t>FO1698074342753</t>
  </si>
  <si>
    <t>FO1698074425617</t>
  </si>
  <si>
    <t>CORDOBA SANCHEZ CILIA VANESA</t>
  </si>
  <si>
    <t>FO1698074491649</t>
  </si>
  <si>
    <t>SILVA RAMIREZ LINA MARCELA</t>
  </si>
  <si>
    <t>FO1698074496733</t>
  </si>
  <si>
    <t>CALLE CARMONA JORGE ALEXANDER</t>
  </si>
  <si>
    <t>FO1698074518543</t>
  </si>
  <si>
    <t>SOSA CAMARGO JULIO CESAR</t>
  </si>
  <si>
    <t>FO1698074538414</t>
  </si>
  <si>
    <t>FO1698074593375</t>
  </si>
  <si>
    <t>GOMEZ MESSINO EDWIN ESTIVENS</t>
  </si>
  <si>
    <t>FO1698074622618</t>
  </si>
  <si>
    <t>LIMAS OCAMPO JIMMY ANDRES</t>
  </si>
  <si>
    <t>FO1698074677879</t>
  </si>
  <si>
    <t>PARRA ROJAS JULIAN GERARDO</t>
  </si>
  <si>
    <t>FO1698074702228</t>
  </si>
  <si>
    <t>BENAVIDES RIAÑO FERNEY RICARDO</t>
  </si>
  <si>
    <t>FO1698074738018</t>
  </si>
  <si>
    <t>BORRERO NAVARRO ELKIN ARTURO</t>
  </si>
  <si>
    <t>FO1698074786390</t>
  </si>
  <si>
    <t>CASALLAS PINZON VIANNEY ELIZABETH</t>
  </si>
  <si>
    <t>FO1698074897383</t>
  </si>
  <si>
    <t>MORENO NUÑEZ BELARMINO</t>
  </si>
  <si>
    <t>FO1698074903382</t>
  </si>
  <si>
    <t>GONZALEZ JARAMILLO ALEXIS</t>
  </si>
  <si>
    <t>FO1698074971936</t>
  </si>
  <si>
    <t>PEDROZA YASNO ROBINSON</t>
  </si>
  <si>
    <t>FO1698074976609</t>
  </si>
  <si>
    <t>CARRASQUILLA CONTRERAS ADRIAN JOSE</t>
  </si>
  <si>
    <t>FO1698075029792</t>
  </si>
  <si>
    <t>FUENTES CASTRO HERSON ANDRES</t>
  </si>
  <si>
    <t>FO1698075087526</t>
  </si>
  <si>
    <t>VARGAS AHUANARY ERICK HOSMITH</t>
  </si>
  <si>
    <t>FO1698075193029</t>
  </si>
  <si>
    <t>FLECHAS AVENDAÑO INGRID ALEXANDRA</t>
  </si>
  <si>
    <t>FO1698075288118</t>
  </si>
  <si>
    <t>OSORIO HERNANDEZ DANIELA</t>
  </si>
  <si>
    <t>FO1698075305111</t>
  </si>
  <si>
    <t>HERRERA BOLIVAR LINA MARIA</t>
  </si>
  <si>
    <t>FO1698075455338</t>
  </si>
  <si>
    <t>PARADA JAIMES JAMES JAVIER</t>
  </si>
  <si>
    <t>FO1698075521730</t>
  </si>
  <si>
    <t>LIZARAZO SORACA DIEGO HERNANDO</t>
  </si>
  <si>
    <t>FO1698075601788</t>
  </si>
  <si>
    <t>GONZALEZ GARZON PEDRO JULIAN</t>
  </si>
  <si>
    <t>FO1698075692518</t>
  </si>
  <si>
    <t>OROZCO PAZ JULIAN ANDRES</t>
  </si>
  <si>
    <t>FO1698075707364</t>
  </si>
  <si>
    <t>LOPEZ AYALA LUIS GABRIEL</t>
  </si>
  <si>
    <t>FO1698075753202</t>
  </si>
  <si>
    <t>ROMERO TORRES LINA MARIA</t>
  </si>
  <si>
    <t>FO1698075800251</t>
  </si>
  <si>
    <t>CARDENAS CARDENAS JESUS DAVID</t>
  </si>
  <si>
    <t>FO1698075878611</t>
  </si>
  <si>
    <t>FO1698075972385</t>
  </si>
  <si>
    <t>RODRIGUEZ TORO GABRIEL ORLANDO</t>
  </si>
  <si>
    <t>FO1698075984161</t>
  </si>
  <si>
    <t>ZAPATA CASTRO ALDAIR</t>
  </si>
  <si>
    <t>FO1698076067929</t>
  </si>
  <si>
    <t>PORTELA RAMIREZ YANINI ALEXANDRA</t>
  </si>
  <si>
    <t>FO1698076082855</t>
  </si>
  <si>
    <t>LOPEZ ARCILA MARIO DE JESUS</t>
  </si>
  <si>
    <t>FO1698076110255</t>
  </si>
  <si>
    <t>NOVOA DIAZ EDDI JHONNATAN</t>
  </si>
  <si>
    <t>FO1698076132019</t>
  </si>
  <si>
    <t>SANTANA CRUZ ROSA MARIA</t>
  </si>
  <si>
    <t>FO1698076183720</t>
  </si>
  <si>
    <t>JOYA JAIMES JOSE EDILBERTO</t>
  </si>
  <si>
    <t>FO1698076338626</t>
  </si>
  <si>
    <t>MARQUEZ AGUDELO DANIEL FONKLEY</t>
  </si>
  <si>
    <t>FO1698076704351</t>
  </si>
  <si>
    <t>NUSTES YARA JOSE ALBERTO</t>
  </si>
  <si>
    <t>FO1698076737371</t>
  </si>
  <si>
    <t>MORENO CORTES LAURA XIMENA</t>
  </si>
  <si>
    <t>FO1698076782742</t>
  </si>
  <si>
    <t>PEREZ UNIGARRO INES YOLANDA</t>
  </si>
  <si>
    <t>FO1698076842223</t>
  </si>
  <si>
    <t>ZULUAGA LONDOÑO JUAN DAVID</t>
  </si>
  <si>
    <t>FO1698076895029</t>
  </si>
  <si>
    <t>CASTRO QUINTERO LEONEL ALFONSO</t>
  </si>
  <si>
    <t>FO1698076960075</t>
  </si>
  <si>
    <t>RODRIGUEZ BURGOS DEISY MARICELL</t>
  </si>
  <si>
    <t>FO1698076964940</t>
  </si>
  <si>
    <t>GOMEZ PATIÑO YENNY ALEXANDRA</t>
  </si>
  <si>
    <t>FO1698076997557</t>
  </si>
  <si>
    <t>ROJAS CERON MERCEDES</t>
  </si>
  <si>
    <t>FO1698077029584</t>
  </si>
  <si>
    <t>MONTAÑA RAMIREZ ANDREA</t>
  </si>
  <si>
    <t>FO1698077034646</t>
  </si>
  <si>
    <t>MARIÑO JULIO VICENTE FERRER</t>
  </si>
  <si>
    <t>FO1698077183807</t>
  </si>
  <si>
    <t>VILLAMIZAR BENITEZ GERSON GIOVANNY</t>
  </si>
  <si>
    <t>FO1698077231397</t>
  </si>
  <si>
    <t>MOGOLLON AGUILAR JOSE LUIS</t>
  </si>
  <si>
    <t>FO1698077536453</t>
  </si>
  <si>
    <t>MAZO MAZO JUAN DIEGO</t>
  </si>
  <si>
    <t>FO1698077559718</t>
  </si>
  <si>
    <t>GUZMÁN DIAZ JOSUÉ ISAI</t>
  </si>
  <si>
    <t>FO1698077576112</t>
  </si>
  <si>
    <t>GARCIA CRUZ TOMY ALEXANDER</t>
  </si>
  <si>
    <t>FO1698077672899</t>
  </si>
  <si>
    <t>SOSA MORALES JOSE MANUEL</t>
  </si>
  <si>
    <t>FO1698077752056</t>
  </si>
  <si>
    <t>BERMUDEZ FLOREZ JUAN CARLOS</t>
  </si>
  <si>
    <t>FO1698077770824</t>
  </si>
  <si>
    <t>TRUJILLO CASTAÑEDA GERMAN ANDRES</t>
  </si>
  <si>
    <t>FO1698077792714</t>
  </si>
  <si>
    <t>CASTAÑO TORRES JAMES DUVERNEY</t>
  </si>
  <si>
    <t>FO1698077988017</t>
  </si>
  <si>
    <t>ORTIZ CESPEDES JAVIER ALEXANDER</t>
  </si>
  <si>
    <t>FO1698078012649</t>
  </si>
  <si>
    <t>BOLIVAR VARGAS ZULMA ANDREA</t>
  </si>
  <si>
    <t>FO1698078300495</t>
  </si>
  <si>
    <t>GONZALEZ SANTAFE ELKIN ANDRES</t>
  </si>
  <si>
    <t>FO1698078313196</t>
  </si>
  <si>
    <t>FO1698078457850</t>
  </si>
  <si>
    <t>LEE CULMA FEDERICO EDUARDO</t>
  </si>
  <si>
    <t>FO1698078577601</t>
  </si>
  <si>
    <t>FO1698078755287</t>
  </si>
  <si>
    <t>CASTRILLON SANCHEZ MAIRELY ANYINEID</t>
  </si>
  <si>
    <t>FO1698078764485</t>
  </si>
  <si>
    <t>GIL GUARIN NATALY</t>
  </si>
  <si>
    <t>FO1698079232768</t>
  </si>
  <si>
    <t>CAMARGO FONSECA BAYARDO</t>
  </si>
  <si>
    <t>FO1698079378121</t>
  </si>
  <si>
    <t>MEJIA GALLEGO SANTIAGO</t>
  </si>
  <si>
    <t>FO1698079681871</t>
  </si>
  <si>
    <t>MORA MORALES JOSE HERMEREGILDO</t>
  </si>
  <si>
    <t>FO1698080265404</t>
  </si>
  <si>
    <t>LOPEZ ACEVEDO JORGE HUMBERTO</t>
  </si>
  <si>
    <t>FO1698080863132</t>
  </si>
  <si>
    <t>TORRES SANCHEZ NELSON JAVIER</t>
  </si>
  <si>
    <t>FO1699365994260</t>
  </si>
  <si>
    <t>FO1699365995675</t>
  </si>
  <si>
    <t>DURAN RUEDA NHORA MILENA</t>
  </si>
  <si>
    <t>FO1699365998421</t>
  </si>
  <si>
    <t>SANCHEZ FLOREZ CARLOS ENRIQUE</t>
  </si>
  <si>
    <t>FO1699366011820</t>
  </si>
  <si>
    <t>FO1699366064919</t>
  </si>
  <si>
    <t>LOPEZ HUERTAS JAIRO HUMBERTO</t>
  </si>
  <si>
    <t>FO1699366080126</t>
  </si>
  <si>
    <t>GARZON RUIZ JOHN ALEXANDER</t>
  </si>
  <si>
    <t>FO1699366108654</t>
  </si>
  <si>
    <t>AYALA GUTIERREZ JOSE JIMMY</t>
  </si>
  <si>
    <t>FO1699366112376</t>
  </si>
  <si>
    <t>FO1699366113746</t>
  </si>
  <si>
    <t>FO1699366145253</t>
  </si>
  <si>
    <t>FO1699366146393</t>
  </si>
  <si>
    <t>SILVA MALAGON JOSE ANTONIO</t>
  </si>
  <si>
    <t>FO1699366160461</t>
  </si>
  <si>
    <t>PARRA MELGAREJO MARIA GLADIS</t>
  </si>
  <si>
    <t>FO1699366164054</t>
  </si>
  <si>
    <t>FO1699366178242</t>
  </si>
  <si>
    <t>FO1699366186781</t>
  </si>
  <si>
    <t>TORRES AVILA JOSE ANACLETO</t>
  </si>
  <si>
    <t>FO1699366203303</t>
  </si>
  <si>
    <t>ROBLES GUTIERREZ LUIS ALEXANDER</t>
  </si>
  <si>
    <t>FO1699366207500</t>
  </si>
  <si>
    <t>SALCEDO ARANGO DYLAN ANDRÉS</t>
  </si>
  <si>
    <t>FO1699366217011</t>
  </si>
  <si>
    <t>AGUILAR PINILLA NUBIA MARLENY</t>
  </si>
  <si>
    <t>FO1699366228735</t>
  </si>
  <si>
    <t>FO1699366238562</t>
  </si>
  <si>
    <t>RANGEL ESTEBAN YANETH SAMIRNA</t>
  </si>
  <si>
    <t>FO1699366245781</t>
  </si>
  <si>
    <t>FO1699366255713</t>
  </si>
  <si>
    <t>FO1699366270306</t>
  </si>
  <si>
    <t>FO1699366283850</t>
  </si>
  <si>
    <t>FO1699366284933</t>
  </si>
  <si>
    <t>GIRALDO DELGADO JAIRO ARMANDO</t>
  </si>
  <si>
    <t>FO1699366292667</t>
  </si>
  <si>
    <t>BUSTAMANTE QUINTERO WILLIAM</t>
  </si>
  <si>
    <t>FO1699366295981</t>
  </si>
  <si>
    <t>ROA NOVA RICARDO</t>
  </si>
  <si>
    <t>FO1699366296732</t>
  </si>
  <si>
    <t>FO1699366316751</t>
  </si>
  <si>
    <t>FO1699366321381</t>
  </si>
  <si>
    <t>FO1699366341331</t>
  </si>
  <si>
    <t>SANABRIA BADILLO EMILCE</t>
  </si>
  <si>
    <t>FO1699366341611</t>
  </si>
  <si>
    <t>RANGEL REYES ANGEL ERNESTO</t>
  </si>
  <si>
    <t>FO1699366346825</t>
  </si>
  <si>
    <t>FO1699366348622</t>
  </si>
  <si>
    <t>FO1699366357465</t>
  </si>
  <si>
    <t>GONZALEZ PLAZAS NICOLAS</t>
  </si>
  <si>
    <t>FO1699366359351</t>
  </si>
  <si>
    <t>FO1699366365817</t>
  </si>
  <si>
    <t>FO1699366370345</t>
  </si>
  <si>
    <t>GARCIA LEON CARMEN LUCELY</t>
  </si>
  <si>
    <t>FO1699366383194</t>
  </si>
  <si>
    <t>PINTO AGUIRRE BLADIMIR</t>
  </si>
  <si>
    <t>FO1699366384658</t>
  </si>
  <si>
    <t>ZAMBRANO MACHUCA CLAUDIA PATRICIA</t>
  </si>
  <si>
    <t>FO1699366388585</t>
  </si>
  <si>
    <t>SANTACRUZ VARGAS VICTOR HUGO</t>
  </si>
  <si>
    <t>FO1699366389255</t>
  </si>
  <si>
    <t>FO1699366414117</t>
  </si>
  <si>
    <t>QUEVEDO MEJIA ROSA</t>
  </si>
  <si>
    <t>FO1699366418110</t>
  </si>
  <si>
    <t>MORALES LOPEZ HARRY ALBERTO</t>
  </si>
  <si>
    <t>FO1699366427507</t>
  </si>
  <si>
    <t>FO1699366442613</t>
  </si>
  <si>
    <t>FO1699366450073</t>
  </si>
  <si>
    <t>RODRIGUEZ GAITAN YEFERSON</t>
  </si>
  <si>
    <t>FO1699366460605</t>
  </si>
  <si>
    <t>FO1699366460801</t>
  </si>
  <si>
    <t>PRIETO CELIS JUAN JOSE</t>
  </si>
  <si>
    <t>FO1699366463758</t>
  </si>
  <si>
    <t>DURANGO RODRIGUEZ JESUS HUMBEIRO</t>
  </si>
  <si>
    <t>FO1699366463773</t>
  </si>
  <si>
    <t>FO1699366469976</t>
  </si>
  <si>
    <t>FO1699366481955</t>
  </si>
  <si>
    <t>FO1699366483285</t>
  </si>
  <si>
    <t>LEON ATUESTA LUZ NELIDA</t>
  </si>
  <si>
    <t>FO1699366483396</t>
  </si>
  <si>
    <t>FANDIÑO MEDINA MARIO HUMBERTO</t>
  </si>
  <si>
    <t>FO1699366492670</t>
  </si>
  <si>
    <t>FO1699366493515</t>
  </si>
  <si>
    <t>VEGA SAMACA NELSON DANIEL</t>
  </si>
  <si>
    <t>FO1699366510518</t>
  </si>
  <si>
    <t>HOYOS GIRALDO BEATRIZ ELENA</t>
  </si>
  <si>
    <t>FO1699366513852</t>
  </si>
  <si>
    <t>LARA GUZMAN GABRIEL</t>
  </si>
  <si>
    <t>FO1699366522570</t>
  </si>
  <si>
    <t>FO1699366524768</t>
  </si>
  <si>
    <t>FO1699366537927</t>
  </si>
  <si>
    <t>ESQUIVEL YAIMA DILIA NIEVES</t>
  </si>
  <si>
    <t>FO1699366539322</t>
  </si>
  <si>
    <t>FO1699366546694</t>
  </si>
  <si>
    <t>CARDENAS ROLDAN OSCAR ARMANDO</t>
  </si>
  <si>
    <t>FO1699366572520</t>
  </si>
  <si>
    <t>FO1699366574164</t>
  </si>
  <si>
    <t>FO1699366578715</t>
  </si>
  <si>
    <t>FO1699366579658</t>
  </si>
  <si>
    <t>RODRIGUEZ PEREZ LUIS ALFREDO</t>
  </si>
  <si>
    <t>FO1699366610044</t>
  </si>
  <si>
    <t>SILVA GUZMAN HARVEY AUGUSTO</t>
  </si>
  <si>
    <t>FO1699366611220</t>
  </si>
  <si>
    <t>SAAVEDRA MAHECHA EDUIN ARNUBAL</t>
  </si>
  <si>
    <t>FO1699366615508</t>
  </si>
  <si>
    <t>RODRIGUEZ TAFUR JHON EDHER</t>
  </si>
  <si>
    <t>FO1699366619857</t>
  </si>
  <si>
    <t>FO1699366628270</t>
  </si>
  <si>
    <t>CHALA GARCIA YIL NELLY</t>
  </si>
  <si>
    <t>FO1699366635101</t>
  </si>
  <si>
    <t>RODRIGUEZ MAHECHA EFRAIN</t>
  </si>
  <si>
    <t>FO1699366639900</t>
  </si>
  <si>
    <t>FO1699366642039</t>
  </si>
  <si>
    <t>JARAMILLO SANCHEZ CARLOS GERARDO</t>
  </si>
  <si>
    <t>FO1699366658490</t>
  </si>
  <si>
    <t>JARAMILLO HERNANDEZ JHON FREDY</t>
  </si>
  <si>
    <t>FO1699366663187</t>
  </si>
  <si>
    <t>SANCHEZ NIÑO MARLIO ALEXANDER</t>
  </si>
  <si>
    <t>FO1699366672564</t>
  </si>
  <si>
    <t>FO1699366677872</t>
  </si>
  <si>
    <t>FO1699366678931</t>
  </si>
  <si>
    <t>FO1699366681044</t>
  </si>
  <si>
    <t>RIVERA RIVERA OSCAR</t>
  </si>
  <si>
    <t>FO1699366686843</t>
  </si>
  <si>
    <t>PEREZ RINCON NANCY MARIA</t>
  </si>
  <si>
    <t>FO1699366694310</t>
  </si>
  <si>
    <t>ROA CULMA RODRIGO ANDRES</t>
  </si>
  <si>
    <t>FO1699366697916</t>
  </si>
  <si>
    <t>MUÑOZ LOPEZ LUCY OFIR</t>
  </si>
  <si>
    <t>FO1699366703738</t>
  </si>
  <si>
    <t>PERALTA MORALES YHOINER</t>
  </si>
  <si>
    <t>FO1699366704271</t>
  </si>
  <si>
    <t>MELLIZO FIGUEROA GINETH CATHERINE</t>
  </si>
  <si>
    <t>FO1699366704992</t>
  </si>
  <si>
    <t>FO1699366707135</t>
  </si>
  <si>
    <t>FO1699366719126</t>
  </si>
  <si>
    <t>BERNAL SALAMANCA ALEJANDRO</t>
  </si>
  <si>
    <t>FO1699366730595</t>
  </si>
  <si>
    <t>FO1699366736647</t>
  </si>
  <si>
    <t>ZAPATA BEDOYA LUIS HORACIO</t>
  </si>
  <si>
    <t>FO1699366739908</t>
  </si>
  <si>
    <t>ACOSTA GALVEZ ANDRES FELIPE</t>
  </si>
  <si>
    <t>FO1699366743281</t>
  </si>
  <si>
    <t>FO1699366757081</t>
  </si>
  <si>
    <t>FO1699366759848</t>
  </si>
  <si>
    <t>RODRIGUEZ MONTEALEGRE JAZBLEIDY</t>
  </si>
  <si>
    <t>FO1699366764308</t>
  </si>
  <si>
    <t>FO1699366783069</t>
  </si>
  <si>
    <t>FO1699366786824</t>
  </si>
  <si>
    <t>HENAO GAMBOA HECTOR FABIO</t>
  </si>
  <si>
    <t>FO1699366794178</t>
  </si>
  <si>
    <t>CABRERA CAIZA WILLIAM ALEXANDER</t>
  </si>
  <si>
    <t>FO1699366797369</t>
  </si>
  <si>
    <t>BUELVAS LEGUIA JIMMY JESUS</t>
  </si>
  <si>
    <t>FO1699970656715</t>
  </si>
  <si>
    <t>SERNA ARIAS ARGEMIRO</t>
  </si>
  <si>
    <t>FO1699970702324</t>
  </si>
  <si>
    <t>FO1699970714810</t>
  </si>
  <si>
    <t>CARMONA VIVAS ALEJANDRA</t>
  </si>
  <si>
    <t>FO1699970723036</t>
  </si>
  <si>
    <t>DUARTE DIAZ FREDY</t>
  </si>
  <si>
    <t>FO1699970763995</t>
  </si>
  <si>
    <t>FO1699970777415</t>
  </si>
  <si>
    <t>FO1699970785589</t>
  </si>
  <si>
    <t>FO1699970791634</t>
  </si>
  <si>
    <t>FO1699970816500</t>
  </si>
  <si>
    <t>LOPEZ ARDILA SONIA</t>
  </si>
  <si>
    <t>FO1699970823937</t>
  </si>
  <si>
    <t>HERNANDEZ ALDANA LUIS CARLOS</t>
  </si>
  <si>
    <t>FO1699970840424</t>
  </si>
  <si>
    <t>CASTELLANOS TUAY TITO YESID</t>
  </si>
  <si>
    <t>FO1699970840954</t>
  </si>
  <si>
    <t>PINEDA TARAZONA YUDY ALEXANDRA</t>
  </si>
  <si>
    <t>FO1699970862173</t>
  </si>
  <si>
    <t>FO1699970872870</t>
  </si>
  <si>
    <t>FO1699970885388</t>
  </si>
  <si>
    <t>FO1699970886317</t>
  </si>
  <si>
    <t>FO1699970896043</t>
  </si>
  <si>
    <t>FO1699970898528</t>
  </si>
  <si>
    <t>FO1699970899376</t>
  </si>
  <si>
    <t>MENDOZA MIGUEL AUGUSTO</t>
  </si>
  <si>
    <t>FO1699970899933</t>
  </si>
  <si>
    <t>FO1699970913425</t>
  </si>
  <si>
    <t>FO1699970941951</t>
  </si>
  <si>
    <t>FO1699970950112</t>
  </si>
  <si>
    <t>RICAURTE TAPIA GUSTAVO ADOLFO</t>
  </si>
  <si>
    <t>FO1699970954977</t>
  </si>
  <si>
    <t>FO1699970954997</t>
  </si>
  <si>
    <t>FO1699970957897</t>
  </si>
  <si>
    <t>CLAVIJO UMAÑA FREDDY HERNANDO</t>
  </si>
  <si>
    <t>FO1699970970750</t>
  </si>
  <si>
    <t>FO1699970974054</t>
  </si>
  <si>
    <t>FO1699970976958</t>
  </si>
  <si>
    <t>FO1699970977349</t>
  </si>
  <si>
    <t>FO1699970981171</t>
  </si>
  <si>
    <t>FO1699970982058</t>
  </si>
  <si>
    <t>SANTANDER MORALES MARCIAL</t>
  </si>
  <si>
    <t>FO1699970985167</t>
  </si>
  <si>
    <t>FO1699970991167</t>
  </si>
  <si>
    <t>FO1699970993518</t>
  </si>
  <si>
    <t>FO1699970994987</t>
  </si>
  <si>
    <t>FO1699970996442</t>
  </si>
  <si>
    <t>FO1699970996466</t>
  </si>
  <si>
    <t>FO1699971002420</t>
  </si>
  <si>
    <t>FO1699971002734</t>
  </si>
  <si>
    <t>FO1699971014638</t>
  </si>
  <si>
    <t>FO1699971037670</t>
  </si>
  <si>
    <t>FO1699971038965</t>
  </si>
  <si>
    <t>FO1699971042186</t>
  </si>
  <si>
    <t>ALVAREZ MORALES FABIO ALEXANDER</t>
  </si>
  <si>
    <t>FO1699971042745</t>
  </si>
  <si>
    <t>FO1699971048631</t>
  </si>
  <si>
    <t>FO1699971057026</t>
  </si>
  <si>
    <t>FO1699971058884</t>
  </si>
  <si>
    <t>CASTAÑEDA RUIZ LUIS FELIPE</t>
  </si>
  <si>
    <t>FO1699971060009</t>
  </si>
  <si>
    <t>ARIZA QUITIAN WILLIAM ADRIAN</t>
  </si>
  <si>
    <t>FO1699971066151</t>
  </si>
  <si>
    <t>CARDENAS LINARES JOSE EDWIN</t>
  </si>
  <si>
    <t>FO1699971069619</t>
  </si>
  <si>
    <t>FO1699971078189</t>
  </si>
  <si>
    <t>FO1699971079751</t>
  </si>
  <si>
    <t>FO1699971080631</t>
  </si>
  <si>
    <t>FO1699971086947</t>
  </si>
  <si>
    <t>FO1699971091621</t>
  </si>
  <si>
    <t>FO1699971100177</t>
  </si>
  <si>
    <t>FO1699971102065</t>
  </si>
  <si>
    <t>FO1699971102351</t>
  </si>
  <si>
    <t>JIMENEZ BECERRA MARTA CECILIA</t>
  </si>
  <si>
    <t>FO1699971105298</t>
  </si>
  <si>
    <t>FO1699971106987</t>
  </si>
  <si>
    <t>CASTRO RONCANCIO ADONAI</t>
  </si>
  <si>
    <t>FO1699971109861</t>
  </si>
  <si>
    <t>CASTRILLON QUINTERO OSCAR FERNANDO</t>
  </si>
  <si>
    <t>FO1699971113113</t>
  </si>
  <si>
    <t>FO1699971116114</t>
  </si>
  <si>
    <t>FO1699971116599</t>
  </si>
  <si>
    <t>FO1699971119542</t>
  </si>
  <si>
    <t>SANCHEZ SERGIO</t>
  </si>
  <si>
    <t>FO1699971121074</t>
  </si>
  <si>
    <t>FO1699971124978</t>
  </si>
  <si>
    <t>FO1699971136340</t>
  </si>
  <si>
    <t>MELO DIAZ JUSTINO</t>
  </si>
  <si>
    <t>FO1699971143227</t>
  </si>
  <si>
    <t>FO1699971146587</t>
  </si>
  <si>
    <t>GUERRERO MORALES JOSE ENRIQUE</t>
  </si>
  <si>
    <t>FO1699971149463</t>
  </si>
  <si>
    <t>FO1699971150635</t>
  </si>
  <si>
    <t>MENDOZA TELLO JUAN FREDY</t>
  </si>
  <si>
    <t>FO1699971160997</t>
  </si>
  <si>
    <t>FO1699971162200</t>
  </si>
  <si>
    <t>BERNATE MURILLO LUZ MILA</t>
  </si>
  <si>
    <t>FO1699971167354</t>
  </si>
  <si>
    <t>FO1699971167357</t>
  </si>
  <si>
    <t>FO1699971168468</t>
  </si>
  <si>
    <t>CASTRO MELO VALENTINA</t>
  </si>
  <si>
    <t>FO1699971169064</t>
  </si>
  <si>
    <t>FO1699971173786</t>
  </si>
  <si>
    <t>ARIAS SALAZAR JEYSON EDUARDO</t>
  </si>
  <si>
    <t>FO1699971174420</t>
  </si>
  <si>
    <t>FO1699971184332</t>
  </si>
  <si>
    <t>FO1699971187045</t>
  </si>
  <si>
    <t>RUEDA AMAYA ALBERT YAIR</t>
  </si>
  <si>
    <t>FO1699971192340</t>
  </si>
  <si>
    <t>FO1699971195885</t>
  </si>
  <si>
    <t>FO1699971200510</t>
  </si>
  <si>
    <t>FO1699971201936</t>
  </si>
  <si>
    <t>CARDONA DUQUE DANADIER</t>
  </si>
  <si>
    <t>FO1699971209683</t>
  </si>
  <si>
    <t>FO1699971211866</t>
  </si>
  <si>
    <t>ANGARITA VALENZUELA OSCAR JAVIER</t>
  </si>
  <si>
    <t>FO1699971220680</t>
  </si>
  <si>
    <t>TRIANA PEÑA OSCAR ALEXANDER</t>
  </si>
  <si>
    <t>FO1699971227665</t>
  </si>
  <si>
    <t>FO1699971240747</t>
  </si>
  <si>
    <t>FO1699971246289</t>
  </si>
  <si>
    <t>GUEVARA CLAVIJO JIMY ALEXANDER</t>
  </si>
  <si>
    <t>FO1699971261374</t>
  </si>
  <si>
    <t>FO1699971267865</t>
  </si>
  <si>
    <t>FO1699971268870</t>
  </si>
  <si>
    <t>FO1699971279159</t>
  </si>
  <si>
    <t>FO1699971285914</t>
  </si>
  <si>
    <t>FO1699971291140</t>
  </si>
  <si>
    <t>FO1699971297562</t>
  </si>
  <si>
    <t>FO1699971310041</t>
  </si>
  <si>
    <t>FO1699971310666</t>
  </si>
  <si>
    <t>POVEDA ZAPATA LUIS HUMBERTO</t>
  </si>
  <si>
    <t>FO1699971319524</t>
  </si>
  <si>
    <t>FO1699971320751</t>
  </si>
  <si>
    <t>PALACIO JOHN ALEXIS</t>
  </si>
  <si>
    <t>FO1699971323460</t>
  </si>
  <si>
    <t>PATARROYO PATARROYO PEDRO ALFONSO</t>
  </si>
  <si>
    <t>FO1699971331959</t>
  </si>
  <si>
    <t>FO1699971333395</t>
  </si>
  <si>
    <t>MURILLO GUTIERREZ DILIA</t>
  </si>
  <si>
    <t>FO1699971334753</t>
  </si>
  <si>
    <t>VARGAS SOLER JOSE DOMINGO</t>
  </si>
  <si>
    <t>FO1699971339564</t>
  </si>
  <si>
    <t>FO1699971340600</t>
  </si>
  <si>
    <t>FO1699971345425</t>
  </si>
  <si>
    <t>FO1699971346433</t>
  </si>
  <si>
    <t>SANTACRUZ OSPINA MONICA FERNANDA</t>
  </si>
  <si>
    <t>FO1699971347384</t>
  </si>
  <si>
    <t>FO1699971350547</t>
  </si>
  <si>
    <t>FO1699971352871</t>
  </si>
  <si>
    <t>FO1699971360837</t>
  </si>
  <si>
    <t>LEON BERNAL WILDER FRANCISCO</t>
  </si>
  <si>
    <t>FO1699971361785</t>
  </si>
  <si>
    <t>CORREA RODRIGUEZ CARLOS ANDRES</t>
  </si>
  <si>
    <t>FO1699971365166</t>
  </si>
  <si>
    <t>GOMEZ GOMEZ ANDERSO</t>
  </si>
  <si>
    <t>FO1699971366001</t>
  </si>
  <si>
    <t>FO1699971367136</t>
  </si>
  <si>
    <t>FO1699971371560</t>
  </si>
  <si>
    <t>FO1699971373651</t>
  </si>
  <si>
    <t>FO1699971387430</t>
  </si>
  <si>
    <t>FO1699971389561</t>
  </si>
  <si>
    <t>FO1699971391595</t>
  </si>
  <si>
    <t>FO1699971396864</t>
  </si>
  <si>
    <t>FO1699971409635</t>
  </si>
  <si>
    <t>FO1699971412436</t>
  </si>
  <si>
    <t>FO1699971417894</t>
  </si>
  <si>
    <t>RAMIREZ ERIK GIOVANNI</t>
  </si>
  <si>
    <t>FO1699971419980</t>
  </si>
  <si>
    <t>FO1699971424644</t>
  </si>
  <si>
    <t>FO1699971426882</t>
  </si>
  <si>
    <t>FO1699971438946</t>
  </si>
  <si>
    <t>HERNANDEZ CAÑARTE OLIVERIO</t>
  </si>
  <si>
    <t>FO1699971454803</t>
  </si>
  <si>
    <t>JARAMILLO BAQUERO ERIKA</t>
  </si>
  <si>
    <t>FO1699971458452</t>
  </si>
  <si>
    <t>ACEVEDO BELTRAN CARLOS ANDRES</t>
  </si>
  <si>
    <t>FO1699971462250</t>
  </si>
  <si>
    <t>FO1699971466168</t>
  </si>
  <si>
    <t>FO1699971467092</t>
  </si>
  <si>
    <t>AGREDO CARLOS OVIDIO</t>
  </si>
  <si>
    <t>FO1699971476511</t>
  </si>
  <si>
    <t>FO1699971481582</t>
  </si>
  <si>
    <t>FO1699971481817</t>
  </si>
  <si>
    <t>FO1699971485494</t>
  </si>
  <si>
    <t>FO1699971493825</t>
  </si>
  <si>
    <t>CAMACHO RIANO BETSY YAMILE</t>
  </si>
  <si>
    <t>FO1699971513114</t>
  </si>
  <si>
    <t>ROJAS MAYORGA GONZALO ALFONSO</t>
  </si>
  <si>
    <t>FO1699971520017</t>
  </si>
  <si>
    <t>FO1700575301074</t>
  </si>
  <si>
    <t>MELO ALDANA CARLOS JULIO</t>
  </si>
  <si>
    <t>FO1700575342150</t>
  </si>
  <si>
    <t>FO1700575342713</t>
  </si>
  <si>
    <t>FO1700575343011</t>
  </si>
  <si>
    <t>FO1700575357687</t>
  </si>
  <si>
    <t>LOAIZA RESTREPO YIMY ALEXANDER</t>
  </si>
  <si>
    <t>FO1700575366786</t>
  </si>
  <si>
    <t>FO1700575381031</t>
  </si>
  <si>
    <t>MOSQUERA SARMIENTO CESAR GIOVANNY</t>
  </si>
  <si>
    <t>FO1700575386375</t>
  </si>
  <si>
    <t>FO1700575399314</t>
  </si>
  <si>
    <t>FO1700575408902</t>
  </si>
  <si>
    <t>FO1700575411852</t>
  </si>
  <si>
    <t>PULIDO QUEVEDO ALBERTO ALEXANDER</t>
  </si>
  <si>
    <t>FO1700575413083</t>
  </si>
  <si>
    <t>HUERTAS MARTINEZ JEISON SEBASTIAN</t>
  </si>
  <si>
    <t>FO1700575413876</t>
  </si>
  <si>
    <t>LAVERDE CIFUENTES CAMILO ARTURO</t>
  </si>
  <si>
    <t>FO1700575423533</t>
  </si>
  <si>
    <t>ESPAÑA GOMEZ JOSE MIGUEL</t>
  </si>
  <si>
    <t>FO1700575437497</t>
  </si>
  <si>
    <t>PERDOMO GALINDO JOSE VICENTE</t>
  </si>
  <si>
    <t>FO1700575440172</t>
  </si>
  <si>
    <t>FO1700575444108</t>
  </si>
  <si>
    <t>FIERRO BONILLA JEISSON JAIR</t>
  </si>
  <si>
    <t>FO1700575454603</t>
  </si>
  <si>
    <t>LIS MANDON YIMMIS</t>
  </si>
  <si>
    <t>FO1700575464980</t>
  </si>
  <si>
    <t>CAICEDO NIETO JOSEFINA</t>
  </si>
  <si>
    <t>FO1700575467849</t>
  </si>
  <si>
    <t>GONZALEZ CORREA EDISSON HUMBERTO</t>
  </si>
  <si>
    <t>FO1700575471840</t>
  </si>
  <si>
    <t>FO1700575474972</t>
  </si>
  <si>
    <t>AYALA HEREDIA JOHN JAIRO</t>
  </si>
  <si>
    <t>FO1700575497549</t>
  </si>
  <si>
    <t>FO1700575505645</t>
  </si>
  <si>
    <t>FO1700575509921</t>
  </si>
  <si>
    <t>FO1700575515879</t>
  </si>
  <si>
    <t>OSPINA GUZMAN HUGO ALBEIRO</t>
  </si>
  <si>
    <t>FO1700575519649</t>
  </si>
  <si>
    <t>SABOGAL PARRADO WILDER YOANY</t>
  </si>
  <si>
    <t>FO1700575519840</t>
  </si>
  <si>
    <t>CRUZ DIAZ ASTRID</t>
  </si>
  <si>
    <t>FO1700575528407</t>
  </si>
  <si>
    <t>VASQUEZ PABON CLARA ELSA</t>
  </si>
  <si>
    <t>FO1700575528522</t>
  </si>
  <si>
    <t>SALCEDO MACHUCA YUDY ESTHER</t>
  </si>
  <si>
    <t>FO1700575534650</t>
  </si>
  <si>
    <t>CUBIDES TORRES FLOR ANGELA</t>
  </si>
  <si>
    <t>FO1700575539614</t>
  </si>
  <si>
    <t>VILLA ARIAS HELIO FABER</t>
  </si>
  <si>
    <t>FO1700575543184</t>
  </si>
  <si>
    <t>SANABRIA NUÑEZ BRANDO RICAURTE</t>
  </si>
  <si>
    <t>FO1700575549414</t>
  </si>
  <si>
    <t>FONSECA CIFUENTES JOHNY DAVID</t>
  </si>
  <si>
    <t>FO1700575551115</t>
  </si>
  <si>
    <t>FO1700575552185</t>
  </si>
  <si>
    <t>MENDEZ MENDOZA JHON ALEXANDER</t>
  </si>
  <si>
    <t>FO1700575557984</t>
  </si>
  <si>
    <t>FO1700575562938</t>
  </si>
  <si>
    <t>POMAR VELASQUEZ LEONARD JAVIER</t>
  </si>
  <si>
    <t>FO1700575575167</t>
  </si>
  <si>
    <t>OLIVEROS YANGUMA OCTAVIO</t>
  </si>
  <si>
    <t>FO1700575575514</t>
  </si>
  <si>
    <t>FO1700575593015</t>
  </si>
  <si>
    <t>LONDOÑO SANZ CRISTHIAN DAVID</t>
  </si>
  <si>
    <t>FO1700575596616</t>
  </si>
  <si>
    <t>DURAN PAMPLONA JONATHAN</t>
  </si>
  <si>
    <t>FO1700575603778</t>
  </si>
  <si>
    <t>FO1700575603917</t>
  </si>
  <si>
    <t>FO1700575604844</t>
  </si>
  <si>
    <t>SANCHEZ GONZALEZ WILLIAM ANDRES</t>
  </si>
  <si>
    <t>FO1700575607063</t>
  </si>
  <si>
    <t>ARANGO TRUJILLO JOHN ALEXANDER</t>
  </si>
  <si>
    <t>FO1700575608471</t>
  </si>
  <si>
    <t>AVILA ROMERO YOANA MARIA</t>
  </si>
  <si>
    <t>FO1700575610904</t>
  </si>
  <si>
    <t>GOMEZ GARCIA MARIA NIEVES</t>
  </si>
  <si>
    <t>FO1700575613577</t>
  </si>
  <si>
    <t>FO1700575626226</t>
  </si>
  <si>
    <t>FO1700575632218</t>
  </si>
  <si>
    <t>FO1700575642058</t>
  </si>
  <si>
    <t>FO1700575646405</t>
  </si>
  <si>
    <t>RUIZ ORDOÑEZ JULIAN ANDRES</t>
  </si>
  <si>
    <t>FO1700575669784</t>
  </si>
  <si>
    <t>FO1700575670010</t>
  </si>
  <si>
    <t>NARVAEZ OCANEGRA ANDRÉS MAURICIO</t>
  </si>
  <si>
    <t>FO1700575678902</t>
  </si>
  <si>
    <t>FO1700575687444</t>
  </si>
  <si>
    <t>FO1700575688406</t>
  </si>
  <si>
    <t>FO1700575709546</t>
  </si>
  <si>
    <t>CAMACHO SANCHEZ WILLIAM FERNEY</t>
  </si>
  <si>
    <t>FO1700575712416</t>
  </si>
  <si>
    <t>BENAVIDES GUERRERO WILLIAN RICARDO</t>
  </si>
  <si>
    <t>FO1700575714581</t>
  </si>
  <si>
    <t>FO1700575724384</t>
  </si>
  <si>
    <t>FO1700575728341</t>
  </si>
  <si>
    <t>FO1700575735032</t>
  </si>
  <si>
    <t>CACERES NARANJO ANDREA CAROLINA</t>
  </si>
  <si>
    <t>FO1700575739844</t>
  </si>
  <si>
    <t>FO1700575740308</t>
  </si>
  <si>
    <t>ESPITIA DUARTE EDWIN ALEXANDER</t>
  </si>
  <si>
    <t>FO1700575741583</t>
  </si>
  <si>
    <t>FO1700575750293</t>
  </si>
  <si>
    <t>FO1700575751520</t>
  </si>
  <si>
    <t>FO1700575756744</t>
  </si>
  <si>
    <t>JAIMES FONSECA ALEXANDER</t>
  </si>
  <si>
    <t>FO1700575758913</t>
  </si>
  <si>
    <t>GRISALES BETANCUR CARLOS MAURICIO</t>
  </si>
  <si>
    <t>FO1700575762970</t>
  </si>
  <si>
    <t>ANDRADE GIRALDO OMAR</t>
  </si>
  <si>
    <t>FO1700575763190</t>
  </si>
  <si>
    <t>GOYES ORTEGA ERNESTO FERNANDO</t>
  </si>
  <si>
    <t>FO1700575764644</t>
  </si>
  <si>
    <t>FO1700575765537</t>
  </si>
  <si>
    <t>GUTIERREZ CARDOZO SANDRA PATRICIA</t>
  </si>
  <si>
    <t>FO1700575766262</t>
  </si>
  <si>
    <t>FO1700575777699</t>
  </si>
  <si>
    <t>ZAMUDIO RIOS KATHERINE ESPERANZA</t>
  </si>
  <si>
    <t>FO1700575785824</t>
  </si>
  <si>
    <t>FO1700575792324</t>
  </si>
  <si>
    <t>FO1700575793906</t>
  </si>
  <si>
    <t>FO1700575797613</t>
  </si>
  <si>
    <t>VARGAS GOMEZ EDWAR ARIEL</t>
  </si>
  <si>
    <t>FO1700575800544</t>
  </si>
  <si>
    <t>FO1700575800731</t>
  </si>
  <si>
    <t>ALARCON CAMPOS RICARDO AUGUSTO</t>
  </si>
  <si>
    <t>FO1700575801154</t>
  </si>
  <si>
    <t>MELO ALDANA ARCADIO</t>
  </si>
  <si>
    <t>FO1700575810534</t>
  </si>
  <si>
    <t>MOGOLLON CADENA NEMESIO</t>
  </si>
  <si>
    <t>FO1700575823691</t>
  </si>
  <si>
    <t>FO1700575826555</t>
  </si>
  <si>
    <t>FO1700575827257</t>
  </si>
  <si>
    <t>RODRIGUEZ SEPULVEDA CAMILO ERNESTO</t>
  </si>
  <si>
    <t>FO1700575837892</t>
  </si>
  <si>
    <t>GOMEZ BAÑOL JUAN DAVID</t>
  </si>
  <si>
    <t>FO1700575839117</t>
  </si>
  <si>
    <t>FO1700575840600</t>
  </si>
  <si>
    <t>CHAMORRO CUASPA WILLIAM JAVIER</t>
  </si>
  <si>
    <t>FO1700575847352</t>
  </si>
  <si>
    <t>OVIEDO CANTILLO CARLOS AUGUSTO</t>
  </si>
  <si>
    <t>FO1700575847882</t>
  </si>
  <si>
    <t>PEREZ RODRIGUEZ CAMILO ALBERTO</t>
  </si>
  <si>
    <t>FO1700575852535</t>
  </si>
  <si>
    <t>FO1700575853643</t>
  </si>
  <si>
    <t>BURGOS MEJIA LUIS FERNANDO</t>
  </si>
  <si>
    <t>FO1700575854842</t>
  </si>
  <si>
    <t>SUAREZ PIRATOBA RAFAEL ANTONIO</t>
  </si>
  <si>
    <t>FO1700575867829</t>
  </si>
  <si>
    <t>FO1700575868610</t>
  </si>
  <si>
    <t>ROSERO GIRALDO DIEGO HERNAN</t>
  </si>
  <si>
    <t>FO1700575881785</t>
  </si>
  <si>
    <t>FO1700575883321</t>
  </si>
  <si>
    <t>DIAZ ROMERO NANCY ANGELICA</t>
  </si>
  <si>
    <t>FO1700575884424</t>
  </si>
  <si>
    <t>CASTRO GOMEZ WILLIAM</t>
  </si>
  <si>
    <t>FO1700575887002</t>
  </si>
  <si>
    <t>MERCHAN DURAN JORGE ARTURO</t>
  </si>
  <si>
    <t>FO1700575888604</t>
  </si>
  <si>
    <t>COPETE MOSQUERA OFFERLING DE JESUS</t>
  </si>
  <si>
    <t>FO1700575897801</t>
  </si>
  <si>
    <t>FO1700575897917</t>
  </si>
  <si>
    <t>BLANCO TOLOZA LUIS HERNAN</t>
  </si>
  <si>
    <t>FO1700575914672</t>
  </si>
  <si>
    <t>FO1700575914853</t>
  </si>
  <si>
    <t>AVILA DE FANDIÑO TRANSITO ADELA</t>
  </si>
  <si>
    <t>FO1700575915462</t>
  </si>
  <si>
    <t>IPUZ SANCHEZ CRISTIAN CAMILO</t>
  </si>
  <si>
    <t>FO1700575923141</t>
  </si>
  <si>
    <t>MARTINEZ BAUTISTA JOSE MARIO</t>
  </si>
  <si>
    <t>FO1700575925108</t>
  </si>
  <si>
    <t>FO1700575926593</t>
  </si>
  <si>
    <t>ALVAREZ TORRES STEVE FABIAN</t>
  </si>
  <si>
    <t>FO1700575926649</t>
  </si>
  <si>
    <t>AGUIRRE PEREZ LUCELLY</t>
  </si>
  <si>
    <t>FO1700575930381</t>
  </si>
  <si>
    <t>MUÑOZ ROJAS OSCAR FERNANDO</t>
  </si>
  <si>
    <t>FO1700575939767</t>
  </si>
  <si>
    <t>ZAMBRANO PINTO MARIA LUZ JANETH</t>
  </si>
  <si>
    <t>FO1700575944200</t>
  </si>
  <si>
    <t>FO1700575946640</t>
  </si>
  <si>
    <t>VEGA GOMEZ EDGAR</t>
  </si>
  <si>
    <t>FO1700575949124</t>
  </si>
  <si>
    <t>FO1700575950745</t>
  </si>
  <si>
    <t>AMADO CARLOS EDUARDO</t>
  </si>
  <si>
    <t>FO1700575951511</t>
  </si>
  <si>
    <t>FO1700575955454</t>
  </si>
  <si>
    <t>FO1700575956072</t>
  </si>
  <si>
    <t>FO1700575956303</t>
  </si>
  <si>
    <t>MALDONADO BERNATE LUIS BERNARDO</t>
  </si>
  <si>
    <t>FO1700575966518</t>
  </si>
  <si>
    <t>MEDINA NOVA LIZ STEPHANIE</t>
  </si>
  <si>
    <t>FO1700575966926</t>
  </si>
  <si>
    <t>RENGIFO ZEMANATE LUISA GABRIELA</t>
  </si>
  <si>
    <t>FO1700575967317</t>
  </si>
  <si>
    <t>FO1700575967556</t>
  </si>
  <si>
    <t>ROJAS ROMERO MARISOL</t>
  </si>
  <si>
    <t>FO1700575969934</t>
  </si>
  <si>
    <t>PEREZ WILMER EDGARDO</t>
  </si>
  <si>
    <t>FO1700575970519</t>
  </si>
  <si>
    <t>HERNANDEZ CUELLAR WILLIAM</t>
  </si>
  <si>
    <t>FO1700575971506</t>
  </si>
  <si>
    <t>FO1700575972670</t>
  </si>
  <si>
    <t>SANTISTEBAN CARRERO SARAITH</t>
  </si>
  <si>
    <t>FO1700575988337</t>
  </si>
  <si>
    <t>FO1700575992162</t>
  </si>
  <si>
    <t>CASTRO CRISTANCHO OSCAR VICENTE</t>
  </si>
  <si>
    <t>FO1700575992453</t>
  </si>
  <si>
    <t>SIERRA MATEUS RONALD PAUL</t>
  </si>
  <si>
    <t>FO1700575997746</t>
  </si>
  <si>
    <t>MOTATO VINASCO LUIS ERNESTO</t>
  </si>
  <si>
    <t>FO1700576003273</t>
  </si>
  <si>
    <t>FO1700576007776</t>
  </si>
  <si>
    <t>HENAO MONTES MARIA CONSTANZA</t>
  </si>
  <si>
    <t>FO1700576008817</t>
  </si>
  <si>
    <t>CORONADO BAEZ LINA YAMILE</t>
  </si>
  <si>
    <t>FO1700576009616</t>
  </si>
  <si>
    <t>GARCIA MELO FREDY EDUARDO</t>
  </si>
  <si>
    <t>FO1700576011212</t>
  </si>
  <si>
    <t>FO1700576012144</t>
  </si>
  <si>
    <t>AGUDELO VACCA ANA MARITZA</t>
  </si>
  <si>
    <t>FO1700576016059</t>
  </si>
  <si>
    <t>FO1700576016354</t>
  </si>
  <si>
    <t>ESTUPIÑAN MARTINEZ DORA JAQUELYN</t>
  </si>
  <si>
    <t>FO1700576019451</t>
  </si>
  <si>
    <t>MANRIQUE HERRERA LUZ EMILCE</t>
  </si>
  <si>
    <t>FO1700576021004</t>
  </si>
  <si>
    <t>FO1700576021752</t>
  </si>
  <si>
    <t>FO1700576022746</t>
  </si>
  <si>
    <t>DIAZ OSUNA HERMES</t>
  </si>
  <si>
    <t>FO1700576023573</t>
  </si>
  <si>
    <t>FO1700576031052</t>
  </si>
  <si>
    <t>FO1700576036059</t>
  </si>
  <si>
    <t>FO1700576036816</t>
  </si>
  <si>
    <t>BARRIOS RODRIGUEZ REYNEL</t>
  </si>
  <si>
    <t>FO1700576037918</t>
  </si>
  <si>
    <t>FO1700576046208</t>
  </si>
  <si>
    <t>PEREZ MIRANDA ANA MARIA</t>
  </si>
  <si>
    <t>FO1700576049679</t>
  </si>
  <si>
    <t>VEGA VEGA MARIA DE JESUS</t>
  </si>
  <si>
    <t>FO1700576057978</t>
  </si>
  <si>
    <t>FO1700576061787</t>
  </si>
  <si>
    <t>AMADO CRUZ MAIDA LIZCETH</t>
  </si>
  <si>
    <t>FO1700576062513</t>
  </si>
  <si>
    <t>FO1700576063238</t>
  </si>
  <si>
    <t>ARENAS RIVERA GERMAN JOSE</t>
  </si>
  <si>
    <t>FO1700576064251</t>
  </si>
  <si>
    <t>FO1700576066465</t>
  </si>
  <si>
    <t>FO1700576072339</t>
  </si>
  <si>
    <t>FO1700576077531</t>
  </si>
  <si>
    <t>FO1700576079562</t>
  </si>
  <si>
    <t>FO1700576081920</t>
  </si>
  <si>
    <t>CARDENAS JARAMILLO JULIAN DAVID</t>
  </si>
  <si>
    <t>FO1700576084657</t>
  </si>
  <si>
    <t>MEDINA BARON CARLINA</t>
  </si>
  <si>
    <t>FO1700576093795</t>
  </si>
  <si>
    <t>TARQUINO MARTHA CECILIA</t>
  </si>
  <si>
    <t>FO1700576099694</t>
  </si>
  <si>
    <t>ELEJALDE ELEJALDE JOSE ROMULO</t>
  </si>
  <si>
    <t>FO1700576101637</t>
  </si>
  <si>
    <t>FO1700576102742</t>
  </si>
  <si>
    <t>ACOSTA RIOS EDGAR</t>
  </si>
  <si>
    <t>FO1700576104224</t>
  </si>
  <si>
    <t>PABON JOSE MARCIAL</t>
  </si>
  <si>
    <t>FO1700576105195</t>
  </si>
  <si>
    <t>RODRIGUEZ MARTINEZ ANDREA CAROLINA</t>
  </si>
  <si>
    <t>FO1700576111518</t>
  </si>
  <si>
    <t>CACERES VEGA ANDRES FABIAN</t>
  </si>
  <si>
    <t>FO1700576114079</t>
  </si>
  <si>
    <t>FO1700576114200</t>
  </si>
  <si>
    <t>FO1700576123440</t>
  </si>
  <si>
    <t>FO1700576127459</t>
  </si>
  <si>
    <t>MARIN CIFUENTES ANA CAROLINA</t>
  </si>
  <si>
    <t>FO1700576129018</t>
  </si>
  <si>
    <t>PARRADO AMAYA LUZ NELCY</t>
  </si>
  <si>
    <t>FO1700576146283</t>
  </si>
  <si>
    <t>LEDESMA QUINTERO JOHNN CARLOS</t>
  </si>
  <si>
    <t>FO1700576146480</t>
  </si>
  <si>
    <t>FO1700576154537</t>
  </si>
  <si>
    <t>FO1700576155934</t>
  </si>
  <si>
    <t>CASTAÑEDA SANCHEZ SAYDE YALID</t>
  </si>
  <si>
    <t>FO1700576157470</t>
  </si>
  <si>
    <t>FO1700576159121</t>
  </si>
  <si>
    <t>RUIZ MARTINEZ JON JAIRO</t>
  </si>
  <si>
    <t>FO1700576166152</t>
  </si>
  <si>
    <t>SAAVEDRA MOJICA MANUEL RICARDO</t>
  </si>
  <si>
    <t>FO1700576166785</t>
  </si>
  <si>
    <t>FO1700576168777</t>
  </si>
  <si>
    <t>FO1700576172615</t>
  </si>
  <si>
    <t>ORTEGA RUALES HARVEY FERNANDO</t>
  </si>
  <si>
    <t>FO1700576177630</t>
  </si>
  <si>
    <t>GOMEZ LINARES NORMAN ANDRES</t>
  </si>
  <si>
    <t>FO1700576180239</t>
  </si>
  <si>
    <t>GONZALEZ VARGAS ESPERANZA</t>
  </si>
  <si>
    <t>FO1700576188952</t>
  </si>
  <si>
    <t>PABON MORA RUBEN DARIO</t>
  </si>
  <si>
    <t>FO1700576193861</t>
  </si>
  <si>
    <t>FO1700576194718</t>
  </si>
  <si>
    <t>PAREDES SALAZAR FRANCESCO</t>
  </si>
  <si>
    <t>FO1700576196069</t>
  </si>
  <si>
    <t>CARVAJAL BERMUDEZ JORGE ENRIQUE</t>
  </si>
  <si>
    <t>FO1700576196563</t>
  </si>
  <si>
    <t>HERNANDEZ CRISTANCHO WILSON</t>
  </si>
  <si>
    <t>FO1700576197529</t>
  </si>
  <si>
    <t>HERNANDEZ MAHECHA SAUL YESID</t>
  </si>
  <si>
    <t>FO1700576199816</t>
  </si>
  <si>
    <t>RUEDA JAUREGUI LUZ MATILDE</t>
  </si>
  <si>
    <t>FO1700576201161</t>
  </si>
  <si>
    <t>VEGA BAUTISTA FERNANDO</t>
  </si>
  <si>
    <t>FO1700576206767</t>
  </si>
  <si>
    <t>BONILLA FIGUEROA EDISON ENRRIQUE</t>
  </si>
  <si>
    <t>FO1700576213050</t>
  </si>
  <si>
    <t>RIOS TAMAYO NORMA ESPERANZA</t>
  </si>
  <si>
    <t>FO1700576215876</t>
  </si>
  <si>
    <t>ROA CASTAÑEDA JOSE JAMES</t>
  </si>
  <si>
    <t>FO1700576218094</t>
  </si>
  <si>
    <t>LIZARAZO HOYOS JORGE HERNANDO</t>
  </si>
  <si>
    <t>FO1700576227918</t>
  </si>
  <si>
    <t>AVILA MOLINA NELSON JAIR</t>
  </si>
  <si>
    <t>FO1700576236215</t>
  </si>
  <si>
    <t>ARZUZA ROPERO SINDDY PAOLA</t>
  </si>
  <si>
    <t>FO1700576238623</t>
  </si>
  <si>
    <t>FO1700576249500</t>
  </si>
  <si>
    <t>CASTILLO RAMIREZ YONSON MAURICIO</t>
  </si>
  <si>
    <t>FO1700576249785</t>
  </si>
  <si>
    <t>FO1700576257250</t>
  </si>
  <si>
    <t>FO1700576261378</t>
  </si>
  <si>
    <t>VALENCIA MARIN NEIDY CAROLINA</t>
  </si>
  <si>
    <t>FO1700576263726</t>
  </si>
  <si>
    <t>BLANCO MARTINEZ YEIMI DAYAN</t>
  </si>
  <si>
    <t>FO1700576270314</t>
  </si>
  <si>
    <t>GARCIA CRUZ EIDER FABIAN</t>
  </si>
  <si>
    <t>FO1700576273788</t>
  </si>
  <si>
    <t>PICO FIGUEREDO RICARDO</t>
  </si>
  <si>
    <t>FO1700576274424</t>
  </si>
  <si>
    <t>OBANDO BUSTOS PEDRO LEONARDO</t>
  </si>
  <si>
    <t>FO1700576275693</t>
  </si>
  <si>
    <t>BADILLO PULIDO CLAUDIA MARCELA</t>
  </si>
  <si>
    <t>FO1700576276142</t>
  </si>
  <si>
    <t>FO1700576280933</t>
  </si>
  <si>
    <t>FO1700576282719</t>
  </si>
  <si>
    <t>MORA RAMIREZ SINDY JHOANA</t>
  </si>
  <si>
    <t>FO1700576288214</t>
  </si>
  <si>
    <t>PABON ORTEGA ZAID EDUARDO</t>
  </si>
  <si>
    <t>FO1700576291232</t>
  </si>
  <si>
    <t>ALMANZA RIVERA ANGELA LUCIA</t>
  </si>
  <si>
    <t>FO1700576293910</t>
  </si>
  <si>
    <t>ARIAS LARA CESAR AUGUSTO</t>
  </si>
  <si>
    <t>FO1700576298173</t>
  </si>
  <si>
    <t>FO1700576299568</t>
  </si>
  <si>
    <t>PONCE ESGUERRA CESAR JAVIER</t>
  </si>
  <si>
    <t>FO1700576311166</t>
  </si>
  <si>
    <t>CAÑON GUTIERREZ WILLIAM JAVIER</t>
  </si>
  <si>
    <t>FO1700576322089</t>
  </si>
  <si>
    <t>FO1700576328283</t>
  </si>
  <si>
    <t>FO1700576328690</t>
  </si>
  <si>
    <t>SUZUNAGA QUINCHIA CARLOS ALBERTO</t>
  </si>
  <si>
    <t>FO1700576330258</t>
  </si>
  <si>
    <t>RODRIGUEZ PATIÑO LEE HARVEY</t>
  </si>
  <si>
    <t>FO1700576331518</t>
  </si>
  <si>
    <t>FO1700576337460</t>
  </si>
  <si>
    <t>FO1700576343090</t>
  </si>
  <si>
    <t>VILLAMIL VILLAMIL PEDRO JOSE</t>
  </si>
  <si>
    <t>FO1700576343506</t>
  </si>
  <si>
    <t>GUALTEROS GARZON WILSON ENRIQUE</t>
  </si>
  <si>
    <t>FO1700576354508</t>
  </si>
  <si>
    <t>MEDINA LEYTON EDITH</t>
  </si>
  <si>
    <t>FO1700576355174</t>
  </si>
  <si>
    <t>MARTIN FUENTES OMAR CAMILO</t>
  </si>
  <si>
    <t>FO1700576362865</t>
  </si>
  <si>
    <t>FO1700576373429</t>
  </si>
  <si>
    <t>HERNANDEZ SANTAMARIA CESAR EDUARDO</t>
  </si>
  <si>
    <t>FO1700576376701</t>
  </si>
  <si>
    <t>DE LA HOZ NAVARRO MARIA TERESA</t>
  </si>
  <si>
    <t>FO1700576384531</t>
  </si>
  <si>
    <t>MAYORGA GARAY GLADYS MIREYA</t>
  </si>
  <si>
    <t>FO1700576386296</t>
  </si>
  <si>
    <t>JIMENEZ ALBA HENRY ORLANDO</t>
  </si>
  <si>
    <t>FO1700576391838</t>
  </si>
  <si>
    <t>BOTELLO MORALES NELLY SOCORRO</t>
  </si>
  <si>
    <t>FO1700576394256</t>
  </si>
  <si>
    <t>ROSERO DELGADO JAIRO FIDENCIO</t>
  </si>
  <si>
    <t>FO1700576401608</t>
  </si>
  <si>
    <t>FO1700576403924</t>
  </si>
  <si>
    <t>FO1700576407085</t>
  </si>
  <si>
    <t>FO1700576408821</t>
  </si>
  <si>
    <t>FO1700576414139</t>
  </si>
  <si>
    <t>CUERVO HERNANDEZ ESPERANZA</t>
  </si>
  <si>
    <t>FO1700576416419</t>
  </si>
  <si>
    <t>MORENO BABATIVA ARMANDO</t>
  </si>
  <si>
    <t>FO1700576426962</t>
  </si>
  <si>
    <t>YEPES OSORIO DANIEL</t>
  </si>
  <si>
    <r>
      <rPr>
        <sz val="8"/>
        <rFont val="Arial MT"/>
        <family val="2"/>
      </rPr>
      <t>ACTIVOS</t>
    </r>
  </si>
  <si>
    <r>
      <rPr>
        <sz val="8"/>
        <rFont val="Arial MT"/>
        <family val="2"/>
      </rPr>
      <t>NO</t>
    </r>
  </si>
  <si>
    <r>
      <rPr>
        <sz val="8"/>
        <rFont val="Arial MT"/>
        <family val="2"/>
      </rPr>
      <t>SI</t>
    </r>
  </si>
  <si>
    <r>
      <rPr>
        <sz val="8"/>
        <rFont val="Arial MT"/>
        <family val="2"/>
      </rPr>
      <t>RIVERA LIZARAZO RAQUEL ADRIANA</t>
    </r>
  </si>
  <si>
    <t>No</t>
  </si>
  <si>
    <t>NOMBRE</t>
  </si>
  <si>
    <t>CEDULA</t>
  </si>
  <si>
    <t>NOMINA</t>
  </si>
  <si>
    <t>NOVA.</t>
  </si>
  <si>
    <t>Valor Solicitado</t>
  </si>
  <si>
    <t>Deducciones Capital</t>
  </si>
  <si>
    <t>Deducciones Interes</t>
  </si>
  <si>
    <t>Valor a Girar</t>
  </si>
  <si>
    <t>NO</t>
  </si>
  <si>
    <t>SI</t>
  </si>
  <si>
    <t>ORTIZ QUIROGA JONATHAN  ANDRES</t>
  </si>
  <si>
    <r>
      <rPr>
        <sz val="8"/>
        <rFont val="Arial MT"/>
        <family val="2"/>
      </rPr>
      <t>MEJIA MOSCOSO ANDRES  MARCELO</t>
    </r>
  </si>
  <si>
    <r>
      <rPr>
        <sz val="8"/>
        <rFont val="Arial MT"/>
        <family val="2"/>
      </rPr>
      <t>PEÑA VILLABON MAYRA ALEJANDRA</t>
    </r>
  </si>
  <si>
    <r>
      <rPr>
        <sz val="8"/>
        <rFont val="Arial MT"/>
        <family val="2"/>
      </rPr>
      <t>HENAO JARAMILLO JESSICA ALEJANDRA</t>
    </r>
  </si>
  <si>
    <r>
      <rPr>
        <sz val="8"/>
        <rFont val="Arial MT"/>
        <family val="2"/>
      </rPr>
      <t>GRANADOS TORO ANDRES FELIPE</t>
    </r>
  </si>
  <si>
    <r>
      <rPr>
        <sz val="8"/>
        <rFont val="Arial MT"/>
        <family val="2"/>
      </rPr>
      <t>CASTAÑEDA TORRES JULIO CESAR</t>
    </r>
  </si>
  <si>
    <r>
      <rPr>
        <sz val="8"/>
        <rFont val="Arial MT"/>
        <family val="2"/>
      </rPr>
      <t>CRUZ BUENO CAROL ANDREA</t>
    </r>
  </si>
  <si>
    <r>
      <rPr>
        <sz val="8"/>
        <rFont val="Arial MT"/>
        <family val="2"/>
      </rPr>
      <t>GARCIA LINARES JUAN PABLO</t>
    </r>
  </si>
  <si>
    <r>
      <rPr>
        <sz val="8"/>
        <rFont val="Arial MT"/>
        <family val="2"/>
      </rPr>
      <t>BETANCUR DELGADILLO YULIANA</t>
    </r>
  </si>
  <si>
    <r>
      <rPr>
        <sz val="8"/>
        <rFont val="Arial MT"/>
        <family val="2"/>
      </rPr>
      <t>GALINDO ARENAS GUSTAVO ADOLFO</t>
    </r>
  </si>
  <si>
    <r>
      <rPr>
        <sz val="8"/>
        <rFont val="Arial MT"/>
        <family val="2"/>
      </rPr>
      <t>CAÑON  BERMUDEZ GERMAN</t>
    </r>
  </si>
  <si>
    <r>
      <rPr>
        <sz val="8"/>
        <rFont val="Arial MT"/>
        <family val="2"/>
      </rPr>
      <t>MESTIZO QUINTERO MARIA MONICA</t>
    </r>
  </si>
  <si>
    <r>
      <rPr>
        <sz val="8"/>
        <rFont val="Arial MT"/>
        <family val="2"/>
      </rPr>
      <t>RIOS HERNANDEZ GARIBALDY</t>
    </r>
  </si>
  <si>
    <r>
      <rPr>
        <sz val="8"/>
        <rFont val="Arial MT"/>
        <family val="2"/>
      </rPr>
      <t>MAHECHA SIERRA FABIAN ARMANDO</t>
    </r>
  </si>
  <si>
    <r>
      <rPr>
        <sz val="8"/>
        <rFont val="Arial MT"/>
        <family val="2"/>
      </rPr>
      <t>LOPEZ LAMUS ERICK SANTIAGO</t>
    </r>
  </si>
  <si>
    <r>
      <rPr>
        <sz val="8"/>
        <rFont val="Arial MT"/>
        <family val="2"/>
      </rPr>
      <t>PARDO PARDO PEDRO JULIO</t>
    </r>
  </si>
  <si>
    <r>
      <rPr>
        <sz val="8"/>
        <rFont val="Arial MT"/>
        <family val="2"/>
      </rPr>
      <t>ZAMORA MARTINEZ PEDRO PABLO</t>
    </r>
  </si>
  <si>
    <r>
      <rPr>
        <sz val="8"/>
        <rFont val="Arial MT"/>
        <family val="2"/>
      </rPr>
      <t>CARDENAS BERDUGO FREDY REINALDO</t>
    </r>
  </si>
  <si>
    <r>
      <rPr>
        <sz val="8"/>
        <rFont val="Arial MT"/>
        <family val="2"/>
      </rPr>
      <t>CASTAÑO MARIN CONSTANZA LILIANA</t>
    </r>
  </si>
  <si>
    <r>
      <rPr>
        <sz val="8"/>
        <rFont val="Arial MT"/>
        <family val="2"/>
      </rPr>
      <t>MOLINA VEGA WILMER</t>
    </r>
  </si>
  <si>
    <r>
      <rPr>
        <sz val="8"/>
        <rFont val="Arial MT"/>
        <family val="2"/>
      </rPr>
      <t>ARIAS DIAZ JOHN HERMES</t>
    </r>
  </si>
  <si>
    <r>
      <rPr>
        <sz val="8"/>
        <rFont val="Arial MT"/>
        <family val="2"/>
      </rPr>
      <t>JOAQUI MOLINA JOSE WILIAN</t>
    </r>
  </si>
  <si>
    <r>
      <rPr>
        <sz val="8"/>
        <rFont val="Arial MT"/>
        <family val="2"/>
      </rPr>
      <t>NAVARRO ORDOÑEZ YACKELINE</t>
    </r>
  </si>
  <si>
    <r>
      <rPr>
        <sz val="8"/>
        <rFont val="Arial MT"/>
        <family val="2"/>
      </rPr>
      <t>SUAREZ SANCHEZ JULIAN</t>
    </r>
  </si>
  <si>
    <t>CRUCE SOLICITUD</t>
  </si>
  <si>
    <r>
      <rPr>
        <sz val="8"/>
        <rFont val="Arial MT"/>
        <family val="2"/>
      </rPr>
      <t>CONTRERAS PINTO LEDHERZON</t>
    </r>
  </si>
  <si>
    <r>
      <rPr>
        <sz val="8"/>
        <rFont val="Arial MT"/>
        <family val="2"/>
      </rPr>
      <t>OSPINA GALLEGO YURI ANDREA</t>
    </r>
  </si>
  <si>
    <r>
      <rPr>
        <sz val="8"/>
        <rFont val="Arial MT"/>
        <family val="2"/>
      </rPr>
      <t>JIMENEZ MORENO KATERYNN BRIDGEATTE</t>
    </r>
  </si>
  <si>
    <r>
      <rPr>
        <sz val="8"/>
        <rFont val="Arial MT"/>
        <family val="2"/>
      </rPr>
      <t>CAMACHO SILVARA JUAN  ERNESTO</t>
    </r>
  </si>
  <si>
    <r>
      <rPr>
        <sz val="8"/>
        <rFont val="Arial MT"/>
        <family val="2"/>
      </rPr>
      <t>OLAYA AGUDELO MAURICIO ALBERTO</t>
    </r>
  </si>
  <si>
    <r>
      <rPr>
        <sz val="8"/>
        <rFont val="Arial MT"/>
        <family val="2"/>
      </rPr>
      <t>FONSECA BECERRA JUAN DAVID</t>
    </r>
  </si>
  <si>
    <r>
      <rPr>
        <sz val="8"/>
        <rFont val="Arial MT"/>
        <family val="2"/>
      </rPr>
      <t>VEGA GOMEZ PEDRO ANDRES</t>
    </r>
  </si>
  <si>
    <r>
      <rPr>
        <sz val="8"/>
        <rFont val="Arial MT"/>
        <family val="2"/>
      </rPr>
      <t>CATAÑO BOLIVAR JUAN CARLOS</t>
    </r>
  </si>
  <si>
    <r>
      <rPr>
        <sz val="8"/>
        <rFont val="Arial MT"/>
        <family val="2"/>
      </rPr>
      <t>ROJAS FONSECA OSCAR YOVANY</t>
    </r>
  </si>
  <si>
    <r>
      <rPr>
        <sz val="8"/>
        <rFont val="Arial MT"/>
        <family val="2"/>
      </rPr>
      <t>ACOSTA YANTEN JHOANNY ANDRES</t>
    </r>
  </si>
  <si>
    <r>
      <rPr>
        <sz val="8"/>
        <rFont val="Arial MT"/>
        <family val="2"/>
      </rPr>
      <t>RAMIREZ ROJAS JHON EDWIN</t>
    </r>
  </si>
  <si>
    <r>
      <rPr>
        <sz val="8"/>
        <rFont val="Arial MT"/>
        <family val="2"/>
      </rPr>
      <t xml:space="preserve">SANTAMARIA
</t>
    </r>
    <r>
      <rPr>
        <sz val="8"/>
        <rFont val="Arial MT"/>
        <family val="2"/>
      </rPr>
      <t>SANTAMARIA DAVID ANDRES</t>
    </r>
  </si>
  <si>
    <r>
      <rPr>
        <sz val="8"/>
        <rFont val="Arial MT"/>
        <family val="2"/>
      </rPr>
      <t>URREA RUIZ KATHERINE</t>
    </r>
  </si>
  <si>
    <r>
      <rPr>
        <sz val="8"/>
        <rFont val="Arial MT"/>
        <family val="2"/>
      </rPr>
      <t>LEON  DEAZA LUIS FERNANDO</t>
    </r>
  </si>
  <si>
    <r>
      <rPr>
        <sz val="8"/>
        <rFont val="Arial MT"/>
        <family val="2"/>
      </rPr>
      <t>RESTREPO ESCOBAR CARLOS MARIO</t>
    </r>
  </si>
  <si>
    <r>
      <rPr>
        <sz val="8"/>
        <rFont val="Arial MT"/>
        <family val="2"/>
      </rPr>
      <t>MENESES MOLINA CIRO STEWARD</t>
    </r>
  </si>
  <si>
    <r>
      <rPr>
        <sz val="8"/>
        <rFont val="Arial MT"/>
        <family val="2"/>
      </rPr>
      <t>OROZCO BETANCUR YENY LUCERO</t>
    </r>
  </si>
  <si>
    <r>
      <rPr>
        <sz val="8"/>
        <rFont val="Arial MT"/>
        <family val="2"/>
      </rPr>
      <t>FORPO</t>
    </r>
  </si>
  <si>
    <r>
      <rPr>
        <sz val="8"/>
        <rFont val="Arial MT"/>
        <family val="2"/>
      </rPr>
      <t>QUINTERO AGUDELO JUAN ALEJANDRO</t>
    </r>
  </si>
  <si>
    <r>
      <rPr>
        <sz val="8"/>
        <rFont val="Arial MT"/>
        <family val="2"/>
      </rPr>
      <t>ROMERO TORRES MARIO ABEL</t>
    </r>
  </si>
  <si>
    <r>
      <rPr>
        <sz val="8"/>
        <rFont val="Arial MT"/>
        <family val="2"/>
      </rPr>
      <t>SIERRA VILLAMIL BRAYNZ CAMILO</t>
    </r>
  </si>
  <si>
    <r>
      <rPr>
        <sz val="8"/>
        <rFont val="Arial MT"/>
        <family val="2"/>
      </rPr>
      <t>NOREÑA AGUDELO UBEL ANDRES</t>
    </r>
  </si>
  <si>
    <r>
      <rPr>
        <sz val="8"/>
        <rFont val="Arial MT"/>
        <family val="2"/>
      </rPr>
      <t>PEREZ VEGA LUIS JOSE</t>
    </r>
  </si>
  <si>
    <r>
      <rPr>
        <sz val="8"/>
        <rFont val="Arial MT"/>
        <family val="2"/>
      </rPr>
      <t>SIERRA ORTIZ CLAUDIA MARCELA</t>
    </r>
  </si>
  <si>
    <r>
      <rPr>
        <sz val="8"/>
        <rFont val="Arial MT"/>
        <family val="2"/>
      </rPr>
      <t>MURCIA CELY HÉCTOR FABIÁN</t>
    </r>
  </si>
  <si>
    <r>
      <rPr>
        <sz val="8"/>
        <rFont val="Arial MT"/>
        <family val="2"/>
      </rPr>
      <t>SIERRA  GONZALEZ MARIA  CAROLINA</t>
    </r>
  </si>
  <si>
    <r>
      <rPr>
        <sz val="8"/>
        <rFont val="Arial MT"/>
        <family val="2"/>
      </rPr>
      <t>FIGUEREDO CHAPARRO JORGE ARMANDO</t>
    </r>
  </si>
  <si>
    <r>
      <rPr>
        <sz val="8"/>
        <rFont val="Arial MT"/>
        <family val="2"/>
      </rPr>
      <t>CASTRO CIFUENTES JAIRO ANDRES</t>
    </r>
  </si>
  <si>
    <r>
      <rPr>
        <sz val="8"/>
        <rFont val="Arial MT"/>
        <family val="2"/>
      </rPr>
      <t>BELLO PEREZ ANDRES MIGUEL</t>
    </r>
  </si>
  <si>
    <r>
      <rPr>
        <sz val="8"/>
        <rFont val="Arial MT"/>
        <family val="2"/>
      </rPr>
      <t>AGUIRRE FERNANDEZ ANGELA  TATIANA</t>
    </r>
  </si>
  <si>
    <r>
      <rPr>
        <sz val="8"/>
        <rFont val="Arial MT"/>
        <family val="2"/>
      </rPr>
      <t>CARVAJAL PEREZ EDWAR  ALEXANDER</t>
    </r>
  </si>
  <si>
    <r>
      <rPr>
        <sz val="8"/>
        <rFont val="Arial MT"/>
        <family val="2"/>
      </rPr>
      <t>BLANCO CAMACHO JUAN CARLOS</t>
    </r>
  </si>
  <si>
    <r>
      <rPr>
        <sz val="8"/>
        <rFont val="Arial MT"/>
        <family val="2"/>
      </rPr>
      <t>TUTA ARIAS DAVID ALEJANDRO</t>
    </r>
  </si>
  <si>
    <r>
      <rPr>
        <sz val="8"/>
        <rFont val="Arial MT"/>
        <family val="2"/>
      </rPr>
      <t>MONTAÑEZ CARDENAS NYDIA TERESA</t>
    </r>
  </si>
  <si>
    <r>
      <rPr>
        <sz val="8"/>
        <rFont val="Arial MT"/>
        <family val="2"/>
      </rPr>
      <t>BERNAL CRISTIAN JHOAN</t>
    </r>
  </si>
  <si>
    <r>
      <rPr>
        <sz val="8"/>
        <rFont val="Arial MT"/>
        <family val="2"/>
      </rPr>
      <t>ESPINEL FORERO JOHN BERNARDO</t>
    </r>
  </si>
  <si>
    <r>
      <rPr>
        <sz val="8"/>
        <rFont val="Arial MT"/>
        <family val="2"/>
      </rPr>
      <t>YEPES GOMEZ DAVID ALEXANDER</t>
    </r>
  </si>
  <si>
    <r>
      <rPr>
        <sz val="8"/>
        <rFont val="Arial MT"/>
        <family val="2"/>
      </rPr>
      <t>VELEZ ANGULO PAULO CESAR</t>
    </r>
  </si>
  <si>
    <r>
      <rPr>
        <sz val="8"/>
        <rFont val="Arial MT"/>
        <family val="2"/>
      </rPr>
      <t>CUCAITA PATIÑO DANIEL</t>
    </r>
  </si>
  <si>
    <r>
      <rPr>
        <sz val="8"/>
        <rFont val="Arial MT"/>
        <family val="2"/>
      </rPr>
      <t>LEGUIZAMON MARTINEZ EDUARD ALEXIS</t>
    </r>
  </si>
  <si>
    <r>
      <rPr>
        <sz val="8"/>
        <rFont val="Arial MT"/>
        <family val="2"/>
      </rPr>
      <t>FERNANDEZ MUÑOZ HEIBAR HERNAN</t>
    </r>
  </si>
  <si>
    <r>
      <rPr>
        <sz val="8"/>
        <rFont val="Arial MT"/>
        <family val="2"/>
      </rPr>
      <t>GUTIERREZ OTALVARO FERNANDO ALBEIRO</t>
    </r>
  </si>
  <si>
    <r>
      <rPr>
        <sz val="8"/>
        <rFont val="Arial MT"/>
        <family val="2"/>
      </rPr>
      <t>REYES TORRES JHON JAIRO</t>
    </r>
  </si>
  <si>
    <r>
      <rPr>
        <sz val="8"/>
        <rFont val="Arial MT"/>
        <family val="2"/>
      </rPr>
      <t>URIBE TORRES CRISTIAN MANUEL</t>
    </r>
  </si>
  <si>
    <r>
      <rPr>
        <sz val="8"/>
        <rFont val="Arial MT"/>
        <family val="2"/>
      </rPr>
      <t>SEÑA PAEZ MANUEL RAMON</t>
    </r>
  </si>
  <si>
    <r>
      <rPr>
        <sz val="8"/>
        <rFont val="Arial MT"/>
        <family val="2"/>
      </rPr>
      <t>VILLAMIZAR SUAREZ RAFAEL RICARDO</t>
    </r>
  </si>
  <si>
    <r>
      <rPr>
        <sz val="8"/>
        <rFont val="Arial MT"/>
        <family val="2"/>
      </rPr>
      <t>CELY MORALES MARIA ANTONIA</t>
    </r>
  </si>
  <si>
    <r>
      <rPr>
        <sz val="8"/>
        <rFont val="Arial MT"/>
        <family val="2"/>
      </rPr>
      <t>MARIN  RESTREPO OSCAR  LURBEY</t>
    </r>
  </si>
  <si>
    <r>
      <rPr>
        <sz val="8"/>
        <rFont val="Arial MT"/>
        <family val="2"/>
      </rPr>
      <t>PARRA TABORDA WILBER</t>
    </r>
  </si>
  <si>
    <r>
      <rPr>
        <sz val="8"/>
        <rFont val="Arial MT"/>
        <family val="2"/>
      </rPr>
      <t>SALAMANCA PEREZ LUISA FERNANDA</t>
    </r>
  </si>
  <si>
    <r>
      <rPr>
        <sz val="8"/>
        <rFont val="Arial MT"/>
        <family val="2"/>
      </rPr>
      <t>SALAZAR PARRAGA NESTOR FERNANDO</t>
    </r>
  </si>
  <si>
    <r>
      <rPr>
        <sz val="8"/>
        <rFont val="Arial MT"/>
        <family val="2"/>
      </rPr>
      <t>GARZON MACIAS JUAN CARLOS</t>
    </r>
  </si>
  <si>
    <r>
      <rPr>
        <sz val="8"/>
        <rFont val="Arial MT"/>
        <family val="2"/>
      </rPr>
      <t>BALLESTEROS ARIAS JHON HAROLD</t>
    </r>
  </si>
  <si>
    <r>
      <rPr>
        <sz val="8"/>
        <rFont val="Arial MT"/>
        <family val="2"/>
      </rPr>
      <t>GARCES GUEVARA ALVARO</t>
    </r>
  </si>
  <si>
    <r>
      <rPr>
        <sz val="8"/>
        <rFont val="Arial MT"/>
        <family val="2"/>
      </rPr>
      <t>SANABRIA GONZALEZ SERGIO LUIS</t>
    </r>
  </si>
  <si>
    <r>
      <rPr>
        <sz val="8"/>
        <rFont val="Arial MT"/>
        <family val="2"/>
      </rPr>
      <t>GOMEZ BOHORQUEZ JAIME HUMBERTO</t>
    </r>
  </si>
  <si>
    <r>
      <rPr>
        <sz val="8"/>
        <rFont val="Arial MT"/>
        <family val="2"/>
      </rPr>
      <t>MEDINA FRANCO OMAR</t>
    </r>
  </si>
  <si>
    <r>
      <rPr>
        <sz val="8"/>
        <rFont val="Arial MT"/>
        <family val="2"/>
      </rPr>
      <t>BERTEL JARABA ALFREDO GUILLERMO</t>
    </r>
  </si>
  <si>
    <r>
      <rPr>
        <sz val="8"/>
        <rFont val="Arial MT"/>
        <family val="2"/>
      </rPr>
      <t>RODRIGUEZ CRUZ MARLEN</t>
    </r>
  </si>
  <si>
    <r>
      <rPr>
        <sz val="8"/>
        <rFont val="Arial MT"/>
        <family val="2"/>
      </rPr>
      <t>CANO GONZALEZ MARTIN CARLOS</t>
    </r>
  </si>
  <si>
    <r>
      <rPr>
        <sz val="8"/>
        <rFont val="Arial MT"/>
        <family val="2"/>
      </rPr>
      <t>CASUR</t>
    </r>
  </si>
  <si>
    <r>
      <rPr>
        <sz val="8"/>
        <rFont val="Arial MT"/>
        <family val="2"/>
      </rPr>
      <t>DUQUE CORREA OBED</t>
    </r>
  </si>
  <si>
    <r>
      <rPr>
        <sz val="8"/>
        <rFont val="Arial MT"/>
        <family val="2"/>
      </rPr>
      <t>BAMBAGUY CORDERO STELLA</t>
    </r>
  </si>
  <si>
    <r>
      <rPr>
        <sz val="8"/>
        <rFont val="Arial MT"/>
        <family val="2"/>
      </rPr>
      <t>PEÑA VILLATE EDWARD</t>
    </r>
  </si>
  <si>
    <r>
      <rPr>
        <sz val="8"/>
        <rFont val="Arial MT"/>
        <family val="2"/>
      </rPr>
      <t>GUTIERREZ GONZALEZ JOSE ALFREDO</t>
    </r>
  </si>
  <si>
    <r>
      <rPr>
        <sz val="8"/>
        <rFont val="Arial MT"/>
        <family val="2"/>
      </rPr>
      <t>GONZALEZ ORTEGA INGRID CAROLINA</t>
    </r>
  </si>
  <si>
    <r>
      <rPr>
        <sz val="8"/>
        <rFont val="Arial MT"/>
        <family val="2"/>
      </rPr>
      <t>LOZANO CARLOS ANDRES</t>
    </r>
  </si>
  <si>
    <r>
      <rPr>
        <sz val="8"/>
        <rFont val="Arial MT"/>
        <family val="2"/>
      </rPr>
      <t>BUITRAGO NUÑEZ DIEGO ARMANDO</t>
    </r>
  </si>
  <si>
    <r>
      <rPr>
        <sz val="8"/>
        <rFont val="Arial MT"/>
        <family val="2"/>
      </rPr>
      <t>CELY PEREZ MONICA LIZETH</t>
    </r>
  </si>
  <si>
    <r>
      <rPr>
        <sz val="8"/>
        <rFont val="Arial MT"/>
        <family val="2"/>
      </rPr>
      <t>RICARDO PADILLA MARIO ALBERTO</t>
    </r>
  </si>
  <si>
    <r>
      <rPr>
        <sz val="8"/>
        <rFont val="Arial MT"/>
        <family val="2"/>
      </rPr>
      <t>CASTRO RAMIREZ YEISON FERNANDO</t>
    </r>
  </si>
  <si>
    <r>
      <rPr>
        <sz val="8"/>
        <rFont val="Arial MT"/>
        <family val="2"/>
      </rPr>
      <t>ESPITIA RUIZ ANGELA PILAR</t>
    </r>
  </si>
  <si>
    <r>
      <rPr>
        <sz val="8"/>
        <rFont val="Arial MT"/>
        <family val="2"/>
      </rPr>
      <t>LEON MILLAN BRIAN STEVEN</t>
    </r>
  </si>
  <si>
    <r>
      <rPr>
        <sz val="8"/>
        <rFont val="Arial MT"/>
        <family val="2"/>
      </rPr>
      <t>FONTECHA QUINTERO RUBEN DARIO</t>
    </r>
  </si>
  <si>
    <r>
      <rPr>
        <sz val="8"/>
        <rFont val="Arial MT"/>
        <family val="2"/>
      </rPr>
      <t>NIÑO  FORERO NAIRO YESID</t>
    </r>
  </si>
  <si>
    <r>
      <rPr>
        <sz val="8"/>
        <rFont val="Arial MT"/>
        <family val="2"/>
      </rPr>
      <t>VERA HERNANDEZ SERGIO ANDRES</t>
    </r>
  </si>
  <si>
    <r>
      <rPr>
        <sz val="8"/>
        <rFont val="Arial MT"/>
        <family val="2"/>
      </rPr>
      <t>PINEROS BELTRAN EMILCE LILIAN</t>
    </r>
  </si>
  <si>
    <r>
      <rPr>
        <sz val="8"/>
        <rFont val="Arial MT"/>
        <family val="2"/>
      </rPr>
      <t>GARCIA CORTES MARTHA STELLA</t>
    </r>
  </si>
  <si>
    <r>
      <rPr>
        <sz val="8"/>
        <rFont val="Arial MT"/>
        <family val="2"/>
      </rPr>
      <t>GOMEZ RODRIGUEZ WILMAR ALEJANDRO</t>
    </r>
  </si>
  <si>
    <r>
      <rPr>
        <sz val="8"/>
        <rFont val="Arial MT"/>
        <family val="2"/>
      </rPr>
      <t>MARTINEZ GORDILLO JOSE LUIS</t>
    </r>
  </si>
  <si>
    <r>
      <rPr>
        <sz val="8"/>
        <rFont val="Arial MT"/>
        <family val="2"/>
      </rPr>
      <t>SANCHEZ MAYNE LUIS CARLOS</t>
    </r>
  </si>
  <si>
    <r>
      <rPr>
        <sz val="8"/>
        <rFont val="Arial MT"/>
        <family val="2"/>
      </rPr>
      <t>ROJAS FORERO JORGE HELI</t>
    </r>
  </si>
  <si>
    <r>
      <rPr>
        <sz val="8"/>
        <rFont val="Arial MT"/>
        <family val="2"/>
      </rPr>
      <t>BURITICA TABARES CARLOS ARIEL</t>
    </r>
  </si>
  <si>
    <r>
      <rPr>
        <sz val="8"/>
        <rFont val="Arial MT"/>
        <family val="2"/>
      </rPr>
      <t>MARIÑO RINCON ANA CATHERINE</t>
    </r>
  </si>
  <si>
    <r>
      <rPr>
        <sz val="8"/>
        <rFont val="Arial MT"/>
        <family val="2"/>
      </rPr>
      <t>LEGUIZAMO NIÑO JUAN SEBASTIAN</t>
    </r>
  </si>
  <si>
    <r>
      <rPr>
        <sz val="8"/>
        <rFont val="Arial MT"/>
        <family val="2"/>
      </rPr>
      <t>GARZON MACIAS IVAN CAMILO</t>
    </r>
  </si>
  <si>
    <r>
      <rPr>
        <sz val="8"/>
        <rFont val="Arial MT"/>
        <family val="2"/>
      </rPr>
      <t>BETANCOURTH ORTIZ GERMAN</t>
    </r>
  </si>
  <si>
    <r>
      <rPr>
        <sz val="8"/>
        <rFont val="Arial MT"/>
        <family val="2"/>
      </rPr>
      <t>NIÑO SILVA NANCY YANETH</t>
    </r>
  </si>
  <si>
    <r>
      <rPr>
        <sz val="8"/>
        <rFont val="Arial MT"/>
        <family val="2"/>
      </rPr>
      <t>JIMENEZ URREGO NELLY</t>
    </r>
  </si>
  <si>
    <r>
      <rPr>
        <sz val="8"/>
        <rFont val="Arial MT"/>
        <family val="2"/>
      </rPr>
      <t>TEGEN</t>
    </r>
  </si>
  <si>
    <r>
      <rPr>
        <sz val="8"/>
        <rFont val="Arial MT"/>
        <family val="2"/>
      </rPr>
      <t>PULIDO TORRES EDWIN ALEXANDER</t>
    </r>
  </si>
  <si>
    <r>
      <rPr>
        <sz val="8"/>
        <rFont val="Arial MT"/>
        <family val="2"/>
      </rPr>
      <t>FAJARDO GALINDO YONATHAN ALFONSO</t>
    </r>
  </si>
  <si>
    <r>
      <rPr>
        <sz val="8"/>
        <rFont val="Arial MT"/>
        <family val="2"/>
      </rPr>
      <t>ALARCON VARGAS MARIA NANCY</t>
    </r>
  </si>
  <si>
    <r>
      <rPr>
        <sz val="8"/>
        <rFont val="Arial MT"/>
        <family val="2"/>
      </rPr>
      <t>VALENCIA OSPINA LUZ ADRIANA</t>
    </r>
  </si>
  <si>
    <r>
      <rPr>
        <sz val="8"/>
        <rFont val="Arial MT"/>
        <family val="2"/>
      </rPr>
      <t>CASTRO HERNANDEZ DIDIER JAVIER</t>
    </r>
  </si>
  <si>
    <r>
      <rPr>
        <sz val="8"/>
        <rFont val="Arial MT"/>
        <family val="2"/>
      </rPr>
      <t>CASTRILLON GUTIERREZ CARLOS ERNESTO</t>
    </r>
  </si>
  <si>
    <r>
      <rPr>
        <sz val="8"/>
        <rFont val="Arial MT"/>
        <family val="2"/>
      </rPr>
      <t>MUNOZ PEDRAZA FABIO ALEXANDER</t>
    </r>
  </si>
  <si>
    <r>
      <rPr>
        <sz val="8"/>
        <rFont val="Arial MT"/>
        <family val="2"/>
      </rPr>
      <t>BEJARANO TUBERQUIA LUIS FERNANDO</t>
    </r>
  </si>
  <si>
    <r>
      <rPr>
        <sz val="8"/>
        <rFont val="Arial MT"/>
        <family val="2"/>
      </rPr>
      <t>PEÑARANDA LIZCANO NELSON JAVIER</t>
    </r>
  </si>
  <si>
    <r>
      <rPr>
        <sz val="8"/>
        <rFont val="Arial MT"/>
        <family val="2"/>
      </rPr>
      <t>BARRIOS BARRIOS JULIO FRANCISCO</t>
    </r>
  </si>
  <si>
    <r>
      <rPr>
        <sz val="8"/>
        <rFont val="Arial MT"/>
        <family val="2"/>
      </rPr>
      <t>ROBLES PENAGOS JORGE MARIO</t>
    </r>
  </si>
  <si>
    <r>
      <rPr>
        <sz val="8"/>
        <rFont val="Arial MT"/>
        <family val="2"/>
      </rPr>
      <t>MARTINEZ GOMEZ FANNY JANNETH</t>
    </r>
  </si>
  <si>
    <r>
      <rPr>
        <sz val="8"/>
        <rFont val="Arial MT"/>
        <family val="2"/>
      </rPr>
      <t>SANJUAN BLANQUICETT WILSON ORLANDO</t>
    </r>
  </si>
  <si>
    <r>
      <rPr>
        <sz val="8"/>
        <rFont val="Arial MT"/>
        <family val="2"/>
      </rPr>
      <t>GOMEZ OLAYA YENSON YESID</t>
    </r>
  </si>
  <si>
    <r>
      <rPr>
        <sz val="8"/>
        <rFont val="Arial MT"/>
        <family val="2"/>
      </rPr>
      <t>URREGO ORTIZ HERMES RICARDO</t>
    </r>
  </si>
  <si>
    <r>
      <rPr>
        <sz val="8"/>
        <rFont val="Arial MT"/>
        <family val="2"/>
      </rPr>
      <t>MORENO DELACRUZ MIGUEL STEINER</t>
    </r>
  </si>
  <si>
    <r>
      <rPr>
        <sz val="8"/>
        <rFont val="Arial MT"/>
        <family val="2"/>
      </rPr>
      <t>GARZON QUEVEDO SINDY  PAOLA</t>
    </r>
  </si>
  <si>
    <r>
      <rPr>
        <sz val="8"/>
        <rFont val="Arial MT"/>
        <family val="2"/>
      </rPr>
      <t>RENGIFO  CARDONA JHON STIVENSON</t>
    </r>
  </si>
  <si>
    <r>
      <rPr>
        <sz val="8"/>
        <rFont val="Arial MT"/>
        <family val="2"/>
      </rPr>
      <t>DIAZ SARMIENTO LAURA ATENAIS</t>
    </r>
  </si>
  <si>
    <r>
      <rPr>
        <sz val="8"/>
        <rFont val="Arial MT"/>
        <family val="2"/>
      </rPr>
      <t>MONTERO BERMUDEZ FABIAN EDUARDO</t>
    </r>
  </si>
  <si>
    <r>
      <rPr>
        <sz val="8"/>
        <rFont val="Arial MT"/>
        <family val="2"/>
      </rPr>
      <t>CALDERON LOPEZ DARIO</t>
    </r>
  </si>
  <si>
    <r>
      <rPr>
        <sz val="8"/>
        <rFont val="Arial MT"/>
        <family val="2"/>
      </rPr>
      <t>BAUTISTA GUEVARA FABIO</t>
    </r>
  </si>
  <si>
    <r>
      <rPr>
        <sz val="8"/>
        <rFont val="Arial MT"/>
        <family val="2"/>
      </rPr>
      <t>GONZALEZ MORENO ALEXANDER</t>
    </r>
  </si>
  <si>
    <r>
      <rPr>
        <sz val="8"/>
        <rFont val="Arial MT"/>
        <family val="2"/>
      </rPr>
      <t>BUSTAMANTE JIMENEZ HECTOR ARMANDO</t>
    </r>
  </si>
  <si>
    <r>
      <rPr>
        <sz val="8"/>
        <rFont val="Arial MT"/>
        <family val="2"/>
      </rPr>
      <t>PATIÑO CARVAJAL DIANA PATRICIA</t>
    </r>
  </si>
  <si>
    <r>
      <rPr>
        <sz val="8"/>
        <rFont val="Arial MT"/>
        <family val="2"/>
      </rPr>
      <t>BEDOYA MOSQUERA MELITINA</t>
    </r>
  </si>
  <si>
    <r>
      <rPr>
        <sz val="8"/>
        <rFont val="Arial MT"/>
        <family val="2"/>
      </rPr>
      <t>MELO MELO JAIRO NELSON</t>
    </r>
  </si>
  <si>
    <r>
      <rPr>
        <sz val="8"/>
        <rFont val="Arial MT"/>
        <family val="2"/>
      </rPr>
      <t>PINILLA RUIZ GLADYS JUDITH</t>
    </r>
  </si>
  <si>
    <r>
      <rPr>
        <sz val="8"/>
        <rFont val="Arial MT"/>
        <family val="2"/>
      </rPr>
      <t>LOZANO MORENO CIELO</t>
    </r>
  </si>
  <si>
    <r>
      <rPr>
        <sz val="8"/>
        <rFont val="Arial MT"/>
        <family val="2"/>
      </rPr>
      <t>VILLAMIL MICAN ANDREA DEL PILAR</t>
    </r>
  </si>
  <si>
    <r>
      <rPr>
        <sz val="8"/>
        <rFont val="Arial MT"/>
        <family val="2"/>
      </rPr>
      <t>LEMUS PINTO CESAR ALBERTO</t>
    </r>
  </si>
  <si>
    <r>
      <rPr>
        <sz val="8"/>
        <rFont val="Arial MT"/>
        <family val="2"/>
      </rPr>
      <t>DIAZ GOMEZ ANGELICA MARINA</t>
    </r>
  </si>
  <si>
    <r>
      <rPr>
        <sz val="8"/>
        <rFont val="Arial MT"/>
        <family val="2"/>
      </rPr>
      <t>GUIO MARTINEZ NANCY</t>
    </r>
  </si>
  <si>
    <r>
      <rPr>
        <sz val="8"/>
        <rFont val="Arial MT"/>
        <family val="2"/>
      </rPr>
      <t>ESTUPINAN RAMIREZ EDISON FELIPE</t>
    </r>
  </si>
  <si>
    <r>
      <rPr>
        <sz val="8"/>
        <rFont val="Arial MT"/>
        <family val="2"/>
      </rPr>
      <t>VELANDIA ALARCON ANA GEORGINA</t>
    </r>
  </si>
  <si>
    <r>
      <rPr>
        <sz val="8"/>
        <rFont val="Arial MT"/>
        <family val="2"/>
      </rPr>
      <t>VANEGAS RODRIGUEZ DORIAN ARTURO</t>
    </r>
  </si>
  <si>
    <r>
      <rPr>
        <sz val="8"/>
        <rFont val="Arial MT"/>
        <family val="2"/>
      </rPr>
      <t>AGUDELO VELEZ PAULA ANDREA</t>
    </r>
  </si>
  <si>
    <r>
      <rPr>
        <sz val="8"/>
        <rFont val="Arial MT"/>
        <family val="2"/>
      </rPr>
      <t>CASAS FORERO LIZETH MARINA</t>
    </r>
  </si>
  <si>
    <r>
      <rPr>
        <sz val="8"/>
        <rFont val="Arial MT"/>
        <family val="2"/>
      </rPr>
      <t>RODRIGUEZ HERRERA JHON ERNESTO</t>
    </r>
  </si>
  <si>
    <r>
      <rPr>
        <sz val="8"/>
        <rFont val="Arial MT"/>
        <family val="2"/>
      </rPr>
      <t>BERRIO BUITRAGO RUBEN DARIO</t>
    </r>
  </si>
  <si>
    <r>
      <rPr>
        <sz val="8"/>
        <rFont val="Arial MT"/>
        <family val="2"/>
      </rPr>
      <t>ZAMBRANO LOPEZ JHON FREDY</t>
    </r>
  </si>
  <si>
    <r>
      <rPr>
        <sz val="8"/>
        <rFont val="Arial MT"/>
        <family val="2"/>
      </rPr>
      <t>OCHOA SANCHEZ OSCAR LEONEL</t>
    </r>
  </si>
  <si>
    <r>
      <rPr>
        <sz val="8"/>
        <rFont val="Arial MT"/>
        <family val="2"/>
      </rPr>
      <t>RAMIREZ RUIZ EYDA LILIANA</t>
    </r>
  </si>
  <si>
    <r>
      <rPr>
        <sz val="8"/>
        <rFont val="Arial MT"/>
        <family val="2"/>
      </rPr>
      <t>TELLEZ PERDOMO SANDRA CONSTANZA</t>
    </r>
  </si>
  <si>
    <r>
      <rPr>
        <sz val="8"/>
        <rFont val="Arial MT"/>
        <family val="2"/>
      </rPr>
      <t>MALDONADO CAICEDO JOHN  JAIRO</t>
    </r>
  </si>
  <si>
    <r>
      <rPr>
        <sz val="8"/>
        <rFont val="Arial MT"/>
        <family val="2"/>
      </rPr>
      <t>MALAGON LEAL RONNIE</t>
    </r>
  </si>
  <si>
    <r>
      <rPr>
        <sz val="8"/>
        <rFont val="Arial MT"/>
        <family val="2"/>
      </rPr>
      <t>NINCO NINCO FREDY ALBERTO</t>
    </r>
  </si>
  <si>
    <r>
      <rPr>
        <sz val="8"/>
        <rFont val="Arial MT"/>
        <family val="2"/>
      </rPr>
      <t>TOBAR CANENCIO YONER ANDRES</t>
    </r>
  </si>
  <si>
    <r>
      <rPr>
        <sz val="8"/>
        <rFont val="Arial MT"/>
        <family val="2"/>
      </rPr>
      <t>GRAJALES ALVAREZ OSCAR JAVIER</t>
    </r>
  </si>
  <si>
    <r>
      <rPr>
        <sz val="8"/>
        <rFont val="Arial MT"/>
        <family val="2"/>
      </rPr>
      <t>SALCEDO TORRES MIGUEL ANGEL</t>
    </r>
  </si>
  <si>
    <r>
      <rPr>
        <sz val="8"/>
        <rFont val="Arial MT"/>
        <family val="2"/>
      </rPr>
      <t>GALEANO ARANGO OSMAN JAVIER</t>
    </r>
  </si>
  <si>
    <r>
      <rPr>
        <sz val="8"/>
        <rFont val="Arial MT"/>
        <family val="2"/>
      </rPr>
      <t>HERNANDEZ MERCHAN LUIS  CARLOS</t>
    </r>
  </si>
  <si>
    <r>
      <rPr>
        <sz val="8"/>
        <rFont val="Arial MT"/>
        <family val="2"/>
      </rPr>
      <t>YOMAYUZA JULIAN ANDRES</t>
    </r>
  </si>
  <si>
    <r>
      <rPr>
        <sz val="8"/>
        <rFont val="Arial MT"/>
        <family val="2"/>
      </rPr>
      <t>MORALES ALEAN LUIS FERNANDO</t>
    </r>
  </si>
  <si>
    <r>
      <rPr>
        <sz val="8"/>
        <rFont val="Arial MT"/>
        <family val="2"/>
      </rPr>
      <t>VELEZ  MORENO WILLIAN  ALEXANDER</t>
    </r>
  </si>
  <si>
    <r>
      <rPr>
        <sz val="8"/>
        <rFont val="Arial MT"/>
        <family val="2"/>
      </rPr>
      <t>COCA TORRES URIEL</t>
    </r>
  </si>
  <si>
    <r>
      <rPr>
        <sz val="8"/>
        <rFont val="Arial MT"/>
        <family val="2"/>
      </rPr>
      <t>SANCHEZ HERRERA ADOLFO ARTURO</t>
    </r>
  </si>
  <si>
    <r>
      <rPr>
        <sz val="8"/>
        <rFont val="Arial MT"/>
        <family val="2"/>
      </rPr>
      <t>HERRERA JIMENEZ ELKIR ALEXIS</t>
    </r>
  </si>
  <si>
    <r>
      <rPr>
        <sz val="8"/>
        <rFont val="Arial MT"/>
        <family val="2"/>
      </rPr>
      <t>RAMIREZ SUAREZ YANETH CRISTINA</t>
    </r>
  </si>
  <si>
    <r>
      <rPr>
        <sz val="8"/>
        <rFont val="Arial MT"/>
        <family val="2"/>
      </rPr>
      <t>CIFUENTES CAYCEDO VICTOR ALFONSO</t>
    </r>
  </si>
  <si>
    <r>
      <rPr>
        <sz val="8"/>
        <rFont val="Arial MT"/>
        <family val="2"/>
      </rPr>
      <t>STAPER CARVAJAL JUAN PABLO</t>
    </r>
  </si>
  <si>
    <r>
      <rPr>
        <sz val="8"/>
        <rFont val="Arial MT"/>
        <family val="2"/>
      </rPr>
      <t>MUÑETON LOAIZA JAIRO IVAN</t>
    </r>
  </si>
  <si>
    <r>
      <rPr>
        <sz val="8"/>
        <rFont val="Arial MT"/>
        <family val="2"/>
      </rPr>
      <t>DELGADO FRANCO JHON FREDY</t>
    </r>
  </si>
  <si>
    <r>
      <rPr>
        <sz val="8"/>
        <rFont val="Arial MT"/>
        <family val="2"/>
      </rPr>
      <t>GUTIERREZ NARANJO MILENA</t>
    </r>
  </si>
  <si>
    <r>
      <rPr>
        <sz val="8"/>
        <rFont val="Arial MT"/>
        <family val="2"/>
      </rPr>
      <t>RAMIREZ AVILA JOSE MILCIADES</t>
    </r>
  </si>
  <si>
    <r>
      <rPr>
        <sz val="8"/>
        <rFont val="Arial MT"/>
        <family val="2"/>
      </rPr>
      <t>CEPEDA CHAPARRO FREDY YEREY</t>
    </r>
  </si>
  <si>
    <r>
      <rPr>
        <sz val="8"/>
        <rFont val="Arial MT"/>
        <family val="2"/>
      </rPr>
      <t>JIMENEZ AVILA CARLOS ALBERTO</t>
    </r>
  </si>
  <si>
    <r>
      <rPr>
        <sz val="8"/>
        <rFont val="Arial MT"/>
        <family val="2"/>
      </rPr>
      <t>BASTIDAS CUASPU DEYI</t>
    </r>
  </si>
  <si>
    <r>
      <rPr>
        <sz val="8"/>
        <rFont val="Arial MT"/>
        <family val="2"/>
      </rPr>
      <t>BURGOS CARO MIGUEL EDUARDO</t>
    </r>
  </si>
  <si>
    <r>
      <rPr>
        <sz val="8"/>
        <rFont val="Arial MT"/>
        <family val="2"/>
      </rPr>
      <t>PEÑARETE VACCA MARIO JAVIER</t>
    </r>
  </si>
  <si>
    <r>
      <rPr>
        <sz val="8"/>
        <rFont val="Arial MT"/>
        <family val="2"/>
      </rPr>
      <t>SANCHEZ RODRIGUEZ RICARDO</t>
    </r>
  </si>
  <si>
    <r>
      <rPr>
        <sz val="8"/>
        <rFont val="Arial MT"/>
        <family val="2"/>
      </rPr>
      <t>TELLEZ MELENDEZ DAVID FERNANDO</t>
    </r>
  </si>
  <si>
    <r>
      <rPr>
        <sz val="8"/>
        <rFont val="Arial MT"/>
        <family val="2"/>
      </rPr>
      <t>RODRIGUEZ JARAMILLO ARMANDO ADOLFO</t>
    </r>
  </si>
  <si>
    <r>
      <rPr>
        <sz val="8"/>
        <rFont val="Arial MT"/>
        <family val="2"/>
      </rPr>
      <t>VARGAS MONCADA YERCICA</t>
    </r>
  </si>
  <si>
    <r>
      <rPr>
        <sz val="8"/>
        <rFont val="Arial MT"/>
        <family val="2"/>
      </rPr>
      <t>TORRES POLIDORO</t>
    </r>
  </si>
  <si>
    <r>
      <rPr>
        <sz val="8"/>
        <rFont val="Arial MT"/>
        <family val="2"/>
      </rPr>
      <t>VARGAS SUAREZ EDWIN LEONARDO</t>
    </r>
  </si>
  <si>
    <r>
      <rPr>
        <sz val="8"/>
        <rFont val="Arial MT"/>
        <family val="2"/>
      </rPr>
      <t>MENA MENA ROBINSON</t>
    </r>
  </si>
  <si>
    <r>
      <rPr>
        <sz val="8"/>
        <rFont val="Arial MT"/>
        <family val="2"/>
      </rPr>
      <t>CARVAJAL CARDENAS OTONIEL</t>
    </r>
  </si>
  <si>
    <r>
      <rPr>
        <sz val="8"/>
        <rFont val="Arial MT"/>
        <family val="2"/>
      </rPr>
      <t>MUÑOZ GARCIA URIEL ARTURO</t>
    </r>
  </si>
  <si>
    <r>
      <rPr>
        <sz val="8"/>
        <rFont val="Arial MT"/>
        <family val="2"/>
      </rPr>
      <t>QUIMBAYO  SALGAR JHONATAN JAVIER</t>
    </r>
  </si>
  <si>
    <r>
      <rPr>
        <sz val="8"/>
        <rFont val="Arial MT"/>
        <family val="2"/>
      </rPr>
      <t>CEPEDA FONTECHA JAIRO FABIAN</t>
    </r>
  </si>
  <si>
    <r>
      <rPr>
        <sz val="8"/>
        <rFont val="Arial MT"/>
        <family val="2"/>
      </rPr>
      <t>RIVERO GRANADOS DEASSY</t>
    </r>
  </si>
  <si>
    <r>
      <rPr>
        <sz val="8"/>
        <rFont val="Arial MT"/>
        <family val="2"/>
      </rPr>
      <t>VELASCO GUARUMO DAIRO</t>
    </r>
  </si>
  <si>
    <r>
      <rPr>
        <sz val="8"/>
        <rFont val="Arial MT"/>
        <family val="2"/>
      </rPr>
      <t>FLOREZ CAMILA ANDREA</t>
    </r>
  </si>
  <si>
    <r>
      <rPr>
        <sz val="8"/>
        <rFont val="Arial MT"/>
        <family val="2"/>
      </rPr>
      <t>LAGOS MORENO DEISSY MARIBEL</t>
    </r>
  </si>
  <si>
    <r>
      <rPr>
        <sz val="8"/>
        <rFont val="Arial MT"/>
        <family val="2"/>
      </rPr>
      <t>RINCON VIZCAÍNO  LIDA YAMILE</t>
    </r>
  </si>
  <si>
    <r>
      <rPr>
        <sz val="8"/>
        <rFont val="Arial MT"/>
        <family val="2"/>
      </rPr>
      <t>SARMIENTO SANCHEZ LUCELY</t>
    </r>
  </si>
  <si>
    <r>
      <rPr>
        <sz val="8"/>
        <rFont val="Arial MT"/>
        <family val="2"/>
      </rPr>
      <t>ACEVEDO RODRIGUEZ LUIS GERARDO</t>
    </r>
  </si>
  <si>
    <r>
      <rPr>
        <sz val="8"/>
        <rFont val="Arial MT"/>
        <family val="2"/>
      </rPr>
      <t>POBLADOR RODRIGUEZ NELCY ONEIRA</t>
    </r>
  </si>
  <si>
    <r>
      <rPr>
        <sz val="8"/>
        <rFont val="Arial MT"/>
        <family val="2"/>
      </rPr>
      <t>BORDA ARIAS LUIS EDUARDO</t>
    </r>
  </si>
  <si>
    <r>
      <rPr>
        <sz val="8"/>
        <rFont val="Arial MT"/>
        <family val="2"/>
      </rPr>
      <t>VEGA TORRES ROMEL ANDRES</t>
    </r>
  </si>
  <si>
    <r>
      <rPr>
        <sz val="8"/>
        <rFont val="Arial MT"/>
        <family val="2"/>
      </rPr>
      <t>PARDO IZARIZA HEIDY LORENA</t>
    </r>
  </si>
  <si>
    <r>
      <rPr>
        <sz val="8"/>
        <rFont val="Arial MT"/>
        <family val="2"/>
      </rPr>
      <t>LOPEZ BERNAL WILBER ELIVER</t>
    </r>
  </si>
  <si>
    <r>
      <rPr>
        <sz val="8"/>
        <rFont val="Arial MT"/>
        <family val="2"/>
      </rPr>
      <t>LOPEZ NARANJO JORGE DARIO</t>
    </r>
  </si>
  <si>
    <r>
      <rPr>
        <sz val="8"/>
        <rFont val="Arial MT"/>
        <family val="2"/>
      </rPr>
      <t>MARULANDA ARIAS JOHN FREDY</t>
    </r>
  </si>
  <si>
    <r>
      <rPr>
        <sz val="8"/>
        <rFont val="Arial MT"/>
        <family val="2"/>
      </rPr>
      <t>LUCUMI CONGO CAREN LICET</t>
    </r>
  </si>
  <si>
    <r>
      <rPr>
        <sz val="8"/>
        <rFont val="Arial MT"/>
        <family val="2"/>
      </rPr>
      <t>LINARES PULIDO LEIDY MARCELA</t>
    </r>
  </si>
  <si>
    <r>
      <rPr>
        <sz val="8"/>
        <rFont val="Arial MT"/>
        <family val="2"/>
      </rPr>
      <t>GUZMAN  ORTEGA JEFFERSON  SMITH</t>
    </r>
  </si>
  <si>
    <r>
      <rPr>
        <sz val="8"/>
        <rFont val="Arial MT"/>
        <family val="2"/>
      </rPr>
      <t>CONTRERAS PRECIADO JAIME STIHP</t>
    </r>
  </si>
  <si>
    <r>
      <rPr>
        <sz val="8"/>
        <rFont val="Arial MT"/>
        <family val="2"/>
      </rPr>
      <t>RAMIREZ VARGAS FABIAN ENRIQUE</t>
    </r>
  </si>
  <si>
    <r>
      <rPr>
        <sz val="8"/>
        <rFont val="Arial MT"/>
        <family val="2"/>
      </rPr>
      <t>SANCHEZ MOLINA JORGE ALBERTO</t>
    </r>
  </si>
  <si>
    <r>
      <rPr>
        <sz val="8"/>
        <rFont val="Arial MT"/>
        <family val="2"/>
      </rPr>
      <t>DIAZ DIAZ CARLOS JULIO</t>
    </r>
  </si>
  <si>
    <r>
      <rPr>
        <sz val="8"/>
        <rFont val="Arial MT"/>
        <family val="2"/>
      </rPr>
      <t>MEDINA  CÉSPEDES JAIRO  ANDRES</t>
    </r>
  </si>
  <si>
    <r>
      <rPr>
        <sz val="8"/>
        <rFont val="Arial MT"/>
        <family val="2"/>
      </rPr>
      <t>VARGAS  PUENTES GLORIA BEATRIZ</t>
    </r>
  </si>
  <si>
    <r>
      <rPr>
        <sz val="8"/>
        <rFont val="Arial MT"/>
        <family val="2"/>
      </rPr>
      <t>GALEANO GARCIA TATIANA</t>
    </r>
  </si>
  <si>
    <r>
      <rPr>
        <sz val="8"/>
        <rFont val="Arial MT"/>
        <family val="2"/>
      </rPr>
      <t>DIAZ DIAZ MARIA DELFINA</t>
    </r>
  </si>
  <si>
    <r>
      <rPr>
        <sz val="8"/>
        <rFont val="Arial MT"/>
        <family val="2"/>
      </rPr>
      <t>MEDINA  MORENO SARA ISABEL</t>
    </r>
  </si>
  <si>
    <r>
      <rPr>
        <sz val="8"/>
        <rFont val="Arial MT"/>
        <family val="2"/>
      </rPr>
      <t>OSORIO MARTINEZ JOSE YSNEL</t>
    </r>
  </si>
  <si>
    <r>
      <rPr>
        <sz val="8"/>
        <rFont val="Arial MT"/>
        <family val="2"/>
      </rPr>
      <t>ZABALA REYES JUAN CARLOS</t>
    </r>
  </si>
  <si>
    <r>
      <rPr>
        <sz val="8"/>
        <rFont val="Arial MT"/>
        <family val="2"/>
      </rPr>
      <t>LOPEZ CAMPOS MARTHA MILENA</t>
    </r>
  </si>
  <si>
    <r>
      <rPr>
        <sz val="8"/>
        <rFont val="Arial MT"/>
        <family val="2"/>
      </rPr>
      <t>PATIÑO PRADA HENRY ANTONIO</t>
    </r>
  </si>
  <si>
    <r>
      <rPr>
        <sz val="8"/>
        <rFont val="Arial MT"/>
        <family val="2"/>
      </rPr>
      <t>MONROY HURTADO WILLIAM JOSUE</t>
    </r>
  </si>
  <si>
    <r>
      <rPr>
        <sz val="8"/>
        <rFont val="Arial MT"/>
        <family val="2"/>
      </rPr>
      <t>RIAÑO GUALDRON CARLOS EDUARDO</t>
    </r>
  </si>
  <si>
    <r>
      <rPr>
        <sz val="8"/>
        <rFont val="Arial MT"/>
        <family val="2"/>
      </rPr>
      <t>MEJIA BUITRAGO NATALIA</t>
    </r>
  </si>
  <si>
    <r>
      <rPr>
        <sz val="8"/>
        <rFont val="Arial MT"/>
        <family val="2"/>
      </rPr>
      <t>DIAZ GONZALEZ ALEX NORBERTO</t>
    </r>
  </si>
  <si>
    <r>
      <rPr>
        <sz val="8"/>
        <rFont val="Arial MT"/>
        <family val="2"/>
      </rPr>
      <t>SAIZ SAENZ CARLOS JAVIER</t>
    </r>
  </si>
  <si>
    <r>
      <rPr>
        <sz val="8"/>
        <rFont val="Arial MT"/>
        <family val="2"/>
      </rPr>
      <t>BOTINA DAZA ZULY ANDREA</t>
    </r>
  </si>
  <si>
    <r>
      <rPr>
        <sz val="8"/>
        <rFont val="Arial MT"/>
        <family val="2"/>
      </rPr>
      <t>LEON CANTOR PUREZA DEL CARMEN</t>
    </r>
  </si>
  <si>
    <r>
      <rPr>
        <sz val="8"/>
        <rFont val="Arial MT"/>
        <family val="2"/>
      </rPr>
      <t>MONSALVE GARCÍA JHONATTAN STEEVEN</t>
    </r>
  </si>
  <si>
    <r>
      <rPr>
        <sz val="8"/>
        <rFont val="Arial MT"/>
        <family val="2"/>
      </rPr>
      <t>TRIANA  ACOSTA  JOSE HERNEY</t>
    </r>
  </si>
  <si>
    <r>
      <rPr>
        <sz val="8"/>
        <rFont val="Arial MT"/>
        <family val="2"/>
      </rPr>
      <t>BEDOYA COPETE MARCELA</t>
    </r>
  </si>
  <si>
    <r>
      <rPr>
        <sz val="8"/>
        <rFont val="Arial MT"/>
        <family val="2"/>
      </rPr>
      <t>GARAVITO SANCHEZ SANTOS MIGUEL</t>
    </r>
  </si>
  <si>
    <r>
      <rPr>
        <sz val="8"/>
        <rFont val="Arial MT"/>
        <family val="2"/>
      </rPr>
      <t>ORDOÑEZ LONDOÑO ALEX ELAYNER</t>
    </r>
  </si>
  <si>
    <r>
      <rPr>
        <sz val="8"/>
        <rFont val="Arial MT"/>
        <family val="2"/>
      </rPr>
      <t>CASTRO SANCHEZ REINALDO</t>
    </r>
  </si>
  <si>
    <r>
      <rPr>
        <sz val="8"/>
        <rFont val="Arial MT"/>
        <family val="2"/>
      </rPr>
      <t>TORO HERNANDEZ JOSE SALVADOR</t>
    </r>
  </si>
  <si>
    <r>
      <rPr>
        <sz val="8"/>
        <rFont val="Arial MT"/>
        <family val="2"/>
      </rPr>
      <t xml:space="preserve">HERNANDEZ CAMACHO
</t>
    </r>
    <r>
      <rPr>
        <sz val="8"/>
        <rFont val="Arial MT"/>
        <family val="2"/>
      </rPr>
      <t>JHONN  HENRY ALEXANDER</t>
    </r>
  </si>
  <si>
    <r>
      <rPr>
        <sz val="8"/>
        <rFont val="Arial MT"/>
        <family val="2"/>
      </rPr>
      <t>NEIRA LOZANO JAIME ALBERTO</t>
    </r>
  </si>
  <si>
    <r>
      <rPr>
        <sz val="8"/>
        <rFont val="Arial MT"/>
        <family val="2"/>
      </rPr>
      <t>ALEMAN ROJAS YESID MATEO</t>
    </r>
  </si>
  <si>
    <r>
      <rPr>
        <sz val="8"/>
        <rFont val="Arial MT"/>
        <family val="2"/>
      </rPr>
      <t>MURCIA CASAS JORGE ALEXANDER</t>
    </r>
  </si>
  <si>
    <r>
      <rPr>
        <sz val="8"/>
        <rFont val="Arial MT"/>
        <family val="2"/>
      </rPr>
      <t>DAVILA BURGOS CECILIA</t>
    </r>
  </si>
  <si>
    <r>
      <rPr>
        <sz val="8"/>
        <rFont val="Arial MT"/>
        <family val="2"/>
      </rPr>
      <t>CARDONA BEDOYA SANDRA PATRICIA</t>
    </r>
  </si>
  <si>
    <r>
      <rPr>
        <sz val="8"/>
        <rFont val="Arial MT"/>
        <family val="2"/>
      </rPr>
      <t>SANCHEZ MONTOYA RICARDO</t>
    </r>
  </si>
  <si>
    <r>
      <rPr>
        <sz val="8"/>
        <rFont val="Arial MT"/>
        <family val="2"/>
      </rPr>
      <t>ARIZA BUENO LUDIVERLY</t>
    </r>
  </si>
  <si>
    <r>
      <rPr>
        <sz val="8"/>
        <rFont val="Arial MT"/>
        <family val="2"/>
      </rPr>
      <t>CRUZ MENDOZA DANIEL ALFONSO</t>
    </r>
  </si>
  <si>
    <r>
      <rPr>
        <sz val="8"/>
        <rFont val="Arial MT"/>
        <family val="2"/>
      </rPr>
      <t>PERDOMO GUEVARA OMAR FRANCISCO</t>
    </r>
  </si>
  <si>
    <r>
      <rPr>
        <sz val="8"/>
        <rFont val="Arial MT"/>
        <family val="2"/>
      </rPr>
      <t>PINZON  VARGAS WILSON  OSWALDO</t>
    </r>
  </si>
  <si>
    <r>
      <rPr>
        <sz val="8"/>
        <rFont val="Arial MT"/>
        <family val="2"/>
      </rPr>
      <t>GONZALEZ HERRERA LUIS FERNANDO</t>
    </r>
  </si>
  <si>
    <r>
      <rPr>
        <sz val="8"/>
        <rFont val="Arial MT"/>
        <family val="2"/>
      </rPr>
      <t>GONZALEZ PUENTES KELEN JULIETH</t>
    </r>
  </si>
  <si>
    <r>
      <rPr>
        <sz val="8"/>
        <rFont val="Arial MT"/>
        <family val="2"/>
      </rPr>
      <t>PARRA MARTINEZ LEONARDO</t>
    </r>
  </si>
  <si>
    <r>
      <rPr>
        <sz val="8"/>
        <rFont val="Arial MT"/>
        <family val="2"/>
      </rPr>
      <t xml:space="preserve">ARGUELLO
</t>
    </r>
    <r>
      <rPr>
        <sz val="8"/>
        <rFont val="Arial MT"/>
        <family val="2"/>
      </rPr>
      <t>VALDERRAMA DIANA CONSEJO</t>
    </r>
  </si>
  <si>
    <r>
      <rPr>
        <sz val="8"/>
        <rFont val="Arial MT"/>
        <family val="2"/>
      </rPr>
      <t>REYES SANCHEZ SANDRA MIREYA</t>
    </r>
  </si>
  <si>
    <r>
      <rPr>
        <sz val="8"/>
        <rFont val="Arial MT"/>
        <family val="2"/>
      </rPr>
      <t>CASTRO MESSA GUILLERMO ARTURO</t>
    </r>
  </si>
  <si>
    <r>
      <rPr>
        <sz val="8"/>
        <rFont val="Arial MT"/>
        <family val="2"/>
      </rPr>
      <t>TORRES RAMIREZ JUAN GABRIEL</t>
    </r>
  </si>
  <si>
    <r>
      <rPr>
        <sz val="8"/>
        <rFont val="Arial MT"/>
        <family val="2"/>
      </rPr>
      <t>GOMEZ ALFONSO PAULO ENRIQUE</t>
    </r>
  </si>
  <si>
    <r>
      <rPr>
        <sz val="8"/>
        <rFont val="Arial MT"/>
        <family val="2"/>
      </rPr>
      <t>JARAMILLO NOREÑA JOSE FERNANDO</t>
    </r>
  </si>
  <si>
    <r>
      <rPr>
        <sz val="8"/>
        <rFont val="Arial MT"/>
        <family val="2"/>
      </rPr>
      <t>BELTRAN BOHORQUEZ ALEXANDER</t>
    </r>
  </si>
  <si>
    <r>
      <rPr>
        <sz val="8"/>
        <rFont val="Arial MT"/>
        <family val="2"/>
      </rPr>
      <t>MARTINEZ RUIZ PEDRO MIGUEL</t>
    </r>
  </si>
  <si>
    <r>
      <rPr>
        <sz val="8"/>
        <rFont val="Arial MT"/>
        <family val="2"/>
      </rPr>
      <t>VEGA GOMEZ MAURICIO</t>
    </r>
  </si>
  <si>
    <r>
      <rPr>
        <sz val="8"/>
        <rFont val="Arial MT"/>
        <family val="2"/>
      </rPr>
      <t>MORENO VELANDIA HERNEY</t>
    </r>
  </si>
  <si>
    <r>
      <rPr>
        <sz val="8"/>
        <rFont val="Arial MT"/>
        <family val="2"/>
      </rPr>
      <t>CORREDOR BARRERA OSCAR FERNANDO</t>
    </r>
  </si>
  <si>
    <r>
      <rPr>
        <sz val="8"/>
        <rFont val="Arial MT"/>
        <family val="2"/>
      </rPr>
      <t>SEGURA PASTRANA CORIXA</t>
    </r>
  </si>
  <si>
    <r>
      <rPr>
        <sz val="8"/>
        <rFont val="Arial MT"/>
        <family val="2"/>
      </rPr>
      <t>GODOY GODOY ALBERT</t>
    </r>
  </si>
  <si>
    <r>
      <rPr>
        <sz val="8"/>
        <rFont val="Arial MT"/>
        <family val="2"/>
      </rPr>
      <t>SARMIENTO  GUERRERO ELBER</t>
    </r>
  </si>
  <si>
    <r>
      <rPr>
        <sz val="8"/>
        <rFont val="Arial MT"/>
        <family val="2"/>
      </rPr>
      <t>VELANDIA SUAREZ GUILIO RENE</t>
    </r>
  </si>
  <si>
    <r>
      <rPr>
        <sz val="8"/>
        <rFont val="Arial MT"/>
        <family val="2"/>
      </rPr>
      <t>GRACIA VALDES DIEGO ALEJANDRO</t>
    </r>
  </si>
  <si>
    <r>
      <rPr>
        <sz val="8"/>
        <rFont val="Arial MT"/>
        <family val="2"/>
      </rPr>
      <t>PEÑARANDA RAMIREZ SERGIO ALBERTO</t>
    </r>
  </si>
  <si>
    <r>
      <rPr>
        <sz val="8"/>
        <rFont val="Arial MT"/>
        <family val="2"/>
      </rPr>
      <t>GRACIA VALDES EDGAR HUMBERTO</t>
    </r>
  </si>
  <si>
    <r>
      <rPr>
        <sz val="8"/>
        <rFont val="Arial MT"/>
        <family val="2"/>
      </rPr>
      <t>GAITAN OSUNA WILSON JAVIER</t>
    </r>
  </si>
  <si>
    <r>
      <rPr>
        <sz val="8"/>
        <rFont val="Arial MT"/>
        <family val="2"/>
      </rPr>
      <t>BRAVO CHACON DEMETRIO</t>
    </r>
  </si>
  <si>
    <r>
      <rPr>
        <sz val="8"/>
        <rFont val="Arial MT"/>
        <family val="2"/>
      </rPr>
      <t>GALVIS GARCIA ISABEL</t>
    </r>
  </si>
  <si>
    <r>
      <rPr>
        <sz val="8"/>
        <rFont val="Arial MT"/>
        <family val="2"/>
      </rPr>
      <t>BERMUDEZ CUESTA DAMARIS ISABEL</t>
    </r>
  </si>
  <si>
    <r>
      <rPr>
        <sz val="8"/>
        <rFont val="Arial MT"/>
        <family val="2"/>
      </rPr>
      <t>CALLE RAVE DORA</t>
    </r>
  </si>
  <si>
    <r>
      <rPr>
        <sz val="8"/>
        <rFont val="Arial MT"/>
        <family val="2"/>
      </rPr>
      <t>SALAZAR PEDREROS JORGE ELIAS</t>
    </r>
  </si>
  <si>
    <r>
      <rPr>
        <sz val="8"/>
        <rFont val="Arial MT"/>
        <family val="2"/>
      </rPr>
      <t>PULIDO TOBO JOSE ANDRES</t>
    </r>
  </si>
  <si>
    <r>
      <rPr>
        <sz val="8"/>
        <rFont val="Arial MT"/>
        <family val="2"/>
      </rPr>
      <t xml:space="preserve">HERNANDEZ
</t>
    </r>
    <r>
      <rPr>
        <sz val="8"/>
        <rFont val="Arial MT"/>
        <family val="2"/>
      </rPr>
      <t>HERNANDEZ BETTY YANET</t>
    </r>
  </si>
  <si>
    <r>
      <rPr>
        <sz val="8"/>
        <rFont val="Arial MT"/>
        <family val="2"/>
      </rPr>
      <t>SARMIENTO BERNAL ANDRES OSWALDO</t>
    </r>
  </si>
  <si>
    <r>
      <rPr>
        <sz val="8"/>
        <rFont val="Arial MT"/>
        <family val="2"/>
      </rPr>
      <t>CIPRIAN MAYORGA PABLO EMILIO</t>
    </r>
  </si>
  <si>
    <r>
      <rPr>
        <sz val="8"/>
        <rFont val="Arial MT"/>
        <family val="2"/>
      </rPr>
      <t>FONSECA NAICIPA DIEGO ALEJANDRO</t>
    </r>
  </si>
  <si>
    <r>
      <rPr>
        <sz val="8"/>
        <rFont val="Arial MT"/>
        <family val="2"/>
      </rPr>
      <t>GUTIERREZ BELTRAN FABIO ARLEY</t>
    </r>
  </si>
  <si>
    <r>
      <rPr>
        <sz val="8"/>
        <rFont val="Arial MT"/>
        <family val="2"/>
      </rPr>
      <t>ACOSTA MOYA JOSE FERNANDO</t>
    </r>
  </si>
  <si>
    <r>
      <rPr>
        <sz val="8"/>
        <rFont val="Arial MT"/>
        <family val="2"/>
      </rPr>
      <t>CABRA URREGO MARTHA CLARIZA</t>
    </r>
  </si>
  <si>
    <r>
      <rPr>
        <sz val="8"/>
        <rFont val="Arial MT"/>
        <family val="2"/>
      </rPr>
      <t>RUIZ GARZON PABLO FERNEY</t>
    </r>
  </si>
  <si>
    <r>
      <rPr>
        <sz val="8"/>
        <rFont val="Arial MT"/>
        <family val="2"/>
      </rPr>
      <t>MORENO JHON EDWARD</t>
    </r>
  </si>
  <si>
    <r>
      <rPr>
        <sz val="8"/>
        <rFont val="Arial MT"/>
        <family val="2"/>
      </rPr>
      <t>BETANCUR ARANGO JORGE RENE</t>
    </r>
  </si>
  <si>
    <r>
      <rPr>
        <sz val="8"/>
        <rFont val="Arial MT"/>
        <family val="2"/>
      </rPr>
      <t>VARGAS PINILLA JEISSON ENRIQUE</t>
    </r>
  </si>
  <si>
    <r>
      <rPr>
        <sz val="8"/>
        <rFont val="Arial MT"/>
        <family val="2"/>
      </rPr>
      <t>GOMEZ GARZON ELISABED</t>
    </r>
  </si>
  <si>
    <r>
      <rPr>
        <sz val="8"/>
        <rFont val="Arial MT"/>
        <family val="2"/>
      </rPr>
      <t>AGUDELO RODRIGUEZ JOSE GREGORIO</t>
    </r>
  </si>
  <si>
    <r>
      <rPr>
        <sz val="8"/>
        <rFont val="Arial MT"/>
        <family val="2"/>
      </rPr>
      <t>ORDOÑEZ ANACONA HAROLD</t>
    </r>
  </si>
  <si>
    <r>
      <rPr>
        <sz val="8"/>
        <rFont val="Arial MT"/>
        <family val="2"/>
      </rPr>
      <t>SANCHEZ TORRES HECTOR ALEJANDRO</t>
    </r>
  </si>
  <si>
    <r>
      <rPr>
        <sz val="8"/>
        <rFont val="Arial MT"/>
        <family val="2"/>
      </rPr>
      <t>CARDONA RIOS NESTOR JAIME</t>
    </r>
  </si>
  <si>
    <r>
      <rPr>
        <sz val="8"/>
        <rFont val="Arial MT"/>
        <family val="2"/>
      </rPr>
      <t>MUÑOZ RIASCOS CARLOS GERMAN</t>
    </r>
  </si>
  <si>
    <r>
      <rPr>
        <sz val="8"/>
        <rFont val="Arial MT"/>
        <family val="2"/>
      </rPr>
      <t>GOMEZ  LUNA LUIS ALBERTO</t>
    </r>
  </si>
  <si>
    <r>
      <rPr>
        <sz val="8"/>
        <rFont val="Arial MT"/>
        <family val="2"/>
      </rPr>
      <t>BARRERO QUIROGA HECTOR EDUARDO</t>
    </r>
  </si>
  <si>
    <r>
      <rPr>
        <sz val="8"/>
        <rFont val="Arial MT"/>
        <family val="2"/>
      </rPr>
      <t>CORTES URIBE JAIME ALEXANDER</t>
    </r>
  </si>
  <si>
    <r>
      <rPr>
        <sz val="8"/>
        <rFont val="Arial MT"/>
        <family val="2"/>
      </rPr>
      <t>DORADO GAVIRIA JAIME ENRIQUE</t>
    </r>
  </si>
  <si>
    <r>
      <rPr>
        <sz val="8"/>
        <rFont val="Arial MT"/>
        <family val="2"/>
      </rPr>
      <t>MORA DE VIVAS TERESITA DE JESUS</t>
    </r>
  </si>
  <si>
    <r>
      <rPr>
        <sz val="8"/>
        <rFont val="Arial MT"/>
        <family val="2"/>
      </rPr>
      <t>BECERRA GARCIA MARIA DEL CARMEN</t>
    </r>
  </si>
  <si>
    <r>
      <rPr>
        <sz val="8"/>
        <rFont val="Arial MT"/>
        <family val="2"/>
      </rPr>
      <t>MEJIA CARLOS ALBERTO</t>
    </r>
  </si>
  <si>
    <r>
      <rPr>
        <sz val="8"/>
        <rFont val="Arial MT"/>
        <family val="2"/>
      </rPr>
      <t>YATE RUIZ NELSON</t>
    </r>
  </si>
  <si>
    <r>
      <rPr>
        <sz val="8"/>
        <rFont val="Arial MT"/>
        <family val="2"/>
      </rPr>
      <t>JARAMILLO VILLAMIL CAROLINA</t>
    </r>
  </si>
  <si>
    <r>
      <rPr>
        <sz val="8"/>
        <rFont val="Arial MT"/>
        <family val="2"/>
      </rPr>
      <t>MONDRAGON PIÑEROS JUAN PABLO</t>
    </r>
  </si>
  <si>
    <r>
      <rPr>
        <sz val="8"/>
        <rFont val="Arial MT"/>
        <family val="2"/>
      </rPr>
      <t>MORENO NIÑO JUAN CARLOS</t>
    </r>
  </si>
  <si>
    <r>
      <rPr>
        <sz val="8"/>
        <rFont val="Arial MT"/>
        <family val="2"/>
      </rPr>
      <t>VELASQUEZ CAMACHO WILFREDO</t>
    </r>
  </si>
  <si>
    <r>
      <rPr>
        <sz val="8"/>
        <rFont val="Arial MT"/>
        <family val="2"/>
      </rPr>
      <t>TAPIAS VILLAMIL ALDO GIOVANNI</t>
    </r>
  </si>
  <si>
    <r>
      <rPr>
        <sz val="8"/>
        <rFont val="Arial MT"/>
        <family val="2"/>
      </rPr>
      <t>VALENCIA GRISALES BIBIANA  YANETH</t>
    </r>
  </si>
  <si>
    <r>
      <rPr>
        <sz val="8"/>
        <rFont val="Arial MT"/>
        <family val="2"/>
      </rPr>
      <t>SANCHEZ FARFAN CAMILO ANDRES</t>
    </r>
  </si>
  <si>
    <r>
      <rPr>
        <sz val="8"/>
        <rFont val="Arial MT"/>
        <family val="2"/>
      </rPr>
      <t>BUSTAMANTE SALDAÑA OLBER ANIBAL</t>
    </r>
  </si>
  <si>
    <r>
      <rPr>
        <sz val="8"/>
        <rFont val="Arial MT"/>
        <family val="2"/>
      </rPr>
      <t>TOTENA GIRON JAMES EVELIO</t>
    </r>
  </si>
  <si>
    <r>
      <rPr>
        <sz val="8"/>
        <rFont val="Arial MT"/>
        <family val="2"/>
      </rPr>
      <t>CAMARGO MONROY JHON JAIRO</t>
    </r>
  </si>
  <si>
    <r>
      <rPr>
        <sz val="8"/>
        <rFont val="Arial MT"/>
        <family val="2"/>
      </rPr>
      <t>REYES PUENTES JULIE PAOLA</t>
    </r>
  </si>
  <si>
    <r>
      <rPr>
        <sz val="8"/>
        <rFont val="Arial MT"/>
        <family val="2"/>
      </rPr>
      <t>GARCIA AMAYA RAFAEL EDGARDO</t>
    </r>
  </si>
  <si>
    <r>
      <rPr>
        <sz val="8"/>
        <rFont val="Arial MT"/>
        <family val="2"/>
      </rPr>
      <t>NINO AREVALO ALDEMAR</t>
    </r>
  </si>
  <si>
    <r>
      <rPr>
        <sz val="8"/>
        <rFont val="Arial MT"/>
        <family val="2"/>
      </rPr>
      <t>REVELO PINCHAO CHARLES JHON</t>
    </r>
  </si>
  <si>
    <r>
      <rPr>
        <sz val="8"/>
        <rFont val="Arial MT"/>
        <family val="2"/>
      </rPr>
      <t>SANABRIA RODRIGUEZ DANILO</t>
    </r>
  </si>
  <si>
    <r>
      <rPr>
        <sz val="8"/>
        <rFont val="Arial MT"/>
        <family val="2"/>
      </rPr>
      <t>MACANA GOMEZ JOSE SANTIAGO</t>
    </r>
  </si>
  <si>
    <r>
      <rPr>
        <sz val="8"/>
        <rFont val="Arial MT"/>
        <family val="2"/>
      </rPr>
      <t>MORA MORALES SANDRA YANETH</t>
    </r>
  </si>
  <si>
    <r>
      <rPr>
        <sz val="8"/>
        <rFont val="Arial MT"/>
        <family val="2"/>
      </rPr>
      <t>ALDANA GARCIA JOHNNY ALEXANDER</t>
    </r>
  </si>
  <si>
    <r>
      <rPr>
        <sz val="8"/>
        <rFont val="Arial MT"/>
        <family val="2"/>
      </rPr>
      <t>SUAREZ VELANDIA ELIANETH JACQUELINE</t>
    </r>
  </si>
  <si>
    <r>
      <rPr>
        <sz val="8"/>
        <rFont val="Arial MT"/>
        <family val="2"/>
      </rPr>
      <t>MARTINEZ CRUZ OSCAR OSWALDO</t>
    </r>
  </si>
  <si>
    <r>
      <rPr>
        <sz val="8"/>
        <rFont val="Arial MT"/>
        <family val="2"/>
      </rPr>
      <t>VASQUEZ PEREZ NATALIA</t>
    </r>
  </si>
  <si>
    <r>
      <rPr>
        <sz val="8"/>
        <rFont val="Arial MT"/>
        <family val="2"/>
      </rPr>
      <t>SUAREZ NIÑO YEISON ENRIQUE</t>
    </r>
  </si>
  <si>
    <r>
      <rPr>
        <sz val="8"/>
        <rFont val="Arial MT"/>
        <family val="2"/>
      </rPr>
      <t>PINZON ZARMIENTO HUGO LEONARDO</t>
    </r>
  </si>
  <si>
    <r>
      <rPr>
        <sz val="8"/>
        <rFont val="Arial MT"/>
        <family val="2"/>
      </rPr>
      <t>MONTENEGRO OROZCO JOHN  JAIRO</t>
    </r>
  </si>
  <si>
    <r>
      <rPr>
        <sz val="8"/>
        <rFont val="Arial MT"/>
        <family val="2"/>
      </rPr>
      <t>ROMERO CRISTIANO MIGUEL  DARIO</t>
    </r>
  </si>
  <si>
    <r>
      <rPr>
        <sz val="8"/>
        <rFont val="Arial MT"/>
        <family val="2"/>
      </rPr>
      <t>AMORTEGUI PULIDO NEIDER YOBANY</t>
    </r>
  </si>
  <si>
    <r>
      <rPr>
        <sz val="8"/>
        <rFont val="Arial MT"/>
        <family val="2"/>
      </rPr>
      <t>HERNANDEZ FORERO JANETT MIREYA</t>
    </r>
  </si>
  <si>
    <r>
      <rPr>
        <sz val="8"/>
        <rFont val="Arial MT"/>
        <family val="2"/>
      </rPr>
      <t>OBANDO JIMENEZ WILLIAM ADOLFO</t>
    </r>
  </si>
  <si>
    <r>
      <rPr>
        <sz val="8"/>
        <rFont val="Arial MT"/>
        <family val="2"/>
      </rPr>
      <t>AMARIS DEL REAL DIEGO</t>
    </r>
  </si>
  <si>
    <r>
      <rPr>
        <sz val="8"/>
        <rFont val="Arial MT"/>
        <family val="2"/>
      </rPr>
      <t>HERNANDEZ  SANCHEZ SNEIDER PASTOR</t>
    </r>
  </si>
  <si>
    <r>
      <rPr>
        <sz val="8"/>
        <rFont val="Arial MT"/>
        <family val="2"/>
      </rPr>
      <t>PACHECO ARISTIZABAL MARIO ANDRES</t>
    </r>
  </si>
  <si>
    <r>
      <rPr>
        <sz val="8"/>
        <rFont val="Arial MT"/>
        <family val="2"/>
      </rPr>
      <t xml:space="preserve">BARRIENTOS
</t>
    </r>
    <r>
      <rPr>
        <sz val="8"/>
        <rFont val="Arial MT"/>
        <family val="2"/>
      </rPr>
      <t>AVENDAÑO RAMIRO ARNULFO</t>
    </r>
  </si>
  <si>
    <r>
      <rPr>
        <sz val="8"/>
        <rFont val="Arial MT"/>
        <family val="2"/>
      </rPr>
      <t>GUERRERO HERNANDEZ BRAYAN FERNEY</t>
    </r>
  </si>
  <si>
    <r>
      <rPr>
        <sz val="8"/>
        <rFont val="Arial MT"/>
        <family val="2"/>
      </rPr>
      <t>GARZON CESPEDES HEINER GERMAN</t>
    </r>
  </si>
  <si>
    <r>
      <rPr>
        <sz val="8"/>
        <rFont val="Arial MT"/>
        <family val="2"/>
      </rPr>
      <t>MARIN MORALES JUAN FERNANDO</t>
    </r>
  </si>
  <si>
    <r>
      <rPr>
        <sz val="8"/>
        <rFont val="Arial MT"/>
        <family val="2"/>
      </rPr>
      <t>MENDOZA PADILLA JAIME HERNAN DARIO</t>
    </r>
  </si>
  <si>
    <r>
      <rPr>
        <sz val="8"/>
        <rFont val="Arial MT"/>
        <family val="2"/>
      </rPr>
      <t>ACEVEDO ALVAREZ MAGDA PILAR</t>
    </r>
  </si>
  <si>
    <r>
      <rPr>
        <sz val="8"/>
        <rFont val="Arial MT"/>
        <family val="2"/>
      </rPr>
      <t>CELIS CAMPOS ROBINSON</t>
    </r>
  </si>
  <si>
    <r>
      <rPr>
        <sz val="8"/>
        <rFont val="Arial MT"/>
        <family val="2"/>
      </rPr>
      <t>MACÍAS  SERPA  JOSE DAVID</t>
    </r>
  </si>
  <si>
    <r>
      <rPr>
        <sz val="8"/>
        <rFont val="Arial MT"/>
        <family val="2"/>
      </rPr>
      <t>FAGUA MARTINEZ YEFFER FRANCISCO</t>
    </r>
  </si>
  <si>
    <r>
      <rPr>
        <sz val="8"/>
        <rFont val="Arial MT"/>
        <family val="2"/>
      </rPr>
      <t>GUEVARA GALLEGO JONATHAN</t>
    </r>
  </si>
  <si>
    <r>
      <rPr>
        <sz val="8"/>
        <rFont val="Arial MT"/>
        <family val="2"/>
      </rPr>
      <t>VILLALBA MONTIEL EDUARDO JOSE</t>
    </r>
  </si>
  <si>
    <r>
      <rPr>
        <sz val="8"/>
        <rFont val="Arial MT"/>
        <family val="2"/>
      </rPr>
      <t>PATIÑO  ZULUAGA OSCAR IVAN</t>
    </r>
  </si>
  <si>
    <r>
      <rPr>
        <sz val="8"/>
        <rFont val="Arial MT"/>
        <family val="2"/>
      </rPr>
      <t>CARDONA CORREA JOHAN SEBASTIAN</t>
    </r>
  </si>
  <si>
    <r>
      <rPr>
        <sz val="8"/>
        <rFont val="Arial MT"/>
        <family val="2"/>
      </rPr>
      <t>MARTINEZ HERRERA JUAN GABRIEL</t>
    </r>
  </si>
  <si>
    <r>
      <rPr>
        <sz val="8"/>
        <rFont val="Arial MT"/>
        <family val="2"/>
      </rPr>
      <t>CEPEDA CARRILLO ELDER FRANCISCO</t>
    </r>
  </si>
  <si>
    <r>
      <rPr>
        <sz val="8"/>
        <rFont val="Arial MT"/>
        <family val="2"/>
      </rPr>
      <t>PADILLA TORRES JORGE ARMANDO</t>
    </r>
  </si>
  <si>
    <r>
      <rPr>
        <sz val="8"/>
        <rFont val="Arial MT"/>
        <family val="2"/>
      </rPr>
      <t>ARBELAEZ SOTO ALEXANDER</t>
    </r>
  </si>
  <si>
    <r>
      <rPr>
        <sz val="8"/>
        <rFont val="Arial MT"/>
        <family val="2"/>
      </rPr>
      <t>INFANTE MONSALVE EDWIN DAVID</t>
    </r>
  </si>
  <si>
    <r>
      <rPr>
        <sz val="8"/>
        <rFont val="Arial MT"/>
        <family val="2"/>
      </rPr>
      <t>GALEANO IBARRA JOSE HUMBERTO</t>
    </r>
  </si>
  <si>
    <r>
      <rPr>
        <sz val="8"/>
        <rFont val="Arial MT"/>
        <family val="2"/>
      </rPr>
      <t>BOLIVAR OSORIO ALEXANDER ISMAEL</t>
    </r>
  </si>
  <si>
    <r>
      <rPr>
        <sz val="8"/>
        <rFont val="Arial MT"/>
        <family val="2"/>
      </rPr>
      <t>BUENO JIMÉNEZ JHON FREDDY</t>
    </r>
  </si>
  <si>
    <r>
      <rPr>
        <sz val="8"/>
        <rFont val="Arial MT"/>
        <family val="2"/>
      </rPr>
      <t>BARBOSA DIAZ JOHN ALEXANDER</t>
    </r>
  </si>
  <si>
    <r>
      <rPr>
        <sz val="8"/>
        <rFont val="Arial MT"/>
        <family val="2"/>
      </rPr>
      <t>SANDOVAL CORREA GUSTAVO</t>
    </r>
  </si>
  <si>
    <r>
      <rPr>
        <sz val="8"/>
        <rFont val="Arial MT"/>
        <family val="2"/>
      </rPr>
      <t>REYES ABRIL JUAN GUILLERMO</t>
    </r>
  </si>
  <si>
    <r>
      <rPr>
        <sz val="8"/>
        <rFont val="Arial MT"/>
        <family val="2"/>
      </rPr>
      <t>VILLEGAS VALENCIA LUISA FERNANDA</t>
    </r>
  </si>
  <si>
    <r>
      <rPr>
        <sz val="8"/>
        <rFont val="Arial MT"/>
        <family val="2"/>
      </rPr>
      <t>LEON CASTAÑEDA YEFERSSON</t>
    </r>
  </si>
  <si>
    <r>
      <rPr>
        <sz val="8"/>
        <rFont val="Arial MT"/>
        <family val="2"/>
      </rPr>
      <t>PRADA CIPRIAN DEIBI</t>
    </r>
  </si>
  <si>
    <r>
      <rPr>
        <sz val="8"/>
        <rFont val="Arial MT"/>
        <family val="2"/>
      </rPr>
      <t>GONZALEZ HERNANDEZ MELISSA</t>
    </r>
  </si>
  <si>
    <r>
      <rPr>
        <sz val="8"/>
        <rFont val="Arial MT"/>
        <family val="2"/>
      </rPr>
      <t>MONTAÑO VALENZUELA FRANKLIN HARVEY</t>
    </r>
  </si>
  <si>
    <r>
      <rPr>
        <sz val="8"/>
        <rFont val="Arial MT"/>
        <family val="2"/>
      </rPr>
      <t>HENAO HERNANDEZ JOHN ANDRES</t>
    </r>
  </si>
  <si>
    <r>
      <rPr>
        <sz val="8"/>
        <rFont val="Arial MT"/>
        <family val="2"/>
      </rPr>
      <t>CUENCA CASTRO ANDRES FELIPE</t>
    </r>
  </si>
  <si>
    <r>
      <rPr>
        <sz val="8"/>
        <rFont val="Arial MT"/>
        <family val="2"/>
      </rPr>
      <t>CRUZ RODOLFO ALEXANDER</t>
    </r>
  </si>
  <si>
    <r>
      <rPr>
        <sz val="8"/>
        <rFont val="Arial MT"/>
        <family val="2"/>
      </rPr>
      <t>BENAVIDES PATIÑO CARLOS  HUMBERTO</t>
    </r>
  </si>
  <si>
    <r>
      <rPr>
        <sz val="8"/>
        <rFont val="Arial MT"/>
        <family val="2"/>
      </rPr>
      <t>NIÑO PULIDO LADY NATHALIE</t>
    </r>
  </si>
  <si>
    <r>
      <rPr>
        <sz val="8"/>
        <rFont val="Arial MT"/>
        <family val="2"/>
      </rPr>
      <t>MACHOA PANAIFO ROSA CLAVELA</t>
    </r>
  </si>
  <si>
    <r>
      <rPr>
        <sz val="8"/>
        <rFont val="Arial MT"/>
        <family val="2"/>
      </rPr>
      <t>BOHORQUEZ GOMEZ CESAR AUGUSTO</t>
    </r>
  </si>
  <si>
    <r>
      <rPr>
        <sz val="8"/>
        <rFont val="Arial MT"/>
        <family val="2"/>
      </rPr>
      <t>GARCIA SERRANO JUAN CARLOS</t>
    </r>
  </si>
  <si>
    <r>
      <rPr>
        <sz val="8"/>
        <rFont val="Arial MT"/>
        <family val="2"/>
      </rPr>
      <t>CALDERON DUEÑAS ESTEBAN ALEJANDRO</t>
    </r>
  </si>
  <si>
    <r>
      <rPr>
        <sz val="8"/>
        <rFont val="Arial MT"/>
        <family val="2"/>
      </rPr>
      <t>MORA MUÑOZ DIEGO EDIXON</t>
    </r>
  </si>
  <si>
    <r>
      <rPr>
        <sz val="8"/>
        <rFont val="Arial MT"/>
        <family val="2"/>
      </rPr>
      <t>PEÑA GOMEZ JOSE FRANCISCO</t>
    </r>
  </si>
  <si>
    <r>
      <rPr>
        <sz val="8"/>
        <rFont val="Arial MT"/>
        <family val="2"/>
      </rPr>
      <t>CARDENAS PEÑA OSCAR ANDRES</t>
    </r>
  </si>
  <si>
    <r>
      <rPr>
        <sz val="8"/>
        <rFont val="Arial MT"/>
        <family val="2"/>
      </rPr>
      <t>GONZALEZ CAICEDO JORGE ARMANDO</t>
    </r>
  </si>
  <si>
    <r>
      <rPr>
        <sz val="8"/>
        <rFont val="Arial MT"/>
        <family val="2"/>
      </rPr>
      <t>APARICIO  CARDENAS LUIS ANTONIO</t>
    </r>
  </si>
  <si>
    <r>
      <rPr>
        <sz val="8"/>
        <rFont val="Arial MT"/>
        <family val="2"/>
      </rPr>
      <t>GALLEGO DUQUE JAVIER RAUL</t>
    </r>
  </si>
  <si>
    <r>
      <rPr>
        <sz val="8"/>
        <rFont val="Arial MT"/>
        <family val="2"/>
      </rPr>
      <t>MENDEZ AVENDAÑO EDGAR ALBEIRO</t>
    </r>
  </si>
  <si>
    <r>
      <rPr>
        <sz val="8"/>
        <rFont val="Arial MT"/>
        <family val="2"/>
      </rPr>
      <t>MONTOYA BONILLA JUAN FELIPE</t>
    </r>
  </si>
  <si>
    <r>
      <rPr>
        <sz val="8"/>
        <rFont val="Arial MT"/>
        <family val="2"/>
      </rPr>
      <t>SEGURA RODRIGUEZ JOHN ALEXANDER</t>
    </r>
  </si>
  <si>
    <r>
      <rPr>
        <sz val="8"/>
        <rFont val="Arial MT"/>
        <family val="2"/>
      </rPr>
      <t>VILLOTA TITISTAR EVER JAIRO</t>
    </r>
  </si>
  <si>
    <r>
      <rPr>
        <sz val="8"/>
        <rFont val="Arial MT"/>
        <family val="2"/>
      </rPr>
      <t>CHAVES VARGAS CARLOS ROBERTO</t>
    </r>
  </si>
  <si>
    <r>
      <rPr>
        <sz val="8"/>
        <rFont val="Arial MT"/>
        <family val="2"/>
      </rPr>
      <t>GIRON LOPEZ ANDERSON</t>
    </r>
  </si>
  <si>
    <r>
      <rPr>
        <sz val="8"/>
        <rFont val="Arial MT"/>
        <family val="2"/>
      </rPr>
      <t>HOYOS MONCADA OLVER ANDRES</t>
    </r>
  </si>
  <si>
    <r>
      <rPr>
        <sz val="8"/>
        <rFont val="Arial MT"/>
        <family val="2"/>
      </rPr>
      <t>COPETE REYES MIGUEL FERNANDO</t>
    </r>
  </si>
  <si>
    <r>
      <rPr>
        <sz val="8"/>
        <rFont val="Arial MT"/>
        <family val="2"/>
      </rPr>
      <t>CARDOZO MURILLO LUZ MELIDA</t>
    </r>
  </si>
  <si>
    <r>
      <rPr>
        <sz val="8"/>
        <rFont val="Arial MT"/>
        <family val="2"/>
      </rPr>
      <t>DEVIA ORTIZ JAIRO ANDRES</t>
    </r>
  </si>
  <si>
    <r>
      <rPr>
        <sz val="8"/>
        <rFont val="Arial MT"/>
        <family val="2"/>
      </rPr>
      <t>SEPULVEDA PALENCIA CARLOS EDUARDO</t>
    </r>
  </si>
  <si>
    <r>
      <rPr>
        <sz val="8"/>
        <rFont val="Arial MT"/>
        <family val="2"/>
      </rPr>
      <t>LARGO MOZO ANDER ARBEY</t>
    </r>
  </si>
  <si>
    <r>
      <rPr>
        <sz val="8"/>
        <rFont val="Arial MT"/>
        <family val="2"/>
      </rPr>
      <t>REYES AVILA GERARDO ALFONSO</t>
    </r>
  </si>
  <si>
    <r>
      <rPr>
        <sz val="8"/>
        <rFont val="Arial MT"/>
        <family val="2"/>
      </rPr>
      <t xml:space="preserve">ALFONSO DE
</t>
    </r>
    <r>
      <rPr>
        <sz val="8"/>
        <rFont val="Arial MT"/>
        <family val="2"/>
      </rPr>
      <t>SALAMANCA FANNY MARINA</t>
    </r>
  </si>
  <si>
    <r>
      <rPr>
        <sz val="8"/>
        <rFont val="Arial MT"/>
        <family val="2"/>
      </rPr>
      <t>ALZATE RIAÑO ARBEY</t>
    </r>
  </si>
  <si>
    <r>
      <rPr>
        <sz val="8"/>
        <rFont val="Arial MT"/>
        <family val="2"/>
      </rPr>
      <t>LOZADA AVILA HECTOR ANDREY</t>
    </r>
  </si>
  <si>
    <r>
      <rPr>
        <sz val="8"/>
        <rFont val="Arial MT"/>
        <family val="2"/>
      </rPr>
      <t>ROBAYO LEAL MARTHA CECILIA</t>
    </r>
  </si>
  <si>
    <r>
      <rPr>
        <sz val="8"/>
        <rFont val="Arial MT"/>
        <family val="2"/>
      </rPr>
      <t>PENA REINA CLAUDIA LORENA</t>
    </r>
  </si>
  <si>
    <r>
      <rPr>
        <sz val="8"/>
        <rFont val="Arial MT"/>
        <family val="2"/>
      </rPr>
      <t>GUTIERREZ GUTIERREZ JOHNNY ELKIN</t>
    </r>
  </si>
  <si>
    <r>
      <rPr>
        <sz val="8"/>
        <rFont val="Arial MT"/>
        <family val="2"/>
      </rPr>
      <t>URIBE SANCHEZ JOHN ANDERSON</t>
    </r>
  </si>
  <si>
    <r>
      <rPr>
        <sz val="8"/>
        <rFont val="Arial MT"/>
        <family val="2"/>
      </rPr>
      <t>AGUILAR RODRIGUEZ JAIME</t>
    </r>
  </si>
  <si>
    <r>
      <rPr>
        <sz val="8"/>
        <rFont val="Arial MT"/>
        <family val="2"/>
      </rPr>
      <t>AMAYA RIAÑO MARIA CELINA</t>
    </r>
  </si>
  <si>
    <r>
      <rPr>
        <sz val="8"/>
        <rFont val="Arial MT"/>
        <family val="2"/>
      </rPr>
      <t>MARTINEZ CASTAÑEDA CARLOS EDUA</t>
    </r>
  </si>
  <si>
    <r>
      <rPr>
        <sz val="8"/>
        <rFont val="Arial MT"/>
        <family val="2"/>
      </rPr>
      <t>CHAVARRO LOZANO JORGE ARMANDO</t>
    </r>
  </si>
  <si>
    <r>
      <rPr>
        <sz val="8"/>
        <rFont val="Arial MT"/>
        <family val="2"/>
      </rPr>
      <t>VARGAS RODRÍGUEZ JULIAN NICOLÁS</t>
    </r>
  </si>
  <si>
    <r>
      <rPr>
        <sz val="8"/>
        <rFont val="Arial MT"/>
        <family val="2"/>
      </rPr>
      <t>LOPEZ MORALES GERMAN DARIO</t>
    </r>
  </si>
  <si>
    <r>
      <rPr>
        <sz val="8"/>
        <rFont val="Arial MT"/>
        <family val="2"/>
      </rPr>
      <t>TANGARIFE HIGUITA RODRIGO ANTONIO</t>
    </r>
  </si>
  <si>
    <r>
      <rPr>
        <sz val="8"/>
        <rFont val="Arial MT"/>
        <family val="2"/>
      </rPr>
      <t>LOPEZ ARANZAZU DUVAN  ANTONIO</t>
    </r>
  </si>
  <si>
    <r>
      <rPr>
        <sz val="8"/>
        <rFont val="Arial MT"/>
        <family val="2"/>
      </rPr>
      <t>ROMERO MANCERA MIGUEL ARVEY</t>
    </r>
  </si>
  <si>
    <r>
      <rPr>
        <sz val="8"/>
        <rFont val="Arial MT"/>
        <family val="2"/>
      </rPr>
      <t>OSPINA MUÑOZ OLMER</t>
    </r>
  </si>
  <si>
    <r>
      <rPr>
        <sz val="8"/>
        <rFont val="Arial MT"/>
        <family val="2"/>
      </rPr>
      <t>DAZA ELKYN FERNEY</t>
    </r>
  </si>
  <si>
    <r>
      <rPr>
        <sz val="8"/>
        <rFont val="Arial MT"/>
        <family val="2"/>
      </rPr>
      <t>ARANGO GONZALEZ JUAN PABLO</t>
    </r>
  </si>
  <si>
    <r>
      <rPr>
        <sz val="8"/>
        <rFont val="Arial MT"/>
        <family val="2"/>
      </rPr>
      <t>BEDOYA HERNANDEZ JULIAN  DAVID</t>
    </r>
  </si>
  <si>
    <r>
      <rPr>
        <sz val="8"/>
        <rFont val="Arial MT"/>
        <family val="2"/>
      </rPr>
      <t>AGUDELO CARDONA NELSON</t>
    </r>
  </si>
  <si>
    <r>
      <rPr>
        <sz val="8"/>
        <rFont val="Arial MT"/>
        <family val="2"/>
      </rPr>
      <t>BENAVIDES URBINA TITO FABIAN</t>
    </r>
  </si>
  <si>
    <r>
      <rPr>
        <sz val="8"/>
        <rFont val="Arial MT"/>
        <family val="2"/>
      </rPr>
      <t>SERRANO JOSE ARISTOGENES</t>
    </r>
  </si>
  <si>
    <r>
      <rPr>
        <sz val="8"/>
        <rFont val="Arial MT"/>
        <family val="2"/>
      </rPr>
      <t>ACOSTA DE LA CRUZ WILBER</t>
    </r>
  </si>
  <si>
    <r>
      <rPr>
        <sz val="8"/>
        <rFont val="Arial MT"/>
        <family val="2"/>
      </rPr>
      <t>PULIDO BLANCO EDUARDO MARIA</t>
    </r>
  </si>
  <si>
    <r>
      <rPr>
        <sz val="8"/>
        <rFont val="Arial MT"/>
        <family val="2"/>
      </rPr>
      <t>LOZANO RIVERA DORIS ADRIANA</t>
    </r>
  </si>
  <si>
    <r>
      <rPr>
        <sz val="8"/>
        <rFont val="Arial MT"/>
        <family val="2"/>
      </rPr>
      <t>GIRON LUQUE CARLOS EDUARDO</t>
    </r>
  </si>
  <si>
    <r>
      <rPr>
        <sz val="8"/>
        <rFont val="Arial MT"/>
        <family val="2"/>
      </rPr>
      <t>COTE MOGOLLON NOEL FRANCISCO</t>
    </r>
  </si>
  <si>
    <r>
      <rPr>
        <sz val="8"/>
        <rFont val="Arial MT"/>
        <family val="2"/>
      </rPr>
      <t>CORDOBA ALVAREZ FRANCISCO JAVIER</t>
    </r>
  </si>
  <si>
    <r>
      <rPr>
        <sz val="8"/>
        <rFont val="Arial MT"/>
        <family val="2"/>
      </rPr>
      <t>PEREZ  HERNANDEZ ALEXANDER</t>
    </r>
  </si>
  <si>
    <r>
      <rPr>
        <sz val="8"/>
        <rFont val="Arial MT"/>
        <family val="2"/>
      </rPr>
      <t>CASTAÑEDA ROJAS SAUL ANTONIO</t>
    </r>
  </si>
  <si>
    <r>
      <rPr>
        <sz val="8"/>
        <rFont val="Arial MT"/>
        <family val="2"/>
      </rPr>
      <t>JARAMILLO JAIME DE JESUS</t>
    </r>
  </si>
  <si>
    <r>
      <rPr>
        <sz val="8"/>
        <rFont val="Arial MT"/>
        <family val="2"/>
      </rPr>
      <t>LOSADA RODRIGUEZ RAUL</t>
    </r>
  </si>
  <si>
    <r>
      <rPr>
        <sz val="8"/>
        <rFont val="Arial MT"/>
        <family val="2"/>
      </rPr>
      <t>TELLEZ CERON YOAN MANUEL</t>
    </r>
  </si>
  <si>
    <r>
      <rPr>
        <sz val="8"/>
        <rFont val="Arial MT"/>
        <family val="2"/>
      </rPr>
      <t>ESTRADA NUÑEZ JEFFERSON</t>
    </r>
  </si>
  <si>
    <r>
      <rPr>
        <sz val="8"/>
        <rFont val="Arial MT"/>
        <family val="2"/>
      </rPr>
      <t>BENAVIDES  LUIS MARTIN</t>
    </r>
  </si>
  <si>
    <r>
      <rPr>
        <sz val="8"/>
        <rFont val="Arial MT"/>
        <family val="2"/>
      </rPr>
      <t>RUIZ RODOLFO</t>
    </r>
  </si>
  <si>
    <r>
      <rPr>
        <sz val="8"/>
        <rFont val="Arial MT"/>
        <family val="2"/>
      </rPr>
      <t>MARTINEZ ORTIZ JAVIER</t>
    </r>
  </si>
  <si>
    <r>
      <rPr>
        <sz val="8"/>
        <rFont val="Arial MT"/>
        <family val="2"/>
      </rPr>
      <t>CORDOBA  OVIEDO SANDY MAGALLY</t>
    </r>
  </si>
  <si>
    <r>
      <rPr>
        <sz val="8"/>
        <rFont val="Arial MT"/>
        <family val="2"/>
      </rPr>
      <t>PUENTES RAVE LUIS ALEJANDRO</t>
    </r>
  </si>
  <si>
    <r>
      <rPr>
        <sz val="8"/>
        <rFont val="Arial MT"/>
        <family val="2"/>
      </rPr>
      <t>CANDAMIL DEL CASTILLO ANA JOHANA</t>
    </r>
  </si>
  <si>
    <r>
      <rPr>
        <sz val="8"/>
        <rFont val="Arial MT"/>
        <family val="2"/>
      </rPr>
      <t>TENSA DUARTE EDWIN</t>
    </r>
  </si>
  <si>
    <r>
      <rPr>
        <sz val="8"/>
        <rFont val="Arial MT"/>
        <family val="2"/>
      </rPr>
      <t>VARELAS VALENCIA JAIME ALEJANDRO</t>
    </r>
  </si>
  <si>
    <r>
      <rPr>
        <sz val="8"/>
        <rFont val="Arial MT"/>
        <family val="2"/>
      </rPr>
      <t>ORTEGA LOPEZ HERNAN CAMILO</t>
    </r>
  </si>
  <si>
    <r>
      <rPr>
        <sz val="8"/>
        <rFont val="Arial MT"/>
        <family val="2"/>
      </rPr>
      <t>URREA GARZON OSCAR FERNANDO</t>
    </r>
  </si>
  <si>
    <r>
      <rPr>
        <sz val="8"/>
        <rFont val="Arial MT"/>
        <family val="2"/>
      </rPr>
      <t>DÍAZ CONCICION HENRY OSWALDO</t>
    </r>
  </si>
  <si>
    <r>
      <rPr>
        <sz val="8"/>
        <rFont val="Arial MT"/>
        <family val="2"/>
      </rPr>
      <t>ESTRADA CANO GUSTAVO ADOLFO</t>
    </r>
  </si>
  <si>
    <r>
      <rPr>
        <sz val="8"/>
        <rFont val="Arial MT"/>
        <family val="2"/>
      </rPr>
      <t>GUTIÉRREZ GUZMAN DIEGO</t>
    </r>
  </si>
  <si>
    <r>
      <rPr>
        <sz val="8"/>
        <rFont val="Arial MT"/>
        <family val="2"/>
      </rPr>
      <t>MOSCOTE NIETO HERNAN GUILLERMO</t>
    </r>
  </si>
  <si>
    <r>
      <rPr>
        <sz val="8"/>
        <rFont val="Arial MT"/>
        <family val="2"/>
      </rPr>
      <t>RIOS BUENO JOSE ARNOLDO</t>
    </r>
  </si>
  <si>
    <r>
      <rPr>
        <sz val="8"/>
        <rFont val="Arial MT"/>
        <family val="2"/>
      </rPr>
      <t>RIOS BUENO SERGIO</t>
    </r>
  </si>
  <si>
    <r>
      <rPr>
        <sz val="8"/>
        <rFont val="Arial MT"/>
        <family val="2"/>
      </rPr>
      <t>DURAN AYALA JAMES</t>
    </r>
  </si>
  <si>
    <r>
      <rPr>
        <sz val="8"/>
        <rFont val="Arial MT"/>
        <family val="2"/>
      </rPr>
      <t>FLOREZ CAICEDO JAMES ADIDER</t>
    </r>
  </si>
  <si>
    <r>
      <rPr>
        <sz val="8"/>
        <rFont val="Arial MT"/>
        <family val="2"/>
      </rPr>
      <t>BARRERO GARCIA JOAQUIN .</t>
    </r>
  </si>
  <si>
    <r>
      <rPr>
        <sz val="8"/>
        <rFont val="Arial MT"/>
        <family val="2"/>
      </rPr>
      <t>GONZALEZ HERRERA LUZ HELENA</t>
    </r>
  </si>
  <si>
    <r>
      <rPr>
        <sz val="8"/>
        <rFont val="Arial MT"/>
        <family val="2"/>
      </rPr>
      <t>GUTIERREZ PINILLA GELBER HERNAN</t>
    </r>
  </si>
  <si>
    <r>
      <rPr>
        <sz val="8"/>
        <rFont val="Arial MT"/>
        <family val="2"/>
      </rPr>
      <t>LINARES GARZON EDGAR YESID</t>
    </r>
  </si>
  <si>
    <r>
      <rPr>
        <sz val="8"/>
        <rFont val="Arial MT"/>
        <family val="2"/>
      </rPr>
      <t>ROMERO SOTO DIANA CRISTINA</t>
    </r>
  </si>
  <si>
    <r>
      <rPr>
        <sz val="8"/>
        <rFont val="Arial MT"/>
        <family val="2"/>
      </rPr>
      <t>GARCÍA ELIANA YULIET</t>
    </r>
  </si>
  <si>
    <r>
      <rPr>
        <sz val="8"/>
        <rFont val="Arial MT"/>
        <family val="2"/>
      </rPr>
      <t>GUERRERO  DUEÑAS HENRY DUVAN</t>
    </r>
  </si>
  <si>
    <r>
      <rPr>
        <sz val="8"/>
        <rFont val="Arial MT"/>
        <family val="2"/>
      </rPr>
      <t>RODRÍGUEZ  TORO JESUS  ALBERTO</t>
    </r>
  </si>
  <si>
    <r>
      <rPr>
        <sz val="8"/>
        <rFont val="Arial MT"/>
        <family val="2"/>
      </rPr>
      <t>HINCAPIE PULIDO LUZ AMANDA</t>
    </r>
  </si>
  <si>
    <r>
      <rPr>
        <sz val="8"/>
        <rFont val="Arial MT"/>
        <family val="2"/>
      </rPr>
      <t>SALAZAR VALENCIA ALEJANDRO</t>
    </r>
  </si>
  <si>
    <r>
      <rPr>
        <sz val="8"/>
        <rFont val="Arial MT"/>
        <family val="2"/>
      </rPr>
      <t>GONZALEZ GONZALEZ MARIA EUGENIA</t>
    </r>
  </si>
  <si>
    <r>
      <rPr>
        <sz val="8"/>
        <rFont val="Arial MT"/>
        <family val="2"/>
      </rPr>
      <t>TORRES MEJIA LUZ MERY</t>
    </r>
  </si>
  <si>
    <r>
      <rPr>
        <sz val="8"/>
        <rFont val="Arial MT"/>
        <family val="2"/>
      </rPr>
      <t>BASTIDAS PORTILLA PATRICIA DEL SOCORRO</t>
    </r>
  </si>
  <si>
    <r>
      <rPr>
        <sz val="8"/>
        <rFont val="Arial MT"/>
        <family val="2"/>
      </rPr>
      <t>GUARNIZO PARRA JORGE ELIECER</t>
    </r>
  </si>
  <si>
    <r>
      <rPr>
        <sz val="8"/>
        <rFont val="Arial MT"/>
        <family val="2"/>
      </rPr>
      <t>LEON RIAÑO JOSE ROBERTO</t>
    </r>
  </si>
  <si>
    <r>
      <rPr>
        <sz val="8"/>
        <rFont val="Arial MT"/>
        <family val="2"/>
      </rPr>
      <t>JEREZ CASTILLO IBETH YAMILE</t>
    </r>
  </si>
  <si>
    <r>
      <rPr>
        <sz val="8"/>
        <rFont val="Arial MT"/>
        <family val="2"/>
      </rPr>
      <t>MORENO MIRANDA OSCAR ANTONIO</t>
    </r>
  </si>
  <si>
    <r>
      <rPr>
        <sz val="8"/>
        <rFont val="Arial MT"/>
        <family val="2"/>
      </rPr>
      <t>GALLEGO LONDOÑO JORGE WILLIAM</t>
    </r>
  </si>
  <si>
    <r>
      <rPr>
        <sz val="8"/>
        <rFont val="Arial MT"/>
        <family val="2"/>
      </rPr>
      <t>QUINTERO MEDINA GEORGE EDISON</t>
    </r>
  </si>
  <si>
    <r>
      <rPr>
        <sz val="8"/>
        <rFont val="Arial MT"/>
        <family val="2"/>
      </rPr>
      <t>CORRALES MONTOYA CARLOS ANDRES</t>
    </r>
  </si>
  <si>
    <r>
      <rPr>
        <sz val="8"/>
        <rFont val="Arial MT"/>
        <family val="2"/>
      </rPr>
      <t>MONTENEGRO SIERRA HERNAN SALVADOR</t>
    </r>
  </si>
  <si>
    <r>
      <rPr>
        <sz val="8"/>
        <rFont val="Arial MT"/>
        <family val="2"/>
      </rPr>
      <t>GOMEZ AGUDELO MILLER ALFONSO</t>
    </r>
  </si>
  <si>
    <r>
      <rPr>
        <sz val="8"/>
        <rFont val="Arial MT"/>
        <family val="2"/>
      </rPr>
      <t>BRAVO MUÑOZ YUBBY LUCIA</t>
    </r>
  </si>
  <si>
    <r>
      <rPr>
        <sz val="8"/>
        <rFont val="Arial MT"/>
        <family val="2"/>
      </rPr>
      <t>BEJARANO PINILLA CARLOS ARTURO</t>
    </r>
  </si>
  <si>
    <r>
      <rPr>
        <sz val="8"/>
        <rFont val="Arial MT"/>
        <family val="2"/>
      </rPr>
      <t>ALVAREZ VARGAS JOSE AUGUSTO</t>
    </r>
  </si>
  <si>
    <r>
      <rPr>
        <sz val="8"/>
        <rFont val="Arial MT"/>
        <family val="2"/>
      </rPr>
      <t>VIVEROS VIAFARA JAIME</t>
    </r>
  </si>
  <si>
    <r>
      <rPr>
        <sz val="8"/>
        <rFont val="Arial MT"/>
        <family val="2"/>
      </rPr>
      <t>VARGAS MARIN GERARDO</t>
    </r>
  </si>
  <si>
    <r>
      <rPr>
        <sz val="8"/>
        <rFont val="Arial MT"/>
        <family val="2"/>
      </rPr>
      <t>NUÑEZ CORREDOR WILLIAM ORLANDO</t>
    </r>
  </si>
  <si>
    <r>
      <rPr>
        <sz val="8"/>
        <rFont val="Arial MT"/>
        <family val="2"/>
      </rPr>
      <t>ALBOR GONZALEZ BORIS ALBERTO</t>
    </r>
  </si>
  <si>
    <r>
      <rPr>
        <sz val="8"/>
        <rFont val="Arial MT"/>
        <family val="2"/>
      </rPr>
      <t>TORO CARMONA JORGE IVAN</t>
    </r>
  </si>
  <si>
    <r>
      <rPr>
        <sz val="8"/>
        <rFont val="Arial MT"/>
        <family val="2"/>
      </rPr>
      <t>ROMERO MONTOYA JAIME ALFREDO</t>
    </r>
  </si>
  <si>
    <r>
      <rPr>
        <sz val="8"/>
        <rFont val="Arial MT"/>
        <family val="2"/>
      </rPr>
      <t>CONTRERAS BELLO YOLANDA</t>
    </r>
  </si>
  <si>
    <r>
      <rPr>
        <sz val="8"/>
        <rFont val="Arial MT"/>
        <family val="2"/>
      </rPr>
      <t>GAMBA HOMBITA ARLEY</t>
    </r>
  </si>
  <si>
    <r>
      <rPr>
        <sz val="8"/>
        <rFont val="Arial MT"/>
        <family val="2"/>
      </rPr>
      <t>BURBANO URBANO LUIS EDUARDO</t>
    </r>
  </si>
  <si>
    <r>
      <rPr>
        <sz val="8"/>
        <rFont val="Arial MT"/>
        <family val="2"/>
      </rPr>
      <t>PARRA ARAGON CAMILO ANDRES</t>
    </r>
  </si>
  <si>
    <r>
      <rPr>
        <sz val="8"/>
        <rFont val="Arial MT"/>
        <family val="2"/>
      </rPr>
      <t>ROJAS GALEANO MIGUEL ANGEL</t>
    </r>
  </si>
  <si>
    <r>
      <rPr>
        <sz val="8"/>
        <rFont val="Arial MT"/>
        <family val="2"/>
      </rPr>
      <t>SANCHEZ CASTAÑEDA NESTOR DAVID</t>
    </r>
  </si>
  <si>
    <r>
      <rPr>
        <sz val="8"/>
        <rFont val="Arial MT"/>
        <family val="2"/>
      </rPr>
      <t>PINEDA RAMIREZ ROCKNY ANDERSON</t>
    </r>
  </si>
  <si>
    <r>
      <rPr>
        <sz val="8"/>
        <rFont val="Arial MT"/>
        <family val="2"/>
      </rPr>
      <t>ARISMENDY GOMEZ ALEJANDRA</t>
    </r>
  </si>
  <si>
    <r>
      <rPr>
        <sz val="8"/>
        <rFont val="Arial MT"/>
        <family val="2"/>
      </rPr>
      <t>SARABIA DÍAZ JEISON ISIDRO</t>
    </r>
  </si>
  <si>
    <r>
      <rPr>
        <sz val="8"/>
        <rFont val="Arial MT"/>
        <family val="2"/>
      </rPr>
      <t>GUEVARA GIRALDO JOHANNA ALEXANDRA</t>
    </r>
  </si>
  <si>
    <r>
      <rPr>
        <sz val="8"/>
        <rFont val="Arial MT"/>
        <family val="2"/>
      </rPr>
      <t>AGUILAR VILLARRAGA HENRY ALBERTO</t>
    </r>
  </si>
  <si>
    <r>
      <rPr>
        <sz val="8"/>
        <rFont val="Arial MT"/>
        <family val="2"/>
      </rPr>
      <t>TORRES RINCON GILBERTH EFRAIN</t>
    </r>
  </si>
  <si>
    <r>
      <rPr>
        <sz val="8"/>
        <rFont val="Arial MT"/>
        <family val="2"/>
      </rPr>
      <t>GONZALEZ GONZALEZ CLAUDIA MARCELA</t>
    </r>
  </si>
  <si>
    <r>
      <rPr>
        <sz val="8"/>
        <rFont val="Arial MT"/>
        <family val="2"/>
      </rPr>
      <t>GALLON RUIZ JORGE EDUARDO</t>
    </r>
  </si>
  <si>
    <r>
      <rPr>
        <sz val="8"/>
        <rFont val="Arial MT"/>
        <family val="2"/>
      </rPr>
      <t>JIMENEZ CASTAÑO LINA MARCELA</t>
    </r>
  </si>
  <si>
    <r>
      <rPr>
        <sz val="8"/>
        <rFont val="Arial MT"/>
        <family val="2"/>
      </rPr>
      <t>ORTIZ DIAZ ANTONIO JOSE</t>
    </r>
  </si>
  <si>
    <r>
      <rPr>
        <sz val="8"/>
        <rFont val="Arial MT"/>
        <family val="2"/>
      </rPr>
      <t>GONZALEZ PATIÑO FABIAN</t>
    </r>
  </si>
  <si>
    <r>
      <rPr>
        <sz val="8"/>
        <rFont val="Arial MT"/>
        <family val="2"/>
      </rPr>
      <t>BETANCOURT MARTINEZ DIANA LORENA</t>
    </r>
  </si>
  <si>
    <r>
      <rPr>
        <sz val="8"/>
        <rFont val="Arial MT"/>
        <family val="2"/>
      </rPr>
      <t>CASTILLO CASTILLO RODOLFO VIDAL</t>
    </r>
  </si>
  <si>
    <r>
      <rPr>
        <sz val="8"/>
        <rFont val="Arial MT"/>
        <family val="2"/>
      </rPr>
      <t>GRAJALES NIÑO JEISON ADRIAN</t>
    </r>
  </si>
  <si>
    <r>
      <rPr>
        <sz val="8"/>
        <rFont val="Arial MT"/>
        <family val="2"/>
      </rPr>
      <t>TORRES ESPINAL ZURELLY</t>
    </r>
  </si>
  <si>
    <r>
      <rPr>
        <sz val="8"/>
        <rFont val="Arial MT"/>
        <family val="2"/>
      </rPr>
      <t>OSORIO SANCHEZ ALDERSON DANILO</t>
    </r>
  </si>
  <si>
    <r>
      <rPr>
        <sz val="8"/>
        <rFont val="Arial MT"/>
        <family val="2"/>
      </rPr>
      <t>HERRERA JATIVA JAIME ALIRIO</t>
    </r>
  </si>
  <si>
    <r>
      <rPr>
        <sz val="8"/>
        <rFont val="Arial MT"/>
        <family val="2"/>
      </rPr>
      <t>CASTAÑO RESTREPO ESTEBAN</t>
    </r>
  </si>
  <si>
    <r>
      <rPr>
        <sz val="8"/>
        <rFont val="Arial MT"/>
        <family val="2"/>
      </rPr>
      <t>RIVEROS MEDINA RICARDO</t>
    </r>
  </si>
  <si>
    <r>
      <rPr>
        <sz val="8"/>
        <rFont val="Arial MT"/>
        <family val="2"/>
      </rPr>
      <t>SANDOVAL QUITIAN ANA CLAVEL</t>
    </r>
  </si>
  <si>
    <r>
      <rPr>
        <sz val="8"/>
        <rFont val="Arial MT"/>
        <family val="2"/>
      </rPr>
      <t>PARADA DIAZ GABRIEL</t>
    </r>
  </si>
  <si>
    <r>
      <rPr>
        <sz val="8"/>
        <rFont val="Arial MT"/>
        <family val="2"/>
      </rPr>
      <t>RUIZ JIMENEZ RODOLFO</t>
    </r>
  </si>
  <si>
    <r>
      <rPr>
        <sz val="8"/>
        <rFont val="Arial MT"/>
        <family val="2"/>
      </rPr>
      <t>ARANGO ALZATE JOHN HENRY</t>
    </r>
  </si>
  <si>
    <r>
      <rPr>
        <sz val="8"/>
        <rFont val="Arial MT"/>
        <family val="2"/>
      </rPr>
      <t>NIETO CARDENAS EDGAR ENRIQUE</t>
    </r>
  </si>
  <si>
    <r>
      <rPr>
        <sz val="8"/>
        <rFont val="Arial MT"/>
        <family val="2"/>
      </rPr>
      <t>LEON MONTES JUAN CARLOS</t>
    </r>
  </si>
  <si>
    <r>
      <rPr>
        <sz val="8"/>
        <rFont val="Arial MT"/>
        <family val="2"/>
      </rPr>
      <t>FIGUEROA MORENO CRISTHIAN ANDRES</t>
    </r>
  </si>
  <si>
    <r>
      <rPr>
        <sz val="8"/>
        <rFont val="Arial MT"/>
        <family val="2"/>
      </rPr>
      <t>VARGAS PAREDES LEIDY CAROLINA</t>
    </r>
  </si>
  <si>
    <r>
      <rPr>
        <sz val="8"/>
        <rFont val="Arial MT"/>
        <family val="2"/>
      </rPr>
      <t>LEIVA RODRIGUEZ WILLIAM FARID</t>
    </r>
  </si>
  <si>
    <r>
      <rPr>
        <sz val="8"/>
        <rFont val="Arial MT"/>
        <family val="2"/>
      </rPr>
      <t>SERNA LOPEZ BEATRIZ DEL SOCORRO</t>
    </r>
  </si>
  <si>
    <r>
      <rPr>
        <sz val="8"/>
        <rFont val="Arial MT"/>
        <family val="2"/>
      </rPr>
      <t>PATIÑO VARGAS JORGE IVAN</t>
    </r>
  </si>
  <si>
    <r>
      <rPr>
        <sz val="8"/>
        <rFont val="Arial MT"/>
        <family val="2"/>
      </rPr>
      <t>FUELAGAN CABRERA CARLSO EFREN</t>
    </r>
  </si>
  <si>
    <r>
      <rPr>
        <sz val="8"/>
        <rFont val="Arial MT"/>
        <family val="2"/>
      </rPr>
      <t>ORTEGA OTALORA DIEGO</t>
    </r>
  </si>
  <si>
    <r>
      <rPr>
        <sz val="8"/>
        <rFont val="Arial MT"/>
        <family val="2"/>
      </rPr>
      <t>CUADROS VELOZA LIZ WENDY</t>
    </r>
  </si>
  <si>
    <r>
      <rPr>
        <sz val="8"/>
        <rFont val="Arial MT"/>
        <family val="2"/>
      </rPr>
      <t>CUBIDES SALAZAR JUAN PABLO</t>
    </r>
  </si>
  <si>
    <r>
      <rPr>
        <sz val="8"/>
        <rFont val="Arial MT"/>
        <family val="2"/>
      </rPr>
      <t>VARGAS BEDOYA DIDIER ANTONIO</t>
    </r>
  </si>
  <si>
    <r>
      <rPr>
        <sz val="8"/>
        <rFont val="Arial MT"/>
        <family val="2"/>
      </rPr>
      <t>ORJUELA BAUTISTA JOSE IVAN</t>
    </r>
  </si>
  <si>
    <r>
      <rPr>
        <sz val="8"/>
        <rFont val="Arial MT"/>
        <family val="2"/>
      </rPr>
      <t>RODRIGUEZ LOZANO RICHARD ANTONIO</t>
    </r>
  </si>
  <si>
    <r>
      <rPr>
        <sz val="8"/>
        <rFont val="Arial MT"/>
        <family val="2"/>
      </rPr>
      <t>TORRES CASTELLANOS DIANA CONSTANZA</t>
    </r>
  </si>
  <si>
    <r>
      <rPr>
        <sz val="8"/>
        <rFont val="Arial MT"/>
        <family val="2"/>
      </rPr>
      <t>ALVAREZ GONZALEZ VIVIANA MARCELA</t>
    </r>
  </si>
  <si>
    <r>
      <rPr>
        <sz val="8"/>
        <rFont val="Arial MT"/>
        <family val="2"/>
      </rPr>
      <t>VARELA BENITEZ SANDRA SORELLY</t>
    </r>
  </si>
  <si>
    <r>
      <rPr>
        <sz val="8"/>
        <rFont val="Arial MT"/>
        <family val="2"/>
      </rPr>
      <t>MONGUI WALTEROS DIEGO ALEXANDER</t>
    </r>
  </si>
  <si>
    <r>
      <rPr>
        <sz val="8"/>
        <rFont val="Arial MT"/>
        <family val="2"/>
      </rPr>
      <t>CARDENAS GONZALEZ SERGIO EDUARDO</t>
    </r>
  </si>
  <si>
    <r>
      <rPr>
        <sz val="8"/>
        <rFont val="Arial MT"/>
        <family val="2"/>
      </rPr>
      <t>TORRES ANGARITA CRISTIAN IVAN</t>
    </r>
  </si>
  <si>
    <r>
      <rPr>
        <sz val="8"/>
        <rFont val="Arial MT"/>
        <family val="2"/>
      </rPr>
      <t>MARULANDA AGUIRRE SINDY YURANI</t>
    </r>
  </si>
  <si>
    <r>
      <rPr>
        <sz val="8"/>
        <rFont val="Arial MT"/>
        <family val="2"/>
      </rPr>
      <t>RAMIREZ SANCHEZ HERNAN ALONSO</t>
    </r>
  </si>
  <si>
    <r>
      <rPr>
        <sz val="8"/>
        <rFont val="Arial MT"/>
        <family val="2"/>
      </rPr>
      <t>MONTILLA MANRIQUE LEIDY</t>
    </r>
  </si>
  <si>
    <r>
      <rPr>
        <sz val="8"/>
        <rFont val="Arial MT"/>
        <family val="2"/>
      </rPr>
      <t>PARRA ESPINEL DEIBY ALEXIS</t>
    </r>
  </si>
  <si>
    <r>
      <rPr>
        <sz val="8"/>
        <rFont val="Arial MT"/>
        <family val="2"/>
      </rPr>
      <t>DIAZ GOMEZ DEHIBY ALEXANDER</t>
    </r>
  </si>
  <si>
    <r>
      <rPr>
        <sz val="8"/>
        <rFont val="Arial MT"/>
        <family val="2"/>
      </rPr>
      <t>GALINDO DIAZ DIEGO ALBERTO</t>
    </r>
  </si>
  <si>
    <r>
      <rPr>
        <sz val="8"/>
        <rFont val="Arial MT"/>
        <family val="2"/>
      </rPr>
      <t>POSADA ROBLEDO JOHNATAN</t>
    </r>
  </si>
  <si>
    <r>
      <rPr>
        <sz val="8"/>
        <rFont val="Arial MT"/>
        <family val="2"/>
      </rPr>
      <t>HERRERA RIVERA JEFFERSON HERNAN</t>
    </r>
  </si>
  <si>
    <r>
      <rPr>
        <sz val="8"/>
        <rFont val="Arial MT"/>
        <family val="2"/>
      </rPr>
      <t>TAPIA CARLOSAMA DEYANIRA LISBEHT</t>
    </r>
  </si>
  <si>
    <r>
      <rPr>
        <sz val="8"/>
        <rFont val="Arial MT"/>
        <family val="2"/>
      </rPr>
      <t>MANRIQUE GUARIN IVAN DARIO</t>
    </r>
  </si>
  <si>
    <r>
      <rPr>
        <sz val="8"/>
        <rFont val="Arial MT"/>
        <family val="2"/>
      </rPr>
      <t>PAVA VALLEJO OSCAR EDUARDO</t>
    </r>
  </si>
  <si>
    <r>
      <rPr>
        <sz val="8"/>
        <rFont val="Arial MT"/>
        <family val="2"/>
      </rPr>
      <t>GUTIERREZ GRIMALDO LUIS FELIPE</t>
    </r>
  </si>
  <si>
    <r>
      <rPr>
        <sz val="8"/>
        <rFont val="Arial MT"/>
        <family val="2"/>
      </rPr>
      <t>PINEDA JIMENEZ NELSON ORLANDO</t>
    </r>
  </si>
  <si>
    <r>
      <rPr>
        <sz val="8"/>
        <rFont val="Arial MT"/>
        <family val="2"/>
      </rPr>
      <t>CRUZ ARBELÁEZ SHARON ANDREA</t>
    </r>
  </si>
  <si>
    <r>
      <rPr>
        <sz val="8"/>
        <rFont val="Arial MT"/>
        <family val="2"/>
      </rPr>
      <t>URREGO LEON DIANA MILENA</t>
    </r>
  </si>
  <si>
    <r>
      <rPr>
        <sz val="8"/>
        <rFont val="Arial MT"/>
        <family val="2"/>
      </rPr>
      <t xml:space="preserve">ARENALES
</t>
    </r>
    <r>
      <rPr>
        <sz val="8"/>
        <rFont val="Arial MT"/>
        <family val="2"/>
      </rPr>
      <t>CASTELLANOS RICARDO ANTONIO</t>
    </r>
  </si>
  <si>
    <r>
      <rPr>
        <sz val="8"/>
        <rFont val="Arial MT"/>
        <family val="2"/>
      </rPr>
      <t>MARTINEZ QUINTERO DIEGO ALEJANDRO</t>
    </r>
  </si>
  <si>
    <r>
      <rPr>
        <sz val="8"/>
        <rFont val="Arial MT"/>
        <family val="2"/>
      </rPr>
      <t>MELENDEZ  ROJAS RUBEN DARIO</t>
    </r>
  </si>
  <si>
    <r>
      <rPr>
        <sz val="8"/>
        <rFont val="Arial MT"/>
        <family val="2"/>
      </rPr>
      <t>MADRID RUIZ RAFAEL ARMANDO</t>
    </r>
  </si>
  <si>
    <r>
      <rPr>
        <sz val="8"/>
        <rFont val="Arial MT"/>
        <family val="2"/>
      </rPr>
      <t>BLANCO ASCENCIO JORGE ANDRES</t>
    </r>
  </si>
  <si>
    <r>
      <rPr>
        <sz val="8"/>
        <rFont val="Arial MT"/>
        <family val="2"/>
      </rPr>
      <t>ROMERO TUIRAN DANIEL EDUARDO</t>
    </r>
  </si>
  <si>
    <r>
      <rPr>
        <sz val="8"/>
        <rFont val="Arial MT"/>
        <family val="2"/>
      </rPr>
      <t>BERDUGO SARMIENTO GUILLERMO ALBERTO</t>
    </r>
  </si>
  <si>
    <r>
      <rPr>
        <sz val="8"/>
        <rFont val="Arial MT"/>
        <family val="2"/>
      </rPr>
      <t>SALAS PEÑA JUAN PABLO</t>
    </r>
  </si>
  <si>
    <r>
      <rPr>
        <sz val="8"/>
        <rFont val="Arial MT"/>
        <family val="2"/>
      </rPr>
      <t>SILVA  SOTO  JAVIER ANTONIO</t>
    </r>
  </si>
  <si>
    <r>
      <rPr>
        <sz val="8"/>
        <rFont val="Arial MT"/>
        <family val="2"/>
      </rPr>
      <t>ZAPATA SANCHEZ ANDRES FELIPE</t>
    </r>
  </si>
  <si>
    <r>
      <rPr>
        <sz val="8"/>
        <rFont val="Arial MT"/>
        <family val="2"/>
      </rPr>
      <t>VERGARA GONZALEZ FREDY NELSON</t>
    </r>
  </si>
  <si>
    <r>
      <rPr>
        <sz val="8"/>
        <rFont val="Arial MT"/>
        <family val="2"/>
      </rPr>
      <t>GARZON CHAVEZ YOVANY ANDRES</t>
    </r>
  </si>
  <si>
    <r>
      <rPr>
        <sz val="8"/>
        <rFont val="Arial MT"/>
        <family val="2"/>
      </rPr>
      <t>BOTELLO BARRAZA YEISON YAIR</t>
    </r>
  </si>
  <si>
    <r>
      <rPr>
        <sz val="8"/>
        <rFont val="Arial MT"/>
        <family val="2"/>
      </rPr>
      <t>LÓPEZ HOYOS JOHN EDWIN</t>
    </r>
  </si>
  <si>
    <r>
      <rPr>
        <sz val="8"/>
        <rFont val="Arial MT"/>
        <family val="2"/>
      </rPr>
      <t>CORNEJO CONTRERAS JUAN FELIPE</t>
    </r>
  </si>
  <si>
    <r>
      <rPr>
        <sz val="8"/>
        <rFont val="Arial MT"/>
        <family val="2"/>
      </rPr>
      <t>CHARRY SANCHEZ CARLOS EDUARDO</t>
    </r>
  </si>
  <si>
    <r>
      <rPr>
        <sz val="8"/>
        <rFont val="Arial MT"/>
        <family val="2"/>
      </rPr>
      <t>GARCES VARGAS SIMON</t>
    </r>
  </si>
  <si>
    <r>
      <rPr>
        <sz val="8"/>
        <rFont val="Arial MT"/>
        <family val="2"/>
      </rPr>
      <t>GÓMEZ  RODRÍGUEZ CARLOS  ERNESTO</t>
    </r>
  </si>
  <si>
    <r>
      <rPr>
        <sz val="8"/>
        <rFont val="Arial MT"/>
        <family val="2"/>
      </rPr>
      <t>CIFUENTES RINCON DIEGO FERNANDO</t>
    </r>
  </si>
  <si>
    <r>
      <rPr>
        <sz val="8"/>
        <rFont val="Arial MT"/>
        <family val="2"/>
      </rPr>
      <t>CESPEDES TONCEL LEIDY  JOHANA</t>
    </r>
  </si>
  <si>
    <r>
      <rPr>
        <sz val="8"/>
        <rFont val="Arial MT"/>
        <family val="2"/>
      </rPr>
      <t>URIBE MARTÍNEZ MARCOS</t>
    </r>
  </si>
  <si>
    <r>
      <rPr>
        <sz val="8"/>
        <rFont val="Arial MT"/>
        <family val="2"/>
      </rPr>
      <t>RIOS RAMIREZ YORMAN ALONSO</t>
    </r>
  </si>
  <si>
    <r>
      <rPr>
        <sz val="8"/>
        <rFont val="Arial MT"/>
        <family val="2"/>
      </rPr>
      <t>GOMEZ QUINTERO WALTER ANDRES</t>
    </r>
  </si>
  <si>
    <r>
      <rPr>
        <sz val="8"/>
        <rFont val="Arial MT"/>
        <family val="2"/>
      </rPr>
      <t>BRICEÑO GIL GERMAN</t>
    </r>
  </si>
  <si>
    <r>
      <rPr>
        <sz val="8"/>
        <rFont val="Arial MT"/>
        <family val="2"/>
      </rPr>
      <t>MILLAN MONTOYA JOHAN STIVEN</t>
    </r>
  </si>
  <si>
    <r>
      <rPr>
        <sz val="8"/>
        <rFont val="Arial MT"/>
        <family val="2"/>
      </rPr>
      <t>PEREZ RODRIGUEZ KAREN TATIANA</t>
    </r>
  </si>
  <si>
    <r>
      <rPr>
        <sz val="8"/>
        <rFont val="Arial MT"/>
        <family val="2"/>
      </rPr>
      <t>CUESTA LEMUS JHON ALEXANDER</t>
    </r>
  </si>
  <si>
    <r>
      <rPr>
        <sz val="8"/>
        <rFont val="Arial MT"/>
        <family val="2"/>
      </rPr>
      <t>MENESES GALINDO JAZMIN LUCIA</t>
    </r>
  </si>
  <si>
    <r>
      <rPr>
        <sz val="8"/>
        <rFont val="Arial MT"/>
        <family val="2"/>
      </rPr>
      <t>BARAJAS SANDOVAL ALBEIRO</t>
    </r>
  </si>
  <si>
    <r>
      <rPr>
        <sz val="8"/>
        <rFont val="Arial MT"/>
        <family val="2"/>
      </rPr>
      <t>NIETO RUSSI CESAR AUGUSTO</t>
    </r>
  </si>
  <si>
    <r>
      <rPr>
        <sz val="8"/>
        <rFont val="Arial MT"/>
        <family val="2"/>
      </rPr>
      <t>AGUDELO GUTIERREZ CARLOS ANDRES</t>
    </r>
  </si>
  <si>
    <r>
      <rPr>
        <sz val="8"/>
        <rFont val="Arial MT"/>
        <family val="2"/>
      </rPr>
      <t>ARCILA  GARCIA NATALIA</t>
    </r>
  </si>
  <si>
    <r>
      <rPr>
        <sz val="8"/>
        <rFont val="Arial MT"/>
        <family val="2"/>
      </rPr>
      <t>RODRIGUEZ HERRERA JUAN CARLOS</t>
    </r>
  </si>
  <si>
    <r>
      <rPr>
        <sz val="8"/>
        <rFont val="Arial MT"/>
        <family val="2"/>
      </rPr>
      <t>ORTIZ ALBORNOZ ANGIE LISETH</t>
    </r>
  </si>
  <si>
    <r>
      <rPr>
        <sz val="8"/>
        <rFont val="Arial MT"/>
        <family val="2"/>
      </rPr>
      <t>JIMENEZ CARREÑO JOHN ALEXANDER</t>
    </r>
  </si>
  <si>
    <r>
      <rPr>
        <sz val="8"/>
        <rFont val="Arial MT"/>
        <family val="2"/>
      </rPr>
      <t>CASTRO AVILA OMAR</t>
    </r>
  </si>
  <si>
    <r>
      <rPr>
        <sz val="8"/>
        <rFont val="Arial MT"/>
        <family val="2"/>
      </rPr>
      <t>VELASQUEZ NAPOLEON</t>
    </r>
  </si>
  <si>
    <r>
      <rPr>
        <sz val="8"/>
        <rFont val="Arial MT"/>
        <family val="2"/>
      </rPr>
      <t>SANDOVAL ANGULO LUIS YAMID</t>
    </r>
  </si>
  <si>
    <r>
      <rPr>
        <sz val="8"/>
        <rFont val="Arial MT"/>
        <family val="2"/>
      </rPr>
      <t>ESTUPIÑAN MAFLA WILMER JESUS</t>
    </r>
  </si>
  <si>
    <r>
      <rPr>
        <sz val="8"/>
        <rFont val="Arial MT"/>
        <family val="2"/>
      </rPr>
      <t>VARGAS MANRIQUE VICTOR GERMAN</t>
    </r>
  </si>
  <si>
    <r>
      <rPr>
        <sz val="8"/>
        <rFont val="Arial MT"/>
        <family val="2"/>
      </rPr>
      <t>SARMIENTO HINOJOSA WILSON  RAUL</t>
    </r>
  </si>
  <si>
    <r>
      <rPr>
        <sz val="8"/>
        <rFont val="Arial MT"/>
        <family val="2"/>
      </rPr>
      <t>CASTILLO MORA EEWIN FERNANDO</t>
    </r>
  </si>
  <si>
    <r>
      <rPr>
        <sz val="8"/>
        <rFont val="Arial MT"/>
        <family val="2"/>
      </rPr>
      <t>CHAVES OMEN CAMILO ANDRES</t>
    </r>
  </si>
  <si>
    <r>
      <rPr>
        <sz val="8"/>
        <rFont val="Arial MT"/>
        <family val="2"/>
      </rPr>
      <t>MUNAR GUEVARA CARLOS HERNAN</t>
    </r>
  </si>
  <si>
    <r>
      <rPr>
        <sz val="8"/>
        <rFont val="Arial MT"/>
        <family val="2"/>
      </rPr>
      <t>DE LOS RIOS MENDIETA JUAN CARLOS</t>
    </r>
  </si>
  <si>
    <r>
      <rPr>
        <sz val="8"/>
        <rFont val="Arial MT"/>
        <family val="2"/>
      </rPr>
      <t>MARTINEZ  HERAZO CARLOS MANUEL</t>
    </r>
  </si>
  <si>
    <r>
      <rPr>
        <sz val="8"/>
        <rFont val="Arial MT"/>
        <family val="2"/>
      </rPr>
      <t>MONTES RAVE FABIAN</t>
    </r>
  </si>
  <si>
    <r>
      <rPr>
        <sz val="8"/>
        <rFont val="Arial MT"/>
        <family val="2"/>
      </rPr>
      <t>CARO  AVILA FREDY RICARDO</t>
    </r>
  </si>
  <si>
    <r>
      <rPr>
        <sz val="8"/>
        <rFont val="Arial MT"/>
        <family val="2"/>
      </rPr>
      <t>ARIAS SIERRA JEHIDER ANDRES</t>
    </r>
  </si>
  <si>
    <r>
      <rPr>
        <sz val="8"/>
        <rFont val="Arial MT"/>
        <family val="2"/>
      </rPr>
      <t>ALVAREZ  DELGADILLO ELVIS FABIAN</t>
    </r>
  </si>
  <si>
    <r>
      <rPr>
        <sz val="8"/>
        <rFont val="Arial MT"/>
        <family val="2"/>
      </rPr>
      <t>PERAFAN SUAREZ ANDRES FELIPE</t>
    </r>
  </si>
  <si>
    <r>
      <rPr>
        <sz val="8"/>
        <rFont val="Arial MT"/>
        <family val="2"/>
      </rPr>
      <t>TURMEQUE FLOREZ JUAN  CARLOS</t>
    </r>
  </si>
  <si>
    <r>
      <rPr>
        <sz val="8"/>
        <rFont val="Arial MT"/>
        <family val="2"/>
      </rPr>
      <t>DEL RIO  PULGARIN MARTA BIBIANA</t>
    </r>
  </si>
  <si>
    <r>
      <rPr>
        <sz val="8"/>
        <rFont val="Arial MT"/>
        <family val="2"/>
      </rPr>
      <t>CONTRERAS PONCE GEIMAR YESID</t>
    </r>
  </si>
  <si>
    <r>
      <rPr>
        <sz val="8"/>
        <rFont val="Arial MT"/>
        <family val="2"/>
      </rPr>
      <t>MORENO GONZALEZ FREDY ALBERTO</t>
    </r>
  </si>
  <si>
    <r>
      <rPr>
        <sz val="8"/>
        <rFont val="Arial MT"/>
        <family val="2"/>
      </rPr>
      <t>QUINTERO ZIPA YERSON DANIEL</t>
    </r>
  </si>
  <si>
    <r>
      <rPr>
        <sz val="8"/>
        <rFont val="Arial MT"/>
        <family val="2"/>
      </rPr>
      <t>CANO ZAPATA JUAN GUILLERMO</t>
    </r>
  </si>
  <si>
    <r>
      <rPr>
        <sz val="8"/>
        <rFont val="Arial MT"/>
        <family val="2"/>
      </rPr>
      <t>GOMEZ ROJAS ANDREI NICOLAI</t>
    </r>
  </si>
  <si>
    <r>
      <rPr>
        <sz val="8"/>
        <rFont val="Arial MT"/>
        <family val="2"/>
      </rPr>
      <t>RINCON CEPEDA VILMA</t>
    </r>
  </si>
  <si>
    <r>
      <rPr>
        <sz val="8"/>
        <rFont val="Arial MT"/>
        <family val="2"/>
      </rPr>
      <t>LARA LIZARAZO  ERIKA PAOLA</t>
    </r>
  </si>
  <si>
    <r>
      <rPr>
        <sz val="8"/>
        <rFont val="Arial MT"/>
        <family val="2"/>
      </rPr>
      <t>ENCISO DOMINGUEZ JAVIER ALBERTO</t>
    </r>
  </si>
  <si>
    <r>
      <rPr>
        <sz val="8"/>
        <rFont val="Arial MT"/>
        <family val="2"/>
      </rPr>
      <t>VILLARREAL PANTOJA LOLY LUZ</t>
    </r>
  </si>
  <si>
    <r>
      <rPr>
        <sz val="8"/>
        <rFont val="Arial MT"/>
        <family val="2"/>
      </rPr>
      <t>SÁNCHEZ GARZÓN LEIDY YESENIA</t>
    </r>
  </si>
  <si>
    <r>
      <rPr>
        <sz val="8"/>
        <rFont val="Arial MT"/>
        <family val="2"/>
      </rPr>
      <t>ORTEGA OBANDO ANGELA ADRIANA</t>
    </r>
  </si>
  <si>
    <r>
      <rPr>
        <sz val="8"/>
        <rFont val="Arial MT"/>
        <family val="2"/>
      </rPr>
      <t>BALLEN ORDONEZ LILIAN ASTRID</t>
    </r>
  </si>
  <si>
    <r>
      <rPr>
        <sz val="8"/>
        <rFont val="Arial MT"/>
        <family val="2"/>
      </rPr>
      <t>CONTRERAS GOMEZ OLGA YANETH</t>
    </r>
  </si>
  <si>
    <r>
      <rPr>
        <sz val="8"/>
        <rFont val="Arial MT"/>
        <family val="2"/>
      </rPr>
      <t>MARTINEZ CARDENAS LINA MILENA</t>
    </r>
  </si>
  <si>
    <r>
      <rPr>
        <sz val="8"/>
        <rFont val="Arial MT"/>
        <family val="2"/>
      </rPr>
      <t>GARZON TOVAR IVAN MAURICIO</t>
    </r>
  </si>
  <si>
    <r>
      <rPr>
        <sz val="8"/>
        <rFont val="Arial MT"/>
        <family val="2"/>
      </rPr>
      <t>PAEZ CASTAÑEDA SERGIO LEONARDO</t>
    </r>
  </si>
  <si>
    <r>
      <rPr>
        <sz val="8"/>
        <rFont val="Arial MT"/>
        <family val="2"/>
      </rPr>
      <t>BARRERO SALINAS ADALVER</t>
    </r>
  </si>
  <si>
    <r>
      <rPr>
        <sz val="8"/>
        <rFont val="Arial MT"/>
        <family val="2"/>
      </rPr>
      <t>HERNANDEZ BERMUDEZ MILTON LEANDRO</t>
    </r>
  </si>
  <si>
    <r>
      <rPr>
        <sz val="8"/>
        <rFont val="Arial MT"/>
        <family val="2"/>
      </rPr>
      <t>LOPEZ BERMUDEZ LUIS FELIPE</t>
    </r>
  </si>
  <si>
    <r>
      <rPr>
        <sz val="8"/>
        <rFont val="Arial MT"/>
        <family val="2"/>
      </rPr>
      <t>GONGORA CALLEJAS EDUARD ALFREDO</t>
    </r>
  </si>
  <si>
    <r>
      <rPr>
        <sz val="8"/>
        <rFont val="Arial MT"/>
        <family val="2"/>
      </rPr>
      <t>SOLANO SOLANO JHON JAIRO</t>
    </r>
  </si>
  <si>
    <r>
      <rPr>
        <sz val="8"/>
        <rFont val="Arial MT"/>
        <family val="2"/>
      </rPr>
      <t>NEGRETE MENDEZ JAIRO JESUS</t>
    </r>
  </si>
  <si>
    <r>
      <rPr>
        <sz val="8"/>
        <rFont val="Arial MT"/>
        <family val="2"/>
      </rPr>
      <t>BUSTAMANTE CORDOBA WINNY</t>
    </r>
  </si>
  <si>
    <r>
      <rPr>
        <sz val="8"/>
        <rFont val="Arial MT"/>
        <family val="2"/>
      </rPr>
      <t>SANCHEZ VELASQUEZ HECTOR  FABIO</t>
    </r>
  </si>
  <si>
    <r>
      <rPr>
        <sz val="8"/>
        <rFont val="Arial MT"/>
        <family val="2"/>
      </rPr>
      <t>RIVERA RODRIGUEZ LEIDY MABEL</t>
    </r>
  </si>
  <si>
    <r>
      <rPr>
        <sz val="8"/>
        <rFont val="Arial MT"/>
        <family val="2"/>
      </rPr>
      <t>NOREÑA BUITRAGO JEISSON DUVAN</t>
    </r>
  </si>
  <si>
    <r>
      <rPr>
        <sz val="8"/>
        <rFont val="Arial MT"/>
        <family val="2"/>
      </rPr>
      <t>LOPEZ NIÑO JOHANN</t>
    </r>
  </si>
  <si>
    <r>
      <rPr>
        <sz val="8"/>
        <rFont val="Arial MT"/>
        <family val="2"/>
      </rPr>
      <t>LONDOÑO ARRIETA ANDRES MAURICIO</t>
    </r>
  </si>
  <si>
    <r>
      <rPr>
        <sz val="8"/>
        <rFont val="Arial MT"/>
        <family val="2"/>
      </rPr>
      <t>PEREZ CARVAJAL HUGO ALONSO</t>
    </r>
  </si>
  <si>
    <r>
      <rPr>
        <sz val="8"/>
        <rFont val="Arial MT"/>
        <family val="2"/>
      </rPr>
      <t>TORRES SANCHEZ MAYERLY ANDREA</t>
    </r>
  </si>
  <si>
    <r>
      <rPr>
        <sz val="8"/>
        <rFont val="Arial MT"/>
        <family val="2"/>
      </rPr>
      <t>RAMIREZ MORENO JONATHAN</t>
    </r>
  </si>
  <si>
    <r>
      <rPr>
        <sz val="8"/>
        <rFont val="Arial MT"/>
        <family val="2"/>
      </rPr>
      <t>MORALES VICTOR ALFONSO</t>
    </r>
  </si>
  <si>
    <r>
      <rPr>
        <sz val="8"/>
        <rFont val="Arial MT"/>
        <family val="2"/>
      </rPr>
      <t>GALARCIO NEGRETE EVER JOSE</t>
    </r>
  </si>
  <si>
    <r>
      <rPr>
        <sz val="8"/>
        <rFont val="Arial MT"/>
        <family val="2"/>
      </rPr>
      <t>GALLEGO NOVA MAGDA PILAR</t>
    </r>
  </si>
  <si>
    <r>
      <rPr>
        <sz val="8"/>
        <rFont val="Arial MT"/>
        <family val="2"/>
      </rPr>
      <t>JUNCO ARIAS ADRIANA MARLEN</t>
    </r>
  </si>
  <si>
    <r>
      <rPr>
        <sz val="8"/>
        <rFont val="Arial MT"/>
        <family val="2"/>
      </rPr>
      <t>PINZON GIRALDO JAMES RICHARD</t>
    </r>
  </si>
  <si>
    <r>
      <rPr>
        <sz val="8"/>
        <rFont val="Arial MT"/>
        <family val="2"/>
      </rPr>
      <t>CASTILLO COMBARIZA YULIANA LIZBETH</t>
    </r>
  </si>
  <si>
    <r>
      <rPr>
        <sz val="8"/>
        <rFont val="Arial MT"/>
        <family val="2"/>
      </rPr>
      <t>RODRÍGUEZ SOTO VÍCTOR HERNÁN</t>
    </r>
  </si>
  <si>
    <r>
      <rPr>
        <sz val="8"/>
        <rFont val="Arial MT"/>
        <family val="2"/>
      </rPr>
      <t>GARZON  DIAZ DEIBY JAVIER</t>
    </r>
  </si>
  <si>
    <r>
      <rPr>
        <sz val="8"/>
        <rFont val="Arial MT"/>
        <family val="2"/>
      </rPr>
      <t>ARBELAEZ  MONTOYA EDILSON</t>
    </r>
  </si>
  <si>
    <r>
      <rPr>
        <sz val="8"/>
        <rFont val="Arial MT"/>
        <family val="2"/>
      </rPr>
      <t>ZAMBRANO RICO HALDO LEONARDO</t>
    </r>
  </si>
  <si>
    <r>
      <rPr>
        <sz val="8"/>
        <rFont val="Arial MT"/>
        <family val="2"/>
      </rPr>
      <t>MATEUS MARIÑO JAIME ALEXANDER</t>
    </r>
  </si>
  <si>
    <r>
      <rPr>
        <sz val="8"/>
        <rFont val="Arial MT"/>
        <family val="2"/>
      </rPr>
      <t>ESCALANTE GARCIA MAURICIO</t>
    </r>
  </si>
  <si>
    <r>
      <rPr>
        <sz val="8"/>
        <rFont val="Arial MT"/>
        <family val="2"/>
      </rPr>
      <t>BERMUDEZ DAGUA CARLOS ANDRES</t>
    </r>
  </si>
  <si>
    <r>
      <rPr>
        <sz val="8"/>
        <rFont val="Arial MT"/>
        <family val="2"/>
      </rPr>
      <t>AVILA MORENO GLADYS</t>
    </r>
  </si>
  <si>
    <r>
      <rPr>
        <sz val="8"/>
        <rFont val="Arial MT"/>
        <family val="2"/>
      </rPr>
      <t>SACRISTAN FRANCO HECTOR MANUEL</t>
    </r>
  </si>
  <si>
    <r>
      <rPr>
        <sz val="8"/>
        <rFont val="Arial MT"/>
        <family val="2"/>
      </rPr>
      <t>MENDEZ BARRETO LUIS FABIO</t>
    </r>
  </si>
  <si>
    <r>
      <rPr>
        <sz val="8"/>
        <rFont val="Arial MT"/>
        <family val="2"/>
      </rPr>
      <t>ROCHA RUIZ CARLOS ALIRIO</t>
    </r>
  </si>
  <si>
    <r>
      <rPr>
        <sz val="8"/>
        <rFont val="Arial MT"/>
        <family val="2"/>
      </rPr>
      <t>ROJAS SAENZ ERIK LEONARDO</t>
    </r>
  </si>
  <si>
    <r>
      <rPr>
        <sz val="8"/>
        <rFont val="Arial MT"/>
        <family val="2"/>
      </rPr>
      <t>CUBILLOS FONSECA LAURA NATALIA</t>
    </r>
  </si>
  <si>
    <r>
      <rPr>
        <sz val="8"/>
        <rFont val="Arial MT"/>
        <family val="2"/>
      </rPr>
      <t>PENA TORRES YEINNER XIOMARA</t>
    </r>
  </si>
  <si>
    <r>
      <rPr>
        <sz val="8"/>
        <rFont val="Arial MT"/>
        <family val="2"/>
      </rPr>
      <t>DIAZ ALFARO SANDRA ROCIO</t>
    </r>
  </si>
  <si>
    <r>
      <rPr>
        <sz val="8"/>
        <rFont val="Arial MT"/>
        <family val="2"/>
      </rPr>
      <t>RINCON DUCUARA JHON ALEXANDER</t>
    </r>
  </si>
  <si>
    <r>
      <rPr>
        <sz val="8"/>
        <rFont val="Arial MT"/>
        <family val="2"/>
      </rPr>
      <t>GUINAND CALDAS CESAR EMILIO</t>
    </r>
  </si>
  <si>
    <r>
      <rPr>
        <sz val="8"/>
        <rFont val="Arial MT"/>
        <family val="2"/>
      </rPr>
      <t>GARIBELLO ECHAVARRIA JHORLEY</t>
    </r>
  </si>
  <si>
    <r>
      <rPr>
        <sz val="8"/>
        <rFont val="Arial MT"/>
        <family val="2"/>
      </rPr>
      <t>RODRIGUEZ LEON JULIA EDITH</t>
    </r>
  </si>
  <si>
    <r>
      <rPr>
        <sz val="8"/>
        <rFont val="Arial MT"/>
        <family val="2"/>
      </rPr>
      <t xml:space="preserve">HERNANDEZ
</t>
    </r>
    <r>
      <rPr>
        <sz val="8"/>
        <rFont val="Arial MT"/>
        <family val="2"/>
      </rPr>
      <t>RODRIGUEZ DIEGO ADAN</t>
    </r>
  </si>
  <si>
    <r>
      <rPr>
        <sz val="8"/>
        <rFont val="Arial MT"/>
        <family val="2"/>
      </rPr>
      <t>RODRIGUEZ DIAZ EDWARD MAURICIO</t>
    </r>
  </si>
  <si>
    <r>
      <rPr>
        <sz val="8"/>
        <rFont val="Arial MT"/>
        <family val="2"/>
      </rPr>
      <t>MONTENEGRO MONTENEGRO YINER</t>
    </r>
  </si>
  <si>
    <r>
      <rPr>
        <sz val="8"/>
        <rFont val="Arial MT"/>
        <family val="2"/>
      </rPr>
      <t>ANTELIZ ORTIZ YIRAUDIS</t>
    </r>
  </si>
  <si>
    <r>
      <rPr>
        <sz val="8"/>
        <rFont val="Arial MT"/>
        <family val="2"/>
      </rPr>
      <t>CAÑON BUITRAGO EDISON ANDREY</t>
    </r>
  </si>
  <si>
    <r>
      <rPr>
        <sz val="8"/>
        <rFont val="Arial MT"/>
        <family val="2"/>
      </rPr>
      <t>PALACIO ARIAS CARLOS ANDRES</t>
    </r>
  </si>
  <si>
    <r>
      <rPr>
        <sz val="8"/>
        <rFont val="Arial MT"/>
        <family val="2"/>
      </rPr>
      <t>MURILLO ROJAS JAIRO ALONSO</t>
    </r>
  </si>
  <si>
    <r>
      <rPr>
        <sz val="8"/>
        <rFont val="Arial MT"/>
        <family val="2"/>
      </rPr>
      <t>PLATA VEGA HUMBERTO ALFONSO</t>
    </r>
  </si>
  <si>
    <r>
      <rPr>
        <sz val="8"/>
        <rFont val="Arial MT"/>
        <family val="2"/>
      </rPr>
      <t>TURRIAGO GUERRERO OSCAR MAURICIO</t>
    </r>
  </si>
  <si>
    <r>
      <rPr>
        <sz val="8"/>
        <rFont val="Arial MT"/>
        <family val="2"/>
      </rPr>
      <t>GIL ROJAS ANTHONY ANDRES</t>
    </r>
  </si>
  <si>
    <r>
      <rPr>
        <sz val="8"/>
        <rFont val="Arial MT"/>
        <family val="2"/>
      </rPr>
      <t>RIAÑO QUECAN HENRY LEONARDO</t>
    </r>
  </si>
  <si>
    <r>
      <rPr>
        <sz val="8"/>
        <rFont val="Arial MT"/>
        <family val="2"/>
      </rPr>
      <t>VILLANUEVA DEVIA JULIO CESAR</t>
    </r>
  </si>
  <si>
    <r>
      <rPr>
        <sz val="8"/>
        <rFont val="Arial MT"/>
        <family val="2"/>
      </rPr>
      <t>ARBOLEDA RUIZ JULIAN DAVID</t>
    </r>
  </si>
  <si>
    <r>
      <rPr>
        <sz val="8"/>
        <rFont val="Arial MT"/>
        <family val="2"/>
      </rPr>
      <t>RODRIGUEZ MEDELLIN ELMER YAMID</t>
    </r>
  </si>
  <si>
    <r>
      <rPr>
        <sz val="8"/>
        <rFont val="Arial MT"/>
        <family val="2"/>
      </rPr>
      <t>MARTINEZ FAJARDO JOTMAN YURLEY</t>
    </r>
  </si>
  <si>
    <r>
      <rPr>
        <sz val="8"/>
        <rFont val="Arial MT"/>
        <family val="2"/>
      </rPr>
      <t>SANTIAGO RODRIGUEZ JAIDY YAMILE</t>
    </r>
  </si>
  <si>
    <r>
      <rPr>
        <sz val="8"/>
        <rFont val="Arial MT"/>
        <family val="2"/>
      </rPr>
      <t>CALDERON MARULANDA WILLIAM</t>
    </r>
  </si>
  <si>
    <r>
      <rPr>
        <sz val="8"/>
        <rFont val="Arial MT"/>
        <family val="2"/>
      </rPr>
      <t>PRADA MOTTA JENNY LIZETH</t>
    </r>
  </si>
  <si>
    <r>
      <rPr>
        <sz val="8"/>
        <rFont val="Arial MT"/>
        <family val="2"/>
      </rPr>
      <t>SANCHEZ PRIETO CRISTHIAN EDUARDO</t>
    </r>
  </si>
  <si>
    <r>
      <rPr>
        <sz val="8"/>
        <rFont val="Arial MT"/>
        <family val="2"/>
      </rPr>
      <t>CORTES LAMPREA ORLANDO</t>
    </r>
  </si>
  <si>
    <r>
      <rPr>
        <sz val="8"/>
        <rFont val="Arial MT"/>
        <family val="2"/>
      </rPr>
      <t>ROJAS HERRERA CARLOS AUGUSTO</t>
    </r>
  </si>
  <si>
    <r>
      <rPr>
        <sz val="8"/>
        <rFont val="Arial MT"/>
        <family val="2"/>
      </rPr>
      <t>LARA CASTAÑEDA SHERLY LISED</t>
    </r>
  </si>
  <si>
    <r>
      <rPr>
        <sz val="8"/>
        <rFont val="Arial MT"/>
        <family val="2"/>
      </rPr>
      <t>CANIZALES CARDONA DAYANNE  LORENA</t>
    </r>
  </si>
  <si>
    <r>
      <rPr>
        <sz val="8"/>
        <rFont val="Arial MT"/>
        <family val="2"/>
      </rPr>
      <t>BERNAL  PRECIADO NELSON  DANIEL</t>
    </r>
  </si>
  <si>
    <r>
      <rPr>
        <sz val="8"/>
        <rFont val="Arial MT"/>
        <family val="2"/>
      </rPr>
      <t>VARON TRUJILLO JHON EDISON</t>
    </r>
  </si>
  <si>
    <r>
      <rPr>
        <sz val="8"/>
        <rFont val="Arial MT"/>
        <family val="2"/>
      </rPr>
      <t>ZAPATA  ORTIZ WALTER ALEJANDRO</t>
    </r>
  </si>
  <si>
    <r>
      <rPr>
        <sz val="8"/>
        <rFont val="Arial MT"/>
        <family val="2"/>
      </rPr>
      <t>DAZA RUIZ NESTOR ALFONSO</t>
    </r>
  </si>
  <si>
    <r>
      <rPr>
        <sz val="8"/>
        <rFont val="Arial MT"/>
        <family val="2"/>
      </rPr>
      <t>CHAMORRO PALACIO JUAN PABLO</t>
    </r>
  </si>
  <si>
    <r>
      <rPr>
        <sz val="8"/>
        <rFont val="Arial MT"/>
        <family val="2"/>
      </rPr>
      <t>CIFUENTES CIFUENTES EDWIN</t>
    </r>
  </si>
  <si>
    <r>
      <rPr>
        <sz val="8"/>
        <rFont val="Arial MT"/>
        <family val="2"/>
      </rPr>
      <t>ESPEJO NAVARRO JAIME ANDRES</t>
    </r>
  </si>
  <si>
    <r>
      <rPr>
        <sz val="8"/>
        <rFont val="Arial MT"/>
        <family val="2"/>
      </rPr>
      <t>BONILLA QUINA ALVARO ANDRES</t>
    </r>
  </si>
  <si>
    <r>
      <rPr>
        <sz val="8"/>
        <rFont val="Arial MT"/>
        <family val="2"/>
      </rPr>
      <t>NESTOR FABIAN BEJARANO PARRA</t>
    </r>
  </si>
  <si>
    <r>
      <rPr>
        <sz val="8"/>
        <rFont val="Arial MT"/>
        <family val="2"/>
      </rPr>
      <t>ABELLO AGUILAR JARLINSON MAURICIO</t>
    </r>
  </si>
  <si>
    <r>
      <rPr>
        <sz val="8"/>
        <rFont val="Arial MT"/>
        <family val="2"/>
      </rPr>
      <t>CAMPO RAMIREZ FABIAN ENRIQUE</t>
    </r>
  </si>
  <si>
    <r>
      <rPr>
        <sz val="8"/>
        <rFont val="Arial MT"/>
        <family val="2"/>
      </rPr>
      <t>RUIZ AZAD ADRIANA</t>
    </r>
  </si>
  <si>
    <r>
      <rPr>
        <sz val="8"/>
        <rFont val="Arial MT"/>
        <family val="2"/>
      </rPr>
      <t>BOLIVAR CHAVES MARIA ANGELICA</t>
    </r>
  </si>
  <si>
    <r>
      <rPr>
        <sz val="8"/>
        <rFont val="Arial MT"/>
        <family val="2"/>
      </rPr>
      <t>CARRILLO PINZON SANDRA MIREYA</t>
    </r>
  </si>
  <si>
    <r>
      <rPr>
        <sz val="8"/>
        <rFont val="Arial MT"/>
        <family val="2"/>
      </rPr>
      <t>GOMEZ SANCHEZ OSCAR ANDRES</t>
    </r>
  </si>
  <si>
    <r>
      <rPr>
        <sz val="8"/>
        <rFont val="Arial MT"/>
        <family val="2"/>
      </rPr>
      <t>MONTENEGRO MUÑOZ LEIDY KATHERINE</t>
    </r>
  </si>
  <si>
    <r>
      <rPr>
        <sz val="8"/>
        <rFont val="Arial MT"/>
        <family val="2"/>
      </rPr>
      <t>RODRIGUEZ MELENDEZ ROMINGUER</t>
    </r>
  </si>
  <si>
    <r>
      <rPr>
        <sz val="8"/>
        <rFont val="Arial MT"/>
        <family val="2"/>
      </rPr>
      <t>ALARCON NORATO DIANA</t>
    </r>
  </si>
  <si>
    <r>
      <rPr>
        <sz val="8"/>
        <rFont val="Arial MT"/>
        <family val="2"/>
      </rPr>
      <t>RAMIREZ SANDOVAL HERNAN DARIO</t>
    </r>
  </si>
  <si>
    <r>
      <rPr>
        <sz val="8"/>
        <rFont val="Arial MT"/>
        <family val="2"/>
      </rPr>
      <t>DELGADO ORTIZ DUVERNEY</t>
    </r>
  </si>
  <si>
    <r>
      <rPr>
        <sz val="8"/>
        <rFont val="Arial MT"/>
        <family val="2"/>
      </rPr>
      <t>MARULANDA GOMEZ ALEXANDER</t>
    </r>
  </si>
  <si>
    <r>
      <rPr>
        <sz val="8"/>
        <rFont val="Arial MT"/>
        <family val="2"/>
      </rPr>
      <t>OSSA GUEVARA JOSE LUIS</t>
    </r>
  </si>
  <si>
    <r>
      <rPr>
        <sz val="8"/>
        <rFont val="Arial MT"/>
        <family val="2"/>
      </rPr>
      <t>BARRETO CHAPARRO EDWIN ALEXANDER</t>
    </r>
  </si>
  <si>
    <r>
      <rPr>
        <sz val="8"/>
        <rFont val="Arial MT"/>
        <family val="2"/>
      </rPr>
      <t>PAREDES VILLAMIZAR DARITZA</t>
    </r>
  </si>
  <si>
    <r>
      <rPr>
        <sz val="8"/>
        <rFont val="Arial MT"/>
        <family val="2"/>
      </rPr>
      <t>VILLANUEVA MEJIA SERGIO</t>
    </r>
  </si>
  <si>
    <r>
      <rPr>
        <sz val="8"/>
        <rFont val="Arial MT"/>
        <family val="2"/>
      </rPr>
      <t>ILLERA MENZA OSCAR EDUARDO</t>
    </r>
  </si>
  <si>
    <r>
      <rPr>
        <sz val="8"/>
        <rFont val="Arial MT"/>
        <family val="2"/>
      </rPr>
      <t>CELY QUIROZ YULY ANDREA</t>
    </r>
  </si>
  <si>
    <r>
      <rPr>
        <sz val="8"/>
        <rFont val="Arial MT"/>
        <family val="2"/>
      </rPr>
      <t>TORRES  PINEDA  JUAN ESTEBAN</t>
    </r>
  </si>
  <si>
    <r>
      <rPr>
        <sz val="8"/>
        <rFont val="Arial MT"/>
        <family val="2"/>
      </rPr>
      <t>ARCE AGUDELO DANIEL ALCIDES</t>
    </r>
  </si>
  <si>
    <r>
      <rPr>
        <sz val="8"/>
        <rFont val="Arial MT"/>
        <family val="2"/>
      </rPr>
      <t>GUIZA VARGAS NANCY</t>
    </r>
  </si>
  <si>
    <r>
      <rPr>
        <sz val="8"/>
        <rFont val="Arial MT"/>
        <family val="2"/>
      </rPr>
      <t>SANABRIA LOSADA DENIS</t>
    </r>
  </si>
  <si>
    <r>
      <rPr>
        <sz val="8"/>
        <rFont val="Arial MT"/>
        <family val="2"/>
      </rPr>
      <t>VANEGAS AMADOR NELSON</t>
    </r>
  </si>
  <si>
    <r>
      <rPr>
        <sz val="8"/>
        <rFont val="Arial MT"/>
        <family val="2"/>
      </rPr>
      <t>AREVALO ROMERO ESTEFANY CAROLINA</t>
    </r>
  </si>
  <si>
    <r>
      <rPr>
        <sz val="8"/>
        <rFont val="Arial MT"/>
        <family val="2"/>
      </rPr>
      <t>CAMARGO  NIÑO LEANDRO  DAVID</t>
    </r>
  </si>
  <si>
    <r>
      <rPr>
        <sz val="8"/>
        <rFont val="Arial MT"/>
        <family val="2"/>
      </rPr>
      <t>MARTINEZ AGATON MARCELINO</t>
    </r>
  </si>
  <si>
    <r>
      <rPr>
        <sz val="8"/>
        <rFont val="Arial MT"/>
        <family val="2"/>
      </rPr>
      <t>DIOSA MEJIA YOMAR STIVEN</t>
    </r>
  </si>
  <si>
    <r>
      <rPr>
        <sz val="8"/>
        <rFont val="Arial MT"/>
        <family val="2"/>
      </rPr>
      <t>BLANCO LINDA ZULIME</t>
    </r>
  </si>
  <si>
    <r>
      <rPr>
        <sz val="8"/>
        <rFont val="Arial MT"/>
        <family val="2"/>
      </rPr>
      <t>AHUMADA  TORRES LIZETH JOHANA</t>
    </r>
  </si>
  <si>
    <r>
      <rPr>
        <sz val="8"/>
        <rFont val="Arial MT"/>
        <family val="2"/>
      </rPr>
      <t>LIZARAZO BUITRAGO MAIRA  ALEJANDRA</t>
    </r>
  </si>
  <si>
    <r>
      <rPr>
        <sz val="8"/>
        <rFont val="Arial MT"/>
        <family val="2"/>
      </rPr>
      <t>ARDILA GOMEZ SANDRA MILENA</t>
    </r>
  </si>
  <si>
    <r>
      <rPr>
        <sz val="8"/>
        <rFont val="Arial MT"/>
        <family val="2"/>
      </rPr>
      <t>RIVAS MENDEZ CESAR</t>
    </r>
  </si>
  <si>
    <r>
      <rPr>
        <sz val="8"/>
        <rFont val="Arial MT"/>
        <family val="2"/>
      </rPr>
      <t>BRAND ANDRADE YUDI ASTRID</t>
    </r>
  </si>
  <si>
    <r>
      <rPr>
        <sz val="8"/>
        <rFont val="Arial MT"/>
        <family val="2"/>
      </rPr>
      <t>GONZALEZ ZAMBRANO GUSTAVO</t>
    </r>
  </si>
  <si>
    <r>
      <rPr>
        <sz val="8"/>
        <rFont val="Arial MT"/>
        <family val="2"/>
      </rPr>
      <t>ABADIA AGUIRRE ALEXANDER</t>
    </r>
  </si>
  <si>
    <r>
      <rPr>
        <sz val="8"/>
        <rFont val="Arial MT"/>
        <family val="2"/>
      </rPr>
      <t>CORREDOR LOPEZ ALVER JERLEY</t>
    </r>
  </si>
  <si>
    <r>
      <rPr>
        <sz val="8"/>
        <rFont val="Arial MT"/>
        <family val="2"/>
      </rPr>
      <t>BEJARANO PARRA WILMAR ALEJANDRO</t>
    </r>
  </si>
  <si>
    <r>
      <rPr>
        <sz val="8"/>
        <rFont val="Arial MT"/>
        <family val="2"/>
      </rPr>
      <t>AGUDELO VARGAS NILTON EDWARD</t>
    </r>
  </si>
  <si>
    <r>
      <rPr>
        <sz val="8"/>
        <rFont val="Arial MT"/>
        <family val="2"/>
      </rPr>
      <t>GALLEGO GIRALDO FABIO MAURICIO</t>
    </r>
  </si>
  <si>
    <r>
      <rPr>
        <sz val="8"/>
        <rFont val="Arial MT"/>
        <family val="2"/>
      </rPr>
      <t>BLANDON ARIAS ROBINSON</t>
    </r>
  </si>
  <si>
    <r>
      <rPr>
        <sz val="8"/>
        <rFont val="Arial MT"/>
        <family val="2"/>
      </rPr>
      <t>GUARIN ARIAS YULY ANDREA</t>
    </r>
  </si>
  <si>
    <r>
      <rPr>
        <sz val="8"/>
        <rFont val="Arial MT"/>
        <family val="2"/>
      </rPr>
      <t>GUARIN  ARIAS  JUAN CARLOS</t>
    </r>
  </si>
  <si>
    <r>
      <rPr>
        <sz val="8"/>
        <rFont val="Arial MT"/>
        <family val="2"/>
      </rPr>
      <t>LIZARAZO ROJAS PEDRO ANDRES</t>
    </r>
  </si>
  <si>
    <r>
      <rPr>
        <sz val="8"/>
        <rFont val="Arial MT"/>
        <family val="2"/>
      </rPr>
      <t>FIGUEROA ROJAS ALIRIO</t>
    </r>
  </si>
  <si>
    <r>
      <rPr>
        <sz val="8"/>
        <rFont val="Arial MT"/>
        <family val="2"/>
      </rPr>
      <t>ARDILA HURTADO ANA MARIA</t>
    </r>
  </si>
  <si>
    <r>
      <rPr>
        <sz val="8"/>
        <rFont val="Arial MT"/>
        <family val="2"/>
      </rPr>
      <t>CATAÑO CATAÑO ROMAN</t>
    </r>
  </si>
  <si>
    <r>
      <rPr>
        <sz val="8"/>
        <rFont val="Arial MT"/>
        <family val="2"/>
      </rPr>
      <t>BORBON NARANJO ENRIQUE</t>
    </r>
  </si>
  <si>
    <r>
      <rPr>
        <sz val="8"/>
        <rFont val="Arial MT"/>
        <family val="2"/>
      </rPr>
      <t>ORDOÑEZ SANCHEZ ISEL</t>
    </r>
  </si>
  <si>
    <r>
      <rPr>
        <sz val="8"/>
        <rFont val="Arial MT"/>
        <family val="2"/>
      </rPr>
      <t>VENEGAS SALAZAR EDWIN ALEXANDER</t>
    </r>
  </si>
  <si>
    <r>
      <rPr>
        <sz val="8"/>
        <rFont val="Arial MT"/>
        <family val="2"/>
      </rPr>
      <t>SILVA SILVA ENRIQUE</t>
    </r>
  </si>
  <si>
    <r>
      <rPr>
        <sz val="8"/>
        <rFont val="Arial MT"/>
        <family val="2"/>
      </rPr>
      <t>HERNANDEZ ALDANA CARMEN DE JESUS</t>
    </r>
  </si>
  <si>
    <r>
      <rPr>
        <sz val="8"/>
        <rFont val="Arial MT"/>
        <family val="2"/>
      </rPr>
      <t>BRAVO DELGADO MARIZOL</t>
    </r>
  </si>
  <si>
    <r>
      <rPr>
        <sz val="8"/>
        <rFont val="Arial MT"/>
        <family val="2"/>
      </rPr>
      <t>CUYARES BUITRAGO SANDRA MILENA</t>
    </r>
  </si>
  <si>
    <r>
      <rPr>
        <sz val="8"/>
        <rFont val="Arial MT"/>
        <family val="2"/>
      </rPr>
      <t>ORTIZ CASTIBLANCO OSCAR EDISSON</t>
    </r>
  </si>
  <si>
    <r>
      <rPr>
        <sz val="8"/>
        <rFont val="Arial MT"/>
        <family val="2"/>
      </rPr>
      <t>NOVA JOYA JOSE GUSTAVO</t>
    </r>
  </si>
  <si>
    <r>
      <rPr>
        <sz val="8"/>
        <rFont val="Arial MT"/>
        <family val="2"/>
      </rPr>
      <t>BONILLA CALDERON LUIS FERNANDO</t>
    </r>
  </si>
  <si>
    <r>
      <rPr>
        <sz val="8"/>
        <rFont val="Arial MT"/>
        <family val="2"/>
      </rPr>
      <t>MENESES GELVES HERNAN  ALONSO</t>
    </r>
  </si>
  <si>
    <r>
      <rPr>
        <sz val="8"/>
        <rFont val="Arial MT"/>
        <family val="2"/>
      </rPr>
      <t>BARON NIÑO JOSE ALVARO</t>
    </r>
  </si>
  <si>
    <r>
      <rPr>
        <sz val="8"/>
        <rFont val="Arial MT"/>
        <family val="2"/>
      </rPr>
      <t>AGUDELO VIVAS JELER YOHAN</t>
    </r>
  </si>
  <si>
    <r>
      <rPr>
        <sz val="8"/>
        <rFont val="Arial MT"/>
        <family val="2"/>
      </rPr>
      <t>VARGAS GARCIA DIEGO ALEXANDER</t>
    </r>
  </si>
  <si>
    <r>
      <rPr>
        <sz val="8"/>
        <rFont val="Arial MT"/>
        <family val="2"/>
      </rPr>
      <t>VALENCIA CASTILLO SANDERSON</t>
    </r>
  </si>
  <si>
    <r>
      <rPr>
        <sz val="8"/>
        <rFont val="Arial MT"/>
        <family val="2"/>
      </rPr>
      <t>CHAVARRO ORTIZ SEGUNDO EPIMENIO</t>
    </r>
  </si>
  <si>
    <r>
      <rPr>
        <sz val="8"/>
        <rFont val="Arial MT"/>
        <family val="2"/>
      </rPr>
      <t>SANCHEZ ESPINOSA JAVIER MAURICIO</t>
    </r>
  </si>
  <si>
    <r>
      <rPr>
        <sz val="8"/>
        <rFont val="Arial MT"/>
        <family val="2"/>
      </rPr>
      <t>LEON PERILLA NESTOR ALBEIRO</t>
    </r>
  </si>
  <si>
    <r>
      <rPr>
        <sz val="8"/>
        <rFont val="Arial MT"/>
        <family val="2"/>
      </rPr>
      <t>GUZMAN BEJARANO SANDRA MILENA</t>
    </r>
  </si>
  <si>
    <r>
      <rPr>
        <sz val="8"/>
        <rFont val="Arial MT"/>
        <family val="2"/>
      </rPr>
      <t>OSORIO SIERRA MANUEL ALEXANDER</t>
    </r>
  </si>
  <si>
    <r>
      <rPr>
        <sz val="8"/>
        <rFont val="Arial MT"/>
        <family val="2"/>
      </rPr>
      <t>SOSA FONSECA FABIO ARNULFO</t>
    </r>
  </si>
  <si>
    <r>
      <rPr>
        <sz val="8"/>
        <rFont val="Arial MT"/>
        <family val="2"/>
      </rPr>
      <t>SANTILLANA MILLAN DIEGO FERNANDO</t>
    </r>
  </si>
  <si>
    <r>
      <rPr>
        <sz val="8"/>
        <rFont val="Arial MT"/>
        <family val="2"/>
      </rPr>
      <t>ARBOLEDA PIEDRAHITA HARVEY HERNAN</t>
    </r>
  </si>
  <si>
    <r>
      <rPr>
        <sz val="8"/>
        <rFont val="Arial MT"/>
        <family val="2"/>
      </rPr>
      <t>MEDRANO MUÑOZ JOAQUIN DARIO</t>
    </r>
  </si>
  <si>
    <r>
      <rPr>
        <sz val="8"/>
        <rFont val="Arial MT"/>
        <family val="2"/>
      </rPr>
      <t>PACHON VILLALOBOS WILSON JHAIR</t>
    </r>
  </si>
  <si>
    <r>
      <rPr>
        <sz val="8"/>
        <rFont val="Arial MT"/>
        <family val="2"/>
      </rPr>
      <t>USMA REYES GUILLERMO ENRIQUE</t>
    </r>
  </si>
  <si>
    <r>
      <rPr>
        <sz val="8"/>
        <rFont val="Arial MT"/>
        <family val="2"/>
      </rPr>
      <t>ARAQUE ANGARITA LUZ ARELIS</t>
    </r>
  </si>
  <si>
    <r>
      <rPr>
        <sz val="8"/>
        <rFont val="Arial MT"/>
        <family val="2"/>
      </rPr>
      <t>MAZO RIVERA JOSE FERNANDO</t>
    </r>
  </si>
  <si>
    <r>
      <rPr>
        <sz val="8"/>
        <rFont val="Arial MT"/>
        <family val="2"/>
      </rPr>
      <t>NARVAEZ BURBANO RICARDO ANDRES</t>
    </r>
  </si>
  <si>
    <r>
      <rPr>
        <sz val="8"/>
        <rFont val="Arial MT"/>
        <family val="2"/>
      </rPr>
      <t>CAÑON CONTRERAS BRAYAN FERNEY</t>
    </r>
  </si>
  <si>
    <r>
      <rPr>
        <sz val="8"/>
        <rFont val="Arial MT"/>
        <family val="2"/>
      </rPr>
      <t>SANDOVAL DURAN EBERTH JOHAN</t>
    </r>
  </si>
  <si>
    <r>
      <rPr>
        <sz val="8"/>
        <rFont val="Arial MT"/>
        <family val="2"/>
      </rPr>
      <t>MUÑOZ  FERNÁNDEZ FABIAN ALEXANDER</t>
    </r>
  </si>
  <si>
    <r>
      <rPr>
        <sz val="8"/>
        <rFont val="Arial MT"/>
        <family val="2"/>
      </rPr>
      <t>OSPINA PEREZ CARLOS ANDRES</t>
    </r>
  </si>
  <si>
    <r>
      <rPr>
        <sz val="8"/>
        <rFont val="Arial MT"/>
        <family val="2"/>
      </rPr>
      <t>HERNANDEZ ARIAS JEINER ALIRIO</t>
    </r>
  </si>
  <si>
    <r>
      <rPr>
        <sz val="8"/>
        <rFont val="Arial MT"/>
        <family val="2"/>
      </rPr>
      <t>QUITIAN CUENCA ANDREA PATRICIA</t>
    </r>
  </si>
  <si>
    <r>
      <rPr>
        <sz val="8"/>
        <rFont val="Arial MT"/>
        <family val="2"/>
      </rPr>
      <t>DIAZ MONTENEGRO OSCAR HERNANDO</t>
    </r>
  </si>
  <si>
    <r>
      <rPr>
        <sz val="8"/>
        <rFont val="Arial MT"/>
        <family val="2"/>
      </rPr>
      <t>ANZOLA RUEDA YIXY TATIANA</t>
    </r>
  </si>
  <si>
    <r>
      <rPr>
        <sz val="8"/>
        <rFont val="Arial MT"/>
        <family val="2"/>
      </rPr>
      <t>RAMOS RUIZ ADRIAN EDUARDO</t>
    </r>
  </si>
  <si>
    <r>
      <rPr>
        <sz val="8"/>
        <rFont val="Arial MT"/>
        <family val="2"/>
      </rPr>
      <t>REYES SOLANO JHAIR ANDRES</t>
    </r>
  </si>
  <si>
    <r>
      <rPr>
        <sz val="8"/>
        <rFont val="Arial MT"/>
        <family val="2"/>
      </rPr>
      <t>AVILA RODRIGUEZ LEIDY ESPERANZA</t>
    </r>
  </si>
  <si>
    <r>
      <rPr>
        <sz val="8"/>
        <rFont val="Arial MT"/>
        <family val="2"/>
      </rPr>
      <t>DUARTE QUINTERO JIM WALTER</t>
    </r>
  </si>
  <si>
    <r>
      <rPr>
        <sz val="8"/>
        <rFont val="Arial MT"/>
        <family val="2"/>
      </rPr>
      <t>TORRES RONCANCIO LUIS EDILSON</t>
    </r>
  </si>
  <si>
    <r>
      <rPr>
        <sz val="8"/>
        <rFont val="Arial MT"/>
        <family val="2"/>
      </rPr>
      <t>SOLANO HARVEY ALEXANDER</t>
    </r>
  </si>
  <si>
    <r>
      <rPr>
        <sz val="8"/>
        <rFont val="Arial MT"/>
        <family val="2"/>
      </rPr>
      <t>GALLARDO APARICIO ALVARO</t>
    </r>
  </si>
  <si>
    <r>
      <rPr>
        <sz val="8"/>
        <rFont val="Arial MT"/>
        <family val="2"/>
      </rPr>
      <t>SARMIENTO SISA MARITZA ALEXANDRA</t>
    </r>
  </si>
  <si>
    <r>
      <rPr>
        <sz val="8"/>
        <rFont val="Arial MT"/>
        <family val="2"/>
      </rPr>
      <t>MORENO PICO SERGIO RODOLFO</t>
    </r>
  </si>
  <si>
    <r>
      <rPr>
        <sz val="8"/>
        <rFont val="Arial MT"/>
        <family val="2"/>
      </rPr>
      <t>MONTES GUERRERO LUISA FERNANDA</t>
    </r>
  </si>
  <si>
    <r>
      <rPr>
        <sz val="8"/>
        <rFont val="Arial MT"/>
        <family val="2"/>
      </rPr>
      <t>FORERO VEGA DANIEL FERNANDO</t>
    </r>
  </si>
  <si>
    <r>
      <rPr>
        <sz val="8"/>
        <rFont val="Arial MT"/>
        <family val="2"/>
      </rPr>
      <t>SANCHEZ BERNAL YAMIT JAIVERSON</t>
    </r>
  </si>
  <si>
    <r>
      <rPr>
        <sz val="8"/>
        <rFont val="Arial MT"/>
        <family val="2"/>
      </rPr>
      <t>MOLINA SAMACA ADRIANA MARCELA</t>
    </r>
  </si>
  <si>
    <r>
      <rPr>
        <sz val="8"/>
        <rFont val="Arial MT"/>
        <family val="2"/>
      </rPr>
      <t>VARGAS CASTRO DAVID FERNANDO</t>
    </r>
  </si>
  <si>
    <r>
      <rPr>
        <sz val="8"/>
        <rFont val="Arial MT"/>
        <family val="2"/>
      </rPr>
      <t>FLOREZ AYALA MIGUEL ANGEL</t>
    </r>
  </si>
  <si>
    <r>
      <rPr>
        <sz val="8"/>
        <rFont val="Arial MT"/>
        <family val="2"/>
      </rPr>
      <t>GUZMAN BEJARANO AYLEN ALEJANDRA</t>
    </r>
  </si>
  <si>
    <r>
      <rPr>
        <sz val="8"/>
        <rFont val="Arial MT"/>
        <family val="2"/>
      </rPr>
      <t>GARCIA MORENO SIGIFREDO ALEXANDER</t>
    </r>
  </si>
  <si>
    <r>
      <rPr>
        <sz val="8"/>
        <rFont val="Arial MT"/>
        <family val="2"/>
      </rPr>
      <t>MUÑOZ  HERNÁNDEZ DAVID  DE JESUS</t>
    </r>
  </si>
  <si>
    <r>
      <rPr>
        <sz val="8"/>
        <rFont val="Arial MT"/>
        <family val="2"/>
      </rPr>
      <t>RUIZ MEJIA MARIA ELENA</t>
    </r>
  </si>
  <si>
    <r>
      <rPr>
        <sz val="8"/>
        <rFont val="Arial MT"/>
        <family val="2"/>
      </rPr>
      <t>GUZMAN MARTINEZ JAIME EDUARDO</t>
    </r>
  </si>
  <si>
    <r>
      <rPr>
        <sz val="8"/>
        <rFont val="Arial MT"/>
        <family val="2"/>
      </rPr>
      <t>ROBLES CRUZ JIMY</t>
    </r>
  </si>
  <si>
    <r>
      <rPr>
        <sz val="8"/>
        <rFont val="Arial MT"/>
        <family val="2"/>
      </rPr>
      <t>TIMOTE BRIÑEZ NORBEY</t>
    </r>
  </si>
  <si>
    <r>
      <rPr>
        <sz val="8"/>
        <rFont val="Arial MT"/>
        <family val="2"/>
      </rPr>
      <t>CIFUENTES OSCAR FERNANDO</t>
    </r>
  </si>
  <si>
    <r>
      <rPr>
        <sz val="8"/>
        <rFont val="Arial MT"/>
        <family val="2"/>
      </rPr>
      <t>GARCES VARGAS ALDEMAR</t>
    </r>
  </si>
  <si>
    <r>
      <rPr>
        <sz val="8"/>
        <rFont val="Arial MT"/>
        <family val="2"/>
      </rPr>
      <t>CONTRERAS ACEVEDO EDWIN RAFAEL</t>
    </r>
  </si>
  <si>
    <r>
      <rPr>
        <sz val="8"/>
        <rFont val="Arial MT"/>
        <family val="2"/>
      </rPr>
      <t>ARISTIZABAL MORALES LEIDY JOHANA</t>
    </r>
  </si>
  <si>
    <r>
      <rPr>
        <sz val="8"/>
        <rFont val="Arial MT"/>
        <family val="2"/>
      </rPr>
      <t>MANRIQUE RODRIGUEZ DUBERNEY</t>
    </r>
  </si>
  <si>
    <r>
      <rPr>
        <sz val="8"/>
        <rFont val="Arial MT"/>
        <family val="2"/>
      </rPr>
      <t>VASQUEZ ARGUELLO DIEGO FERNANDO</t>
    </r>
  </si>
  <si>
    <r>
      <rPr>
        <sz val="8"/>
        <rFont val="Arial MT"/>
        <family val="2"/>
      </rPr>
      <t>BARRERO UNIGARRO GIOVANNI</t>
    </r>
  </si>
  <si>
    <r>
      <rPr>
        <sz val="8"/>
        <rFont val="Arial MT"/>
        <family val="2"/>
      </rPr>
      <t>BEDOYA ORTIZ ANCIZAR</t>
    </r>
  </si>
  <si>
    <r>
      <rPr>
        <sz val="8"/>
        <rFont val="Arial MT"/>
        <family val="2"/>
      </rPr>
      <t>ALONSO TRIANA AIMER FREDY</t>
    </r>
  </si>
  <si>
    <r>
      <rPr>
        <sz val="8"/>
        <rFont val="Arial MT"/>
        <family val="2"/>
      </rPr>
      <t>MUÑOZ MENA WILSON</t>
    </r>
  </si>
  <si>
    <r>
      <rPr>
        <sz val="8"/>
        <rFont val="Arial MT"/>
        <family val="2"/>
      </rPr>
      <t>MUÑOZ RIVERA FANNOR ANTONIO</t>
    </r>
  </si>
  <si>
    <r>
      <rPr>
        <sz val="8"/>
        <rFont val="Arial MT"/>
        <family val="2"/>
      </rPr>
      <t>MUÑOZ ALVAREZ OLMER ANTONIO</t>
    </r>
  </si>
  <si>
    <r>
      <rPr>
        <sz val="8"/>
        <rFont val="Arial MT"/>
        <family val="2"/>
      </rPr>
      <t>ORTIZ ARCE JHON LEIDER</t>
    </r>
  </si>
  <si>
    <r>
      <rPr>
        <sz val="8"/>
        <rFont val="Arial MT"/>
        <family val="2"/>
      </rPr>
      <t>OROZCO CASTAÑO JORGE HERNAN</t>
    </r>
  </si>
  <si>
    <r>
      <rPr>
        <sz val="8"/>
        <rFont val="Arial MT"/>
        <family val="2"/>
      </rPr>
      <t>CACERES NAVAS JEILER</t>
    </r>
  </si>
  <si>
    <r>
      <rPr>
        <sz val="8"/>
        <rFont val="Arial MT"/>
        <family val="2"/>
      </rPr>
      <t>CELIS MELGAREJO OMARU</t>
    </r>
  </si>
  <si>
    <r>
      <rPr>
        <sz val="8"/>
        <rFont val="Arial MT"/>
        <family val="2"/>
      </rPr>
      <t>CAICEDO MUÑOZ OMAR LISARDO</t>
    </r>
  </si>
  <si>
    <r>
      <rPr>
        <sz val="8"/>
        <rFont val="Arial MT"/>
        <family val="2"/>
      </rPr>
      <t>GOMEZ RODRIGUEZ IVAN FERNANDO</t>
    </r>
  </si>
  <si>
    <r>
      <rPr>
        <sz val="8"/>
        <rFont val="Arial MT"/>
        <family val="2"/>
      </rPr>
      <t>MONTOYA CIFUENTES JOHANNA  ANDREA</t>
    </r>
  </si>
  <si>
    <r>
      <rPr>
        <sz val="8"/>
        <rFont val="Arial MT"/>
        <family val="2"/>
      </rPr>
      <t>SACHICA ACOSTA LUIS EDUARDO</t>
    </r>
  </si>
  <si>
    <r>
      <rPr>
        <sz val="8"/>
        <rFont val="Arial MT"/>
        <family val="2"/>
      </rPr>
      <t>BETANCUR MUÑOZ DIEGO ALEJANDRO</t>
    </r>
  </si>
  <si>
    <r>
      <rPr>
        <sz val="8"/>
        <rFont val="Arial MT"/>
        <family val="2"/>
      </rPr>
      <t>GALVIS ALEXANDER</t>
    </r>
  </si>
  <si>
    <r>
      <rPr>
        <sz val="8"/>
        <rFont val="Arial MT"/>
        <family val="2"/>
      </rPr>
      <t>MONGUI PINILLA BRAYAN DANIEL</t>
    </r>
  </si>
  <si>
    <r>
      <rPr>
        <sz val="8"/>
        <rFont val="Arial MT"/>
        <family val="2"/>
      </rPr>
      <t>MARTINEZ DIAZ CIRO HUMBERTO</t>
    </r>
  </si>
  <si>
    <r>
      <rPr>
        <sz val="8"/>
        <rFont val="Arial MT"/>
        <family val="2"/>
      </rPr>
      <t>FIERRO FLOREZ ALEXANDRA LILIAM</t>
    </r>
  </si>
  <si>
    <r>
      <rPr>
        <sz val="8"/>
        <rFont val="Arial MT"/>
        <family val="2"/>
      </rPr>
      <t>HOLGUIN GARCIA JHON WILLIAM</t>
    </r>
  </si>
  <si>
    <r>
      <rPr>
        <sz val="8"/>
        <rFont val="Arial MT"/>
        <family val="2"/>
      </rPr>
      <t>FAGUA CRUZ JULIA MARIA</t>
    </r>
  </si>
  <si>
    <r>
      <rPr>
        <sz val="8"/>
        <rFont val="Arial MT"/>
        <family val="2"/>
      </rPr>
      <t>MOLAVOQUE MEDINA JHON  HIGINIO</t>
    </r>
  </si>
  <si>
    <r>
      <rPr>
        <sz val="8"/>
        <rFont val="Arial MT"/>
        <family val="2"/>
      </rPr>
      <t>MAZUERA LOPEZ OSCAR DANILO</t>
    </r>
  </si>
  <si>
    <r>
      <rPr>
        <sz val="8"/>
        <rFont val="Arial MT"/>
        <family val="2"/>
      </rPr>
      <t>SANABRIA BONILLA JULIO CESAR</t>
    </r>
  </si>
  <si>
    <r>
      <rPr>
        <sz val="8"/>
        <rFont val="Arial MT"/>
        <family val="2"/>
      </rPr>
      <t>SANCHEZ ROZO HARINTON</t>
    </r>
  </si>
  <si>
    <r>
      <rPr>
        <sz val="8"/>
        <rFont val="Arial MT"/>
        <family val="2"/>
      </rPr>
      <t>MORALES ROZO MIGUEL ANGEL</t>
    </r>
  </si>
  <si>
    <r>
      <rPr>
        <sz val="8"/>
        <rFont val="Arial MT"/>
        <family val="2"/>
      </rPr>
      <t>CALLE CARMONA JORGE ALEXANDER</t>
    </r>
  </si>
  <si>
    <r>
      <rPr>
        <sz val="8"/>
        <rFont val="Arial MT"/>
        <family val="2"/>
      </rPr>
      <t>GARCIA VELEZ ANA ROSA</t>
    </r>
  </si>
  <si>
    <r>
      <rPr>
        <sz val="8"/>
        <rFont val="Arial MT"/>
        <family val="2"/>
      </rPr>
      <t>RUANO FLOREZ JAIRO ORLANDO</t>
    </r>
  </si>
  <si>
    <r>
      <rPr>
        <sz val="8"/>
        <rFont val="Arial MT"/>
        <family val="2"/>
      </rPr>
      <t>SANCHEZ ZUÑIGA LISCETH ROCIO</t>
    </r>
  </si>
  <si>
    <r>
      <rPr>
        <sz val="8"/>
        <rFont val="Arial MT"/>
        <family val="2"/>
      </rPr>
      <t>HENAO PEÑA NEIDA DIXLEY</t>
    </r>
  </si>
  <si>
    <r>
      <rPr>
        <sz val="8"/>
        <rFont val="Arial MT"/>
        <family val="2"/>
      </rPr>
      <t>CHAPARRO  ITURRIAGO JORGE LUIS</t>
    </r>
  </si>
  <si>
    <r>
      <rPr>
        <sz val="8"/>
        <rFont val="Arial MT"/>
        <family val="2"/>
      </rPr>
      <t>NAVARRETE JULIO CESAR</t>
    </r>
  </si>
  <si>
    <r>
      <rPr>
        <sz val="8"/>
        <rFont val="Arial MT"/>
        <family val="2"/>
      </rPr>
      <t>RODRIGUEZ RODRIGUEZ ELEIDER</t>
    </r>
  </si>
  <si>
    <r>
      <rPr>
        <sz val="8"/>
        <rFont val="Arial MT"/>
        <family val="2"/>
      </rPr>
      <t>MIRANDA HERRERA FELIX DANIEL</t>
    </r>
  </si>
  <si>
    <r>
      <rPr>
        <sz val="8"/>
        <rFont val="Arial MT"/>
        <family val="2"/>
      </rPr>
      <t>CAMPO ASTAIZA WILMAR HERNEY</t>
    </r>
  </si>
  <si>
    <r>
      <rPr>
        <sz val="8"/>
        <rFont val="Arial MT"/>
        <family val="2"/>
      </rPr>
      <t>BARRERA BERMUDEZ WILMER NARCISO</t>
    </r>
  </si>
  <si>
    <r>
      <rPr>
        <sz val="8"/>
        <rFont val="Arial MT"/>
        <family val="2"/>
      </rPr>
      <t>GONZALEZ TORRES IVAN ESTEBAN</t>
    </r>
  </si>
  <si>
    <r>
      <rPr>
        <sz val="8"/>
        <rFont val="Arial MT"/>
        <family val="2"/>
      </rPr>
      <t>RODRIGUEZ MORA PEDRO IGNACIO</t>
    </r>
  </si>
  <si>
    <r>
      <rPr>
        <sz val="8"/>
        <rFont val="Arial MT"/>
        <family val="2"/>
      </rPr>
      <t>PARRA AYALA EDILSON DE JESUS</t>
    </r>
  </si>
  <si>
    <r>
      <rPr>
        <sz val="8"/>
        <rFont val="Arial MT"/>
        <family val="2"/>
      </rPr>
      <t>ESCOBAR SABOGAL REINEL EDUARDO</t>
    </r>
  </si>
  <si>
    <r>
      <rPr>
        <sz val="8"/>
        <rFont val="Arial MT"/>
        <family val="2"/>
      </rPr>
      <t>POVEDA CASAS ROBIN JOHAN</t>
    </r>
  </si>
  <si>
    <r>
      <rPr>
        <sz val="8"/>
        <rFont val="Arial MT"/>
        <family val="2"/>
      </rPr>
      <t>ARDILA URBINA ORLANDO</t>
    </r>
  </si>
  <si>
    <r>
      <rPr>
        <sz val="8"/>
        <rFont val="Arial MT"/>
        <family val="2"/>
      </rPr>
      <t>HINCAPIE ARIAS LEONARDO FABIO</t>
    </r>
  </si>
  <si>
    <r>
      <rPr>
        <sz val="8"/>
        <rFont val="Arial MT"/>
        <family val="2"/>
      </rPr>
      <t>LUQUE LOZANO BALDOMERO</t>
    </r>
  </si>
  <si>
    <r>
      <rPr>
        <sz val="8"/>
        <rFont val="Arial MT"/>
        <family val="2"/>
      </rPr>
      <t>SUAREZ SANCHEZ LADY VIVIANA</t>
    </r>
  </si>
  <si>
    <r>
      <rPr>
        <sz val="8"/>
        <rFont val="Arial MT"/>
        <family val="2"/>
      </rPr>
      <t>MEDINA GOMEZ ANDERSON JULIAN</t>
    </r>
  </si>
  <si>
    <r>
      <rPr>
        <sz val="8"/>
        <rFont val="Arial MT"/>
        <family val="2"/>
      </rPr>
      <t>CUEVAS MANCERA JUAN CARLOS</t>
    </r>
  </si>
  <si>
    <r>
      <rPr>
        <sz val="8"/>
        <rFont val="Arial MT"/>
        <family val="2"/>
      </rPr>
      <t>VARGAS ARIAS CHRISTIAN CAMILO</t>
    </r>
  </si>
  <si>
    <r>
      <rPr>
        <sz val="8"/>
        <rFont val="Arial MT"/>
        <family val="2"/>
      </rPr>
      <t>LIZARAZO ARGUELLO YAMID ALBERTO</t>
    </r>
  </si>
  <si>
    <r>
      <rPr>
        <sz val="8"/>
        <rFont val="Arial MT"/>
        <family val="2"/>
      </rPr>
      <t>LOZANO CASTELLANOS LIGIA CRISTINA</t>
    </r>
  </si>
  <si>
    <r>
      <rPr>
        <sz val="8"/>
        <rFont val="Arial MT"/>
        <family val="2"/>
      </rPr>
      <t>AZA CALDERON WILLIAM SAMUEL</t>
    </r>
  </si>
  <si>
    <r>
      <rPr>
        <sz val="8"/>
        <rFont val="Arial MT"/>
        <family val="2"/>
      </rPr>
      <t>GARCIA BUITRAGO DALY DAYERLY</t>
    </r>
  </si>
  <si>
    <r>
      <rPr>
        <sz val="8"/>
        <rFont val="Arial MT"/>
        <family val="2"/>
      </rPr>
      <t>DEVIA MEDINA JORGE ELIECER</t>
    </r>
  </si>
  <si>
    <r>
      <rPr>
        <sz val="8"/>
        <rFont val="Arial MT"/>
        <family val="2"/>
      </rPr>
      <t>MEJIA  CORTES  JUAN DAVID</t>
    </r>
  </si>
  <si>
    <r>
      <rPr>
        <sz val="8"/>
        <rFont val="Arial MT"/>
        <family val="2"/>
      </rPr>
      <t>ARIAS ROMERO ANDRES</t>
    </r>
  </si>
  <si>
    <r>
      <rPr>
        <sz val="8"/>
        <rFont val="Arial MT"/>
        <family val="2"/>
      </rPr>
      <t>CABEZAS MONDRAGON WILMER</t>
    </r>
  </si>
  <si>
    <r>
      <rPr>
        <sz val="8"/>
        <rFont val="Arial MT"/>
        <family val="2"/>
      </rPr>
      <t>MELO LEON HUMBERTO ANTONIO</t>
    </r>
  </si>
  <si>
    <r>
      <rPr>
        <sz val="8"/>
        <rFont val="Arial MT"/>
        <family val="2"/>
      </rPr>
      <t>BEDOYA OSPINA LUIS ALFONSO</t>
    </r>
  </si>
  <si>
    <r>
      <rPr>
        <sz val="8"/>
        <rFont val="Arial MT"/>
        <family val="2"/>
      </rPr>
      <t>GALLEGO AGUDELO JHON ALEXANDER</t>
    </r>
  </si>
  <si>
    <r>
      <rPr>
        <sz val="8"/>
        <rFont val="Arial MT"/>
        <family val="2"/>
      </rPr>
      <t>CONTRERAS HERRERA YULIETH PAOLA</t>
    </r>
  </si>
  <si>
    <r>
      <rPr>
        <sz val="8"/>
        <rFont val="Arial MT"/>
        <family val="2"/>
      </rPr>
      <t>SALAZAR VEZGA ELBER NORBERTO</t>
    </r>
  </si>
  <si>
    <r>
      <rPr>
        <sz val="8"/>
        <rFont val="Arial MT"/>
        <family val="2"/>
      </rPr>
      <t>VERA TRIANA ADRIANO</t>
    </r>
  </si>
  <si>
    <r>
      <rPr>
        <sz val="8"/>
        <rFont val="Arial MT"/>
        <family val="2"/>
      </rPr>
      <t>OSORIO ARROYAVE MARTHA LUCIA</t>
    </r>
  </si>
  <si>
    <r>
      <rPr>
        <sz val="8"/>
        <rFont val="Arial MT"/>
        <family val="2"/>
      </rPr>
      <t>MALAGON PINTO JAIRO</t>
    </r>
  </si>
  <si>
    <r>
      <rPr>
        <sz val="8"/>
        <rFont val="Arial MT"/>
        <family val="2"/>
      </rPr>
      <t>CACHOPE PEREZ JORGE LEONARDO</t>
    </r>
  </si>
  <si>
    <r>
      <rPr>
        <sz val="8"/>
        <rFont val="Arial MT"/>
        <family val="2"/>
      </rPr>
      <t>SALAMANCA AVELLA CRISTIAN  HUMBERTO</t>
    </r>
  </si>
  <si>
    <r>
      <rPr>
        <sz val="8"/>
        <rFont val="Arial MT"/>
        <family val="2"/>
      </rPr>
      <t>BLANDON MURILLO LUIS FELIPE</t>
    </r>
  </si>
  <si>
    <r>
      <rPr>
        <sz val="8"/>
        <rFont val="Arial MT"/>
        <family val="2"/>
      </rPr>
      <t>ROA FERNANDEZ EDILBERTO</t>
    </r>
  </si>
  <si>
    <r>
      <rPr>
        <sz val="8"/>
        <rFont val="Arial MT"/>
        <family val="2"/>
      </rPr>
      <t>VELEZ ZAPATA ANA CAROLINA</t>
    </r>
  </si>
  <si>
    <r>
      <rPr>
        <sz val="8"/>
        <rFont val="Arial MT"/>
        <family val="2"/>
      </rPr>
      <t>RODRIGUEZ MUÑOZ ERIKA VANESSA</t>
    </r>
  </si>
  <si>
    <r>
      <rPr>
        <sz val="8"/>
        <rFont val="Arial MT"/>
        <family val="2"/>
      </rPr>
      <t>FORERO PRIETO EDGAR HERNAN</t>
    </r>
  </si>
  <si>
    <r>
      <rPr>
        <sz val="8"/>
        <rFont val="Arial MT"/>
        <family val="2"/>
      </rPr>
      <t>ARIAS OJEDA HENRY RODRIGO</t>
    </r>
  </si>
  <si>
    <r>
      <rPr>
        <sz val="8"/>
        <rFont val="Arial MT"/>
        <family val="2"/>
      </rPr>
      <t>BOLAÑOS  SILVA MAURICIO</t>
    </r>
  </si>
  <si>
    <r>
      <rPr>
        <sz val="8"/>
        <rFont val="Arial MT"/>
        <family val="2"/>
      </rPr>
      <t>MIRANDA BLANCO LUIS ALFONSO</t>
    </r>
  </si>
  <si>
    <r>
      <rPr>
        <sz val="8"/>
        <rFont val="Arial MT"/>
        <family val="2"/>
      </rPr>
      <t>CALDERON OLARTE JUAN DAVID</t>
    </r>
  </si>
  <si>
    <r>
      <rPr>
        <sz val="8"/>
        <rFont val="Arial MT"/>
        <family val="2"/>
      </rPr>
      <t>BALLESTEROS RAMIREZ OSCAR ALFONSO</t>
    </r>
  </si>
  <si>
    <r>
      <rPr>
        <sz val="8"/>
        <rFont val="Arial MT"/>
        <family val="2"/>
      </rPr>
      <t>RIOS RUIZ ARCECIO</t>
    </r>
  </si>
  <si>
    <r>
      <rPr>
        <sz val="8"/>
        <rFont val="Arial MT"/>
        <family val="2"/>
      </rPr>
      <t>IBARRA TOBAR FREDDY ALEXANDER</t>
    </r>
  </si>
  <si>
    <r>
      <rPr>
        <sz val="8"/>
        <rFont val="Arial MT"/>
        <family val="2"/>
      </rPr>
      <t>LIMAS OCAMPO JIMMY ANDRES</t>
    </r>
  </si>
  <si>
    <r>
      <rPr>
        <sz val="8"/>
        <rFont val="Arial MT"/>
        <family val="2"/>
      </rPr>
      <t>MOYA ROMERO MOISES</t>
    </r>
  </si>
  <si>
    <r>
      <rPr>
        <sz val="8"/>
        <rFont val="Arial MT"/>
        <family val="2"/>
      </rPr>
      <t>ZULUAGA GIRALDO ALEXANDER</t>
    </r>
  </si>
  <si>
    <r>
      <rPr>
        <sz val="8"/>
        <rFont val="Arial MT"/>
        <family val="2"/>
      </rPr>
      <t>RODRIGUEZ MARTINEZ FREDY ALEXANDER</t>
    </r>
  </si>
  <si>
    <r>
      <rPr>
        <sz val="8"/>
        <rFont val="Arial MT"/>
        <family val="2"/>
      </rPr>
      <t>MARTINEZ ARAQUE MARTHA CRISTINA</t>
    </r>
  </si>
  <si>
    <r>
      <rPr>
        <sz val="8"/>
        <rFont val="Arial MT"/>
        <family val="2"/>
      </rPr>
      <t>SILVA CASTRO JUAN MANUEL</t>
    </r>
  </si>
  <si>
    <r>
      <rPr>
        <sz val="8"/>
        <rFont val="Arial MT"/>
        <family val="2"/>
      </rPr>
      <t>LACHE MENDOZA ROMARIO ALDAIR</t>
    </r>
  </si>
  <si>
    <r>
      <rPr>
        <sz val="8"/>
        <rFont val="Arial MT"/>
        <family val="2"/>
      </rPr>
      <t>ARIAS CULCHAC DIEGO FERNANDO</t>
    </r>
  </si>
  <si>
    <r>
      <rPr>
        <sz val="8"/>
        <rFont val="Arial MT"/>
        <family val="2"/>
      </rPr>
      <t>NINO PULIDO EDGAR IGNACIO</t>
    </r>
  </si>
  <si>
    <r>
      <rPr>
        <sz val="8"/>
        <rFont val="Arial MT"/>
        <family val="2"/>
      </rPr>
      <t>CABRERA PUCHANA WILLIAM OVIDIO</t>
    </r>
  </si>
  <si>
    <r>
      <rPr>
        <sz val="8"/>
        <rFont val="Arial MT"/>
        <family val="2"/>
      </rPr>
      <t>GALVEZ BETANCOURTH EDWIN HERNANDO</t>
    </r>
  </si>
  <si>
    <r>
      <rPr>
        <sz val="8"/>
        <rFont val="Arial MT"/>
        <family val="2"/>
      </rPr>
      <t>ZAMUDIO MORA JHON JEIVER</t>
    </r>
  </si>
  <si>
    <r>
      <rPr>
        <sz val="8"/>
        <rFont val="Arial MT"/>
        <family val="2"/>
      </rPr>
      <t>CUECA CARDENAS YEISON EDUARDO</t>
    </r>
  </si>
  <si>
    <r>
      <rPr>
        <sz val="8"/>
        <rFont val="Arial MT"/>
        <family val="2"/>
      </rPr>
      <t>RODRIGUEZ TORRES WILLIAM HERNANDO</t>
    </r>
  </si>
  <si>
    <r>
      <rPr>
        <sz val="8"/>
        <rFont val="Arial MT"/>
        <family val="2"/>
      </rPr>
      <t>GUERRERO FLOREZ JOHANA ELIZABETH</t>
    </r>
  </si>
  <si>
    <r>
      <rPr>
        <sz val="8"/>
        <rFont val="Arial MT"/>
        <family val="2"/>
      </rPr>
      <t>CASTAÑEDA  PEÑA DIEGO ANDRES</t>
    </r>
  </si>
  <si>
    <r>
      <rPr>
        <sz val="8"/>
        <rFont val="Arial MT"/>
        <family val="2"/>
      </rPr>
      <t>ALARCON ANTONIO JULIO ALFREDO</t>
    </r>
  </si>
  <si>
    <r>
      <rPr>
        <sz val="8"/>
        <rFont val="Arial MT"/>
        <family val="2"/>
      </rPr>
      <t>MEJIA PEREZ YEISON</t>
    </r>
  </si>
  <si>
    <r>
      <rPr>
        <sz val="8"/>
        <rFont val="Arial MT"/>
        <family val="2"/>
      </rPr>
      <t>CORREA GARCIA ADRIAN FERNEY</t>
    </r>
  </si>
  <si>
    <r>
      <rPr>
        <sz val="8"/>
        <rFont val="Arial MT"/>
        <family val="2"/>
      </rPr>
      <t>QUIROZ  BAQUERO EDILSON  OSWALDO</t>
    </r>
  </si>
  <si>
    <r>
      <rPr>
        <sz val="8"/>
        <rFont val="Arial MT"/>
        <family val="2"/>
      </rPr>
      <t>BONILLA SANABRIA ADRIANA MAYERLY</t>
    </r>
  </si>
  <si>
    <r>
      <rPr>
        <sz val="8"/>
        <rFont val="Arial MT"/>
        <family val="2"/>
      </rPr>
      <t>MONTOYA RAMIREZ RICARDO</t>
    </r>
  </si>
  <si>
    <r>
      <rPr>
        <sz val="8"/>
        <rFont val="Arial MT"/>
        <family val="2"/>
      </rPr>
      <t>GOMEZ CASTILLO JOHN EDWARD</t>
    </r>
  </si>
  <si>
    <r>
      <rPr>
        <sz val="8"/>
        <rFont val="Arial MT"/>
        <family val="2"/>
      </rPr>
      <t>RODRIGUEZ MORALES CLAUDIA LUCIA</t>
    </r>
  </si>
  <si>
    <r>
      <rPr>
        <sz val="8"/>
        <rFont val="Arial MT"/>
        <family val="2"/>
      </rPr>
      <t>GELES ARIAS CARLOS ALBERTO</t>
    </r>
  </si>
  <si>
    <r>
      <rPr>
        <sz val="8"/>
        <rFont val="Arial MT"/>
        <family val="2"/>
      </rPr>
      <t>VILLARRAGA PEÑA JEISSON CAMILO</t>
    </r>
  </si>
  <si>
    <r>
      <rPr>
        <sz val="8"/>
        <rFont val="Arial MT"/>
        <family val="2"/>
      </rPr>
      <t>PEREZ PARRA ALEXANDER</t>
    </r>
  </si>
  <si>
    <r>
      <rPr>
        <sz val="8"/>
        <rFont val="Arial MT"/>
        <family val="2"/>
      </rPr>
      <t>LOPEZ  LONDOÑO DIANA ALEJANDRA</t>
    </r>
  </si>
  <si>
    <r>
      <rPr>
        <sz val="8"/>
        <rFont val="Arial MT"/>
        <family val="2"/>
      </rPr>
      <t>CASTRO CASTRO JORGE ENRIQUE</t>
    </r>
  </si>
  <si>
    <r>
      <rPr>
        <sz val="8"/>
        <rFont val="Arial MT"/>
        <family val="2"/>
      </rPr>
      <t>PATIÑO SIERRA TULIO HERNANDO</t>
    </r>
  </si>
  <si>
    <r>
      <rPr>
        <sz val="8"/>
        <rFont val="Arial MT"/>
        <family val="2"/>
      </rPr>
      <t>MORALES DEVIA LUIS GERMAN</t>
    </r>
  </si>
  <si>
    <r>
      <rPr>
        <sz val="8"/>
        <rFont val="Arial MT"/>
        <family val="2"/>
      </rPr>
      <t>PÉREZ  ACERO WILFREDO</t>
    </r>
  </si>
  <si>
    <r>
      <rPr>
        <sz val="8"/>
        <rFont val="Arial MT"/>
        <family val="2"/>
      </rPr>
      <t>MILLAN AGUDELO JUAN CARLOS</t>
    </r>
  </si>
  <si>
    <r>
      <rPr>
        <sz val="8"/>
        <rFont val="Arial MT"/>
        <family val="2"/>
      </rPr>
      <t>SUAREZ  GOMEZ YESSICA  MARIA</t>
    </r>
  </si>
  <si>
    <r>
      <rPr>
        <sz val="8"/>
        <rFont val="Arial MT"/>
        <family val="2"/>
      </rPr>
      <t>GONZALEZ CARDENAS LILIANA  ANDREA</t>
    </r>
  </si>
  <si>
    <r>
      <rPr>
        <sz val="8"/>
        <rFont val="Arial MT"/>
        <family val="2"/>
      </rPr>
      <t>GUTIERREZ MOLANO JAIRO ALONSO</t>
    </r>
  </si>
  <si>
    <r>
      <rPr>
        <sz val="8"/>
        <rFont val="Arial MT"/>
        <family val="2"/>
      </rPr>
      <t>PARRA ROJAS JULIAN GERARDO</t>
    </r>
  </si>
  <si>
    <r>
      <rPr>
        <sz val="8"/>
        <rFont val="Arial MT"/>
        <family val="2"/>
      </rPr>
      <t>RODRIGUEZ ARAQUE JOHAN SEBASTIAN</t>
    </r>
  </si>
  <si>
    <r>
      <rPr>
        <sz val="8"/>
        <rFont val="Arial MT"/>
        <family val="2"/>
      </rPr>
      <t>CASTRO CARRILLO YESID</t>
    </r>
  </si>
  <si>
    <r>
      <rPr>
        <sz val="8"/>
        <rFont val="Arial MT"/>
        <family val="2"/>
      </rPr>
      <t>MARTINEZ BENAVIDES JOSE ALBERTO</t>
    </r>
  </si>
  <si>
    <r>
      <rPr>
        <sz val="8"/>
        <rFont val="Arial MT"/>
        <family val="2"/>
      </rPr>
      <t>SUAREZ SANCHEZ JENNY COLOMBIA</t>
    </r>
  </si>
  <si>
    <r>
      <rPr>
        <sz val="8"/>
        <rFont val="Arial MT"/>
        <family val="2"/>
      </rPr>
      <t>MOGOLLON AGUILAR JOSE LUIS</t>
    </r>
  </si>
  <si>
    <r>
      <rPr>
        <sz val="8"/>
        <rFont val="Arial MT"/>
        <family val="2"/>
      </rPr>
      <t>ROJAS BARRIOS EDDIE ALBERTO</t>
    </r>
  </si>
  <si>
    <r>
      <rPr>
        <sz val="8"/>
        <rFont val="Arial MT"/>
        <family val="2"/>
      </rPr>
      <t>ALVAREZ MUECES LEIDY JOHANA</t>
    </r>
  </si>
  <si>
    <r>
      <rPr>
        <sz val="8"/>
        <rFont val="Arial MT"/>
        <family val="2"/>
      </rPr>
      <t>GUTIERREZ SABOGAL CAMILO</t>
    </r>
  </si>
  <si>
    <r>
      <rPr>
        <sz val="8"/>
        <rFont val="Arial MT"/>
        <family val="2"/>
      </rPr>
      <t>ANGEL BACCA LEONARDO</t>
    </r>
  </si>
  <si>
    <r>
      <rPr>
        <sz val="8"/>
        <rFont val="Arial MT"/>
        <family val="2"/>
      </rPr>
      <t>ARRIETA CARRASCAL DIVIER</t>
    </r>
  </si>
  <si>
    <r>
      <rPr>
        <sz val="8"/>
        <rFont val="Arial MT"/>
        <family val="2"/>
      </rPr>
      <t>DURAN NOGUERA DIEGO FERNANDO</t>
    </r>
  </si>
  <si>
    <r>
      <rPr>
        <sz val="8"/>
        <rFont val="Arial MT"/>
        <family val="2"/>
      </rPr>
      <t>JIMENEZ CRUZ MARCELO</t>
    </r>
  </si>
  <si>
    <r>
      <rPr>
        <sz val="8"/>
        <rFont val="Arial MT"/>
        <family val="2"/>
      </rPr>
      <t>VELASQUEZ ACERO DAYANA MARISOL</t>
    </r>
  </si>
  <si>
    <r>
      <rPr>
        <sz val="8"/>
        <rFont val="Arial MT"/>
        <family val="2"/>
      </rPr>
      <t>TORRES SANCHEZ NELSON JAVIER</t>
    </r>
  </si>
  <si>
    <r>
      <rPr>
        <sz val="8"/>
        <rFont val="Arial MT"/>
        <family val="2"/>
      </rPr>
      <t>CARVAJAL GUAJE JOHN FREDDY</t>
    </r>
  </si>
  <si>
    <r>
      <rPr>
        <sz val="8"/>
        <rFont val="Arial MT"/>
        <family val="2"/>
      </rPr>
      <t>CRUZ MORENO ARNULFO</t>
    </r>
  </si>
  <si>
    <r>
      <rPr>
        <sz val="8"/>
        <rFont val="Arial MT"/>
        <family val="2"/>
      </rPr>
      <t>MORENO GAITAN ANDRES GUSTAVO</t>
    </r>
  </si>
  <si>
    <r>
      <rPr>
        <sz val="8"/>
        <rFont val="Arial MT"/>
        <family val="2"/>
      </rPr>
      <t>DIAZ MELO RONALDO IVAN</t>
    </r>
  </si>
  <si>
    <r>
      <rPr>
        <sz val="8"/>
        <rFont val="Arial MT"/>
        <family val="2"/>
      </rPr>
      <t>CASTRO GOMEZ DIEGO FERNANDO</t>
    </r>
  </si>
  <si>
    <r>
      <rPr>
        <sz val="8"/>
        <rFont val="Arial MT"/>
        <family val="2"/>
      </rPr>
      <t>MEDINA CUBILLOS JOSE MAURICIO</t>
    </r>
  </si>
  <si>
    <r>
      <rPr>
        <sz val="8"/>
        <rFont val="Arial MT"/>
        <family val="2"/>
      </rPr>
      <t>HERAZO LOZANO EXIQUIO MIGUEL</t>
    </r>
  </si>
  <si>
    <r>
      <rPr>
        <sz val="8"/>
        <rFont val="Arial MT"/>
        <family val="2"/>
      </rPr>
      <t>CASTRO ROJAS OSCAR ENRIQUE</t>
    </r>
  </si>
  <si>
    <r>
      <rPr>
        <sz val="8"/>
        <rFont val="Arial MT"/>
        <family val="2"/>
      </rPr>
      <t>CAICEDO MENA FRANCISCO ALIRIO</t>
    </r>
  </si>
  <si>
    <r>
      <rPr>
        <sz val="8"/>
        <rFont val="Arial MT"/>
        <family val="2"/>
      </rPr>
      <t>BARRANTES ROJAS JORGE ANDRES</t>
    </r>
  </si>
  <si>
    <r>
      <rPr>
        <sz val="8"/>
        <rFont val="Arial MT"/>
        <family val="2"/>
      </rPr>
      <t>ZAMBRANO RUBIANO FREDY YESID</t>
    </r>
  </si>
  <si>
    <r>
      <rPr>
        <sz val="8"/>
        <rFont val="Arial MT"/>
        <family val="2"/>
      </rPr>
      <t>UMAÑA GOMEZ CESAR FERNANDO</t>
    </r>
  </si>
  <si>
    <r>
      <rPr>
        <sz val="8"/>
        <rFont val="Arial MT"/>
        <family val="2"/>
      </rPr>
      <t>LEMUS MURCIA LUCY MARIELA</t>
    </r>
  </si>
  <si>
    <r>
      <rPr>
        <sz val="8"/>
        <rFont val="Arial MT"/>
        <family val="2"/>
      </rPr>
      <t>GONZALEZ HORTUA JESSICA ANDREA</t>
    </r>
  </si>
  <si>
    <r>
      <rPr>
        <sz val="8"/>
        <rFont val="Arial MT"/>
        <family val="2"/>
      </rPr>
      <t>MURCIA TOVAR RUBIELA</t>
    </r>
  </si>
  <si>
    <r>
      <rPr>
        <sz val="8"/>
        <rFont val="Arial MT"/>
        <family val="2"/>
      </rPr>
      <t>HENDEZ OSORIO MILENA YASMIN</t>
    </r>
  </si>
  <si>
    <r>
      <rPr>
        <sz val="8"/>
        <rFont val="Arial MT"/>
        <family val="2"/>
      </rPr>
      <t>RIVERA  RIPPE AYDEE</t>
    </r>
  </si>
  <si>
    <r>
      <rPr>
        <sz val="8"/>
        <rFont val="Arial MT"/>
        <family val="2"/>
      </rPr>
      <t>SANTANA  CRUZ ROSA MARIA</t>
    </r>
  </si>
  <si>
    <r>
      <rPr>
        <sz val="8"/>
        <rFont val="Arial MT"/>
        <family val="2"/>
      </rPr>
      <t>GARZON PIÑEROS JOSE IGNACIO</t>
    </r>
  </si>
  <si>
    <r>
      <rPr>
        <sz val="8"/>
        <rFont val="Arial MT"/>
        <family val="2"/>
      </rPr>
      <t>SILVA GOMEZ JORGE WASHINGTON</t>
    </r>
  </si>
  <si>
    <r>
      <rPr>
        <sz val="8"/>
        <rFont val="Arial MT"/>
        <family val="2"/>
      </rPr>
      <t>OROZCO PAZ JULIAN ANDRES</t>
    </r>
  </si>
  <si>
    <r>
      <rPr>
        <sz val="8"/>
        <rFont val="Arial MT"/>
        <family val="2"/>
      </rPr>
      <t>MARTINEZ VARGAS ERIC GIOVANNY</t>
    </r>
  </si>
  <si>
    <r>
      <rPr>
        <sz val="8"/>
        <rFont val="Arial MT"/>
        <family val="2"/>
      </rPr>
      <t>ROJAS CERON MERCEDES</t>
    </r>
  </si>
  <si>
    <r>
      <rPr>
        <sz val="8"/>
        <rFont val="Arial MT"/>
        <family val="2"/>
      </rPr>
      <t>OJEDA SICHACA JOSE BALDO</t>
    </r>
  </si>
  <si>
    <r>
      <rPr>
        <sz val="8"/>
        <rFont val="Arial MT"/>
        <family val="2"/>
      </rPr>
      <t>MUÑOZ RIVERA DORA MILENA</t>
    </r>
  </si>
  <si>
    <r>
      <rPr>
        <sz val="8"/>
        <rFont val="Arial MT"/>
        <family val="2"/>
      </rPr>
      <t>GUZMÁN  DIAZ JOSUÉ ISAI</t>
    </r>
  </si>
  <si>
    <r>
      <rPr>
        <sz val="8"/>
        <rFont val="Arial MT"/>
        <family val="2"/>
      </rPr>
      <t>ORTIZ CESPEDES JAVIER ALEXANDER</t>
    </r>
  </si>
  <si>
    <r>
      <rPr>
        <sz val="8"/>
        <rFont val="Arial MT"/>
        <family val="2"/>
      </rPr>
      <t>MORA ORTIZ HECTOR FERNANDO</t>
    </r>
  </si>
  <si>
    <r>
      <rPr>
        <sz val="8"/>
        <rFont val="Arial MT"/>
        <family val="2"/>
      </rPr>
      <t>GARCIA ORTEGA HUGO ALFREDO</t>
    </r>
  </si>
  <si>
    <r>
      <rPr>
        <sz val="8"/>
        <rFont val="Arial MT"/>
        <family val="2"/>
      </rPr>
      <t>MAZO MAZO JUAN DIEGO</t>
    </r>
  </si>
  <si>
    <r>
      <rPr>
        <sz val="8"/>
        <rFont val="Arial MT"/>
        <family val="2"/>
      </rPr>
      <t>BAUTISTA  CALDERON CARLOS  EDUARDO</t>
    </r>
  </si>
  <si>
    <r>
      <rPr>
        <sz val="8"/>
        <rFont val="Arial MT"/>
        <family val="2"/>
      </rPr>
      <t>RAMOS BASTIDAS MARTIN FERNANDO</t>
    </r>
  </si>
  <si>
    <r>
      <rPr>
        <sz val="8"/>
        <rFont val="Arial MT"/>
        <family val="2"/>
      </rPr>
      <t>GOMEZ  MESSINO EDWIN ESTIVENS</t>
    </r>
  </si>
  <si>
    <r>
      <rPr>
        <sz val="8"/>
        <rFont val="Arial MT"/>
        <family val="2"/>
      </rPr>
      <t>ORDOÑEZ CABRERA CARLOS FABIAN</t>
    </r>
  </si>
  <si>
    <r>
      <rPr>
        <sz val="8"/>
        <rFont val="Arial MT"/>
        <family val="2"/>
      </rPr>
      <t>JOYA JAIMES JOSE EDILBERTO</t>
    </r>
  </si>
  <si>
    <r>
      <rPr>
        <sz val="8"/>
        <rFont val="Arial MT"/>
        <family val="2"/>
      </rPr>
      <t>SOSA CAMARGO JULIO CESAR</t>
    </r>
  </si>
  <si>
    <r>
      <rPr>
        <sz val="8"/>
        <rFont val="Arial MT"/>
        <family val="2"/>
      </rPr>
      <t>RIOS POSADA YULIANA CAROLINA</t>
    </r>
  </si>
  <si>
    <r>
      <rPr>
        <sz val="8"/>
        <rFont val="Arial MT"/>
        <family val="2"/>
      </rPr>
      <t>CEDEÑO PERDOMO SERGIO</t>
    </r>
  </si>
  <si>
    <r>
      <rPr>
        <sz val="8"/>
        <rFont val="Arial MT"/>
        <family val="2"/>
      </rPr>
      <t>MONTOYA  VERGARA DANILO  ANDRES</t>
    </r>
  </si>
  <si>
    <r>
      <rPr>
        <sz val="8"/>
        <rFont val="Arial MT"/>
        <family val="2"/>
      </rPr>
      <t>GOMEZ MEDINA ALEJANDRO</t>
    </r>
  </si>
  <si>
    <r>
      <rPr>
        <sz val="8"/>
        <rFont val="Arial MT"/>
        <family val="2"/>
      </rPr>
      <t>QUINTERO SARMIENTO JOHN HEIBER</t>
    </r>
  </si>
  <si>
    <r>
      <rPr>
        <sz val="8"/>
        <rFont val="Arial MT"/>
        <family val="2"/>
      </rPr>
      <t>ESTRADA GARCIA JENNY JOHANNA</t>
    </r>
  </si>
  <si>
    <r>
      <rPr>
        <sz val="8"/>
        <rFont val="Arial MT"/>
        <family val="2"/>
      </rPr>
      <t>CALAMBÁS HURTADO ROBINSON FREDY</t>
    </r>
  </si>
  <si>
    <r>
      <rPr>
        <sz val="8"/>
        <rFont val="Arial MT"/>
        <family val="2"/>
      </rPr>
      <t>PEREZ MANCERA CARLOS ANDRES</t>
    </r>
  </si>
  <si>
    <r>
      <rPr>
        <sz val="8"/>
        <rFont val="Arial MT"/>
        <family val="2"/>
      </rPr>
      <t>TRUJILLO CASTAÑEDA GERMAN  ANDRES</t>
    </r>
  </si>
  <si>
    <r>
      <rPr>
        <sz val="8"/>
        <rFont val="Arial MT"/>
        <family val="2"/>
      </rPr>
      <t>BAUTISTA JHON ALEJANDRO</t>
    </r>
  </si>
  <si>
    <r>
      <rPr>
        <sz val="8"/>
        <rFont val="Arial MT"/>
        <family val="2"/>
      </rPr>
      <t>BOLIVAR VARGAS ZULMA  ANDREA</t>
    </r>
  </si>
  <si>
    <r>
      <rPr>
        <sz val="8"/>
        <rFont val="Arial MT"/>
        <family val="2"/>
      </rPr>
      <t>PORTELA RAMIREZ YANINI ALEXANDRA</t>
    </r>
  </si>
  <si>
    <r>
      <rPr>
        <sz val="8"/>
        <rFont val="Arial MT"/>
        <family val="2"/>
      </rPr>
      <t>MORENO NUÑEZ BELARMINO</t>
    </r>
  </si>
  <si>
    <r>
      <rPr>
        <sz val="8"/>
        <rFont val="Arial MT"/>
        <family val="2"/>
      </rPr>
      <t>ALARCON CHACON EDUARDO ANDRES</t>
    </r>
  </si>
  <si>
    <r>
      <rPr>
        <sz val="8"/>
        <rFont val="Arial MT"/>
        <family val="2"/>
      </rPr>
      <t>CERON BURGOS DAVID ALEJANDRO</t>
    </r>
  </si>
  <si>
    <r>
      <rPr>
        <sz val="8"/>
        <rFont val="Arial MT"/>
        <family val="2"/>
      </rPr>
      <t>LEE CULMA FEDERICO EDUARDO</t>
    </r>
  </si>
  <si>
    <r>
      <rPr>
        <sz val="8"/>
        <rFont val="Arial MT"/>
        <family val="2"/>
      </rPr>
      <t>GELVEZ CORREA NELSON OSWALDO</t>
    </r>
  </si>
  <si>
    <r>
      <rPr>
        <sz val="8"/>
        <rFont val="Arial MT"/>
        <family val="2"/>
      </rPr>
      <t>LOPEZ AYALA LUIS GABRIEL</t>
    </r>
  </si>
  <si>
    <r>
      <rPr>
        <sz val="8"/>
        <rFont val="Arial MT"/>
        <family val="2"/>
      </rPr>
      <t>GOMEZ MORALES JEISON ANDRES</t>
    </r>
  </si>
  <si>
    <r>
      <rPr>
        <sz val="8"/>
        <rFont val="Arial MT"/>
        <family val="2"/>
      </rPr>
      <t>SILVA RAMIREZ LINA MARCELA</t>
    </r>
  </si>
  <si>
    <r>
      <rPr>
        <sz val="8"/>
        <rFont val="Arial MT"/>
        <family val="2"/>
      </rPr>
      <t>MURCIA HUERTAS JAMES RODOLFO</t>
    </r>
  </si>
  <si>
    <r>
      <rPr>
        <sz val="8"/>
        <rFont val="Arial MT"/>
        <family val="2"/>
      </rPr>
      <t>GONZALEZ GARZON PEDRO JULIAN</t>
    </r>
  </si>
  <si>
    <r>
      <rPr>
        <sz val="8"/>
        <rFont val="Arial MT"/>
        <family val="2"/>
      </rPr>
      <t>VALENCIA GONZALEZ EBER ULISES</t>
    </r>
  </si>
  <si>
    <r>
      <rPr>
        <sz val="8"/>
        <rFont val="Arial MT"/>
        <family val="2"/>
      </rPr>
      <t>MOYA MEDINA EDWIN</t>
    </r>
  </si>
  <si>
    <r>
      <rPr>
        <sz val="8"/>
        <rFont val="Arial MT"/>
        <family val="2"/>
      </rPr>
      <t>PACHON RODRIGUEZ JOHN ALEJANDRO</t>
    </r>
  </si>
  <si>
    <r>
      <rPr>
        <sz val="8"/>
        <rFont val="Arial MT"/>
        <family val="2"/>
      </rPr>
      <t>BERMUDEZ FLOREZ JUAN CARLOS</t>
    </r>
  </si>
  <si>
    <r>
      <rPr>
        <sz val="8"/>
        <rFont val="Arial MT"/>
        <family val="2"/>
      </rPr>
      <t>MORA MORALES JOSE HERMEREGILDO</t>
    </r>
  </si>
  <si>
    <r>
      <rPr>
        <sz val="8"/>
        <rFont val="Arial MT"/>
        <family val="2"/>
      </rPr>
      <t>NOVOA DIAZ EDDI JHONNATAN</t>
    </r>
  </si>
  <si>
    <r>
      <rPr>
        <sz val="8"/>
        <rFont val="Arial MT"/>
        <family val="2"/>
      </rPr>
      <t>GARCIA SIATAMA CARLOS JULIO</t>
    </r>
  </si>
  <si>
    <r>
      <rPr>
        <sz val="8"/>
        <rFont val="Arial MT"/>
        <family val="2"/>
      </rPr>
      <t>QUINTERO CASTRO DAVID ANDRES</t>
    </r>
  </si>
  <si>
    <r>
      <rPr>
        <sz val="8"/>
        <rFont val="Arial MT"/>
        <family val="2"/>
      </rPr>
      <t>GARCIA CRUZ TOMY ALEXANDER</t>
    </r>
  </si>
  <si>
    <r>
      <rPr>
        <sz val="8"/>
        <rFont val="Arial MT"/>
        <family val="2"/>
      </rPr>
      <t>RODRIGUEZ BENAVIDES WILSON JAVIER</t>
    </r>
  </si>
  <si>
    <r>
      <rPr>
        <sz val="8"/>
        <rFont val="Arial MT"/>
        <family val="2"/>
      </rPr>
      <t>DEVIA OROZCO WILLIAM GUILLERMO</t>
    </r>
  </si>
  <si>
    <r>
      <rPr>
        <sz val="8"/>
        <rFont val="Arial MT"/>
        <family val="2"/>
      </rPr>
      <t>RODRIGUEZ GORDILLO NUBIA YANETH</t>
    </r>
  </si>
  <si>
    <r>
      <rPr>
        <sz val="8"/>
        <rFont val="Arial MT"/>
        <family val="2"/>
      </rPr>
      <t>VARGAS SUAREZ CARMEN DORIS</t>
    </r>
  </si>
  <si>
    <r>
      <rPr>
        <sz val="8"/>
        <rFont val="Arial MT"/>
        <family val="2"/>
      </rPr>
      <t>PIÑEROS GARCIA JAIRO ALBERTO</t>
    </r>
  </si>
  <si>
    <r>
      <rPr>
        <sz val="8"/>
        <rFont val="Arial MT"/>
        <family val="2"/>
      </rPr>
      <t>BARBOSA TORRES JHONATTAN</t>
    </r>
  </si>
  <si>
    <r>
      <rPr>
        <sz val="8"/>
        <rFont val="Arial MT"/>
        <family val="2"/>
      </rPr>
      <t>GONZALEZ REY HENRY</t>
    </r>
  </si>
  <si>
    <r>
      <rPr>
        <sz val="8"/>
        <rFont val="Arial MT"/>
        <family val="2"/>
      </rPr>
      <t>GOMEZ SALAZAR ALEXANDER</t>
    </r>
  </si>
  <si>
    <r>
      <rPr>
        <sz val="8"/>
        <rFont val="Arial MT"/>
        <family val="2"/>
      </rPr>
      <t>DAZA PINZON FABIAN HERNANDO</t>
    </r>
  </si>
  <si>
    <r>
      <rPr>
        <sz val="8"/>
        <rFont val="Arial MT"/>
        <family val="2"/>
      </rPr>
      <t>GONZALEZ SANTAFE ELKIN ANDRES</t>
    </r>
  </si>
  <si>
    <r>
      <rPr>
        <sz val="8"/>
        <rFont val="Arial MT"/>
        <family val="2"/>
      </rPr>
      <t>RODRIGUEZ RODRIGUEZ JORGE EDUARDO</t>
    </r>
  </si>
  <si>
    <r>
      <rPr>
        <sz val="8"/>
        <rFont val="Arial MT"/>
        <family val="2"/>
      </rPr>
      <t>NORIEGA FLOREZ RODOLFO</t>
    </r>
  </si>
  <si>
    <r>
      <rPr>
        <sz val="8"/>
        <rFont val="Arial MT"/>
        <family val="2"/>
      </rPr>
      <t>LOPEZ ACEVEDO JORGE HUMBERTO</t>
    </r>
  </si>
  <si>
    <r>
      <rPr>
        <sz val="8"/>
        <rFont val="Arial MT"/>
        <family val="2"/>
      </rPr>
      <t>ARRIETA PINEDA EDGARDO RAFAEL</t>
    </r>
  </si>
  <si>
    <r>
      <rPr>
        <sz val="8"/>
        <rFont val="Arial MT"/>
        <family val="2"/>
      </rPr>
      <t>RODRIGUEZ URREGO JORGE ARMANDO</t>
    </r>
  </si>
  <si>
    <r>
      <rPr>
        <sz val="8"/>
        <rFont val="Arial MT"/>
        <family val="2"/>
      </rPr>
      <t>SOSA MORALES JOSE MANUEL</t>
    </r>
  </si>
  <si>
    <r>
      <rPr>
        <sz val="8"/>
        <rFont val="Arial MT"/>
        <family val="2"/>
      </rPr>
      <t>HERRAN OSORIO CARLO AUGUSTO</t>
    </r>
  </si>
  <si>
    <r>
      <rPr>
        <sz val="8"/>
        <rFont val="Arial MT"/>
        <family val="2"/>
      </rPr>
      <t>MINDEFENSA</t>
    </r>
  </si>
  <si>
    <r>
      <rPr>
        <sz val="8"/>
        <rFont val="Arial MT"/>
        <family val="2"/>
      </rPr>
      <t>LOPEZ HUERTAS JAIRO HUMBERTO</t>
    </r>
  </si>
  <si>
    <r>
      <rPr>
        <sz val="8"/>
        <rFont val="Arial MT"/>
        <family val="2"/>
      </rPr>
      <t>CUERVO VERANO NESTOR IVAN</t>
    </r>
  </si>
  <si>
    <r>
      <rPr>
        <sz val="8"/>
        <rFont val="Arial MT"/>
        <family val="2"/>
      </rPr>
      <t>ISAZA HERRERA DEYWISON ALBERTO</t>
    </r>
  </si>
  <si>
    <r>
      <rPr>
        <sz val="8"/>
        <rFont val="Arial MT"/>
        <family val="2"/>
      </rPr>
      <t>NUSTES YARA JOSE ALBERTO</t>
    </r>
  </si>
  <si>
    <r>
      <rPr>
        <sz val="8"/>
        <rFont val="Arial MT"/>
        <family val="2"/>
      </rPr>
      <t>MARQUEZ AGUDELO DANIEL  FONKLEY</t>
    </r>
  </si>
  <si>
    <r>
      <rPr>
        <sz val="8"/>
        <rFont val="Arial MT"/>
        <family val="2"/>
      </rPr>
      <t>MORENO CORTES LAURA XIMENA</t>
    </r>
  </si>
  <si>
    <r>
      <rPr>
        <sz val="8"/>
        <rFont val="Arial MT"/>
        <family val="2"/>
      </rPr>
      <t>GONZALEZ NAVIA DAVINSON  ANDRES</t>
    </r>
  </si>
  <si>
    <r>
      <rPr>
        <sz val="8"/>
        <rFont val="Arial MT"/>
        <family val="2"/>
      </rPr>
      <t>CASTAÑO  TORRES JAMES  DUVERNEY</t>
    </r>
  </si>
  <si>
    <r>
      <rPr>
        <sz val="8"/>
        <rFont val="Arial MT"/>
        <family val="2"/>
      </rPr>
      <t>GAMBOA JIMENEZ DADUYN JOSE</t>
    </r>
  </si>
  <si>
    <r>
      <rPr>
        <sz val="8"/>
        <rFont val="Arial MT"/>
        <family val="2"/>
      </rPr>
      <t>RODRIGUEZ BURGOS DEISY MARICELL</t>
    </r>
  </si>
  <si>
    <r>
      <rPr>
        <sz val="8"/>
        <rFont val="Arial MT"/>
        <family val="2"/>
      </rPr>
      <t>ZAPATA CASTRO ALDAIR</t>
    </r>
  </si>
  <si>
    <r>
      <rPr>
        <sz val="8"/>
        <rFont val="Arial MT"/>
        <family val="2"/>
      </rPr>
      <t>ROSALES HINESTROZA LEYDI JAHAIRA</t>
    </r>
  </si>
  <si>
    <r>
      <rPr>
        <sz val="8"/>
        <rFont val="Arial MT"/>
        <family val="2"/>
      </rPr>
      <t>MENDEZ ALFONSO JENNY ALEXANDRA</t>
    </r>
  </si>
  <si>
    <r>
      <rPr>
        <sz val="8"/>
        <rFont val="Arial MT"/>
        <family val="2"/>
      </rPr>
      <t>CORDOBA SANCHEZ CILIA VANESA</t>
    </r>
  </si>
  <si>
    <r>
      <rPr>
        <sz val="8"/>
        <rFont val="Arial MT"/>
        <family val="2"/>
      </rPr>
      <t>HERRERA BOLIVAR LINA MARIA</t>
    </r>
  </si>
  <si>
    <r>
      <rPr>
        <sz val="8"/>
        <rFont val="Arial MT"/>
        <family val="2"/>
      </rPr>
      <t>TORRES TORRES JIMMY ALEXANDER</t>
    </r>
  </si>
  <si>
    <r>
      <rPr>
        <sz val="8"/>
        <rFont val="Arial MT"/>
        <family val="2"/>
      </rPr>
      <t>HERRERA AGUDELO HECTOR FABIO</t>
    </r>
  </si>
  <si>
    <r>
      <rPr>
        <sz val="8"/>
        <rFont val="Arial MT"/>
        <family val="2"/>
      </rPr>
      <t>CHICAIZA GOMEZ ADRIAN ANTONIO</t>
    </r>
  </si>
  <si>
    <r>
      <rPr>
        <sz val="8"/>
        <rFont val="Arial MT"/>
        <family val="2"/>
      </rPr>
      <t>MEJIA  GALLEGO SANTIAGO</t>
    </r>
  </si>
  <si>
    <r>
      <rPr>
        <sz val="8"/>
        <rFont val="Arial MT"/>
        <family val="2"/>
      </rPr>
      <t xml:space="preserve">CARRASQUILLA
</t>
    </r>
    <r>
      <rPr>
        <sz val="8"/>
        <rFont val="Arial MT"/>
        <family val="2"/>
      </rPr>
      <t>CONTRERAS ADRIAN JOSE</t>
    </r>
  </si>
  <si>
    <r>
      <rPr>
        <sz val="8"/>
        <rFont val="Arial MT"/>
        <family val="2"/>
      </rPr>
      <t>NOVOA BOHORQUEZ HUGO FERNANDO</t>
    </r>
  </si>
  <si>
    <r>
      <rPr>
        <sz val="8"/>
        <rFont val="Arial MT"/>
        <family val="2"/>
      </rPr>
      <t>CAÑON CAÑON CHRISTIAM FERNANDO</t>
    </r>
  </si>
  <si>
    <r>
      <rPr>
        <sz val="8"/>
        <rFont val="Arial MT"/>
        <family val="2"/>
      </rPr>
      <t>CAMARGO FONSECA BAYARDO</t>
    </r>
  </si>
  <si>
    <r>
      <rPr>
        <sz val="8"/>
        <rFont val="Arial MT"/>
        <family val="2"/>
      </rPr>
      <t>MORILLO BURBANO ALVARO ESTEBAN</t>
    </r>
  </si>
  <si>
    <r>
      <rPr>
        <sz val="8"/>
        <rFont val="Arial MT"/>
        <family val="2"/>
      </rPr>
      <t>RIOS BASABE CARLOS HUMBERTO</t>
    </r>
  </si>
  <si>
    <r>
      <rPr>
        <sz val="8"/>
        <rFont val="Arial MT"/>
        <family val="2"/>
      </rPr>
      <t>ROMERO ESCAMILLA CARLOS ANDRES</t>
    </r>
  </si>
  <si>
    <r>
      <rPr>
        <sz val="8"/>
        <rFont val="Arial MT"/>
        <family val="2"/>
      </rPr>
      <t>RODRIGUEZ TORO GABRIEL ORLANDO</t>
    </r>
  </si>
  <si>
    <r>
      <rPr>
        <sz val="8"/>
        <rFont val="Arial MT"/>
        <family val="2"/>
      </rPr>
      <t>ZAPATA CUERBO HEIDY TATIANA</t>
    </r>
  </si>
  <si>
    <r>
      <rPr>
        <sz val="8"/>
        <rFont val="Arial MT"/>
        <family val="2"/>
      </rPr>
      <t>FERNANDEZ ORTIZ JIMENA</t>
    </r>
  </si>
  <si>
    <r>
      <rPr>
        <sz val="8"/>
        <rFont val="Arial MT"/>
        <family val="2"/>
      </rPr>
      <t>CORTES BERMUDEZ JOHN LEISON</t>
    </r>
  </si>
  <si>
    <r>
      <rPr>
        <sz val="8"/>
        <rFont val="Arial MT"/>
        <family val="2"/>
      </rPr>
      <t>ZARABANDA TORRES DIANA LUCERO</t>
    </r>
  </si>
  <si>
    <r>
      <rPr>
        <sz val="8"/>
        <rFont val="Arial MT"/>
        <family val="2"/>
      </rPr>
      <t>CANTOR CANTOR JULIAN RODRIGO</t>
    </r>
  </si>
  <si>
    <r>
      <rPr>
        <sz val="8"/>
        <rFont val="Arial MT"/>
        <family val="2"/>
      </rPr>
      <t>CARDENAS CARDENAS JESUS DAVID</t>
    </r>
  </si>
  <si>
    <r>
      <rPr>
        <sz val="8"/>
        <rFont val="Arial MT"/>
        <family val="2"/>
      </rPr>
      <t>MONTAÑA RAMIREZ ANDREA</t>
    </r>
  </si>
  <si>
    <r>
      <rPr>
        <sz val="8"/>
        <rFont val="Arial MT"/>
        <family val="2"/>
      </rPr>
      <t>CASALLAS PINZON VIANNEY  ELIZABETH</t>
    </r>
  </si>
  <si>
    <r>
      <rPr>
        <sz val="8"/>
        <rFont val="Arial MT"/>
        <family val="2"/>
      </rPr>
      <t>PEREZ UNIGARRO INES YOLANDA</t>
    </r>
  </si>
  <si>
    <r>
      <rPr>
        <sz val="8"/>
        <rFont val="Arial MT"/>
        <family val="2"/>
      </rPr>
      <t>RICO FLOREZ LISETH YURANY</t>
    </r>
  </si>
  <si>
    <r>
      <rPr>
        <sz val="8"/>
        <rFont val="Arial MT"/>
        <family val="2"/>
      </rPr>
      <t>VILLAMIZAR BENITEZ GERSON GIOVANNY</t>
    </r>
  </si>
  <si>
    <r>
      <rPr>
        <sz val="8"/>
        <rFont val="Arial MT"/>
        <family val="2"/>
      </rPr>
      <t>GONZALEZ JARAMILLO ALEXIS</t>
    </r>
  </si>
  <si>
    <r>
      <rPr>
        <sz val="8"/>
        <rFont val="Arial MT"/>
        <family val="2"/>
      </rPr>
      <t>PARRA GUTIERREZ NINY JOHANNA</t>
    </r>
  </si>
  <si>
    <r>
      <rPr>
        <sz val="8"/>
        <rFont val="Arial MT"/>
        <family val="2"/>
      </rPr>
      <t>OSORIO HERNANDEZ DANIELA</t>
    </r>
  </si>
  <si>
    <r>
      <rPr>
        <sz val="8"/>
        <rFont val="Arial MT"/>
        <family val="2"/>
      </rPr>
      <t>BENAVIDES RIAÑO FERNEY RICARDO</t>
    </r>
  </si>
  <si>
    <r>
      <rPr>
        <sz val="8"/>
        <rFont val="Arial MT"/>
        <family val="2"/>
      </rPr>
      <t>RENTERIA SALAS VICTOR HUGO</t>
    </r>
  </si>
  <si>
    <r>
      <rPr>
        <sz val="8"/>
        <rFont val="Arial MT"/>
        <family val="2"/>
      </rPr>
      <t>CASTRO QUINTERO LEONEL ALFONSO</t>
    </r>
  </si>
  <si>
    <r>
      <rPr>
        <sz val="8"/>
        <rFont val="Arial MT"/>
        <family val="2"/>
      </rPr>
      <t>LOTERO AMAYA WILSON ROBERTO</t>
    </r>
  </si>
  <si>
    <r>
      <rPr>
        <sz val="8"/>
        <rFont val="Arial MT"/>
        <family val="2"/>
      </rPr>
      <t>MORALES NUÑEZ JORGE ANDRES</t>
    </r>
  </si>
  <si>
    <r>
      <rPr>
        <sz val="8"/>
        <rFont val="Arial MT"/>
        <family val="2"/>
      </rPr>
      <t>HERRERA MALDONADO MICHAEL FERNANDO</t>
    </r>
  </si>
  <si>
    <r>
      <rPr>
        <sz val="8"/>
        <rFont val="Arial MT"/>
        <family val="2"/>
      </rPr>
      <t>FUENTES CASTRO HERSON ANDRES</t>
    </r>
  </si>
  <si>
    <r>
      <rPr>
        <sz val="8"/>
        <rFont val="Arial MT"/>
        <family val="2"/>
      </rPr>
      <t>MARIÑO JULIO VICENTE FERRER</t>
    </r>
  </si>
  <si>
    <r>
      <rPr>
        <sz val="8"/>
        <rFont val="Arial MT"/>
        <family val="2"/>
      </rPr>
      <t>ZULUAGA LONDOÑO JUAN DAVID</t>
    </r>
  </si>
  <si>
    <r>
      <rPr>
        <sz val="8"/>
        <rFont val="Arial MT"/>
        <family val="2"/>
      </rPr>
      <t xml:space="preserve">CHAMORRO
</t>
    </r>
    <r>
      <rPr>
        <sz val="8"/>
        <rFont val="Arial MT"/>
        <family val="2"/>
      </rPr>
      <t>VILLANUEVA ESTIBENSON</t>
    </r>
  </si>
  <si>
    <r>
      <rPr>
        <sz val="8"/>
        <rFont val="Arial MT"/>
        <family val="2"/>
      </rPr>
      <t>CASTRILLON SANCHEZ MAIRELY ANYINEID</t>
    </r>
  </si>
  <si>
    <r>
      <rPr>
        <sz val="8"/>
        <rFont val="Arial MT"/>
        <family val="2"/>
      </rPr>
      <t>MONROY PATIÑO MICHAEL  STIVEN</t>
    </r>
  </si>
  <si>
    <r>
      <rPr>
        <sz val="8"/>
        <rFont val="Arial MT"/>
        <family val="2"/>
      </rPr>
      <t>BORRERO NAVARRO ELKIN ARTURO</t>
    </r>
  </si>
  <si>
    <r>
      <rPr>
        <sz val="8"/>
        <rFont val="Arial MT"/>
        <family val="2"/>
      </rPr>
      <t>LIZARAZO SORACA DIEGO HERNANDO</t>
    </r>
  </si>
  <si>
    <r>
      <rPr>
        <sz val="8"/>
        <rFont val="Arial MT"/>
        <family val="2"/>
      </rPr>
      <t>JIMENEZ VELANDIA OSCAR IVAN</t>
    </r>
  </si>
  <si>
    <r>
      <rPr>
        <sz val="8"/>
        <rFont val="Arial MT"/>
        <family val="2"/>
      </rPr>
      <t>PEDROZA YASNO ROBINSON</t>
    </r>
  </si>
  <si>
    <r>
      <rPr>
        <sz val="8"/>
        <rFont val="Arial MT"/>
        <family val="2"/>
      </rPr>
      <t>ULLOA BLANCO NELSON OSWALDO</t>
    </r>
  </si>
  <si>
    <r>
      <rPr>
        <sz val="8"/>
        <rFont val="Arial MT"/>
        <family val="2"/>
      </rPr>
      <t>MORALES LOPEZ HARRY ALBERTO</t>
    </r>
  </si>
  <si>
    <r>
      <rPr>
        <sz val="8"/>
        <rFont val="Arial MT"/>
        <family val="2"/>
      </rPr>
      <t>VILLAMARIN RIAÑO FLORALBA</t>
    </r>
  </si>
  <si>
    <r>
      <rPr>
        <sz val="8"/>
        <rFont val="Arial MT"/>
        <family val="2"/>
      </rPr>
      <t>ZAMBRANO MACHUCA CLAUDIA PATRICIA</t>
    </r>
  </si>
  <si>
    <r>
      <rPr>
        <sz val="8"/>
        <rFont val="Arial MT"/>
        <family val="2"/>
      </rPr>
      <t>GALLO GARCIA ASTRID CAROLINA</t>
    </r>
  </si>
  <si>
    <r>
      <rPr>
        <sz val="8"/>
        <rFont val="Arial MT"/>
        <family val="2"/>
      </rPr>
      <t>ARIAS MAHECHA ELVIS FELIPE</t>
    </r>
  </si>
  <si>
    <r>
      <rPr>
        <sz val="8"/>
        <rFont val="Arial MT"/>
        <family val="2"/>
      </rPr>
      <t>MELLIZO FIGUEROA GINETH CATHERINE</t>
    </r>
  </si>
  <si>
    <r>
      <rPr>
        <sz val="8"/>
        <rFont val="Arial MT"/>
        <family val="2"/>
      </rPr>
      <t>ROA CULMA RODRIGO ANDRES</t>
    </r>
  </si>
  <si>
    <r>
      <rPr>
        <sz val="8"/>
        <rFont val="Arial MT"/>
        <family val="2"/>
      </rPr>
      <t>SANTACRUZ OSPINA MONICA FERNANDA</t>
    </r>
  </si>
  <si>
    <r>
      <rPr>
        <sz val="8"/>
        <rFont val="Arial MT"/>
        <family val="2"/>
      </rPr>
      <t>SAENZ CORDOBA MAURICIO FERNANDO</t>
    </r>
  </si>
  <si>
    <r>
      <rPr>
        <sz val="8"/>
        <rFont val="Arial MT"/>
        <family val="2"/>
      </rPr>
      <t>SANCHEZ  NIÑO MARLIO ALEXANDER</t>
    </r>
  </si>
  <si>
    <r>
      <rPr>
        <sz val="8"/>
        <rFont val="Arial MT"/>
        <family val="2"/>
      </rPr>
      <t>LEON BERNAL WILDER FRANCISCO</t>
    </r>
  </si>
  <si>
    <r>
      <rPr>
        <sz val="8"/>
        <rFont val="Arial MT"/>
        <family val="2"/>
      </rPr>
      <t>PINTO AGUIRRE BLADIMIR</t>
    </r>
  </si>
  <si>
    <r>
      <rPr>
        <sz val="8"/>
        <rFont val="Arial MT"/>
        <family val="2"/>
      </rPr>
      <t>LOPEZ PIÑEROS JULIAN DAVID</t>
    </r>
  </si>
  <si>
    <r>
      <rPr>
        <sz val="8"/>
        <rFont val="Arial MT"/>
        <family val="2"/>
      </rPr>
      <t>ACOSTA GALVEZ ANDRES FELIPE</t>
    </r>
  </si>
  <si>
    <r>
      <rPr>
        <sz val="8"/>
        <rFont val="Arial MT"/>
        <family val="2"/>
      </rPr>
      <t>DELGADO CUELLAR JHON FREDY</t>
    </r>
  </si>
  <si>
    <r>
      <rPr>
        <sz val="8"/>
        <rFont val="Arial MT"/>
        <family val="2"/>
      </rPr>
      <t>MOSQUERA MARROQUIN VICTOR ALFONSO</t>
    </r>
  </si>
  <si>
    <r>
      <rPr>
        <sz val="8"/>
        <rFont val="Arial MT"/>
        <family val="2"/>
      </rPr>
      <t>AYALA GUTIERREZ JOSE JIMMY</t>
    </r>
  </si>
  <si>
    <r>
      <rPr>
        <sz val="8"/>
        <rFont val="Arial MT"/>
        <family val="2"/>
      </rPr>
      <t>AZUERO DUQUE HERNAN ALFREDO</t>
    </r>
  </si>
  <si>
    <r>
      <rPr>
        <sz val="8"/>
        <rFont val="Arial MT"/>
        <family val="2"/>
      </rPr>
      <t>RAMIREZ ALZATE JOSE ANTONIO</t>
    </r>
  </si>
  <si>
    <r>
      <rPr>
        <sz val="8"/>
        <rFont val="Arial MT"/>
        <family val="2"/>
      </rPr>
      <t>BASTIDAS ROJAS CARLOS ANDRES</t>
    </r>
  </si>
  <si>
    <r>
      <rPr>
        <sz val="8"/>
        <rFont val="Arial MT"/>
        <family val="2"/>
      </rPr>
      <t>RODRIGUEZ TAFUR JHON EDHER</t>
    </r>
  </si>
  <si>
    <r>
      <rPr>
        <sz val="8"/>
        <rFont val="Arial MT"/>
        <family val="2"/>
      </rPr>
      <t>ROBLES GUTIERREZ LUIS ALEXANDER</t>
    </r>
  </si>
  <si>
    <r>
      <rPr>
        <sz val="8"/>
        <rFont val="Arial MT"/>
        <family val="2"/>
      </rPr>
      <t>JARAMILLO SANCHEZ CARLOS GERARDO</t>
    </r>
  </si>
  <si>
    <r>
      <rPr>
        <sz val="8"/>
        <rFont val="Arial MT"/>
        <family val="2"/>
      </rPr>
      <t>GUZMAN RUIZ NELSON GUILLERMO</t>
    </r>
  </si>
  <si>
    <r>
      <rPr>
        <sz val="8"/>
        <rFont val="Arial MT"/>
        <family val="2"/>
      </rPr>
      <t>PAZ CARLOSAMA EDINSON</t>
    </r>
  </si>
  <si>
    <r>
      <rPr>
        <sz val="8"/>
        <rFont val="Arial MT"/>
        <family val="2"/>
      </rPr>
      <t>RODRIGUEZ MALAGON GLORIA NEL</t>
    </r>
  </si>
  <si>
    <r>
      <rPr>
        <sz val="8"/>
        <rFont val="Arial MT"/>
        <family val="2"/>
      </rPr>
      <t>PINEDA  TARAZONA YUDY  ALEXANDRA</t>
    </r>
  </si>
  <si>
    <r>
      <rPr>
        <sz val="8"/>
        <rFont val="Arial MT"/>
        <family val="2"/>
      </rPr>
      <t>ROA NOVA RICARDO</t>
    </r>
  </si>
  <si>
    <r>
      <rPr>
        <sz val="8"/>
        <rFont val="Arial MT"/>
        <family val="2"/>
      </rPr>
      <t>SANCHEZ SERGIO</t>
    </r>
  </si>
  <si>
    <r>
      <rPr>
        <sz val="8"/>
        <rFont val="Arial MT"/>
        <family val="2"/>
      </rPr>
      <t>BERNAL SALAMANCA ALEJANDRO</t>
    </r>
  </si>
  <si>
    <r>
      <rPr>
        <sz val="8"/>
        <rFont val="Arial MT"/>
        <family val="2"/>
      </rPr>
      <t>GONZALEZ OLMOS LUIS ROBERTO</t>
    </r>
  </si>
  <si>
    <r>
      <rPr>
        <sz val="8"/>
        <rFont val="Arial MT"/>
        <family val="2"/>
      </rPr>
      <t>CLAVIJO UMAÑA FREDDY HERNANDO</t>
    </r>
  </si>
  <si>
    <r>
      <rPr>
        <sz val="8"/>
        <rFont val="Arial MT"/>
        <family val="2"/>
      </rPr>
      <t>MUÑOZ LOPEZ ANGEL</t>
    </r>
  </si>
  <si>
    <r>
      <rPr>
        <sz val="8"/>
        <rFont val="Arial MT"/>
        <family val="2"/>
      </rPr>
      <t>CASTELLANOS  RINCON ROBIN</t>
    </r>
  </si>
  <si>
    <r>
      <rPr>
        <sz val="8"/>
        <rFont val="Arial MT"/>
        <family val="2"/>
      </rPr>
      <t>GUEVARA CLAVIJO JIMY ALEXANDER</t>
    </r>
  </si>
  <si>
    <r>
      <rPr>
        <sz val="8"/>
        <rFont val="Arial MT"/>
        <family val="2"/>
      </rPr>
      <t>BERNATE MURILLO LUZ MILA</t>
    </r>
  </si>
  <si>
    <r>
      <rPr>
        <sz val="8"/>
        <rFont val="Arial MT"/>
        <family val="2"/>
      </rPr>
      <t>SILVA GUZMAN HARVEY AUGUSTO</t>
    </r>
  </si>
  <si>
    <r>
      <rPr>
        <sz val="8"/>
        <rFont val="Arial MT"/>
        <family val="2"/>
      </rPr>
      <t>SAAVEDRA CONTRERAS EMILCE YOLANDA</t>
    </r>
  </si>
  <si>
    <r>
      <rPr>
        <sz val="8"/>
        <rFont val="Arial MT"/>
        <family val="2"/>
      </rPr>
      <t>MENDOZA FIOCCO TIVISAY SOFIA</t>
    </r>
  </si>
  <si>
    <t>PINEROS BELTRAN EMILCE LILIAN</t>
  </si>
  <si>
    <t>LOPEZ ARANZAZU DUVAN  ANTONIO</t>
  </si>
  <si>
    <t>LÓPEZ HOYOS JOHN EDWIN</t>
  </si>
  <si>
    <t>2 SOLICITUDES</t>
  </si>
  <si>
    <t>COMPROMISOS EN ACTA</t>
  </si>
  <si>
    <r>
      <rPr>
        <sz val="9.5"/>
        <rFont val="Consolas"/>
        <family val="3"/>
      </rPr>
      <t>NO</t>
    </r>
  </si>
  <si>
    <r>
      <rPr>
        <sz val="9"/>
        <rFont val="Arial MT"/>
        <family val="2"/>
      </rPr>
      <t>ALBAN DELGAOO HECTOR ANDRES</t>
    </r>
  </si>
  <si>
    <r>
      <rPr>
        <sz val="9"/>
        <rFont val="Arial MT"/>
        <family val="2"/>
      </rPr>
      <t>PARADA JAIMES JAMES JAVIER</t>
    </r>
  </si>
  <si>
    <r>
      <rPr>
        <sz val="9"/>
        <rFont val="Arial MT"/>
        <family val="2"/>
      </rPr>
      <t>ACTIVOS</t>
    </r>
  </si>
  <si>
    <r>
      <rPr>
        <sz val="7.5"/>
        <rFont val="Arial MT"/>
        <family val="2"/>
      </rPr>
      <t>NO</t>
    </r>
  </si>
  <si>
    <r>
      <rPr>
        <sz val="9"/>
        <rFont val="Arial MT"/>
        <family val="2"/>
      </rPr>
      <t xml:space="preserve">CALVO GARCIA </t>
    </r>
    <r>
      <rPr>
        <sz val="8"/>
        <rFont val="Arial MT"/>
        <family val="2"/>
      </rPr>
      <t xml:space="preserve">DANIEL
</t>
    </r>
    <r>
      <rPr>
        <sz val="9"/>
        <rFont val="Arial MT"/>
        <family val="2"/>
      </rPr>
      <t>HERNAN</t>
    </r>
  </si>
  <si>
    <r>
      <rPr>
        <sz val="8.5"/>
        <rFont val="Arial MT"/>
        <family val="2"/>
      </rPr>
      <t>CASUR</t>
    </r>
  </si>
  <si>
    <r>
      <rPr>
        <sz val="9"/>
        <rFont val="Arial MT"/>
        <family val="2"/>
      </rPr>
      <t>CASTRILLON CORREA JUAN CARLOS</t>
    </r>
  </si>
  <si>
    <r>
      <rPr>
        <sz val="9.5"/>
        <rFont val="Consolas"/>
        <family val="3"/>
      </rPr>
      <t>N0</t>
    </r>
  </si>
  <si>
    <r>
      <rPr>
        <sz val="9"/>
        <rFont val="Arial MT"/>
        <family val="2"/>
      </rPr>
      <t>HERRERA QUINTERO CARLOS ALBERTO</t>
    </r>
  </si>
  <si>
    <r>
      <rPr>
        <sz val="9"/>
        <rFont val="Arial MT"/>
        <family val="2"/>
      </rPr>
      <t>PATIÑO ARIAS LUIS FERNANDO</t>
    </r>
  </si>
  <si>
    <r>
      <rPr>
        <sz val="9"/>
        <rFont val="Arial MT"/>
        <family val="2"/>
      </rPr>
      <t xml:space="preserve">VARGAS AHUANARY
</t>
    </r>
    <r>
      <rPr>
        <sz val="8.5"/>
        <rFont val="Arial MT"/>
        <family val="2"/>
      </rPr>
      <t>ERICK HOSMITH</t>
    </r>
  </si>
  <si>
    <r>
      <rPr>
        <sz val="9"/>
        <rFont val="Arial MT"/>
        <family val="2"/>
      </rPr>
      <t>MOLINA VARGAS ARISTOBULO</t>
    </r>
  </si>
  <si>
    <r>
      <rPr>
        <sz val="8.5"/>
        <rFont val="Arial MT"/>
        <family val="2"/>
      </rPr>
      <t>NO</t>
    </r>
  </si>
  <si>
    <r>
      <rPr>
        <sz val="9"/>
        <rFont val="Arial MT"/>
        <family val="2"/>
      </rPr>
      <t xml:space="preserve">ERAZO RIVAS KAREN </t>
    </r>
    <r>
      <rPr>
        <sz val="9"/>
        <rFont val="Arial MT"/>
        <family val="2"/>
      </rPr>
      <t>DAHIANA</t>
    </r>
  </si>
  <si>
    <t>GOMEZ  PATINO YENNY ALEJANDRA</t>
  </si>
  <si>
    <r>
      <rPr>
        <sz val="8"/>
        <rFont val="Consolas"/>
        <family val="3"/>
      </rPr>
      <t>NO</t>
    </r>
  </si>
  <si>
    <r>
      <rPr>
        <sz val="8.5"/>
        <rFont val="Arial MT"/>
        <family val="2"/>
      </rPr>
      <t xml:space="preserve">FLECHAS AVENDA O </t>
    </r>
    <r>
      <rPr>
        <sz val="8"/>
        <rFont val="Arial MT"/>
        <family val="2"/>
      </rPr>
      <t>INGRD ALEXANDRA</t>
    </r>
  </si>
  <si>
    <r>
      <rPr>
        <sz val="7.5"/>
        <rFont val="Arial MT"/>
        <family val="2"/>
      </rPr>
      <t>ACTIVOS</t>
    </r>
  </si>
  <si>
    <r>
      <rPr>
        <sz val="7.5"/>
        <rFont val="Arial MT"/>
        <family val="2"/>
      </rPr>
      <t>SI</t>
    </r>
  </si>
  <si>
    <r>
      <rPr>
        <sz val="8"/>
        <rFont val="Cambria"/>
        <family val="1"/>
      </rPr>
      <t>Al</t>
    </r>
  </si>
  <si>
    <r>
      <rPr>
        <sz val="8"/>
        <rFont val="Arial MT"/>
        <family val="2"/>
      </rPr>
      <t>ACT1VOS</t>
    </r>
  </si>
  <si>
    <r>
      <rPr>
        <sz val="10.5"/>
        <rFont val="Courier New"/>
        <family val="3"/>
      </rPr>
      <t>NO</t>
    </r>
  </si>
  <si>
    <r>
      <rPr>
        <sz val="9"/>
        <rFont val="Arial MT"/>
        <family val="2"/>
      </rPr>
      <t xml:space="preserve">TORRES PUENTES </t>
    </r>
    <r>
      <rPr>
        <sz val="8"/>
        <rFont val="Arial MT"/>
        <family val="2"/>
      </rPr>
      <t>JUAN HERALDO</t>
    </r>
  </si>
  <si>
    <r>
      <rPr>
        <sz val="9"/>
        <rFont val="Consolas"/>
        <family val="3"/>
      </rPr>
      <t>NO</t>
    </r>
  </si>
  <si>
    <r>
      <rPr>
        <sz val="8"/>
        <rFont val="Arial MT"/>
        <family val="2"/>
      </rPr>
      <t>RAMON HERNANDEZ JEFFERSON DANIEL</t>
    </r>
  </si>
  <si>
    <r>
      <rPr>
        <sz val="8"/>
        <rFont val="Arial MT"/>
        <family val="2"/>
      </rPr>
      <t>LLANO ZAPATA LEANDRO</t>
    </r>
  </si>
  <si>
    <r>
      <rPr>
        <sz val="8"/>
        <rFont val="Arial MT"/>
        <family val="2"/>
      </rPr>
      <t>PERALTA ESCOBAR JOSE HAROL</t>
    </r>
  </si>
  <si>
    <r>
      <rPr>
        <sz val="8"/>
        <rFont val="Arial MT"/>
        <family val="2"/>
      </rPr>
      <t>SANABRIA BADILLO EMILCE</t>
    </r>
  </si>
  <si>
    <r>
      <rPr>
        <sz val="8"/>
        <rFont val="Arial MT"/>
        <family val="2"/>
      </rPr>
      <t>RODRIGUEZ GAITAN YEFERSON</t>
    </r>
  </si>
  <si>
    <r>
      <rPr>
        <sz val="8"/>
        <rFont val="Arial MT"/>
        <family val="2"/>
      </rPr>
      <t>BUSTAMANTE QUINTERO WILLIAM</t>
    </r>
  </si>
  <si>
    <r>
      <rPr>
        <sz val="8"/>
        <rFont val="Arial MT"/>
        <family val="2"/>
      </rPr>
      <t>SANCHEZ SANCHEZ JOSE VICENTE</t>
    </r>
  </si>
  <si>
    <r>
      <rPr>
        <sz val="9"/>
        <rFont val="Arial MT"/>
        <family val="2"/>
      </rPr>
      <t xml:space="preserve">GONZALEZ PLAZAS </t>
    </r>
    <r>
      <rPr>
        <sz val="8"/>
        <rFont val="Arial MT"/>
        <family val="2"/>
      </rPr>
      <t>NICOLAS</t>
    </r>
  </si>
  <si>
    <r>
      <rPr>
        <sz val="8"/>
        <rFont val="Arial MT"/>
        <family val="2"/>
      </rPr>
      <t xml:space="preserve">MU OZ MENDOZA </t>
    </r>
    <r>
      <rPr>
        <sz val="9"/>
        <rFont val="Arial MT"/>
        <family val="2"/>
      </rPr>
      <t>YOLIMA ADELAIDA</t>
    </r>
  </si>
  <si>
    <r>
      <rPr>
        <sz val="8"/>
        <rFont val="Arial MT"/>
        <family val="2"/>
      </rPr>
      <t xml:space="preserve">PERALTA MORALES </t>
    </r>
    <r>
      <rPr>
        <sz val="9"/>
        <rFont val="Arial MT"/>
        <family val="2"/>
      </rPr>
      <t>YHOINER</t>
    </r>
  </si>
  <si>
    <r>
      <rPr>
        <sz val="8"/>
        <rFont val="Arial MT"/>
        <family val="2"/>
      </rPr>
      <t xml:space="preserve">RAMIREZ MOJICA ELVIA </t>
    </r>
    <r>
      <rPr>
        <sz val="9"/>
        <rFont val="Arial MT"/>
        <family val="2"/>
      </rPr>
      <t>YANETH</t>
    </r>
  </si>
  <si>
    <r>
      <rPr>
        <sz val="8"/>
        <rFont val="Arial MT"/>
        <family val="2"/>
      </rPr>
      <t xml:space="preserve">CHALA GARCIA YIL </t>
    </r>
    <r>
      <rPr>
        <sz val="7.5"/>
        <rFont val="Arial MT"/>
        <family val="2"/>
      </rPr>
      <t>NELLY</t>
    </r>
  </si>
  <si>
    <t>RUIZ ESTUPI AN ANDREA CATALINA</t>
  </si>
  <si>
    <r>
      <rPr>
        <sz val="9"/>
        <rFont val="Arial MT"/>
        <family val="2"/>
      </rPr>
      <t xml:space="preserve">BAQUERO CA AVERAL </t>
    </r>
    <r>
      <rPr>
        <sz val="8"/>
        <rFont val="Arial MT"/>
        <family val="2"/>
      </rPr>
      <t>ANDRES</t>
    </r>
  </si>
  <si>
    <r>
      <rPr>
        <sz val="8"/>
        <rFont val="Arial MT"/>
        <family val="2"/>
      </rPr>
      <t xml:space="preserve">CONTRERAS MENESES </t>
    </r>
    <r>
      <rPr>
        <sz val="7.5"/>
        <rFont val="Arial MT"/>
        <family val="2"/>
      </rPr>
      <t>ENDER RENE</t>
    </r>
  </si>
  <si>
    <r>
      <rPr>
        <sz val="9"/>
        <rFont val="Arial MT"/>
        <family val="2"/>
      </rPr>
      <t xml:space="preserve">GOMEZ GOMEZ </t>
    </r>
    <r>
      <rPr>
        <sz val="8"/>
        <rFont val="Arial MT"/>
        <family val="2"/>
      </rPr>
      <t>ANDERSON</t>
    </r>
  </si>
  <si>
    <r>
      <rPr>
        <sz val="8"/>
        <rFont val="Arial MT"/>
        <family val="2"/>
      </rPr>
      <t>LOPEZ ARDILA SONIA</t>
    </r>
  </si>
  <si>
    <r>
      <rPr>
        <sz val="8"/>
        <rFont val="Arial MT"/>
        <family val="2"/>
      </rPr>
      <t>PRIETO CELIS JUAN JOSE</t>
    </r>
  </si>
  <si>
    <r>
      <rPr>
        <sz val="8"/>
        <rFont val="Arial MT"/>
        <family val="2"/>
      </rPr>
      <t>AGREDO CARLOS OVIDIO</t>
    </r>
  </si>
  <si>
    <r>
      <rPr>
        <sz val="8"/>
        <rFont val="Arial MT"/>
        <family val="2"/>
      </rPr>
      <t>PEREZ RINCON NANCY MARIA</t>
    </r>
  </si>
  <si>
    <r>
      <rPr>
        <sz val="8"/>
        <rFont val="Arial MT"/>
        <family val="2"/>
      </rPr>
      <t>TORRES AVILA JOSE ANACLETO</t>
    </r>
  </si>
  <si>
    <r>
      <rPr>
        <sz val="8"/>
        <rFont val="Arial MT"/>
        <family val="2"/>
      </rPr>
      <t>QUNTEROBECERRA LUZ EVELY</t>
    </r>
  </si>
  <si>
    <r>
      <rPr>
        <sz val="8"/>
        <rFont val="Arial MT"/>
        <family val="2"/>
      </rPr>
      <t>RIVERA RIVERA OSCAR</t>
    </r>
  </si>
  <si>
    <r>
      <rPr>
        <sz val="8"/>
        <rFont val="Arial MT"/>
        <family val="2"/>
      </rPr>
      <t>ROJAS MAYORIA GONZALO ALFONSO</t>
    </r>
  </si>
  <si>
    <r>
      <rPr>
        <sz val="9"/>
        <rFont val="Arial MT"/>
        <family val="2"/>
      </rPr>
      <t xml:space="preserve">DURAN RUEDA NHORA
</t>
    </r>
    <r>
      <rPr>
        <sz val="8"/>
        <rFont val="Arial MT"/>
        <family val="2"/>
      </rPr>
      <t>MILENA</t>
    </r>
  </si>
  <si>
    <r>
      <rPr>
        <sz val="9"/>
        <rFont val="Arial MT"/>
        <family val="2"/>
      </rPr>
      <t>GIRALDO DELGADO JAIRO ARMANDO</t>
    </r>
  </si>
  <si>
    <r>
      <rPr>
        <sz val="8"/>
        <rFont val="Arial MT"/>
        <family val="2"/>
      </rPr>
      <t>MUÑOZ LOPEZ LUCY OFIR</t>
    </r>
  </si>
  <si>
    <r>
      <rPr>
        <sz val="10"/>
        <rFont val="Arial MT"/>
        <family val="2"/>
      </rPr>
      <t>NO</t>
    </r>
  </si>
  <si>
    <r>
      <rPr>
        <sz val="8"/>
        <rFont val="Arial MT"/>
        <family val="2"/>
      </rPr>
      <t>APONTE RAVELO ADELA</t>
    </r>
  </si>
  <si>
    <r>
      <rPr>
        <sz val="8"/>
        <rFont val="Arial MT"/>
        <family val="2"/>
      </rPr>
      <t>PACHON CUERVO GABRIEL ALEJANDRO</t>
    </r>
  </si>
  <si>
    <r>
      <rPr>
        <sz val="9"/>
        <rFont val="Arial MT"/>
        <family val="2"/>
      </rPr>
      <t>AMAYA  OLMOS GUILLEN ALEXANDER</t>
    </r>
  </si>
  <si>
    <r>
      <rPr>
        <sz val="9"/>
        <rFont val="Arial MT"/>
        <family val="2"/>
      </rPr>
      <t>JARAMILLO HERNANDEZ JHON FREDY</t>
    </r>
  </si>
  <si>
    <r>
      <rPr>
        <sz val="8"/>
        <rFont val="Arial MT"/>
        <family val="2"/>
      </rPr>
      <t>RANGEL REYES ANGEL ERNESTO</t>
    </r>
  </si>
  <si>
    <r>
      <rPr>
        <sz val="9.5"/>
        <rFont val="Arial MT"/>
        <family val="2"/>
      </rPr>
      <t>NO</t>
    </r>
  </si>
  <si>
    <r>
      <rPr>
        <sz val="8"/>
        <rFont val="Arial MT"/>
        <family val="2"/>
      </rPr>
      <t>VEGA SAMACA NELSON DANIEL</t>
    </r>
  </si>
  <si>
    <r>
      <rPr>
        <sz val="8"/>
        <rFont val="Arial MT"/>
        <family val="2"/>
      </rPr>
      <t>CARDOZO ESTRELLA ANGEL ERNESTO</t>
    </r>
  </si>
  <si>
    <r>
      <rPr>
        <sz val="8"/>
        <rFont val="Arial MT"/>
        <family val="2"/>
      </rPr>
      <t>CARRANZA HERNANDEZ NOHORA MARCELA</t>
    </r>
  </si>
  <si>
    <r>
      <rPr>
        <sz val="8"/>
        <rFont val="Arial MT"/>
        <family val="2"/>
      </rPr>
      <t>MURILLO GUTIERREZ DILIA</t>
    </r>
  </si>
  <si>
    <r>
      <rPr>
        <sz val="8"/>
        <rFont val="Arial MT"/>
        <family val="2"/>
      </rPr>
      <t>JAIMES VILLAMIZAR CARLOS ALBERTO</t>
    </r>
  </si>
  <si>
    <r>
      <rPr>
        <sz val="8"/>
        <rFont val="Arial MT"/>
        <family val="2"/>
      </rPr>
      <t>RUEDA CELIS ALFONSO</t>
    </r>
  </si>
  <si>
    <r>
      <rPr>
        <sz val="8"/>
        <rFont val="Arial MT"/>
        <family val="2"/>
      </rPr>
      <t>BUITRAGO CUBIDES JULIAN RICARDO</t>
    </r>
  </si>
  <si>
    <r>
      <rPr>
        <sz val="8"/>
        <rFont val="Arial MT"/>
        <family val="2"/>
      </rPr>
      <t>PINEDA ORTIZ OLGA LUCIA</t>
    </r>
  </si>
  <si>
    <r>
      <rPr>
        <sz val="8"/>
        <rFont val="Arial MT"/>
        <family val="2"/>
      </rPr>
      <t>PARRA  MELGAREJO MARIA  GLADIS</t>
    </r>
  </si>
  <si>
    <r>
      <rPr>
        <sz val="8"/>
        <rFont val="Arial MT"/>
        <family val="2"/>
      </rPr>
      <t>RUIZ GARCIA ALBERTO</t>
    </r>
  </si>
  <si>
    <t>E  QUIVEL YAIMA DILIA NIEVES</t>
  </si>
  <si>
    <r>
      <rPr>
        <sz val="8"/>
        <rFont val="Arial MT"/>
        <family val="2"/>
      </rPr>
      <t>TORRES TORRES GLORIA XIMENA</t>
    </r>
  </si>
  <si>
    <r>
      <rPr>
        <sz val="8"/>
        <rFont val="Arial MT"/>
        <family val="2"/>
      </rPr>
      <t>CASTILLO CASALLAS YAIR MAURICIO</t>
    </r>
  </si>
  <si>
    <r>
      <rPr>
        <sz val="9"/>
        <rFont val="Arial MT"/>
        <family val="2"/>
      </rPr>
      <t>NO</t>
    </r>
  </si>
  <si>
    <r>
      <rPr>
        <sz val="8"/>
        <rFont val="Arial MT"/>
        <family val="2"/>
      </rPr>
      <t>LARA GUZMAN GABRIEL</t>
    </r>
  </si>
  <si>
    <r>
      <rPr>
        <sz val="9"/>
        <rFont val="Arial MT"/>
        <family val="2"/>
      </rPr>
      <t>HOYOS GIRALDO BEATRIZ ELENA</t>
    </r>
  </si>
  <si>
    <r>
      <rPr>
        <sz val="8"/>
        <rFont val="Arial MT"/>
        <family val="2"/>
      </rPr>
      <t>CASTRO MELO VALENTINA</t>
    </r>
  </si>
  <si>
    <r>
      <rPr>
        <sz val="8"/>
        <rFont val="Arial MT"/>
        <family val="2"/>
      </rPr>
      <t>CARDENAS ROLDAN OSCAR ARMANDO</t>
    </r>
  </si>
  <si>
    <r>
      <rPr>
        <sz val="7.5"/>
        <rFont val="Arial MT"/>
        <family val="2"/>
      </rPr>
      <t>CASUR</t>
    </r>
  </si>
  <si>
    <r>
      <rPr>
        <sz val="8"/>
        <rFont val="Arial MT"/>
        <family val="2"/>
      </rPr>
      <t>FIERRO FLOREZ ALEJANDRA LILIAM</t>
    </r>
  </si>
  <si>
    <r>
      <rPr>
        <sz val="8"/>
        <rFont val="Arial MT"/>
        <family val="2"/>
      </rPr>
      <t>LOZANO SERRANO DIEGO FERNANDO</t>
    </r>
  </si>
  <si>
    <r>
      <rPr>
        <sz val="8"/>
        <rFont val="Arial MT"/>
        <family val="2"/>
      </rPr>
      <t>CASTRO RONCANCIO ADONAI</t>
    </r>
  </si>
  <si>
    <r>
      <rPr>
        <sz val="8"/>
        <rFont val="Arial MT"/>
        <family val="2"/>
      </rPr>
      <t>DAVILA MORALES JERSON DARLEY</t>
    </r>
  </si>
  <si>
    <r>
      <rPr>
        <sz val="8"/>
        <rFont val="Arial MT"/>
        <family val="2"/>
      </rPr>
      <t>GARCIA SUAREZ JEISSON FELIPE</t>
    </r>
  </si>
  <si>
    <r>
      <rPr>
        <sz val="11"/>
        <rFont val="Arial MT"/>
        <family val="2"/>
      </rPr>
      <t>si</t>
    </r>
  </si>
  <si>
    <r>
      <rPr>
        <sz val="8"/>
        <rFont val="Arial MT"/>
        <family val="2"/>
      </rPr>
      <t>HENAO GAMBOA HECTOR FABIO</t>
    </r>
  </si>
  <si>
    <r>
      <rPr>
        <sz val="8"/>
        <rFont val="Arial MT"/>
        <family val="2"/>
      </rPr>
      <t>TABORDA ZULUAGA ESTHEPHANY</t>
    </r>
  </si>
  <si>
    <r>
      <rPr>
        <sz val="9"/>
        <rFont val="Arial MT"/>
        <family val="2"/>
      </rPr>
      <t xml:space="preserve">SANTANDER MORALES </t>
    </r>
    <r>
      <rPr>
        <sz val="8.5"/>
        <rFont val="Arial MT"/>
        <family val="2"/>
      </rPr>
      <t>MARCIAL</t>
    </r>
  </si>
  <si>
    <r>
      <rPr>
        <sz val="9"/>
        <rFont val="Arial MT"/>
        <family val="2"/>
      </rPr>
      <t>MONSALVE ABRIL RICARDO HUMBERTO</t>
    </r>
  </si>
  <si>
    <r>
      <rPr>
        <sz val="9"/>
        <rFont val="Arial MT"/>
        <family val="2"/>
      </rPr>
      <t>GOMEZ LINARES NORMAN  ANDRES</t>
    </r>
  </si>
  <si>
    <r>
      <rPr>
        <sz val="8"/>
        <rFont val="Arial MT"/>
        <family val="2"/>
      </rPr>
      <t>CUERVO FONSECA PEDRO YOVANNY</t>
    </r>
  </si>
  <si>
    <r>
      <rPr>
        <sz val="10"/>
        <rFont val="Courier New"/>
        <family val="3"/>
      </rPr>
      <t>NO</t>
    </r>
  </si>
  <si>
    <r>
      <rPr>
        <sz val="8"/>
        <rFont val="Arial MT"/>
        <family val="2"/>
      </rPr>
      <t>RAMIREZ ERIK GIOVANNI</t>
    </r>
  </si>
  <si>
    <r>
      <rPr>
        <sz val="8"/>
        <rFont val="Arial MT"/>
        <family val="2"/>
      </rPr>
      <t>CASTRILLON QUINTERO OSCAR FERNANDO</t>
    </r>
  </si>
  <si>
    <r>
      <rPr>
        <sz val="8"/>
        <rFont val="Arial MT"/>
        <family val="2"/>
      </rPr>
      <t>FANDINO MEDINA MARIO HUMBERTO</t>
    </r>
  </si>
  <si>
    <r>
      <rPr>
        <sz val="9"/>
        <rFont val="Arial MT"/>
        <family val="2"/>
      </rPr>
      <t>HERNANDEZ MARTINEZ JOSE MIGUEL</t>
    </r>
  </si>
  <si>
    <r>
      <rPr>
        <sz val="9"/>
        <rFont val="Consolas"/>
        <family val="3"/>
      </rPr>
      <t xml:space="preserve">CASTELLANOS TUAY </t>
    </r>
    <r>
      <rPr>
        <sz val="9.5"/>
        <rFont val="Consolas"/>
        <family val="3"/>
      </rPr>
      <t>TtTOYESlD</t>
    </r>
  </si>
  <si>
    <t>GIRLADO NIVIA CARLOS ANDREY</t>
  </si>
  <si>
    <r>
      <rPr>
        <sz val="7.5"/>
        <rFont val="Arial MT"/>
        <family val="2"/>
      </rPr>
      <t>CASTAÑEDA RUIZ LUIS</t>
    </r>
    <r>
      <rPr>
        <sz val="8"/>
        <rFont val="Arial MT"/>
        <family val="2"/>
      </rPr>
      <t>FELIPE</t>
    </r>
  </si>
  <si>
    <r>
      <rPr>
        <sz val="8.5"/>
        <rFont val="Arial MT"/>
        <family val="2"/>
      </rPr>
      <t xml:space="preserve">HERNANDEZ CASARTE </t>
    </r>
    <r>
      <rPr>
        <sz val="8"/>
        <rFont val="Arial MT"/>
        <family val="2"/>
      </rPr>
      <t>BELISARIO</t>
    </r>
  </si>
  <si>
    <r>
      <rPr>
        <sz val="9"/>
        <rFont val="Arial MT"/>
        <family val="2"/>
      </rPr>
      <t xml:space="preserve">HERNANDEZ GELVEZ </t>
    </r>
    <r>
      <rPr>
        <sz val="8"/>
        <rFont val="Arial MT"/>
        <family val="2"/>
      </rPr>
      <t>LUIS HERNANDO</t>
    </r>
  </si>
  <si>
    <r>
      <rPr>
        <sz val="7.5"/>
        <rFont val="Arial MT"/>
        <family val="2"/>
      </rPr>
      <t>FORPO</t>
    </r>
  </si>
  <si>
    <r>
      <t xml:space="preserve">RUIZ TAMAYO NORMA </t>
    </r>
    <r>
      <rPr>
        <sz val="9"/>
        <rFont val="Arial MT"/>
        <family val="2"/>
      </rPr>
      <t>ESPERANZA</t>
    </r>
  </si>
  <si>
    <r>
      <rPr>
        <sz val="8.5"/>
        <rFont val="Arial MT"/>
        <family val="2"/>
      </rPr>
      <t xml:space="preserve">LINARES PULIDO </t>
    </r>
    <r>
      <rPr>
        <sz val="7.5"/>
        <rFont val="Arial MT"/>
        <family val="2"/>
      </rPr>
      <t xml:space="preserve">LE!DY  </t>
    </r>
    <r>
      <rPr>
        <sz val="8"/>
        <rFont val="Arial MT"/>
        <family val="2"/>
      </rPr>
      <t>MARCELA</t>
    </r>
  </si>
  <si>
    <r>
      <rPr>
        <sz val="8"/>
        <rFont val="Arial MT"/>
        <family val="2"/>
      </rPr>
      <t>si</t>
    </r>
  </si>
  <si>
    <r>
      <rPr>
        <sz val="8"/>
        <rFont val="Arial MT"/>
        <family val="2"/>
      </rPr>
      <t>CASTAÑEDA SOTO MARIO ALBERTO</t>
    </r>
  </si>
  <si>
    <r>
      <rPr>
        <sz val="8"/>
        <rFont val="Arial MT"/>
        <family val="2"/>
      </rPr>
      <t>ROSERO DELGADO JAIRO FIDENCIO</t>
    </r>
  </si>
  <si>
    <r>
      <rPr>
        <sz val="8"/>
        <rFont val="Arial MT"/>
        <family val="2"/>
      </rPr>
      <t>PAREDES SALAZAR FRANCESCO</t>
    </r>
  </si>
  <si>
    <r>
      <rPr>
        <sz val="8"/>
        <rFont val="Arial MT"/>
        <family val="2"/>
      </rPr>
      <t>PABON ORTEGA ZAID EDUARDO</t>
    </r>
  </si>
  <si>
    <r>
      <rPr>
        <sz val="8"/>
        <rFont val="Arial MT"/>
        <family val="2"/>
      </rPr>
      <t>CASTRO CRISTANCHO OSCAR VICENTE</t>
    </r>
  </si>
  <si>
    <r>
      <rPr>
        <sz val="8"/>
        <rFont val="Arial MT"/>
        <family val="2"/>
      </rPr>
      <t>CAñON GUTIERREZ WILLIAM JAVIER</t>
    </r>
  </si>
  <si>
    <r>
      <rPr>
        <sz val="8"/>
        <rFont val="Courier New"/>
        <family val="3"/>
      </rPr>
      <t>Z7</t>
    </r>
  </si>
  <si>
    <r>
      <rPr>
        <sz val="7.5"/>
        <rFont val="Arial MT"/>
        <family val="2"/>
      </rPr>
      <t xml:space="preserve">RODRIGUEZ </t>
    </r>
    <r>
      <rPr>
        <sz val="8"/>
        <rFont val="Arial MT"/>
        <family val="2"/>
      </rPr>
      <t xml:space="preserve">CARDENAS </t>
    </r>
    <r>
      <rPr>
        <sz val="7.5"/>
        <rFont val="Arial MT"/>
        <family val="2"/>
      </rPr>
      <t>JAIME</t>
    </r>
  </si>
  <si>
    <r>
      <rPr>
        <sz val="8.5"/>
        <rFont val="Arial MT"/>
        <family val="2"/>
      </rPr>
      <t xml:space="preserve">VARGAS SOLER JOSE </t>
    </r>
    <r>
      <rPr>
        <sz val="9"/>
        <rFont val="Arial MT"/>
        <family val="2"/>
      </rPr>
      <t>DOMINGO</t>
    </r>
  </si>
  <si>
    <r>
      <rPr>
        <sz val="8"/>
        <rFont val="Arial MT"/>
        <family val="2"/>
      </rPr>
      <t xml:space="preserve">JIMENEZ ALBA HENRY </t>
    </r>
    <r>
      <rPr>
        <sz val="8.5"/>
        <rFont val="Arial MT"/>
        <family val="2"/>
      </rPr>
      <t>ORLANDO</t>
    </r>
  </si>
  <si>
    <r>
      <rPr>
        <sz val="7.5"/>
        <rFont val="Arial MT"/>
        <family val="2"/>
      </rPr>
      <t xml:space="preserve">AGUDELO VACCA ANA </t>
    </r>
    <r>
      <rPr>
        <sz val="8"/>
        <rFont val="Arial MT"/>
        <family val="2"/>
      </rPr>
      <t>MARITZA</t>
    </r>
  </si>
  <si>
    <r>
      <rPr>
        <sz val="8"/>
        <rFont val="Arial MT"/>
        <family val="2"/>
      </rPr>
      <t xml:space="preserve">BANGUERA HERRERA </t>
    </r>
    <r>
      <rPr>
        <sz val="9"/>
        <rFont val="Arial MT"/>
        <family val="2"/>
      </rPr>
      <t>HOOVER</t>
    </r>
  </si>
  <si>
    <r>
      <rPr>
        <sz val="8"/>
        <rFont val="Arial MT"/>
        <family val="2"/>
      </rPr>
      <t xml:space="preserve">ARIZA QUITIAN </t>
    </r>
    <r>
      <rPr>
        <sz val="9"/>
        <rFont val="Arial MT"/>
        <family val="2"/>
      </rPr>
      <t xml:space="preserve">WILLIAM </t>
    </r>
    <r>
      <rPr>
        <sz val="8"/>
        <rFont val="Arial MT"/>
        <family val="2"/>
      </rPr>
      <t>ADRIAN</t>
    </r>
  </si>
  <si>
    <r>
      <rPr>
        <sz val="8"/>
        <rFont val="Arial MT"/>
        <family val="2"/>
      </rPr>
      <t xml:space="preserve">CABAL ROLDAN OSCAR </t>
    </r>
    <r>
      <rPr>
        <sz val="9"/>
        <rFont val="Arial MT"/>
        <family val="2"/>
      </rPr>
      <t>HOLMES</t>
    </r>
  </si>
  <si>
    <r>
      <rPr>
        <sz val="8"/>
        <rFont val="Arial MT"/>
        <family val="2"/>
      </rPr>
      <t xml:space="preserve">RODRIGUEZ PATIÑO </t>
    </r>
    <r>
      <rPr>
        <sz val="7.5"/>
        <rFont val="Arial MT"/>
        <family val="2"/>
      </rPr>
      <t xml:space="preserve">LEE </t>
    </r>
    <r>
      <rPr>
        <sz val="8.5"/>
        <rFont val="Arial MT"/>
        <family val="2"/>
      </rPr>
      <t>HARVEY</t>
    </r>
  </si>
  <si>
    <r>
      <rPr>
        <sz val="8"/>
        <rFont val="Arial MT"/>
        <family val="2"/>
      </rPr>
      <t xml:space="preserve">CHINGAL FIGUEROA </t>
    </r>
    <r>
      <rPr>
        <sz val="8.5"/>
        <rFont val="Arial MT"/>
        <family val="2"/>
      </rPr>
      <t>JOSE LUIS</t>
    </r>
  </si>
  <si>
    <t>GUARAN REYES JARO LEDER</t>
  </si>
  <si>
    <r>
      <rPr>
        <sz val="8"/>
        <rFont val="Arial MT"/>
        <family val="2"/>
      </rPr>
      <t xml:space="preserve">OROZCO MONTOYA </t>
    </r>
    <r>
      <rPr>
        <sz val="8.5"/>
        <rFont val="Arial MT"/>
        <family val="2"/>
      </rPr>
      <t>JHONNY SNEIDER</t>
    </r>
  </si>
  <si>
    <t>APARICIO  CARDENAS LUIS ANTONIO</t>
  </si>
  <si>
    <t>FIERRO FLOREZ ALEJANDRA LILIAM</t>
  </si>
  <si>
    <t>LINARES PULIDO LE!DY  MARCELA</t>
  </si>
  <si>
    <t>si</t>
  </si>
  <si>
    <t>VALOR DEL CREDITO</t>
  </si>
  <si>
    <t>PLAZO</t>
  </si>
  <si>
    <t>TASA</t>
  </si>
  <si>
    <t>CUOTA</t>
  </si>
  <si>
    <t>Monto del crédito:</t>
  </si>
  <si>
    <t># Pago</t>
  </si>
  <si>
    <t>Pago Interés</t>
  </si>
  <si>
    <t>Pago Capital</t>
  </si>
  <si>
    <t>Saldo</t>
  </si>
  <si>
    <t>Tasa de interés (anual):</t>
  </si>
  <si>
    <t>Número de pagos (mensuales):</t>
  </si>
  <si>
    <t>Pago (mensual):</t>
  </si>
  <si>
    <r>
      <rPr>
        <sz val="8"/>
        <rFont val="Arial MT"/>
        <family val="2"/>
      </rPr>
      <t>LONDOÑO SANZ CRISTHIAN DAVID</t>
    </r>
  </si>
  <si>
    <r>
      <rPr>
        <sz val="8"/>
        <rFont val="Arial MT"/>
        <family val="2"/>
      </rPr>
      <t>LEON ATUESTA LUZ NELIDA</t>
    </r>
  </si>
  <si>
    <r>
      <rPr>
        <sz val="8"/>
        <rFont val="Arial MT"/>
        <family val="2"/>
      </rPr>
      <t>ROSERO BUCHELY JOSÉ MARIA</t>
    </r>
  </si>
  <si>
    <r>
      <rPr>
        <sz val="8"/>
        <rFont val="Arial MT"/>
        <family val="2"/>
      </rPr>
      <t>SAAVEDRA MOJICA MANUEL RICARDO</t>
    </r>
  </si>
  <si>
    <r>
      <rPr>
        <sz val="8"/>
        <rFont val="Arial MT"/>
        <family val="2"/>
      </rPr>
      <t>BOTELLO MORALES NELLY SOCORRO</t>
    </r>
  </si>
  <si>
    <r>
      <rPr>
        <sz val="8"/>
        <rFont val="Arial MT"/>
        <family val="2"/>
      </rPr>
      <t>LIZARAZO HOYOS JORGE HERNANDO</t>
    </r>
  </si>
  <si>
    <r>
      <rPr>
        <sz val="8"/>
        <rFont val="Arial MT"/>
        <family val="2"/>
      </rPr>
      <t>ARZUZA ROPERO SINDDY PAOLA</t>
    </r>
  </si>
  <si>
    <r>
      <rPr>
        <sz val="8"/>
        <rFont val="Arial MT"/>
        <family val="2"/>
      </rPr>
      <t>BARRIOS RODRIGUEZ REYNEL</t>
    </r>
  </si>
  <si>
    <r>
      <rPr>
        <sz val="8"/>
        <rFont val="Arial MT"/>
        <family val="2"/>
      </rPr>
      <t>SIERRA VILLAMIL AURA NATALIA</t>
    </r>
  </si>
  <si>
    <r>
      <rPr>
        <sz val="8"/>
        <rFont val="Arial MT"/>
        <family val="2"/>
      </rPr>
      <t>CASAS CORTÉS RÁUL FERNANDO</t>
    </r>
  </si>
  <si>
    <r>
      <rPr>
        <sz val="8"/>
        <rFont val="Arial MT"/>
        <family val="2"/>
      </rPr>
      <t>CUERVO HERNANDEZ ESPERANZA</t>
    </r>
  </si>
  <si>
    <r>
      <rPr>
        <sz val="8"/>
        <rFont val="Arial MT"/>
        <family val="2"/>
      </rPr>
      <t>TARQUINO MARTHA CECILIA</t>
    </r>
  </si>
  <si>
    <r>
      <rPr>
        <sz val="8"/>
        <rFont val="Arial MT"/>
        <family val="2"/>
      </rPr>
      <t>GOMEZ VARELA WILSON RICARDO</t>
    </r>
  </si>
  <si>
    <r>
      <rPr>
        <sz val="8"/>
        <rFont val="Arial MT"/>
        <family val="2"/>
      </rPr>
      <t>ALMANZA RIVERA ANGELA LUCIA</t>
    </r>
  </si>
  <si>
    <r>
      <rPr>
        <sz val="8"/>
        <rFont val="Arial MT"/>
        <family val="2"/>
      </rPr>
      <t>AYALA HEREDIA JOHN JAIRO</t>
    </r>
  </si>
  <si>
    <r>
      <rPr>
        <sz val="8"/>
        <rFont val="Arial MT"/>
        <family val="2"/>
      </rPr>
      <t>LAVERDE CIFUENTES CAMILO ARTURO</t>
    </r>
  </si>
  <si>
    <r>
      <rPr>
        <sz val="8"/>
        <rFont val="Arial MT"/>
        <family val="2"/>
      </rPr>
      <t>ACEVEDO BELTRAN CARLOS ANDRES</t>
    </r>
  </si>
  <si>
    <r>
      <rPr>
        <sz val="8"/>
        <rFont val="Arial MT"/>
        <family val="2"/>
      </rPr>
      <t>ARIAS SALAZAR JEYSON EDUARDO</t>
    </r>
  </si>
  <si>
    <r>
      <rPr>
        <sz val="8"/>
        <rFont val="Arial MT"/>
        <family val="2"/>
      </rPr>
      <t>RICAURTE PERALTA CARLOS ARTURO</t>
    </r>
  </si>
  <si>
    <r>
      <rPr>
        <sz val="8"/>
        <rFont val="Arial MT"/>
        <family val="2"/>
      </rPr>
      <t>CASTELLANOS  TORRES ORLANDO</t>
    </r>
  </si>
  <si>
    <r>
      <rPr>
        <sz val="8"/>
        <rFont val="Arial MT"/>
        <family val="2"/>
      </rPr>
      <t>MEDINA BARON CARLINA</t>
    </r>
  </si>
  <si>
    <r>
      <rPr>
        <sz val="8"/>
        <rFont val="Arial MT"/>
        <family val="2"/>
      </rPr>
      <t>VASQUEZ PABON CLARA ELSA</t>
    </r>
  </si>
  <si>
    <r>
      <rPr>
        <sz val="8"/>
        <rFont val="Arial MT"/>
        <family val="2"/>
      </rPr>
      <t>VEGA VEGA MARIA DE JESUS</t>
    </r>
  </si>
  <si>
    <r>
      <rPr>
        <sz val="8"/>
        <rFont val="Arial MT"/>
        <family val="2"/>
      </rPr>
      <t>GONZALEZ CORREA EDISSON HUMBERTO</t>
    </r>
  </si>
  <si>
    <r>
      <rPr>
        <sz val="8"/>
        <rFont val="Arial MT"/>
        <family val="2"/>
      </rPr>
      <t>SANCHEZ GONZALEZ WILLIAM ANDRES</t>
    </r>
  </si>
  <si>
    <r>
      <rPr>
        <sz val="8"/>
        <rFont val="Arial MT"/>
        <family val="2"/>
      </rPr>
      <t>MOGOLLON CADENA NEMESIO</t>
    </r>
  </si>
  <si>
    <r>
      <rPr>
        <sz val="8"/>
        <rFont val="Arial MT"/>
        <family val="2"/>
      </rPr>
      <t>GUTIERREZ CARDOZO SANDRA PATRICIA</t>
    </r>
  </si>
  <si>
    <r>
      <rPr>
        <sz val="8"/>
        <rFont val="Arial MT"/>
        <family val="2"/>
      </rPr>
      <t>PEÑA PEREZ YASMAR</t>
    </r>
  </si>
  <si>
    <r>
      <rPr>
        <sz val="8"/>
        <rFont val="Arial MT"/>
        <family val="2"/>
      </rPr>
      <t>ZAMBRANO PINTO MARIA LUZ JANETH</t>
    </r>
  </si>
  <si>
    <r>
      <rPr>
        <sz val="8"/>
        <rFont val="Arial MT"/>
        <family val="2"/>
      </rPr>
      <t>PAZ MARTINEZ CRISTIAN HERNAN</t>
    </r>
  </si>
  <si>
    <r>
      <rPr>
        <sz val="8"/>
        <rFont val="Arial MT"/>
        <family val="2"/>
      </rPr>
      <t>BLANCO TOLOZA LUIS HERNAN</t>
    </r>
  </si>
  <si>
    <r>
      <rPr>
        <sz val="8"/>
        <rFont val="Arial MT"/>
        <family val="2"/>
      </rPr>
      <t>AMADO CARLOS EDUARDO</t>
    </r>
  </si>
  <si>
    <r>
      <rPr>
        <sz val="8"/>
        <rFont val="Arial MT"/>
        <family val="2"/>
      </rPr>
      <t>ORTIZ PEREZ JOVANNE ESTEBAN</t>
    </r>
  </si>
  <si>
    <r>
      <rPr>
        <sz val="8"/>
        <rFont val="Arial MT"/>
        <family val="2"/>
      </rPr>
      <t>ROA CASTAÑEDA JOSE JAMES</t>
    </r>
  </si>
  <si>
    <r>
      <rPr>
        <sz val="8"/>
        <rFont val="Arial MT"/>
        <family val="2"/>
      </rPr>
      <t>ROJAS BASTO JIMMY ALEXANDER</t>
    </r>
  </si>
  <si>
    <r>
      <rPr>
        <sz val="8"/>
        <rFont val="Arial MT"/>
        <family val="2"/>
      </rPr>
      <t>PEREZ WILMER EDGARDO</t>
    </r>
  </si>
  <si>
    <r>
      <rPr>
        <sz val="8"/>
        <rFont val="Arial MT"/>
        <family val="2"/>
      </rPr>
      <t>MUÑOZ ROJAS OSCAR FERNANDO</t>
    </r>
  </si>
  <si>
    <r>
      <rPr>
        <sz val="8"/>
        <rFont val="Arial MT"/>
        <family val="2"/>
      </rPr>
      <t>PICO FIGUEREDO RICARDO</t>
    </r>
  </si>
  <si>
    <r>
      <rPr>
        <sz val="8"/>
        <rFont val="Arial MT"/>
        <family val="2"/>
      </rPr>
      <t>DURAN PELAEZ GELMUTH</t>
    </r>
  </si>
  <si>
    <r>
      <rPr>
        <sz val="8"/>
        <rFont val="Arial MT"/>
        <family val="2"/>
      </rPr>
      <t>CACERES NARANJO ANDREA CAROLINA</t>
    </r>
  </si>
  <si>
    <r>
      <rPr>
        <sz val="8"/>
        <rFont val="Arial MT"/>
        <family val="2"/>
      </rPr>
      <t>GARZON SOTO SAMUEL ANDRES</t>
    </r>
  </si>
  <si>
    <r>
      <rPr>
        <sz val="8"/>
        <rFont val="Arial MT"/>
        <family val="2"/>
      </rPr>
      <t>ANDRADE GIRALDO OMAR</t>
    </r>
  </si>
  <si>
    <r>
      <rPr>
        <sz val="8"/>
        <rFont val="Arial MT"/>
        <family val="2"/>
      </rPr>
      <t>DOMINGUEZ GOMEZ JESUS ARNULFO</t>
    </r>
  </si>
  <si>
    <r>
      <rPr>
        <sz val="8"/>
        <rFont val="Arial MT"/>
        <family val="2"/>
      </rPr>
      <t>MENDOZA TELLO JUAN FREDY</t>
    </r>
  </si>
  <si>
    <r>
      <rPr>
        <sz val="8"/>
        <rFont val="Arial MT"/>
        <family val="2"/>
      </rPr>
      <t>HERNANDEZ MAHECHA SAUL YESID</t>
    </r>
  </si>
  <si>
    <r>
      <rPr>
        <sz val="8"/>
        <rFont val="Arial MT"/>
        <family val="2"/>
      </rPr>
      <t>ZAMUDIO RIOS KATHERINE ESPERANZA</t>
    </r>
  </si>
  <si>
    <r>
      <rPr>
        <sz val="8"/>
        <rFont val="Arial MT"/>
        <family val="2"/>
      </rPr>
      <t>BONILLA FIGUEROA EDISON ENRRIQUE</t>
    </r>
  </si>
  <si>
    <r>
      <rPr>
        <sz val="8"/>
        <rFont val="Arial MT"/>
        <family val="2"/>
      </rPr>
      <t>GRISALES BETANCUR CARLOS MAURICIO</t>
    </r>
  </si>
  <si>
    <r>
      <rPr>
        <sz val="8"/>
        <rFont val="Arial MT"/>
        <family val="2"/>
      </rPr>
      <t>OVIEDO CANTILLO CARLOS AUGUSTO</t>
    </r>
  </si>
  <si>
    <r>
      <rPr>
        <sz val="8"/>
        <rFont val="Arial MT"/>
        <family val="2"/>
      </rPr>
      <t>RUBIO FRESNEDA DIANA MILENA</t>
    </r>
  </si>
  <si>
    <t>ACTA 2 MARZO 2024</t>
  </si>
  <si>
    <t>ACTA 1 FEBRERO 2024</t>
  </si>
  <si>
    <r>
      <rPr>
        <sz val="8.5"/>
        <rFont val="Lucida Sans Unicode"/>
        <family val="2"/>
      </rPr>
      <t>VIANNY ORBEY CONTRERAS HERNANDEZ</t>
    </r>
  </si>
  <si>
    <r>
      <rPr>
        <sz val="8"/>
        <rFont val="Lucida Sans Unicode"/>
        <family val="2"/>
      </rPr>
      <t>ACTIVO</t>
    </r>
  </si>
  <si>
    <r>
      <rPr>
        <sz val="8"/>
        <rFont val="Lucida Sans Unicode"/>
        <family val="2"/>
      </rPr>
      <t>NO</t>
    </r>
  </si>
  <si>
    <r>
      <rPr>
        <sz val="8.5"/>
        <rFont val="Lucida Sans Unicode"/>
        <family val="2"/>
      </rPr>
      <t>MIGUEL ANGEL CASTRO GRISALES</t>
    </r>
  </si>
  <si>
    <r>
      <rPr>
        <sz val="8.5"/>
        <rFont val="Lucida Sans Unicode"/>
        <family val="2"/>
      </rPr>
      <t>ACTIVO</t>
    </r>
  </si>
  <si>
    <r>
      <rPr>
        <sz val="8.5"/>
        <rFont val="Lucida Sans Unicode"/>
        <family val="2"/>
      </rPr>
      <t>NO</t>
    </r>
  </si>
  <si>
    <r>
      <rPr>
        <sz val="9"/>
        <rFont val="Lucida Sans Unicode"/>
        <family val="2"/>
      </rPr>
      <t>MIGUEL HERNANDO ARENAS PENAGOS</t>
    </r>
  </si>
  <si>
    <r>
      <rPr>
        <sz val="9"/>
        <rFont val="Lucida Sans Unicode"/>
        <family val="2"/>
      </rPr>
      <t xml:space="preserve">JEISON SEBASTIAN
</t>
    </r>
    <r>
      <rPr>
        <sz val="9"/>
        <rFont val="Lucida Sans Unicode"/>
        <family val="2"/>
      </rPr>
      <t>HUERTAS MARTINEZ</t>
    </r>
  </si>
  <si>
    <r>
      <rPr>
        <sz val="9"/>
        <rFont val="Lucida Sans Unicode"/>
        <family val="2"/>
      </rPr>
      <t>BRANDO RICAURTE SANABRIA NUŃEZ</t>
    </r>
  </si>
  <si>
    <r>
      <rPr>
        <sz val="8.5"/>
        <rFont val="Lucida Sans Unicode"/>
        <family val="2"/>
      </rPr>
      <t>ANDRES FABIAN CACERES VEGA</t>
    </r>
  </si>
  <si>
    <r>
      <rPr>
        <sz val="9"/>
        <rFont val="Lucida Sans Unicode"/>
        <family val="2"/>
      </rPr>
      <t>MARISOL ROJAS ROMERO</t>
    </r>
  </si>
  <si>
    <r>
      <rPr>
        <sz val="9"/>
        <rFont val="Lucida Sans Unicode"/>
        <family val="2"/>
      </rPr>
      <t>YOANA MARIA AVILA ROMERO</t>
    </r>
  </si>
  <si>
    <r>
      <rPr>
        <sz val="8"/>
        <rFont val="Lucida Sans Unicode"/>
        <family val="2"/>
      </rPr>
      <t>JOHANY GARCIA GONZALEZ</t>
    </r>
  </si>
  <si>
    <r>
      <rPr>
        <sz val="8"/>
        <rFont val="Lucida Sans Unicode"/>
        <family val="2"/>
      </rPr>
      <t>JHON FERNANDO ZAMBRANO BARAJAS</t>
    </r>
  </si>
  <si>
    <r>
      <rPr>
        <sz val="8"/>
        <rFont val="Lucida Sans Unicode"/>
        <family val="2"/>
      </rPr>
      <t>ISABEL MEDINA DUEŃAS</t>
    </r>
  </si>
  <si>
    <r>
      <rPr>
        <sz val="8"/>
        <rFont val="Lucida Sans Unicode"/>
        <family val="2"/>
      </rPr>
      <t>TEGEN</t>
    </r>
  </si>
  <si>
    <r>
      <rPr>
        <sz val="8"/>
        <rFont val="Lucida Sans Unicode"/>
        <family val="2"/>
      </rPr>
      <t>STEVE FABIAN ALVAREZ TORRES</t>
    </r>
  </si>
  <si>
    <r>
      <rPr>
        <sz val="8"/>
        <rFont val="Lucida Sans Unicode"/>
        <family val="2"/>
      </rPr>
      <t>HAROLD SMITH MARTINEZ TUBERQUIA</t>
    </r>
  </si>
  <si>
    <r>
      <rPr>
        <sz val="8"/>
        <rFont val="Lucida Sans Unicode"/>
        <family val="2"/>
      </rPr>
      <t>RAFAEL CAMILO PORRAS BOHADA</t>
    </r>
  </si>
  <si>
    <r>
      <rPr>
        <sz val="8"/>
        <rFont val="Lucida Sans Unicode"/>
        <family val="2"/>
      </rPr>
      <t>CRSTAN CAMILO IPUZ SANCHEZ</t>
    </r>
  </si>
  <si>
    <r>
      <rPr>
        <sz val="8"/>
        <rFont val="Lucida Sans Unicode"/>
        <family val="2"/>
      </rPr>
      <t>DAYANA MARICEL SOTELO SOLARTE</t>
    </r>
  </si>
  <si>
    <r>
      <rPr>
        <sz val="8"/>
        <rFont val="Lucida Sans Unicode"/>
        <family val="2"/>
      </rPr>
      <t>EDWIN ALEXANDER ESPITIA DUARTE</t>
    </r>
  </si>
  <si>
    <r>
      <rPr>
        <sz val="8"/>
        <rFont val="Lucida Sans Unicode"/>
        <family val="2"/>
      </rPr>
      <t>HERMES DIAZ OSUNA</t>
    </r>
  </si>
  <si>
    <r>
      <rPr>
        <sz val="8"/>
        <rFont val="Lucida Sans Unicode"/>
        <family val="2"/>
      </rPr>
      <t xml:space="preserve">JOSE ROMULO
</t>
    </r>
    <r>
      <rPr>
        <sz val="9"/>
        <rFont val="Lucida Sans Unicode"/>
        <family val="2"/>
      </rPr>
      <t>ELEJALDE ELEJALDE</t>
    </r>
  </si>
  <si>
    <r>
      <rPr>
        <sz val="8"/>
        <rFont val="Lucida Sans Unicode"/>
        <family val="2"/>
      </rPr>
      <t>EDWIN ANDRES ROBERTO PEREZ</t>
    </r>
  </si>
  <si>
    <r>
      <rPr>
        <sz val="8"/>
        <rFont val="Lucida Sans Unicode"/>
        <family val="2"/>
      </rPr>
      <t>JHONATAN STEVE URREGO MORALES</t>
    </r>
  </si>
  <si>
    <r>
      <rPr>
        <sz val="8"/>
        <rFont val="Lucida Sans Unicode"/>
        <family val="2"/>
      </rPr>
      <t>JHONATAN  JAVIER SALAZAR OLIVOS</t>
    </r>
  </si>
  <si>
    <r>
      <rPr>
        <sz val="8"/>
        <rFont val="Lucida Sans Unicode"/>
        <family val="2"/>
      </rPr>
      <t>JUAN CARLOS REINA FONSECA</t>
    </r>
  </si>
  <si>
    <r>
      <rPr>
        <sz val="8"/>
        <rFont val="Lucida Sans Unicode"/>
        <family val="2"/>
      </rPr>
      <t xml:space="preserve">JUAN DAVID GOMEZ
</t>
    </r>
    <r>
      <rPr>
        <sz val="8"/>
        <rFont val="Lucida Sans Unicode"/>
        <family val="2"/>
      </rPr>
      <t>BAÑOL</t>
    </r>
  </si>
  <si>
    <r>
      <rPr>
        <sz val="8"/>
        <rFont val="Lucida Sans Unicode"/>
        <family val="2"/>
      </rPr>
      <t xml:space="preserve">OMAR ALEXANDER
</t>
    </r>
    <r>
      <rPr>
        <sz val="8"/>
        <rFont val="Lucida Sans Unicode"/>
        <family val="2"/>
      </rPr>
      <t>GELVEZ PARADA</t>
    </r>
  </si>
  <si>
    <r>
      <rPr>
        <sz val="8"/>
        <rFont val="Lucida Sans Unicode"/>
        <family val="2"/>
      </rPr>
      <t>JEISSON JAIR FIERRO BONILLA</t>
    </r>
  </si>
  <si>
    <r>
      <rPr>
        <sz val="8"/>
        <rFont val="Lucida Sans Unicode"/>
        <family val="2"/>
      </rPr>
      <t>JOHN ALEXANDER ARANGO TRUJILLO</t>
    </r>
  </si>
  <si>
    <r>
      <rPr>
        <sz val="8"/>
        <rFont val="Lucida Sans Unicode"/>
        <family val="2"/>
      </rPr>
      <t>JOHNY DAVID FONSECA CIFUENTES</t>
    </r>
  </si>
  <si>
    <r>
      <rPr>
        <sz val="8"/>
        <rFont val="Lucida Sans Unicode"/>
        <family val="2"/>
      </rPr>
      <t>ANA CAROLINA MARIN CIFUENTES</t>
    </r>
  </si>
  <si>
    <r>
      <rPr>
        <sz val="8"/>
        <rFont val="Lucida Sans Unicode"/>
        <family val="2"/>
      </rPr>
      <t xml:space="preserve">OSCAR JAVIER
</t>
    </r>
    <r>
      <rPr>
        <sz val="8"/>
        <rFont val="Lucida Sans Unicode"/>
        <family val="2"/>
      </rPr>
      <t>ANGARITA VALENZUELA</t>
    </r>
  </si>
  <si>
    <r>
      <rPr>
        <sz val="8"/>
        <rFont val="Lucida Sans Unicode"/>
        <family val="2"/>
      </rPr>
      <t>LUISA FERNANDA CALLE SOTO</t>
    </r>
  </si>
  <si>
    <r>
      <rPr>
        <sz val="9"/>
        <rFont val="Lucida Sans Unicode"/>
        <family val="2"/>
      </rPr>
      <t>JORGE ARTURO MERCHAN DURAN</t>
    </r>
  </si>
  <si>
    <r>
      <rPr>
        <sz val="8"/>
        <rFont val="Lucida Sans Unicode"/>
        <family val="2"/>
      </rPr>
      <t>YUDY ESTHER SALCEDO MACHUCA</t>
    </r>
  </si>
  <si>
    <r>
      <rPr>
        <sz val="8"/>
        <rFont val="Lucida Sans Unicode"/>
        <family val="2"/>
      </rPr>
      <t>JUAN BAUTISTA HERNANDEZ.RINCON</t>
    </r>
  </si>
  <si>
    <r>
      <rPr>
        <sz val="8"/>
        <rFont val="Lucida Sans Unicode"/>
        <family val="2"/>
      </rPr>
      <t>ROSS TATIANA BAUTISTA GELVES</t>
    </r>
  </si>
  <si>
    <r>
      <rPr>
        <sz val="8"/>
        <rFont val="Lucida Sans Unicode"/>
        <family val="2"/>
      </rPr>
      <t>MARIA ALEJANDRA SANJUAN</t>
    </r>
  </si>
  <si>
    <r>
      <rPr>
        <sz val="8"/>
        <rFont val="Lucida Sans Unicode"/>
        <family val="2"/>
      </rPr>
      <t>DORA JAQUELYN ESTUPIŃAN MARTINEZ</t>
    </r>
  </si>
  <si>
    <r>
      <rPr>
        <sz val="8.5"/>
        <rFont val="Lucida Sans Unicode"/>
        <family val="2"/>
      </rPr>
      <t>BETSY YAMILE CAMACHO RIAÑO</t>
    </r>
  </si>
  <si>
    <r>
      <rPr>
        <sz val="8.5"/>
        <rFont val="Lucida Sans Unicode"/>
        <family val="2"/>
      </rPr>
      <t>ALBERT YAIR RUEDA AMAYA</t>
    </r>
  </si>
  <si>
    <r>
      <rPr>
        <sz val="7.5"/>
        <rFont val="Lucida Sans Unicode"/>
        <family val="2"/>
      </rPr>
      <t>ACTIVO</t>
    </r>
  </si>
  <si>
    <r>
      <rPr>
        <sz val="7.5"/>
        <rFont val="Lucida Sans Unicode"/>
        <family val="2"/>
      </rPr>
      <t>NO</t>
    </r>
  </si>
  <si>
    <r>
      <rPr>
        <sz val="8.5"/>
        <rFont val="Lucida Sans Unicode"/>
        <family val="2"/>
      </rPr>
      <t xml:space="preserve">LUISA GABRIELA
</t>
    </r>
    <r>
      <rPr>
        <sz val="8.5"/>
        <rFont val="Lucida Sans Unicode"/>
        <family val="2"/>
      </rPr>
      <t>RENGIFO ZEMANATE</t>
    </r>
  </si>
  <si>
    <r>
      <rPr>
        <sz val="8.5"/>
        <rFont val="Times New Roman"/>
        <family val="1"/>
      </rPr>
      <t>ACTIVO</t>
    </r>
  </si>
  <si>
    <r>
      <rPr>
        <sz val="8.5"/>
        <rFont val="Times New Roman"/>
        <family val="1"/>
      </rPr>
      <t>NO</t>
    </r>
  </si>
  <si>
    <r>
      <rPr>
        <sz val="8.5"/>
        <rFont val="Lucida Sans Unicode"/>
        <family val="2"/>
      </rPr>
      <t xml:space="preserve">ANDRES FELIPE
</t>
    </r>
    <r>
      <rPr>
        <sz val="8.5"/>
        <rFont val="Lucida Sans Unicode"/>
        <family val="2"/>
      </rPr>
      <t>SERRANO ARENAS</t>
    </r>
  </si>
  <si>
    <r>
      <rPr>
        <sz val="8.5"/>
        <rFont val="Lucida Sans Unicode"/>
        <family val="2"/>
      </rPr>
      <t>CRISTIAN MAURICIO SANCHEZ GONZALEZ</t>
    </r>
  </si>
  <si>
    <r>
      <rPr>
        <sz val="8.5"/>
        <rFont val="Lucida Sans Unicode"/>
        <family val="2"/>
      </rPr>
      <t xml:space="preserve">DAVID ENRIQUE
</t>
    </r>
    <r>
      <rPr>
        <sz val="8.5"/>
        <rFont val="Lucida Sans Unicode"/>
        <family val="2"/>
      </rPr>
      <t>PULGAR GENES</t>
    </r>
  </si>
  <si>
    <r>
      <rPr>
        <sz val="8.5"/>
        <rFont val="Lucida Sans Unicode"/>
        <family val="2"/>
      </rPr>
      <t>EDWIN JOSE ALVAREZ ESPITIA</t>
    </r>
  </si>
  <si>
    <r>
      <rPr>
        <sz val="9"/>
        <rFont val="Consolas"/>
        <family val="3"/>
      </rPr>
      <t>&lt;6</t>
    </r>
  </si>
  <si>
    <r>
      <rPr>
        <sz val="8"/>
        <rFont val="Lucida Sans Unicode"/>
        <family val="2"/>
      </rPr>
      <t>JOHNN CARLOS LEDESMA</t>
    </r>
  </si>
  <si>
    <r>
      <rPr>
        <sz val="9"/>
        <rFont val="Lucida Sans Unicode"/>
        <family val="2"/>
      </rPr>
      <t xml:space="preserve">OSCAR ENRIQUE
</t>
    </r>
    <r>
      <rPr>
        <sz val="9"/>
        <rFont val="Lucida Sans Unicode"/>
        <family val="2"/>
      </rPr>
      <t>CASTRO ROJAS</t>
    </r>
  </si>
  <si>
    <r>
      <rPr>
        <sz val="8.5"/>
        <rFont val="Consolas"/>
        <family val="3"/>
      </rPr>
      <t>4B</t>
    </r>
  </si>
  <si>
    <r>
      <rPr>
        <sz val="9"/>
        <rFont val="Lucida Sans Unicode"/>
        <family val="2"/>
      </rPr>
      <t>JOHN ALEXANDER BECERRA ZABALA</t>
    </r>
  </si>
  <si>
    <t>ALBERTO ALEXANDER PULIDO QUEVEDO</t>
  </si>
  <si>
    <t>OCTAVIO OLIVEROS YANGUMA</t>
  </si>
  <si>
    <t>FREDY EDUARDO GARCIA MELO</t>
  </si>
  <si>
    <r>
      <rPr>
        <sz val="8"/>
        <rFont val="Arial MT"/>
        <family val="2"/>
      </rPr>
      <t>GARCIA  CAMARGO EDINSON</t>
    </r>
  </si>
  <si>
    <r>
      <rPr>
        <sz val="8"/>
        <rFont val="Arial MT"/>
        <family val="2"/>
      </rPr>
      <t>VEGA  BAUTISTA FERNANDO</t>
    </r>
  </si>
  <si>
    <r>
      <rPr>
        <sz val="8"/>
        <rFont val="Arial MT"/>
        <family val="2"/>
      </rPr>
      <t>ALARCON MARTINEZ MELISA DEL CARMEN</t>
    </r>
  </si>
  <si>
    <r>
      <rPr>
        <sz val="8"/>
        <rFont val="Arial MT"/>
        <family val="2"/>
      </rPr>
      <t>PARRA MANCERA DANY JESUS</t>
    </r>
  </si>
  <si>
    <r>
      <rPr>
        <sz val="8"/>
        <rFont val="Arial MT"/>
        <family val="2"/>
      </rPr>
      <t>CAICEDO NIETO JOSEFINA</t>
    </r>
  </si>
  <si>
    <r>
      <rPr>
        <sz val="8"/>
        <rFont val="Arial MT"/>
        <family val="2"/>
      </rPr>
      <t>CUBIDES TORRES FLOR ANGELA</t>
    </r>
  </si>
  <si>
    <r>
      <rPr>
        <sz val="8"/>
        <rFont val="Arial MT"/>
        <family val="2"/>
      </rPr>
      <t>ROSERO GIRALDO DIEGO HERNAN</t>
    </r>
  </si>
  <si>
    <r>
      <rPr>
        <sz val="8"/>
        <rFont val="Arial MT"/>
        <family val="2"/>
      </rPr>
      <t>DUARTE PEREZ NELSON ALFONSO</t>
    </r>
  </si>
  <si>
    <r>
      <rPr>
        <sz val="8"/>
        <rFont val="Arial MT"/>
        <family val="2"/>
      </rPr>
      <t>MONROY DIAZ SANDRA DEL PILAR</t>
    </r>
  </si>
  <si>
    <r>
      <rPr>
        <sz val="8"/>
        <rFont val="Arial MT"/>
        <family val="2"/>
      </rPr>
      <t>MONTENEGRO MELO WALTHER OSWALDO</t>
    </r>
  </si>
  <si>
    <r>
      <rPr>
        <sz val="8"/>
        <rFont val="Arial MT"/>
        <family val="2"/>
      </rPr>
      <t>MORA RAMIREZ SINDY JHOANA</t>
    </r>
  </si>
  <si>
    <r>
      <rPr>
        <sz val="8"/>
        <rFont val="Arial MT"/>
        <family val="2"/>
      </rPr>
      <t>MEDINA LEYTON EDITH</t>
    </r>
  </si>
  <si>
    <r>
      <rPr>
        <sz val="8"/>
        <rFont val="Arial MT"/>
        <family val="2"/>
      </rPr>
      <t>PEREZ MIRANDA ANA MARIA</t>
    </r>
  </si>
  <si>
    <r>
      <rPr>
        <sz val="8"/>
        <rFont val="Arial MT"/>
        <family val="2"/>
      </rPr>
      <t>CORTES CEBALLOS JEYSON ANDRES</t>
    </r>
  </si>
  <si>
    <r>
      <rPr>
        <sz val="8"/>
        <rFont val="Arial MT"/>
        <family val="2"/>
      </rPr>
      <t>VARGAS GOMEZ EDWAR ARIEL</t>
    </r>
  </si>
  <si>
    <r>
      <rPr>
        <sz val="8"/>
        <rFont val="Arial MT"/>
        <family val="2"/>
      </rPr>
      <t>VILLA ARIAS HELIO FABER</t>
    </r>
  </si>
  <si>
    <r>
      <rPr>
        <sz val="8"/>
        <rFont val="Arial MT"/>
        <family val="2"/>
      </rPr>
      <t>NEIRA CASAS CHRISTIAN FREDDY</t>
    </r>
  </si>
  <si>
    <r>
      <rPr>
        <sz val="8"/>
        <rFont val="Arial MT"/>
        <family val="2"/>
      </rPr>
      <t>HENAO MONTES MARIA CONSTANZA</t>
    </r>
  </si>
  <si>
    <r>
      <rPr>
        <sz val="8"/>
        <rFont val="Arial MT"/>
        <family val="2"/>
      </rPr>
      <t>GALVIS CORDOBA VICTOR MANUEL</t>
    </r>
  </si>
  <si>
    <r>
      <rPr>
        <sz val="8"/>
        <rFont val="Arial MT"/>
        <family val="2"/>
      </rPr>
      <t>CARDENAS JARAMILLO JULIAN DAVID</t>
    </r>
  </si>
  <si>
    <r>
      <rPr>
        <sz val="8"/>
        <rFont val="Arial MT"/>
        <family val="2"/>
      </rPr>
      <t>AVILA DE FANDIÑO TRANSITO ADELA</t>
    </r>
  </si>
  <si>
    <r>
      <rPr>
        <sz val="8"/>
        <rFont val="Arial MT"/>
        <family val="2"/>
      </rPr>
      <t>SANDOVAL LEITON JHON EDINSON</t>
    </r>
  </si>
  <si>
    <r>
      <rPr>
        <sz val="8"/>
        <rFont val="Arial MT"/>
        <family val="2"/>
      </rPr>
      <t>DE LA HOZ NAVARRO MARIA TERESA</t>
    </r>
  </si>
  <si>
    <r>
      <rPr>
        <sz val="8"/>
        <rFont val="Arial MT"/>
        <family val="2"/>
      </rPr>
      <t>PICON RONDON DIDIER DAIR</t>
    </r>
  </si>
  <si>
    <r>
      <rPr>
        <sz val="8"/>
        <rFont val="Arial MT"/>
        <family val="2"/>
      </rPr>
      <t>AMADO CRUZ MAIDA LIZCETH</t>
    </r>
  </si>
  <si>
    <r>
      <rPr>
        <sz val="8"/>
        <rFont val="Arial MT"/>
        <family val="2"/>
      </rPr>
      <t>MARTIN FUENTES OMAR CAMILO</t>
    </r>
  </si>
  <si>
    <r>
      <rPr>
        <sz val="8"/>
        <rFont val="Arial MT"/>
        <family val="2"/>
      </rPr>
      <t>BLANCO MARTINEZ YEIMI DAYAN</t>
    </r>
  </si>
  <si>
    <r>
      <rPr>
        <sz val="8"/>
        <rFont val="Arial MT"/>
        <family val="2"/>
      </rPr>
      <t>ACEVEDO GOMEZ JORGE ALIRIO</t>
    </r>
  </si>
  <si>
    <r>
      <rPr>
        <sz val="8"/>
        <rFont val="Arial MT"/>
        <family val="2"/>
      </rPr>
      <t>OBANDO  BUSTOS PEDRO  LEONARDO</t>
    </r>
  </si>
  <si>
    <r>
      <rPr>
        <sz val="8"/>
        <rFont val="Arial MT"/>
        <family val="2"/>
      </rPr>
      <t>NARVAEZ  OCANEGRA ANDRÉS  MAURICIO</t>
    </r>
  </si>
  <si>
    <r>
      <rPr>
        <sz val="8"/>
        <rFont val="Arial MT"/>
        <family val="2"/>
      </rPr>
      <t>MUÑOZ GARCIA YULDER GERMAN</t>
    </r>
  </si>
  <si>
    <r>
      <rPr>
        <sz val="8"/>
        <rFont val="Arial MT"/>
        <family val="2"/>
      </rPr>
      <t>SIERRA MATEUS RONALD PAUL</t>
    </r>
  </si>
  <si>
    <t>ACTA 3 MARZO 2024</t>
  </si>
  <si>
    <r>
      <rPr>
        <sz val="8"/>
        <rFont val="Arial MT"/>
        <family val="2"/>
      </rPr>
      <t>GUEVARA BERMEO LUIS ALBERTO</t>
    </r>
  </si>
  <si>
    <r>
      <rPr>
        <sz val="8"/>
        <rFont val="Arial MT"/>
        <family val="2"/>
      </rPr>
      <t>AGUDELO PUENTES ARIOLFO</t>
    </r>
  </si>
  <si>
    <r>
      <rPr>
        <sz val="8"/>
        <rFont val="Arial MT"/>
        <family val="2"/>
      </rPr>
      <t>YEPES OSORIO DANIEL</t>
    </r>
  </si>
  <si>
    <r>
      <rPr>
        <sz val="8"/>
        <rFont val="Arial MT"/>
        <family val="2"/>
      </rPr>
      <t>HERNANDEZ ELVIS ERNEY</t>
    </r>
  </si>
  <si>
    <r>
      <rPr>
        <sz val="8"/>
        <rFont val="Arial MT"/>
        <family val="2"/>
      </rPr>
      <t>GUALTEROS GARZON WILSON ENRIQUE</t>
    </r>
  </si>
  <si>
    <r>
      <rPr>
        <sz val="8"/>
        <rFont val="Arial MT"/>
        <family val="2"/>
      </rPr>
      <t>CASTAÑEDA SANCHEZ SAYDE YALID</t>
    </r>
  </si>
  <si>
    <r>
      <rPr>
        <sz val="8"/>
        <rFont val="Calibri"/>
        <family val="1"/>
      </rPr>
      <t>ACTIVOS</t>
    </r>
  </si>
  <si>
    <r>
      <rPr>
        <sz val="8"/>
        <rFont val="Calibri"/>
        <family val="1"/>
      </rPr>
      <t>NO</t>
    </r>
  </si>
  <si>
    <r>
      <rPr>
        <sz val="8"/>
        <rFont val="Calibri"/>
        <family val="1"/>
      </rPr>
      <t>SI</t>
    </r>
  </si>
  <si>
    <r>
      <rPr>
        <sz val="10"/>
        <rFont val="Arial MT"/>
        <family val="2"/>
      </rPr>
      <t>Economista WILLIAM RICARDO TELLO NOVOA</t>
    </r>
  </si>
  <si>
    <r>
      <rPr>
        <sz val="10"/>
        <rFont val="Arial MT"/>
        <family val="2"/>
      </rPr>
      <t>CRECA</t>
    </r>
  </si>
  <si>
    <r>
      <rPr>
        <sz val="10"/>
        <rFont val="Arial MT"/>
        <family val="2"/>
      </rPr>
      <t>Asistió</t>
    </r>
  </si>
  <si>
    <t>ACTA 4 ABRIL 2024</t>
  </si>
  <si>
    <t>CORONADO  BAEZ LINA YAMILE</t>
  </si>
  <si>
    <r>
      <rPr>
        <sz val="8"/>
        <rFont val="Calibri"/>
        <family val="1"/>
      </rPr>
      <t xml:space="preserve">RODRIGUEZ SEPULVEDA
</t>
    </r>
    <r>
      <rPr>
        <sz val="8"/>
        <rFont val="Calibri"/>
        <family val="1"/>
      </rPr>
      <t>CAMILO ERNESTO</t>
    </r>
  </si>
  <si>
    <r>
      <rPr>
        <sz val="8"/>
        <rFont val="Calibri"/>
        <family val="1"/>
      </rPr>
      <t xml:space="preserve">BURGOS MEJIA LUIS
</t>
    </r>
    <r>
      <rPr>
        <sz val="8"/>
        <rFont val="Calibri"/>
        <family val="1"/>
      </rPr>
      <t>FERNANDO</t>
    </r>
  </si>
  <si>
    <r>
      <rPr>
        <sz val="8"/>
        <rFont val="Calibri"/>
        <family val="1"/>
      </rPr>
      <t xml:space="preserve">BELTRAN CALCETERO JORGE
</t>
    </r>
    <r>
      <rPr>
        <sz val="8"/>
        <rFont val="Calibri"/>
        <family val="1"/>
      </rPr>
      <t>ALEXANDER</t>
    </r>
  </si>
  <si>
    <r>
      <rPr>
        <sz val="8"/>
        <rFont val="Calibri"/>
        <family val="1"/>
      </rPr>
      <t>ACOSTA RIOS EDGAR</t>
    </r>
  </si>
  <si>
    <t>RODRIGUEZ SEPUVEDA CAMILO ERNESTO</t>
  </si>
  <si>
    <r>
      <rPr>
        <sz val="8"/>
        <rFont val="Calibri"/>
        <family val="1"/>
      </rPr>
      <t xml:space="preserve">GALVIS CORDOBA VICTOR
</t>
    </r>
    <r>
      <rPr>
        <sz val="8"/>
        <rFont val="Calibri"/>
        <family val="1"/>
      </rPr>
      <t>MANUEL</t>
    </r>
  </si>
  <si>
    <r>
      <rPr>
        <sz val="8"/>
        <rFont val="Calibri"/>
        <family val="1"/>
      </rPr>
      <t xml:space="preserve">CANO ACEVEDO LUIS
</t>
    </r>
    <r>
      <rPr>
        <sz val="8"/>
        <rFont val="Calibri"/>
        <family val="1"/>
      </rPr>
      <t>GUILLERMO</t>
    </r>
  </si>
  <si>
    <r>
      <rPr>
        <sz val="8"/>
        <rFont val="Calibri"/>
        <family val="1"/>
      </rPr>
      <t>SINNING ORTIZ DANIELA</t>
    </r>
  </si>
  <si>
    <r>
      <rPr>
        <sz val="8"/>
        <rFont val="Calibri"/>
        <family val="1"/>
      </rPr>
      <t xml:space="preserve">ARIAS SIERRA YEHIMER
</t>
    </r>
    <r>
      <rPr>
        <sz val="8"/>
        <rFont val="Calibri"/>
        <family val="1"/>
      </rPr>
      <t>ANDRES</t>
    </r>
  </si>
  <si>
    <r>
      <rPr>
        <sz val="8"/>
        <rFont val="Calibri"/>
        <family val="1"/>
      </rPr>
      <t xml:space="preserve">SERNA GONZALEZ LUIS
</t>
    </r>
    <r>
      <rPr>
        <sz val="8"/>
        <rFont val="Calibri"/>
        <family val="1"/>
      </rPr>
      <t>EDUARDO</t>
    </r>
  </si>
  <si>
    <r>
      <rPr>
        <sz val="8"/>
        <rFont val="Calibri"/>
        <family val="1"/>
      </rPr>
      <t xml:space="preserve">SOLORZANO PUENTES JHON
</t>
    </r>
    <r>
      <rPr>
        <sz val="8"/>
        <rFont val="Calibri"/>
        <family val="1"/>
      </rPr>
      <t>FREDY</t>
    </r>
  </si>
  <si>
    <r>
      <rPr>
        <sz val="8"/>
        <rFont val="Calibri"/>
        <family val="1"/>
      </rPr>
      <t xml:space="preserve">PARRA BORDA RUBERT
</t>
    </r>
    <r>
      <rPr>
        <sz val="8"/>
        <rFont val="Calibri"/>
        <family val="1"/>
      </rPr>
      <t>AZUCENA</t>
    </r>
  </si>
  <si>
    <r>
      <rPr>
        <sz val="8"/>
        <rFont val="Calibri"/>
        <family val="1"/>
      </rPr>
      <t>CASUR</t>
    </r>
  </si>
  <si>
    <r>
      <rPr>
        <sz val="8"/>
        <rFont val="Calibri"/>
        <family val="1"/>
      </rPr>
      <t xml:space="preserve">REINA ALBORNOZ DARIO
</t>
    </r>
    <r>
      <rPr>
        <sz val="8"/>
        <rFont val="Calibri"/>
        <family val="1"/>
      </rPr>
      <t>ORLANDO</t>
    </r>
  </si>
  <si>
    <r>
      <rPr>
        <sz val="8"/>
        <rFont val="Calibri"/>
        <family val="1"/>
      </rPr>
      <t xml:space="preserve">SANCHEZ NIETO LUZ
</t>
    </r>
    <r>
      <rPr>
        <sz val="8"/>
        <rFont val="Calibri"/>
        <family val="1"/>
      </rPr>
      <t>ANGELA</t>
    </r>
  </si>
  <si>
    <r>
      <rPr>
        <sz val="8"/>
        <rFont val="Calibri"/>
        <family val="1"/>
      </rPr>
      <t>TEGEN</t>
    </r>
  </si>
  <si>
    <r>
      <rPr>
        <sz val="8"/>
        <rFont val="Calibri"/>
        <family val="1"/>
      </rPr>
      <t xml:space="preserve">MENDEZ  LOAIZA  DIEGO
</t>
    </r>
    <r>
      <rPr>
        <sz val="8"/>
        <rFont val="Calibri"/>
        <family val="1"/>
      </rPr>
      <t>ALEJANDRO</t>
    </r>
  </si>
  <si>
    <r>
      <rPr>
        <sz val="8"/>
        <rFont val="Calibri"/>
        <family val="1"/>
      </rPr>
      <t xml:space="preserve">CASTANEDA TORRES
</t>
    </r>
    <r>
      <rPr>
        <sz val="8"/>
        <rFont val="Calibri"/>
        <family val="1"/>
      </rPr>
      <t>ANDREA MAYRELY</t>
    </r>
  </si>
  <si>
    <r>
      <rPr>
        <sz val="8"/>
        <rFont val="Calibri"/>
        <family val="1"/>
      </rPr>
      <t>HOYOS PINEDA MAURICIO</t>
    </r>
  </si>
  <si>
    <r>
      <rPr>
        <sz val="8"/>
        <rFont val="Calibri"/>
        <family val="1"/>
      </rPr>
      <t xml:space="preserve">GOMEZ ARCHILA JUAN
</t>
    </r>
    <r>
      <rPr>
        <sz val="8"/>
        <rFont val="Calibri"/>
        <family val="1"/>
      </rPr>
      <t>CARLOS</t>
    </r>
  </si>
  <si>
    <r>
      <rPr>
        <sz val="8"/>
        <rFont val="Calibri"/>
        <family val="1"/>
      </rPr>
      <t>MONTES RAVE FABIAN</t>
    </r>
  </si>
  <si>
    <r>
      <rPr>
        <sz val="8"/>
        <rFont val="Calibri"/>
        <family val="1"/>
      </rPr>
      <t xml:space="preserve">TORRES ANGARITA
</t>
    </r>
    <r>
      <rPr>
        <sz val="8"/>
        <rFont val="Calibri"/>
        <family val="1"/>
      </rPr>
      <t>CRISTIAN IVAN</t>
    </r>
  </si>
  <si>
    <r>
      <rPr>
        <sz val="8"/>
        <rFont val="Calibri"/>
        <family val="1"/>
      </rPr>
      <t xml:space="preserve">VELEZ ARANGO CHRISTIAN
</t>
    </r>
    <r>
      <rPr>
        <sz val="8"/>
        <rFont val="Calibri"/>
        <family val="1"/>
      </rPr>
      <t>MAURICIO</t>
    </r>
  </si>
  <si>
    <r>
      <rPr>
        <sz val="8"/>
        <rFont val="Calibri"/>
        <family val="1"/>
      </rPr>
      <t xml:space="preserve">GONZALEZ PARRA JOHN
</t>
    </r>
    <r>
      <rPr>
        <sz val="8"/>
        <rFont val="Calibri"/>
        <family val="1"/>
      </rPr>
      <t>JAMES</t>
    </r>
  </si>
  <si>
    <t>ACTA 5 ABRIL 2024</t>
  </si>
  <si>
    <t>LUZ STEPHANIE MEDINA NOVA</t>
  </si>
  <si>
    <t>N°</t>
  </si>
  <si>
    <t>DECIMAL</t>
  </si>
  <si>
    <t>MUESTRA</t>
  </si>
  <si>
    <t>OK</t>
  </si>
  <si>
    <t>07 Nov Archivada 21 Nov Aprobada</t>
  </si>
  <si>
    <t>No adjunto formulario de crédito firmado</t>
  </si>
  <si>
    <t>07 Nov Archivada 14 Nov Aprobada</t>
  </si>
  <si>
    <t>ok</t>
  </si>
  <si>
    <t>Archivado 01 Junio</t>
  </si>
  <si>
    <t>14 Nov Archivada 21 Nov Aprobada</t>
  </si>
  <si>
    <t>PRESUPUESTO ASIGNADO</t>
  </si>
  <si>
    <t>CLIENTES</t>
  </si>
  <si>
    <t>CARTERA</t>
  </si>
  <si>
    <t>Etiquetas de fila</t>
  </si>
  <si>
    <t>Total general</t>
  </si>
  <si>
    <t>MEJIA MOSCOSO ANDRES  MARCELO</t>
  </si>
  <si>
    <t>CAÑON  BERMUDEZ GERMAN</t>
  </si>
  <si>
    <t>CAMACHO SILVARA JUAN  ERNESTO</t>
  </si>
  <si>
    <t>SANTAMARIA
SANTAMARIA DAVID ANDRES</t>
  </si>
  <si>
    <t>LEON  DEAZA LUIS FERNANDO</t>
  </si>
  <si>
    <t>SIERRA  GONZALEZ MARIA  CAROLINA</t>
  </si>
  <si>
    <t>AGUIRRE FERNANDEZ ANGELA  TATIANA</t>
  </si>
  <si>
    <t>CARVAJAL PEREZ EDWAR  ALEXANDER</t>
  </si>
  <si>
    <t>MARIN  RESTREPO OSCAR  LURBEY</t>
  </si>
  <si>
    <t>NIÑO  FORERO NAIRO YESID</t>
  </si>
  <si>
    <t>MUNOZ PEDRAZA FABIO ALEXANDER</t>
  </si>
  <si>
    <t>GARZON QUEVEDO SINDY  PAOLA</t>
  </si>
  <si>
    <t>RENGIFO  CARDONA JHON STIVENSON</t>
  </si>
  <si>
    <t>ESTUPINAN RAMIREZ EDISON FELIPE</t>
  </si>
  <si>
    <t>MALDONADO CAICEDO JOHN  JAIRO</t>
  </si>
  <si>
    <t>HERNANDEZ MERCHAN LUIS  CARLOS</t>
  </si>
  <si>
    <t>VELEZ  MORENO WILLIAN  ALEXANDER</t>
  </si>
  <si>
    <t>QUIMBAYO  SALGAR JHONATAN JAVIER</t>
  </si>
  <si>
    <t>RINCON VIZCAÍNO  LIDA YAMILE</t>
  </si>
  <si>
    <t>GUZMAN  ORTEGA JEFFERSON  SMITH</t>
  </si>
  <si>
    <t>MEDINA  CÉSPEDES JAIRO  ANDRES</t>
  </si>
  <si>
    <t>VARGAS  PUENTES GLORIA BEATRIZ</t>
  </si>
  <si>
    <t>MEDINA  MORENO SARA ISABEL</t>
  </si>
  <si>
    <t>PATIÑO PRADA HENRY ANTONIO</t>
  </si>
  <si>
    <t>TRIANA  ACOSTA  JOSE HERNEY</t>
  </si>
  <si>
    <t>HERNANDEZ CAMACHO
JHONN  HENRY ALEXANDER</t>
  </si>
  <si>
    <t>PINZON  VARGAS WILSON  OSWALDO</t>
  </si>
  <si>
    <t>ARGUELLO
VALDERRAMA DIANA CONSEJO</t>
  </si>
  <si>
    <t>SARMIENTO  GUERRERO ELBER</t>
  </si>
  <si>
    <t>HERNANDEZ
HERNANDEZ BETTY YANET</t>
  </si>
  <si>
    <t>GOMEZ  LUNA LUIS ALBERTO</t>
  </si>
  <si>
    <t>VALENCIA GRISALES BIBIANA  YANETH</t>
  </si>
  <si>
    <t>PINZON ZARMIENTO HUGO LEONARDO</t>
  </si>
  <si>
    <t>MONTENEGRO OROZCO JOHN  JAIRO</t>
  </si>
  <si>
    <t>ROMERO CRISTIANO MIGUEL  DARIO</t>
  </si>
  <si>
    <t>HERNANDEZ  SANCHEZ SNEIDER PASTOR</t>
  </si>
  <si>
    <t>BARRIENTOS
AVENDAÑO RAMIRO ARNULFO</t>
  </si>
  <si>
    <t>MACÍAS  SERPA  JOSE DAVID</t>
  </si>
  <si>
    <t>PATIÑO  ZULUAGA OSCAR IVAN</t>
  </si>
  <si>
    <t>BENAVIDES PATIÑO CARLOS  HUMBERTO</t>
  </si>
  <si>
    <t>ALFONSO DE
SALAMANCA FANNY MARINA</t>
  </si>
  <si>
    <t>PENA REINA CLAUDIA LORENA</t>
  </si>
  <si>
    <t>MARTINEZ CASTAÑEDA CARLOS EDUA</t>
  </si>
  <si>
    <t>ROMERO MANCERA MIGUEL ARVEY</t>
  </si>
  <si>
    <t>BEDOYA HERNANDEZ JULIAN  DAVID</t>
  </si>
  <si>
    <t>PEREZ  HERNANDEZ ALEXANDER</t>
  </si>
  <si>
    <t>BENAVIDES  LUIS MARTIN</t>
  </si>
  <si>
    <t>CORDOBA  OVIEDO SANDY MAGALLY</t>
  </si>
  <si>
    <t>GUERRERO  DUEÑAS HENRY DUVAN</t>
  </si>
  <si>
    <t>RODRÍGUEZ  TORO JESUS  ALBERTO</t>
  </si>
  <si>
    <t>FUELAGAN CABRERA CARLSO EFREN</t>
  </si>
  <si>
    <t>TAPIA CARLOSAMA DEYANIRA LISBEHT</t>
  </si>
  <si>
    <t>ARENALES
CASTELLANOS RICARDO ANTONIO</t>
  </si>
  <si>
    <t>MELENDEZ  ROJAS RUBEN DARIO</t>
  </si>
  <si>
    <t>SILVA  SOTO  JAVIER ANTONIO</t>
  </si>
  <si>
    <t>GÓMEZ  RODRÍGUEZ CARLOS  ERNESTO</t>
  </si>
  <si>
    <t>CESPEDES TONCEL LEIDY  JOHANA</t>
  </si>
  <si>
    <t>ARCILA  GARCIA NATALIA</t>
  </si>
  <si>
    <t>SARMIENTO HINOJOSA WILSON  RAUL</t>
  </si>
  <si>
    <t>CASTILLO MORA EEWIN FERNANDO</t>
  </si>
  <si>
    <t>MARTINEZ  HERAZO CARLOS MANUEL</t>
  </si>
  <si>
    <t>CARO  AVILA FREDY RICARDO</t>
  </si>
  <si>
    <t>ALVAREZ  DELGADILLO ELVIS FABIAN</t>
  </si>
  <si>
    <t>TURMEQUE FLOREZ JUAN  CARLOS</t>
  </si>
  <si>
    <t>DEL RIO  PULGARIN MARTA BIBIANA</t>
  </si>
  <si>
    <t>LARA LIZARAZO  ERIKA PAOLA</t>
  </si>
  <si>
    <t>SANCHEZ VELASQUEZ HECTOR  FABIO</t>
  </si>
  <si>
    <t>GARZON  DIAZ DEIBY JAVIER</t>
  </si>
  <si>
    <t>ARBELAEZ  MONTOYA EDILSON</t>
  </si>
  <si>
    <t>HERNANDEZ
RODRIGUEZ DIEGO ADAN</t>
  </si>
  <si>
    <t>CANIZALES CARDONA DAYANNE  LORENA</t>
  </si>
  <si>
    <t>BERNAL  PRECIADO NELSON  DANIEL</t>
  </si>
  <si>
    <t>VARON TRUJILLO JHON EDISON</t>
  </si>
  <si>
    <t>ZAPATA  ORTIZ WALTER ALEJANDRO</t>
  </si>
  <si>
    <t>NESTOR FABIAN BEJARANO PARRA</t>
  </si>
  <si>
    <t>TORRES  PINEDA  JUAN ESTEBAN</t>
  </si>
  <si>
    <t>CAMARGO  NIÑO LEANDRO  DAVID</t>
  </si>
  <si>
    <t>AHUMADA  TORRES LIZETH JOHANA</t>
  </si>
  <si>
    <t>LIZARAZO BUITRAGO MAIRA  ALEJANDRA</t>
  </si>
  <si>
    <t>GUARIN  ARIAS  JUAN CARLOS</t>
  </si>
  <si>
    <t>MENESES GELVES HERNAN  ALONSO</t>
  </si>
  <si>
    <t>MUÑOZ  FERNÁNDEZ FABIAN ALEXANDER</t>
  </si>
  <si>
    <t>MUÑOZ  HERNÁNDEZ DAVID  DE JESUS</t>
  </si>
  <si>
    <t>MONTOYA CIFUENTES JOHANNA  ANDREA</t>
  </si>
  <si>
    <t>MOLAVOQUE MEDINA JHON  HIGINIO</t>
  </si>
  <si>
    <t>CHAPARRO  ITURRIAGO JORGE LUIS</t>
  </si>
  <si>
    <t>MEJIA  CORTES  JUAN DAVID</t>
  </si>
  <si>
    <t>SALAMANCA AVELLA CRISTIAN  HUMBERTO</t>
  </si>
  <si>
    <t>BOLAÑOS  SILVA MAURICIO</t>
  </si>
  <si>
    <t>RIOS RUIZ ARCECIO</t>
  </si>
  <si>
    <t>NINO PULIDO EDGAR IGNACIO</t>
  </si>
  <si>
    <t>CASTAÑEDA  PEÑA DIEGO ANDRES</t>
  </si>
  <si>
    <t>QUIROZ  BAQUERO EDILSON  OSWALDO</t>
  </si>
  <si>
    <t>LOPEZ  LONDOÑO DIANA ALEJANDRA</t>
  </si>
  <si>
    <t>PÉREZ  ACERO WILFREDO</t>
  </si>
  <si>
    <t>SUAREZ  GOMEZ YESSICA  MARIA</t>
  </si>
  <si>
    <t>GONZALEZ CARDENAS LILIANA  ANDREA</t>
  </si>
  <si>
    <t>ZAMBRANO RUBIANO FREDY YESID</t>
  </si>
  <si>
    <t>RIVERA  RIPPE AYDEE</t>
  </si>
  <si>
    <t>SANTANA  CRUZ ROSA MARIA</t>
  </si>
  <si>
    <t>GUZMÁN  DIAZ JOSUÉ ISAI</t>
  </si>
  <si>
    <t>BAUTISTA  CALDERON CARLOS  EDUARDO</t>
  </si>
  <si>
    <t>GOMEZ  MESSINO EDWIN ESTIVENS</t>
  </si>
  <si>
    <t>MONTOYA  VERGARA DANILO  ANDRES</t>
  </si>
  <si>
    <t>TRUJILLO CASTAÑEDA GERMAN  ANDRES</t>
  </si>
  <si>
    <t>BAUTISTA JHON ALEJANDRO</t>
  </si>
  <si>
    <t>BOLIVAR VARGAS ZULMA  ANDREA</t>
  </si>
  <si>
    <t>MARQUEZ AGUDELO DANIEL  FONKLEY</t>
  </si>
  <si>
    <t>GONZALEZ NAVIA DAVINSON  ANDRES</t>
  </si>
  <si>
    <t>CASTAÑO  TORRES JAMES  DUVERNEY</t>
  </si>
  <si>
    <t>MEJIA  GALLEGO SANTIAGO</t>
  </si>
  <si>
    <t>CARRASQUILLA
CONTRERAS ADRIAN JOSE</t>
  </si>
  <si>
    <t>CASALLAS PINZON VIANNEY  ELIZABETH</t>
  </si>
  <si>
    <t>MORALES NUÑEZ JORGE ANDRES</t>
  </si>
  <si>
    <t>CHAMORRO
VILLANUEVA ESTIBENSON</t>
  </si>
  <si>
    <t>MONROY PATIÑO MICHAEL  STIVEN</t>
  </si>
  <si>
    <t>SANCHEZ  NIÑO MARLIO ALEXANDER</t>
  </si>
  <si>
    <t>PINEDA  TARAZONA YUDY  ALEXANDRA</t>
  </si>
  <si>
    <t>CASTELLANOS  RINCON ROBIN</t>
  </si>
  <si>
    <t>ALBAN DELGAOO HECTOR ANDRES</t>
  </si>
  <si>
    <t>CALVO GARCIA DANIEL
HERNAN</t>
  </si>
  <si>
    <t>N0</t>
  </si>
  <si>
    <t>VARGAS AHUANARY
ERICK HOSMITH</t>
  </si>
  <si>
    <t>FLECHAS AVENDA O INGRD ALEXANDRA</t>
  </si>
  <si>
    <t>MU OZ MENDOZA YOLIMA ADELAIDA</t>
  </si>
  <si>
    <t>Al</t>
  </si>
  <si>
    <t>BAQUERO CA AVERAL ANDRES</t>
  </si>
  <si>
    <t>ACT1VOS</t>
  </si>
  <si>
    <t>GOMEZ GOMEZ ANDERSON</t>
  </si>
  <si>
    <t>QUNTEROBECERRA LUZ EVELY</t>
  </si>
  <si>
    <t>ROJAS MAYORIA GONZALO ALFONSO</t>
  </si>
  <si>
    <t>DURAN RUEDA NHORA
MILENA</t>
  </si>
  <si>
    <t>AMAYA  OLMOS GUILLEN ALEXANDER</t>
  </si>
  <si>
    <t>PARRA  MELGAREJO MARIA  GLADIS</t>
  </si>
  <si>
    <t>HERNANDEZ CASARTE BELISARIO</t>
  </si>
  <si>
    <t>CASTELLANOS TUAY TtTOYESlD</t>
  </si>
  <si>
    <t>CASTAÑEDA RUIZ LUISFELIPE</t>
  </si>
  <si>
    <t>GOMEZ LINARES NORMAN  ANDRES</t>
  </si>
  <si>
    <t>FANDINO MEDINA MARIO HUMBERTO</t>
  </si>
  <si>
    <t>RUIZ TAMAYO NORMA ESPERANZA</t>
  </si>
  <si>
    <t>CAñON GUTIERREZ WILLIAM JAVIER</t>
  </si>
  <si>
    <t>Z7</t>
  </si>
  <si>
    <t>Cuenta de NOMBRE</t>
  </si>
  <si>
    <t>ENERO</t>
  </si>
  <si>
    <t>FEBRERO</t>
  </si>
  <si>
    <t>MARZO</t>
  </si>
  <si>
    <t>ABRIL</t>
  </si>
  <si>
    <t>MAYO</t>
  </si>
  <si>
    <t>JUNIO</t>
  </si>
  <si>
    <t>JULIO</t>
  </si>
  <si>
    <t>AGOSTO</t>
  </si>
  <si>
    <t>SEPTIEMBRE</t>
  </si>
  <si>
    <t>OCTUBRE</t>
  </si>
  <si>
    <t>NOVIEMBRE</t>
  </si>
  <si>
    <t>DICIEMBRE</t>
  </si>
  <si>
    <t>COLOCACIÓN</t>
  </si>
  <si>
    <t>N</t>
  </si>
  <si>
    <t>VF</t>
  </si>
  <si>
    <t>CAPITAL</t>
  </si>
  <si>
    <t>INTERESES</t>
  </si>
  <si>
    <t>COLOCACIÓN 2022</t>
  </si>
  <si>
    <t>COLOCACIÓN 2023</t>
  </si>
  <si>
    <t>RECAUDO</t>
  </si>
  <si>
    <t>RECAUDADO</t>
  </si>
  <si>
    <t>COLOCACIÓN 2023 CR MY MONTO</t>
  </si>
  <si>
    <t>COLOCACIÓN 2024</t>
  </si>
  <si>
    <t>V ajustado</t>
  </si>
  <si>
    <t>V actual</t>
  </si>
  <si>
    <t>=</t>
  </si>
  <si>
    <t>*</t>
  </si>
  <si>
    <t>1+tasa de inflacion</t>
  </si>
  <si>
    <t>1+tasa de interes</t>
  </si>
  <si>
    <t>Meta de inflación e inflación total al consumidor</t>
  </si>
  <si>
    <t>1.1. Serie histórica_periodicidad mensual</t>
  </si>
  <si>
    <t xml:space="preserve">Información disponible a partir de enero de 1993. </t>
  </si>
  <si>
    <t/>
  </si>
  <si>
    <r>
      <rPr>
        <sz val="9"/>
        <color theme="1"/>
        <rFont val="Helvetica"/>
      </rPr>
      <t xml:space="preserve"> </t>
    </r>
    <r>
      <rPr>
        <i/>
        <sz val="9"/>
        <color theme="1"/>
        <rFont val="Helvetica"/>
      </rPr>
      <t>Banco de la República - Gerencia Técnica - información extraída de la bodega de datos -Serankua- el 27/06/2024 10:58:43</t>
    </r>
  </si>
  <si>
    <t>Año(aaaa)-Mes(mm)</t>
  </si>
  <si>
    <r>
      <rPr>
        <b/>
        <sz val="9"/>
        <color theme="1"/>
        <rFont val="Arial"/>
        <family val="2"/>
      </rPr>
      <t>Inflación total</t>
    </r>
    <r>
      <rPr>
        <b/>
        <sz val="9.9499999999999993"/>
        <color theme="1"/>
        <rFont val="Arial"/>
        <family val="2"/>
      </rPr>
      <t xml:space="preserve"> 1</t>
    </r>
  </si>
  <si>
    <t>Límite superior</t>
  </si>
  <si>
    <t>Meta de inflación</t>
  </si>
  <si>
    <t>Límite inferior</t>
  </si>
  <si>
    <r>
      <rPr>
        <b/>
        <sz val="9"/>
        <color theme="1"/>
        <rFont val="Helvetica"/>
      </rPr>
      <t>Fuente</t>
    </r>
    <r>
      <rPr>
        <sz val="9"/>
        <color theme="1"/>
        <rFont val="Helvetica"/>
      </rPr>
      <t>: Meta de inflación, Junta Directiva Banco de la República. Inflación total al consumidor, DANE.</t>
    </r>
  </si>
  <si>
    <r>
      <rPr>
        <sz val="9"/>
        <color theme="1"/>
        <rFont val="Helvetica"/>
      </rPr>
      <t xml:space="preserve"> </t>
    </r>
    <r>
      <rPr>
        <b/>
        <sz val="9"/>
        <color theme="1"/>
        <rFont val="Helvetica"/>
      </rPr>
      <t>Nota</t>
    </r>
    <r>
      <rPr>
        <sz val="9"/>
        <color theme="1"/>
        <rFont val="Helvetica"/>
      </rPr>
      <t xml:space="preserve">: Atendiendo lo previsto en el parágrafo del artículo 2o. de la Ley 31 de 1992, la Junta Directiva del Banco de la República ha fijado la meta de inflación para cada año a partir de 1993. En el comunicado de prensa del 27 de noviembre de 2015, la Junta Directiva del Banco de la República, de conformidad con la Ley 31 de 1992, reitera que la meta de inflación es el 3% </t>
    </r>
    <r>
      <rPr>
        <u/>
        <sz val="9"/>
        <color rgb="FF0000FF"/>
        <rFont val="Helvetica"/>
      </rPr>
      <t>http://www.banrep.gov.co/es/comunicado-27-11-2015-2</t>
    </r>
    <r>
      <rPr>
        <sz val="9"/>
        <color theme="1"/>
        <rFont val="Helvetica"/>
      </rPr>
      <t>.</t>
    </r>
  </si>
  <si>
    <r>
      <rPr>
        <sz val="9"/>
        <color theme="1"/>
        <rFont val="Helvetica"/>
      </rPr>
      <t xml:space="preserve"> </t>
    </r>
    <r>
      <rPr>
        <b/>
        <sz val="9"/>
        <color theme="1"/>
        <rFont val="Helvetica"/>
      </rPr>
      <t>¹</t>
    </r>
    <r>
      <rPr>
        <sz val="9"/>
        <color theme="1"/>
        <rFont val="Helvetica"/>
      </rPr>
      <t xml:space="preserve"> Inflación total al consumidor se refiere a la variación doce meses del IPC total Nacional Ponderado, producido por el DANE. </t>
    </r>
  </si>
  <si>
    <t>COLOCACION  2022</t>
  </si>
  <si>
    <t>PERDIDA DEL DINERO</t>
  </si>
  <si>
    <t>COLOCACION  2023</t>
  </si>
  <si>
    <t>COLOCACION  2024</t>
  </si>
  <si>
    <t>VIGENCIA</t>
  </si>
  <si>
    <t>INFLACION</t>
  </si>
  <si>
    <t>PERDIDA ABSOLUTA</t>
  </si>
  <si>
    <t>PERDIDA RELATIVA</t>
  </si>
  <si>
    <t>PERDIDA ANUAL</t>
  </si>
  <si>
    <t>PERDIDA TOTAL</t>
  </si>
  <si>
    <t>PERIODO</t>
  </si>
  <si>
    <t>OTORGADO</t>
  </si>
  <si>
    <t>Fecha</t>
  </si>
  <si>
    <t>Nit Posición del Catálogo Institucional</t>
  </si>
  <si>
    <t>Identificación Posición Catálogo Institucional</t>
  </si>
  <si>
    <t>Nombre Posición Catálogo Institucional</t>
  </si>
  <si>
    <t>Recibido en Administración</t>
  </si>
  <si>
    <t>Disponible para Giro</t>
  </si>
  <si>
    <t>Autorizado No Girado</t>
  </si>
  <si>
    <t>Valor acumulado de Pagos</t>
  </si>
  <si>
    <t>Disponible Contable</t>
  </si>
  <si>
    <t>RETORNO</t>
  </si>
  <si>
    <t>31/01/2023</t>
  </si>
  <si>
    <t>11</t>
  </si>
  <si>
    <t>860020227</t>
  </si>
  <si>
    <t>15-12-01.</t>
  </si>
  <si>
    <t>FONDO ROTATORIO DE LA POLICIA NACIONAL</t>
  </si>
  <si>
    <t>2,622,077,546,290.25</t>
  </si>
  <si>
    <t>271,065,187.05</t>
  </si>
  <si>
    <t>2,564,106,711,500.40</t>
  </si>
  <si>
    <t>28/02/2023</t>
  </si>
  <si>
    <t>10</t>
  </si>
  <si>
    <t>1,867,376,092.05</t>
  </si>
  <si>
    <t>2,594,472,633,544.49</t>
  </si>
  <si>
    <t>31/03/2023</t>
  </si>
  <si>
    <t>9</t>
  </si>
  <si>
    <t>2,701,077,546,290.25</t>
  </si>
  <si>
    <t>682,429,792.05</t>
  </si>
  <si>
    <t>2,612,373,534,527.42</t>
  </si>
  <si>
    <t>30/04/2023</t>
  </si>
  <si>
    <t>8</t>
  </si>
  <si>
    <t>2,718,077,546,290.25</t>
  </si>
  <si>
    <t>688,940,860.05</t>
  </si>
  <si>
    <t>2,626,977,297,190.97</t>
  </si>
  <si>
    <t>31/05/2023</t>
  </si>
  <si>
    <t>7</t>
  </si>
  <si>
    <t>530,177,060.05</t>
  </si>
  <si>
    <t>2,632,532,027,812.12</t>
  </si>
  <si>
    <t>30/06/2023</t>
  </si>
  <si>
    <t>6</t>
  </si>
  <si>
    <t>2,734,257,229,616.25</t>
  </si>
  <si>
    <t>426,899,115.05</t>
  </si>
  <si>
    <t>2,640,610,255,350.23</t>
  </si>
  <si>
    <t>31/07/2023</t>
  </si>
  <si>
    <t>5</t>
  </si>
  <si>
    <t>489,251,745.05</t>
  </si>
  <si>
    <t>2,658,377,365,539.24</t>
  </si>
  <si>
    <t>31/08/2023</t>
  </si>
  <si>
    <t>4</t>
  </si>
  <si>
    <t>2,757,257,229,616.25</t>
  </si>
  <si>
    <t>567,478,280.05</t>
  </si>
  <si>
    <t>2,664,096,473,948.53</t>
  </si>
  <si>
    <t>30/09/2023</t>
  </si>
  <si>
    <t>3</t>
  </si>
  <si>
    <t>2,767,257,229,616.25</t>
  </si>
  <si>
    <t>813,498,467.05</t>
  </si>
  <si>
    <t>2,674,215,345,069.40</t>
  </si>
  <si>
    <t>31/10/2023</t>
  </si>
  <si>
    <t>2</t>
  </si>
  <si>
    <t>2,783,257,229,616.25</t>
  </si>
  <si>
    <t>1,067,611,837.40</t>
  </si>
  <si>
    <t>2,695,819,196,945.10</t>
  </si>
  <si>
    <t>30/11/2023</t>
  </si>
  <si>
    <t>1</t>
  </si>
  <si>
    <t>2,798,257,229,616.25</t>
  </si>
  <si>
    <t>1,183,951,342.40</t>
  </si>
  <si>
    <t>2,723,355,925,633.69</t>
  </si>
  <si>
    <t>31/12/2023</t>
  </si>
  <si>
    <t>0</t>
  </si>
  <si>
    <t>2,823,957,229,616.25</t>
  </si>
  <si>
    <t>1,076,115,233.40</t>
  </si>
  <si>
    <t>2,804,130,822,887.71</t>
  </si>
  <si>
    <t>31/01/2024</t>
  </si>
  <si>
    <t>2,856,457,229,616.25</t>
  </si>
  <si>
    <t>851,508,353.40</t>
  </si>
  <si>
    <t>2,806,969,207,215.05</t>
  </si>
  <si>
    <t>29/02/2024</t>
  </si>
  <si>
    <t>2,923,457,229,616.25</t>
  </si>
  <si>
    <t>918,659,346.40</t>
  </si>
  <si>
    <t>2,818,480,505,270.22</t>
  </si>
  <si>
    <t>31/03/2024</t>
  </si>
  <si>
    <t>1,240,914,865.40</t>
  </si>
  <si>
    <t>2,826,724,191,227.77</t>
  </si>
  <si>
    <t>30/04/2024</t>
  </si>
  <si>
    <t>2,937,457,229,616.25</t>
  </si>
  <si>
    <t>1,261,433,173.16</t>
  </si>
  <si>
    <t>2,848,273,812,168.33</t>
  </si>
  <si>
    <t>31/05/2024</t>
  </si>
  <si>
    <t>2,960,460,638,732.25</t>
  </si>
  <si>
    <t>989,408,724.40</t>
  </si>
  <si>
    <t>2,864,430,467,275.04</t>
  </si>
  <si>
    <t>26/06/2024</t>
  </si>
  <si>
    <t>7,766,946,836.01</t>
  </si>
  <si>
    <t>2,877,872,647,649.08</t>
  </si>
  <si>
    <t>FONDO ROTATORIO DE LA POLICÍA</t>
  </si>
  <si>
    <t>SUBDIRECCIÓN ADMINISTRATIVA Y FINANCIERA</t>
  </si>
  <si>
    <t xml:space="preserve">GRUPO TESORERÍA </t>
  </si>
  <si>
    <t>FLUJO DE CAJA  2024</t>
  </si>
  <si>
    <t>CORTE 31 DE MAYO DE 2024</t>
  </si>
  <si>
    <t xml:space="preserve">MES </t>
  </si>
  <si>
    <t>SALDO INICIAL</t>
  </si>
  <si>
    <t>INGRESO</t>
  </si>
  <si>
    <t>EGRESO</t>
  </si>
  <si>
    <t>FLUJO MOVIMIENTO</t>
  </si>
  <si>
    <t>SALDO FINAL</t>
  </si>
  <si>
    <t>FLUJO DE CAJA  2023</t>
  </si>
  <si>
    <t>CORTE 31 DE DICIEMBRE DE 2023</t>
  </si>
  <si>
    <t>MES</t>
  </si>
  <si>
    <t xml:space="preserve">DICIEMBRE </t>
  </si>
  <si>
    <t>Ene</t>
  </si>
  <si>
    <t>Feb</t>
  </si>
  <si>
    <t>Mar</t>
  </si>
  <si>
    <t>Abr.</t>
  </si>
  <si>
    <t>May</t>
  </si>
  <si>
    <t>Jun</t>
  </si>
  <si>
    <t>Jul</t>
  </si>
  <si>
    <t>Ago</t>
  </si>
  <si>
    <t>Sep</t>
  </si>
  <si>
    <t>Oct</t>
  </si>
  <si>
    <t>Nov</t>
  </si>
  <si>
    <t>Dic</t>
  </si>
  <si>
    <t>Periodo</t>
  </si>
  <si>
    <t>TOTAL RECAUDO INTERESES</t>
  </si>
  <si>
    <t>Recaudo promedio para los meses de Mayo a Diciembre 2024</t>
  </si>
  <si>
    <t>Columna1</t>
  </si>
  <si>
    <t>CREDITOS</t>
  </si>
  <si>
    <t>OBLIGACIONES</t>
  </si>
  <si>
    <t> $ 230.362.239.056,00</t>
  </si>
  <si>
    <t> $ 200.979.312.009,00</t>
  </si>
  <si>
    <t> $ 192.077.674.504,00</t>
  </si>
  <si>
    <t> $ 172.238.768.798,00</t>
  </si>
  <si>
    <t> $ 222.953.496.609,00</t>
  </si>
  <si>
    <t> $ 215.209.380.113,00</t>
  </si>
  <si>
    <t>FEBRERO </t>
  </si>
  <si>
    <t>Colocacion </t>
  </si>
  <si>
    <t>CREDITOS </t>
  </si>
  <si>
    <t>VALORES APROBADOS</t>
  </si>
  <si>
    <t>VALORES EJECUTADOS</t>
  </si>
  <si>
    <t> $    83.636.235.097,00</t>
  </si>
  <si>
    <t> $   83.636.235.097,00</t>
  </si>
  <si>
    <t> $    59.793.446.472,00</t>
  </si>
  <si>
    <t> $   59.793.446.472,00</t>
  </si>
  <si>
    <t> $    74.233.031.772,00</t>
  </si>
  <si>
    <t> $   69.893.195.128,00</t>
  </si>
  <si>
    <t> $    69.893.195.128,00</t>
  </si>
  <si>
    <t> $  144.488.667.052,00</t>
  </si>
  <si>
    <t> $ 120.379.055.162,00</t>
  </si>
  <si>
    <t> $    29.323.500.000,00</t>
  </si>
  <si>
    <t> $   24.439.178.174,00</t>
  </si>
  <si>
    <t> $                               -  </t>
  </si>
  <si>
    <t> $                              -  </t>
  </si>
  <si>
    <t> $         993.100.000,00</t>
  </si>
  <si>
    <t> $     8.185.801.795,00</t>
  </si>
  <si>
    <t> $    12.298.500.000,00</t>
  </si>
  <si>
    <t> $   10.079.868.240,00</t>
  </si>
  <si>
    <t> $      2.197.000.000,00</t>
  </si>
  <si>
    <t> $     1.966.320.165,00</t>
  </si>
  <si>
    <t> $      4.897.000.000,00</t>
  </si>
  <si>
    <t> $     4.207.187.974,00</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</si>
</sst>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8" formatCode="&quot;$&quot;\ #,##0.00_);[Red]\(&quot;$&quot;\ #,##0.00\)"/>
    <numFmt numFmtId="44" formatCode="_(&quot;$&quot;\ * #,##0.00_);_(&quot;$&quot;\ * \(#,##0.00\);_(&quot;$&quot;\ * &quot;-&quot;??_);_(@_)"/>
    <numFmt numFmtId="43" formatCode="_(* #,##0.00_);_(* \(#,##0.00\);_(* &quot;-&quot;??_);_(@_)"/>
    <numFmt numFmtId="164" formatCode="_-&quot;$&quot;\ * #,##0_-;\-&quot;$&quot;\ * #,##0_-;_-&quot;$&quot;\ * &quot;-&quot;??_-;_-@_-"/>
    <numFmt numFmtId="165" formatCode="0.0%"/>
    <numFmt numFmtId="166" formatCode="\$#,##0"/>
    <numFmt numFmtId="167" formatCode="\$0"/>
    <numFmt numFmtId="168" formatCode="&quot;$&quot;#,##0.00"/>
    <numFmt numFmtId="169" formatCode="&quot;$&quot;#,##0.00;[Red]\-&quot;$&quot;#,##0.00"/>
    <numFmt numFmtId="170" formatCode="&quot;$&quot;\ #,##0.00"/>
    <numFmt numFmtId="171" formatCode="0.000"/>
    <numFmt numFmtId="172" formatCode="####\-##"/>
    <numFmt numFmtId="173" formatCode="_-* #,##0.00_-;\-* #,##0.00_-;_-* &quot;-&quot;??_-;_-@_-"/>
  </numFmts>
  <fonts count="66">
    <font>
      <sz val="11"/>
      <color theme="1"/>
      <name val="Calibri"/>
      <family val="2"/>
      <scheme val="minor"/>
    </font>
    <font>
      <b/>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b/>
      <sz val="10"/>
      <color theme="1"/>
      <name val="Calibri"/>
      <family val="2"/>
    </font>
    <font>
      <sz val="10"/>
      <color theme="1"/>
      <name val="Calibri"/>
      <family val="2"/>
    </font>
    <font>
      <b/>
      <sz val="9"/>
      <color theme="1"/>
      <name val="Calibri"/>
      <family val="2"/>
    </font>
    <font>
      <sz val="9"/>
      <color theme="1"/>
      <name val="Calibri"/>
      <family val="2"/>
    </font>
    <font>
      <sz val="8"/>
      <color rgb="FF000000"/>
      <name val="Arial MT"/>
      <family val="2"/>
    </font>
    <font>
      <sz val="8"/>
      <name val="Arial MT"/>
    </font>
    <font>
      <sz val="8"/>
      <name val="Arial MT"/>
      <family val="2"/>
    </font>
    <font>
      <sz val="8"/>
      <color rgb="FF000000"/>
      <name val="Verdana"/>
      <family val="2"/>
    </font>
    <font>
      <sz val="8"/>
      <name val="Verdana"/>
      <family val="2"/>
    </font>
    <font>
      <b/>
      <sz val="8"/>
      <name val="Verdana"/>
      <family val="2"/>
    </font>
    <font>
      <sz val="8"/>
      <color theme="1"/>
      <name val="Verdana"/>
      <family val="2"/>
    </font>
    <font>
      <sz val="9"/>
      <name val="Arial MT"/>
      <family val="2"/>
    </font>
    <font>
      <sz val="9.5"/>
      <name val="Consolas"/>
      <family val="3"/>
    </font>
    <font>
      <sz val="9"/>
      <name val="Arial MT"/>
    </font>
    <font>
      <sz val="8.5"/>
      <name val="Arial MT"/>
      <family val="2"/>
    </font>
    <font>
      <sz val="7.5"/>
      <name val="Arial MT"/>
      <family val="2"/>
    </font>
    <font>
      <sz val="11"/>
      <name val="Arial MT"/>
      <family val="2"/>
    </font>
    <font>
      <sz val="8"/>
      <name val="Consolas"/>
      <family val="3"/>
    </font>
    <font>
      <sz val="8"/>
      <name val="Cambria"/>
      <family val="1"/>
    </font>
    <font>
      <sz val="10.5"/>
      <name val="Courier New"/>
      <family val="3"/>
    </font>
    <font>
      <sz val="9"/>
      <name val="Consolas"/>
      <family val="3"/>
    </font>
    <font>
      <sz val="10"/>
      <name val="Arial MT"/>
    </font>
    <font>
      <sz val="10"/>
      <name val="Arial MT"/>
      <family val="2"/>
    </font>
    <font>
      <sz val="9.5"/>
      <name val="Arial MT"/>
    </font>
    <font>
      <sz val="9.5"/>
      <name val="Arial MT"/>
      <family val="2"/>
    </font>
    <font>
      <sz val="11"/>
      <color rgb="FF9C6500"/>
      <name val="Calibri"/>
      <family val="2"/>
      <scheme val="minor"/>
    </font>
    <font>
      <b/>
      <sz val="11"/>
      <color theme="0"/>
      <name val="Calibri"/>
      <family val="2"/>
      <scheme val="minor"/>
    </font>
    <font>
      <sz val="10"/>
      <name val="Courier New"/>
      <family val="3"/>
    </font>
    <font>
      <sz val="8.5"/>
      <name val="Times New Roman"/>
      <family val="1"/>
    </font>
    <font>
      <sz val="8"/>
      <name val="Courier New"/>
      <family val="3"/>
    </font>
    <font>
      <sz val="11"/>
      <name val="Calibri"/>
      <family val="2"/>
      <scheme val="minor"/>
    </font>
    <font>
      <sz val="8.5"/>
      <name val="Lucida Sans Unicode"/>
      <family val="2"/>
    </font>
    <font>
      <sz val="8"/>
      <name val="Lucida Sans Unicode"/>
      <family val="2"/>
    </font>
    <font>
      <sz val="7.5"/>
      <name val="Lucida Sans Unicode"/>
      <family val="2"/>
    </font>
    <font>
      <sz val="9"/>
      <name val="Lucida Sans Unicode"/>
      <family val="2"/>
    </font>
    <font>
      <sz val="8.5"/>
      <name val="Consolas"/>
      <family val="3"/>
    </font>
    <font>
      <sz val="8"/>
      <name val="Calibri"/>
      <family val="1"/>
    </font>
    <font>
      <sz val="10"/>
      <name val="Arial"/>
      <family val="2"/>
    </font>
    <font>
      <b/>
      <sz val="8"/>
      <name val="Arial MT"/>
    </font>
    <font>
      <sz val="11"/>
      <color rgb="FFFF0000"/>
      <name val="Calibri"/>
      <family val="2"/>
      <scheme val="minor"/>
    </font>
    <font>
      <sz val="11"/>
      <color rgb="FF000000"/>
      <name val="Calibri"/>
      <family val="2"/>
      <scheme val="minor"/>
    </font>
    <font>
      <b/>
      <sz val="11"/>
      <color rgb="FF000000"/>
      <name val="Calibri"/>
      <family val="2"/>
      <scheme val="minor"/>
    </font>
    <font>
      <b/>
      <sz val="12"/>
      <color rgb="FF004677"/>
      <name val="Helvetica"/>
    </font>
    <font>
      <sz val="11"/>
      <color theme="1"/>
      <name val="Helvetica"/>
    </font>
    <font>
      <sz val="9"/>
      <color theme="1"/>
      <name val="Helvetica"/>
    </font>
    <font>
      <i/>
      <sz val="9"/>
      <color theme="1"/>
      <name val="Helvetica"/>
    </font>
    <font>
      <b/>
      <sz val="9"/>
      <color theme="1"/>
      <name val="Arial"/>
      <family val="2"/>
    </font>
    <font>
      <b/>
      <sz val="9.9499999999999993"/>
      <color theme="1"/>
      <name val="Arial"/>
      <family val="2"/>
    </font>
    <font>
      <sz val="10"/>
      <color theme="1"/>
      <name val="Arial"/>
      <family val="2"/>
    </font>
    <font>
      <b/>
      <sz val="9"/>
      <color theme="1"/>
      <name val="Helvetica"/>
    </font>
    <font>
      <u/>
      <sz val="9"/>
      <color rgb="FF0000FF"/>
      <name val="Helvetica"/>
    </font>
    <font>
      <b/>
      <sz val="11"/>
      <color theme="1"/>
      <name val="Arial"/>
      <family val="2"/>
    </font>
    <font>
      <sz val="11"/>
      <color theme="1"/>
      <name val="Arial"/>
      <family val="2"/>
    </font>
    <font>
      <b/>
      <sz val="11"/>
      <color rgb="FF0070C0"/>
      <name val="Arial"/>
      <family val="2"/>
    </font>
    <font>
      <b/>
      <sz val="11"/>
      <color rgb="FF000000"/>
      <name val="Arial"/>
      <family val="2"/>
    </font>
    <font>
      <b/>
      <sz val="11"/>
      <color theme="0"/>
      <name val="Arial"/>
      <family val="2"/>
    </font>
    <font>
      <b/>
      <sz val="12"/>
      <color theme="0"/>
      <name val="Arial"/>
      <family val="2"/>
    </font>
    <font>
      <sz val="12"/>
      <color theme="1"/>
      <name val="Arial"/>
      <family val="2"/>
    </font>
    <font>
      <b/>
      <sz val="12"/>
      <color rgb="FF000000"/>
      <name val="Inherit"/>
    </font>
    <font>
      <sz val="11"/>
      <color theme="1"/>
      <name val="Inherit"/>
    </font>
    <font>
      <sz val="12"/>
      <color rgb="FF000000"/>
      <name val="Calibri"/>
      <family val="2"/>
    </font>
  </fonts>
  <fills count="29">
    <fill>
      <patternFill patternType="none"/>
    </fill>
    <fill>
      <patternFill patternType="gray125"/>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FFCC"/>
      </patternFill>
    </fill>
    <fill>
      <patternFill patternType="solid">
        <fgColor rgb="FFDAEBBC"/>
      </patternFill>
    </fill>
    <fill>
      <patternFill patternType="solid">
        <fgColor rgb="FFFFFFFF"/>
      </patternFill>
    </fill>
    <fill>
      <patternFill patternType="solid">
        <fgColor rgb="FFF0F4FA"/>
      </patternFill>
    </fill>
    <fill>
      <patternFill patternType="solid">
        <fgColor rgb="FFEEEEEE"/>
      </patternFill>
    </fill>
    <fill>
      <patternFill patternType="solid">
        <fgColor rgb="FFCCCCCC"/>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EB9C"/>
      </patternFill>
    </fill>
    <fill>
      <patternFill patternType="solid">
        <fgColor theme="6" tint="0.79998168889431442"/>
        <bgColor theme="6" tint="0.79998168889431442"/>
      </patternFill>
    </fill>
    <fill>
      <patternFill patternType="solid">
        <fgColor theme="4"/>
        <bgColor theme="4"/>
      </patternFill>
    </fill>
    <fill>
      <patternFill patternType="solid">
        <fgColor theme="4" tint="0.79998168889431442"/>
        <bgColor theme="4" tint="0.79998168889431442"/>
      </patternFill>
    </fill>
    <fill>
      <patternFill patternType="solid">
        <fgColor theme="9" tint="0.39997558519241921"/>
        <bgColor indexed="64"/>
      </patternFill>
    </fill>
    <fill>
      <patternFill patternType="solid">
        <fgColor theme="9" tint="0.39997558519241921"/>
        <bgColor theme="4" tint="0.79998168889431442"/>
      </patternFill>
    </fill>
    <fill>
      <patternFill patternType="solid">
        <fgColor theme="4" tint="0.39997558519241921"/>
        <bgColor indexed="64"/>
      </patternFill>
    </fill>
    <fill>
      <patternFill patternType="solid">
        <fgColor rgb="FFFFFF00"/>
        <bgColor indexed="64"/>
      </patternFill>
    </fill>
    <fill>
      <patternFill patternType="solid">
        <fgColor theme="8" tint="0.59999389629810485"/>
        <bgColor indexed="65"/>
      </patternFill>
    </fill>
    <fill>
      <patternFill patternType="solid">
        <fgColor rgb="FFFFFF00"/>
        <bgColor rgb="FF000000"/>
      </patternFill>
    </fill>
    <fill>
      <patternFill patternType="solid">
        <fgColor theme="5" tint="0.79998168889431442"/>
        <bgColor indexed="64"/>
      </patternFill>
    </fill>
    <fill>
      <patternFill patternType="solid">
        <fgColor rgb="FFD6EAF8"/>
      </patternFill>
    </fill>
    <fill>
      <patternFill patternType="solid">
        <fgColor theme="8" tint="-0.249977111117893"/>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9" tint="0.59999389629810485"/>
        <bgColor indexed="64"/>
      </patternFill>
    </fill>
  </fills>
  <borders count="40">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theme="6" tint="0.39997558519241921"/>
      </left>
      <right/>
      <top style="thin">
        <color theme="6" tint="0.39997558519241921"/>
      </top>
      <bottom/>
      <diagonal/>
    </border>
    <border>
      <left/>
      <right style="thin">
        <color theme="6" tint="0.39997558519241921"/>
      </right>
      <top style="thin">
        <color theme="6"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6" tint="0.39997558519241921"/>
      </left>
      <right/>
      <top style="thin">
        <color theme="6" tint="0.39997558519241921"/>
      </top>
      <bottom style="thin">
        <color theme="6" tint="0.39997558519241921"/>
      </bottom>
      <diagonal/>
    </border>
    <border>
      <left/>
      <right style="thin">
        <color theme="6" tint="0.39997558519241921"/>
      </right>
      <top style="thin">
        <color theme="6" tint="0.39997558519241921"/>
      </top>
      <bottom style="thin">
        <color theme="6" tint="0.39997558519241921"/>
      </bottom>
      <diagonal/>
    </border>
    <border>
      <left style="thin">
        <color theme="4" tint="0.39997558519241921"/>
      </left>
      <right/>
      <top style="thin">
        <color theme="4" tint="0.39997558519241921"/>
      </top>
      <bottom style="thin">
        <color theme="4" tint="0.39997558519241921"/>
      </bottom>
      <diagonal/>
    </border>
    <border>
      <left/>
      <right/>
      <top/>
      <bottom style="thin">
        <color indexed="64"/>
      </bottom>
      <diagonal/>
    </border>
    <border>
      <left style="thin">
        <color rgb="FF979991"/>
      </left>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s>
  <cellStyleXfs count="8">
    <xf numFmtId="0" fontId="0" fillId="0" borderId="0"/>
    <xf numFmtId="44" fontId="2" fillId="0" borderId="0" applyFont="0" applyFill="0" applyBorder="0" applyAlignment="0" applyProtection="0"/>
    <xf numFmtId="0" fontId="3" fillId="3" borderId="0" applyNumberFormat="0" applyBorder="0" applyAlignment="0" applyProtection="0"/>
    <xf numFmtId="0" fontId="4" fillId="4" borderId="0" applyNumberFormat="0" applyBorder="0" applyAlignment="0" applyProtection="0"/>
    <xf numFmtId="0" fontId="2" fillId="5" borderId="1" applyNumberFormat="0" applyFont="0" applyAlignment="0" applyProtection="0"/>
    <xf numFmtId="0" fontId="30" fillId="13" borderId="0" applyNumberFormat="0" applyBorder="0" applyAlignment="0" applyProtection="0"/>
    <xf numFmtId="43" fontId="2" fillId="0" borderId="0" applyFont="0" applyFill="0" applyBorder="0" applyAlignment="0" applyProtection="0"/>
    <xf numFmtId="0" fontId="2" fillId="21" borderId="0" applyNumberFormat="0" applyBorder="0" applyAlignment="0" applyProtection="0"/>
  </cellStyleXfs>
  <cellXfs count="338">
    <xf numFmtId="0" fontId="0" fillId="0" borderId="0" xfId="0"/>
    <xf numFmtId="0" fontId="1" fillId="0" borderId="0" xfId="0" applyFont="1" applyAlignment="1">
      <alignment horizontal="center"/>
    </xf>
    <xf numFmtId="14" fontId="0" fillId="0" borderId="0" xfId="0" applyNumberFormat="1"/>
    <xf numFmtId="3" fontId="1" fillId="0" borderId="0" xfId="0" applyNumberFormat="1" applyFont="1" applyAlignment="1">
      <alignment horizontal="center"/>
    </xf>
    <xf numFmtId="3" fontId="0" fillId="0" borderId="0" xfId="0" applyNumberFormat="1"/>
    <xf numFmtId="0" fontId="0" fillId="2" borderId="0" xfId="0" applyFill="1"/>
    <xf numFmtId="3" fontId="0" fillId="2" borderId="0" xfId="0" applyNumberFormat="1" applyFill="1"/>
    <xf numFmtId="0" fontId="1" fillId="0" borderId="0" xfId="0" applyFont="1"/>
    <xf numFmtId="3" fontId="1" fillId="0" borderId="0" xfId="0" applyNumberFormat="1" applyFont="1"/>
    <xf numFmtId="0" fontId="5" fillId="6" borderId="2" xfId="0" applyFont="1" applyFill="1" applyBorder="1" applyAlignment="1">
      <alignment horizontal="center" vertical="center" wrapText="1"/>
    </xf>
    <xf numFmtId="0" fontId="6" fillId="0" borderId="0" xfId="0" applyFont="1" applyAlignment="1">
      <alignment horizontal="center" vertical="center"/>
    </xf>
    <xf numFmtId="1" fontId="7" fillId="7" borderId="2" xfId="0" applyNumberFormat="1" applyFont="1" applyFill="1" applyBorder="1" applyAlignment="1">
      <alignment horizontal="center" vertical="center" wrapText="1"/>
    </xf>
    <xf numFmtId="0" fontId="8" fillId="7" borderId="2" xfId="0" applyFont="1" applyFill="1" applyBorder="1" applyAlignment="1">
      <alignment horizontal="center" vertical="center" wrapText="1"/>
    </xf>
    <xf numFmtId="164" fontId="8" fillId="7" borderId="2" xfId="1" applyNumberFormat="1" applyFont="1" applyFill="1" applyBorder="1" applyAlignment="1">
      <alignment horizontal="center" vertical="center" wrapText="1"/>
    </xf>
    <xf numFmtId="22" fontId="8" fillId="0" borderId="2" xfId="0" applyNumberFormat="1" applyFont="1" applyBorder="1" applyAlignment="1">
      <alignment horizontal="center" vertical="center"/>
    </xf>
    <xf numFmtId="0" fontId="8" fillId="0" borderId="2" xfId="0" applyFont="1" applyBorder="1" applyAlignment="1">
      <alignment horizontal="center" vertical="center"/>
    </xf>
    <xf numFmtId="0" fontId="8" fillId="0" borderId="0" xfId="0" applyFont="1" applyAlignment="1">
      <alignment horizontal="center" vertical="center"/>
    </xf>
    <xf numFmtId="0" fontId="5" fillId="6" borderId="3" xfId="0" applyFont="1" applyFill="1" applyBorder="1" applyAlignment="1">
      <alignment horizontal="center" vertical="center" wrapText="1"/>
    </xf>
    <xf numFmtId="0" fontId="8" fillId="8" borderId="2" xfId="0" applyFont="1" applyFill="1" applyBorder="1" applyAlignment="1">
      <alignment horizontal="center" vertical="center" wrapText="1"/>
    </xf>
    <xf numFmtId="3" fontId="7" fillId="9" borderId="2" xfId="0" applyNumberFormat="1" applyFont="1" applyFill="1" applyBorder="1" applyAlignment="1">
      <alignment horizontal="center" vertical="center" wrapText="1"/>
    </xf>
    <xf numFmtId="165" fontId="7" fillId="9" borderId="2" xfId="0" applyNumberFormat="1" applyFont="1" applyFill="1" applyBorder="1" applyAlignment="1">
      <alignment horizontal="center" vertical="center" wrapText="1"/>
    </xf>
    <xf numFmtId="0" fontId="7" fillId="9" borderId="2" xfId="0" applyFont="1" applyFill="1" applyBorder="1" applyAlignment="1">
      <alignment horizontal="center" vertical="center" wrapText="1"/>
    </xf>
    <xf numFmtId="0" fontId="10" fillId="0" borderId="4" xfId="0" applyFont="1" applyFill="1" applyBorder="1" applyAlignment="1">
      <alignment horizontal="left" vertical="top" wrapText="1"/>
    </xf>
    <xf numFmtId="0" fontId="10" fillId="0" borderId="4" xfId="0" applyFont="1" applyFill="1" applyBorder="1" applyAlignment="1">
      <alignment horizontal="center" vertical="top" wrapText="1"/>
    </xf>
    <xf numFmtId="1" fontId="9" fillId="0" borderId="4" xfId="0" applyNumberFormat="1" applyFont="1" applyFill="1" applyBorder="1" applyAlignment="1">
      <alignment horizontal="center" vertical="top" shrinkToFit="1"/>
    </xf>
    <xf numFmtId="167" fontId="9" fillId="0" borderId="4" xfId="0" applyNumberFormat="1" applyFont="1" applyFill="1" applyBorder="1" applyAlignment="1">
      <alignment horizontal="right" vertical="top" shrinkToFit="1"/>
    </xf>
    <xf numFmtId="0" fontId="0" fillId="0" borderId="4" xfId="0" applyFill="1" applyBorder="1" applyAlignment="1">
      <alignment horizontal="left" vertical="top" wrapText="1"/>
    </xf>
    <xf numFmtId="0" fontId="15" fillId="0" borderId="0" xfId="0" applyFont="1"/>
    <xf numFmtId="1" fontId="12" fillId="0" borderId="2" xfId="0" applyNumberFormat="1" applyFont="1" applyFill="1" applyBorder="1" applyAlignment="1">
      <alignment horizontal="center" vertical="top" shrinkToFit="1"/>
    </xf>
    <xf numFmtId="0" fontId="13" fillId="0" borderId="2" xfId="0" applyFont="1" applyFill="1" applyBorder="1" applyAlignment="1">
      <alignment horizontal="left" vertical="top" wrapText="1"/>
    </xf>
    <xf numFmtId="1" fontId="12" fillId="0" borderId="2" xfId="0" applyNumberFormat="1" applyFont="1" applyFill="1" applyBorder="1" applyAlignment="1">
      <alignment horizontal="center" vertical="center" shrinkToFit="1"/>
    </xf>
    <xf numFmtId="0" fontId="13" fillId="0" borderId="2" xfId="0" applyFont="1" applyFill="1" applyBorder="1" applyAlignment="1">
      <alignment horizontal="center" vertical="top" wrapText="1"/>
    </xf>
    <xf numFmtId="1" fontId="7" fillId="11" borderId="2" xfId="0" applyNumberFormat="1" applyFont="1" applyFill="1" applyBorder="1" applyAlignment="1">
      <alignment horizontal="center" vertical="center" wrapText="1"/>
    </xf>
    <xf numFmtId="0" fontId="8" fillId="11" borderId="2" xfId="0" applyFont="1" applyFill="1" applyBorder="1" applyAlignment="1">
      <alignment horizontal="center" vertical="center" wrapText="1"/>
    </xf>
    <xf numFmtId="164" fontId="8" fillId="11" borderId="2" xfId="1" applyNumberFormat="1" applyFont="1" applyFill="1" applyBorder="1" applyAlignment="1">
      <alignment horizontal="center" vertical="center" wrapText="1"/>
    </xf>
    <xf numFmtId="22" fontId="8" fillId="11" borderId="2" xfId="0" applyNumberFormat="1" applyFont="1" applyFill="1" applyBorder="1" applyAlignment="1">
      <alignment horizontal="center" vertical="center"/>
    </xf>
    <xf numFmtId="0" fontId="8" fillId="11" borderId="2" xfId="0" applyFont="1" applyFill="1" applyBorder="1" applyAlignment="1">
      <alignment horizontal="center" vertical="center"/>
    </xf>
    <xf numFmtId="0" fontId="8" fillId="11" borderId="0" xfId="0" applyFont="1" applyFill="1" applyAlignment="1">
      <alignment horizontal="center" vertical="center"/>
    </xf>
    <xf numFmtId="0" fontId="15" fillId="0" borderId="0" xfId="0" applyFont="1" applyAlignment="1">
      <alignment horizontal="left"/>
    </xf>
    <xf numFmtId="0" fontId="15" fillId="0" borderId="0" xfId="0" applyFont="1" applyAlignment="1">
      <alignment horizontal="center"/>
    </xf>
    <xf numFmtId="0" fontId="11" fillId="0" borderId="4" xfId="0" applyFont="1" applyFill="1" applyBorder="1" applyAlignment="1">
      <alignment horizontal="left" vertical="top" wrapText="1"/>
    </xf>
    <xf numFmtId="0" fontId="13" fillId="0" borderId="2" xfId="0" applyFont="1" applyFill="1" applyBorder="1" applyAlignment="1">
      <alignment horizontal="center" vertical="center" wrapText="1"/>
    </xf>
    <xf numFmtId="0" fontId="0" fillId="11" borderId="0" xfId="0" applyFill="1"/>
    <xf numFmtId="14" fontId="0" fillId="11" borderId="0" xfId="0" applyNumberFormat="1" applyFill="1"/>
    <xf numFmtId="3" fontId="0" fillId="11" borderId="0" xfId="0" applyNumberFormat="1" applyFill="1"/>
    <xf numFmtId="14" fontId="0" fillId="2" borderId="0" xfId="0" applyNumberFormat="1" applyFill="1"/>
    <xf numFmtId="0" fontId="14" fillId="10" borderId="2" xfId="0" applyFont="1" applyFill="1" applyBorder="1" applyAlignment="1">
      <alignment horizontal="center" vertical="center" wrapText="1"/>
    </xf>
    <xf numFmtId="1" fontId="9" fillId="0" borderId="2" xfId="0" applyNumberFormat="1" applyFont="1" applyFill="1" applyBorder="1" applyAlignment="1">
      <alignment horizontal="center" vertical="top" shrinkToFit="1"/>
    </xf>
    <xf numFmtId="0" fontId="10" fillId="0" borderId="2" xfId="0" applyFont="1" applyFill="1" applyBorder="1" applyAlignment="1">
      <alignment horizontal="left" vertical="top" wrapText="1"/>
    </xf>
    <xf numFmtId="0" fontId="10" fillId="0" borderId="2" xfId="0" applyFont="1" applyFill="1" applyBorder="1" applyAlignment="1">
      <alignment horizontal="center" vertical="top" wrapText="1"/>
    </xf>
    <xf numFmtId="0" fontId="15" fillId="0" borderId="2" xfId="0" applyFont="1" applyBorder="1" applyAlignment="1">
      <alignment horizontal="center"/>
    </xf>
    <xf numFmtId="1" fontId="9" fillId="0" borderId="2" xfId="0" applyNumberFormat="1" applyFont="1" applyFill="1" applyBorder="1" applyAlignment="1">
      <alignment horizontal="center" vertical="center" shrinkToFit="1"/>
    </xf>
    <xf numFmtId="0" fontId="0" fillId="0" borderId="2" xfId="0" applyFill="1" applyBorder="1" applyAlignment="1">
      <alignment horizontal="left" vertical="top" wrapText="1"/>
    </xf>
    <xf numFmtId="0" fontId="10" fillId="0" borderId="2" xfId="0" applyFont="1" applyFill="1" applyBorder="1" applyAlignment="1">
      <alignment horizontal="center" vertical="center" wrapText="1"/>
    </xf>
    <xf numFmtId="0" fontId="11" fillId="0" borderId="2" xfId="0" applyFont="1" applyFill="1" applyBorder="1" applyAlignment="1">
      <alignment horizontal="left" vertical="top" wrapText="1"/>
    </xf>
    <xf numFmtId="1" fontId="9" fillId="0" borderId="2" xfId="0" applyNumberFormat="1" applyFont="1" applyFill="1" applyBorder="1" applyAlignment="1">
      <alignment horizontal="left" vertical="top" indent="2" shrinkToFit="1"/>
    </xf>
    <xf numFmtId="1" fontId="9" fillId="0" borderId="2" xfId="0" applyNumberFormat="1" applyFont="1" applyFill="1" applyBorder="1" applyAlignment="1">
      <alignment horizontal="left" vertical="top" indent="1" shrinkToFit="1"/>
    </xf>
    <xf numFmtId="1" fontId="9" fillId="0" borderId="2" xfId="0" applyNumberFormat="1" applyFont="1" applyFill="1" applyBorder="1" applyAlignment="1">
      <alignment horizontal="left" vertical="center" indent="2" shrinkToFit="1"/>
    </xf>
    <xf numFmtId="0" fontId="4" fillId="4" borderId="0" xfId="3"/>
    <xf numFmtId="3" fontId="4" fillId="4" borderId="0" xfId="3" applyNumberFormat="1"/>
    <xf numFmtId="1" fontId="13" fillId="0" borderId="2" xfId="0" applyNumberFormat="1" applyFont="1" applyFill="1" applyBorder="1" applyAlignment="1">
      <alignment vertical="top" shrinkToFit="1"/>
    </xf>
    <xf numFmtId="1" fontId="13" fillId="0" borderId="2" xfId="0" applyNumberFormat="1" applyFont="1" applyFill="1" applyBorder="1" applyAlignment="1">
      <alignment horizontal="center" vertical="top" shrinkToFit="1"/>
    </xf>
    <xf numFmtId="1" fontId="13" fillId="0" borderId="2" xfId="0" applyNumberFormat="1" applyFont="1" applyFill="1" applyBorder="1" applyAlignment="1">
      <alignment vertical="center" shrinkToFit="1"/>
    </xf>
    <xf numFmtId="1" fontId="13" fillId="0" borderId="2" xfId="0" applyNumberFormat="1" applyFont="1" applyFill="1" applyBorder="1" applyAlignment="1">
      <alignment horizontal="center" vertical="center" shrinkToFit="1"/>
    </xf>
    <xf numFmtId="1" fontId="11" fillId="0" borderId="2" xfId="0" applyNumberFormat="1" applyFont="1" applyFill="1" applyBorder="1" applyAlignment="1">
      <alignment vertical="top" shrinkToFit="1"/>
    </xf>
    <xf numFmtId="1" fontId="11" fillId="0" borderId="2" xfId="0" applyNumberFormat="1" applyFont="1" applyFill="1" applyBorder="1" applyAlignment="1">
      <alignment vertical="center" shrinkToFit="1"/>
    </xf>
    <xf numFmtId="1" fontId="11" fillId="0" borderId="2" xfId="0" applyNumberFormat="1" applyFont="1" applyFill="1" applyBorder="1" applyAlignment="1">
      <alignment horizontal="center" vertical="top" shrinkToFit="1"/>
    </xf>
    <xf numFmtId="0" fontId="14" fillId="0" borderId="0" xfId="0" applyFont="1" applyFill="1"/>
    <xf numFmtId="0" fontId="13" fillId="0" borderId="0" xfId="0" applyFont="1" applyFill="1"/>
    <xf numFmtId="1" fontId="13" fillId="0" borderId="0" xfId="0" applyNumberFormat="1" applyFont="1" applyFill="1"/>
    <xf numFmtId="0" fontId="13" fillId="0" borderId="2" xfId="0" applyFont="1" applyFill="1" applyBorder="1" applyAlignment="1">
      <alignment horizontal="center"/>
    </xf>
    <xf numFmtId="0" fontId="13" fillId="0" borderId="0" xfId="0" applyFont="1" applyFill="1" applyAlignment="1"/>
    <xf numFmtId="0" fontId="13" fillId="0" borderId="0" xfId="0" applyFont="1" applyFill="1" applyAlignment="1">
      <alignment horizontal="center"/>
    </xf>
    <xf numFmtId="1" fontId="10" fillId="0" borderId="2" xfId="0" applyNumberFormat="1" applyFont="1" applyFill="1" applyBorder="1" applyAlignment="1">
      <alignment vertical="top" shrinkToFit="1"/>
    </xf>
    <xf numFmtId="0" fontId="15" fillId="5" borderId="1" xfId="4" applyFont="1" applyAlignment="1">
      <alignment horizontal="center"/>
    </xf>
    <xf numFmtId="1" fontId="9" fillId="5" borderId="1" xfId="4" applyNumberFormat="1" applyFont="1" applyAlignment="1">
      <alignment horizontal="center" vertical="top" shrinkToFit="1"/>
    </xf>
    <xf numFmtId="0" fontId="10" fillId="5" borderId="1" xfId="4" applyFont="1" applyAlignment="1">
      <alignment horizontal="left" vertical="top" wrapText="1"/>
    </xf>
    <xf numFmtId="1" fontId="11" fillId="5" borderId="1" xfId="4" applyNumberFormat="1" applyFont="1" applyAlignment="1">
      <alignment vertical="top" shrinkToFit="1"/>
    </xf>
    <xf numFmtId="0" fontId="10" fillId="5" borderId="1" xfId="4" applyFont="1" applyAlignment="1">
      <alignment horizontal="center" vertical="top" wrapText="1"/>
    </xf>
    <xf numFmtId="0" fontId="3" fillId="3" borderId="0" xfId="2"/>
    <xf numFmtId="1" fontId="9" fillId="5" borderId="1" xfId="4" applyNumberFormat="1" applyFont="1" applyAlignment="1">
      <alignment horizontal="left" vertical="top" indent="1" shrinkToFit="1"/>
    </xf>
    <xf numFmtId="0" fontId="18" fillId="0" borderId="4" xfId="0" applyFont="1" applyFill="1" applyBorder="1" applyAlignment="1">
      <alignment horizontal="left" vertical="top" wrapText="1"/>
    </xf>
    <xf numFmtId="0" fontId="16" fillId="0" borderId="2" xfId="0" applyFont="1" applyFill="1" applyBorder="1" applyAlignment="1">
      <alignment horizontal="left" vertical="top" wrapText="1"/>
    </xf>
    <xf numFmtId="3" fontId="13" fillId="0" borderId="0" xfId="0" applyNumberFormat="1" applyFont="1" applyFill="1" applyAlignment="1">
      <alignment horizontal="right"/>
    </xf>
    <xf numFmtId="3" fontId="13" fillId="0" borderId="0" xfId="0" applyNumberFormat="1" applyFont="1" applyFill="1" applyAlignment="1"/>
    <xf numFmtId="3" fontId="14" fillId="10" borderId="2" xfId="0" applyNumberFormat="1" applyFont="1" applyFill="1" applyBorder="1" applyAlignment="1">
      <alignment horizontal="center" vertical="center" wrapText="1"/>
    </xf>
    <xf numFmtId="3" fontId="13" fillId="0" borderId="2" xfId="0" applyNumberFormat="1" applyFont="1" applyFill="1" applyBorder="1" applyAlignment="1">
      <alignment horizontal="right" vertical="top" shrinkToFit="1"/>
    </xf>
    <xf numFmtId="3" fontId="13" fillId="0" borderId="2" xfId="0" applyNumberFormat="1" applyFont="1" applyFill="1" applyBorder="1" applyAlignment="1">
      <alignment vertical="top" shrinkToFit="1"/>
    </xf>
    <xf numFmtId="3" fontId="13" fillId="0" borderId="2" xfId="0" applyNumberFormat="1" applyFont="1" applyFill="1" applyBorder="1" applyAlignment="1"/>
    <xf numFmtId="3" fontId="13" fillId="0" borderId="2" xfId="0" applyNumberFormat="1" applyFont="1" applyFill="1" applyBorder="1" applyAlignment="1">
      <alignment horizontal="right" vertical="center" shrinkToFit="1"/>
    </xf>
    <xf numFmtId="3" fontId="11" fillId="0" borderId="2" xfId="0" applyNumberFormat="1" applyFont="1" applyFill="1" applyBorder="1" applyAlignment="1">
      <alignment horizontal="right" vertical="top" shrinkToFit="1"/>
    </xf>
    <xf numFmtId="3" fontId="11" fillId="0" borderId="2" xfId="0" applyNumberFormat="1" applyFont="1" applyFill="1" applyBorder="1" applyAlignment="1">
      <alignment vertical="top" shrinkToFit="1"/>
    </xf>
    <xf numFmtId="3" fontId="11" fillId="0" borderId="2" xfId="0" applyNumberFormat="1" applyFont="1" applyFill="1" applyBorder="1" applyAlignment="1">
      <alignment horizontal="right" vertical="center" shrinkToFit="1"/>
    </xf>
    <xf numFmtId="3" fontId="11" fillId="0" borderId="2" xfId="0" applyNumberFormat="1" applyFont="1" applyFill="1" applyBorder="1" applyAlignment="1">
      <alignment vertical="center" shrinkToFit="1"/>
    </xf>
    <xf numFmtId="3" fontId="11" fillId="5" borderId="1" xfId="4" applyNumberFormat="1" applyFont="1" applyAlignment="1">
      <alignment horizontal="right" vertical="top" shrinkToFit="1"/>
    </xf>
    <xf numFmtId="3" fontId="11" fillId="5" borderId="1" xfId="4" applyNumberFormat="1" applyFont="1" applyAlignment="1">
      <alignment vertical="top" shrinkToFit="1"/>
    </xf>
    <xf numFmtId="0" fontId="26" fillId="0" borderId="4" xfId="0" applyFont="1" applyFill="1" applyBorder="1" applyAlignment="1">
      <alignment horizontal="center" vertical="top" wrapText="1"/>
    </xf>
    <xf numFmtId="0" fontId="28" fillId="0" borderId="4" xfId="0" applyFont="1" applyFill="1" applyBorder="1" applyAlignment="1">
      <alignment horizontal="center" vertical="top" wrapText="1"/>
    </xf>
    <xf numFmtId="3" fontId="10" fillId="0" borderId="4" xfId="0" applyNumberFormat="1" applyFont="1" applyFill="1" applyBorder="1" applyAlignment="1">
      <alignment horizontal="right" vertical="top" wrapText="1"/>
    </xf>
    <xf numFmtId="0" fontId="0" fillId="0" borderId="4" xfId="0" applyFill="1" applyBorder="1" applyAlignment="1">
      <alignment horizontal="center" vertical="center" wrapText="1"/>
    </xf>
    <xf numFmtId="0" fontId="21" fillId="0" borderId="4" xfId="0" applyFont="1" applyFill="1" applyBorder="1" applyAlignment="1">
      <alignment horizontal="left" vertical="top" wrapText="1"/>
    </xf>
    <xf numFmtId="0" fontId="22" fillId="0" borderId="4" xfId="0" applyFont="1" applyFill="1" applyBorder="1" applyAlignment="1">
      <alignment horizontal="left" vertical="top" wrapText="1"/>
    </xf>
    <xf numFmtId="0" fontId="15" fillId="0" borderId="2" xfId="0" applyFont="1" applyBorder="1" applyAlignment="1">
      <alignment horizontal="right"/>
    </xf>
    <xf numFmtId="3" fontId="10" fillId="0" borderId="2" xfId="0" applyNumberFormat="1" applyFont="1" applyFill="1" applyBorder="1" applyAlignment="1">
      <alignment horizontal="right" vertical="top" wrapText="1"/>
    </xf>
    <xf numFmtId="0" fontId="35" fillId="0" borderId="0" xfId="0" applyFont="1" applyFill="1"/>
    <xf numFmtId="3" fontId="35" fillId="0" borderId="0" xfId="0" applyNumberFormat="1" applyFont="1" applyFill="1"/>
    <xf numFmtId="0" fontId="35" fillId="0" borderId="0" xfId="3" applyFont="1" applyFill="1"/>
    <xf numFmtId="3" fontId="3" fillId="3" borderId="0" xfId="2" applyNumberFormat="1"/>
    <xf numFmtId="0" fontId="30" fillId="13" borderId="0" xfId="5"/>
    <xf numFmtId="3" fontId="30" fillId="13" borderId="0" xfId="5" applyNumberFormat="1"/>
    <xf numFmtId="165" fontId="0" fillId="0" borderId="0" xfId="0" applyNumberFormat="1"/>
    <xf numFmtId="4" fontId="0" fillId="0" borderId="0" xfId="0" applyNumberFormat="1"/>
    <xf numFmtId="0" fontId="15" fillId="12" borderId="2" xfId="0" applyFont="1" applyFill="1" applyBorder="1" applyAlignment="1">
      <alignment horizontal="center"/>
    </xf>
    <xf numFmtId="1" fontId="9" fillId="12" borderId="2" xfId="0" applyNumberFormat="1" applyFont="1" applyFill="1" applyBorder="1" applyAlignment="1">
      <alignment horizontal="center" vertical="top" shrinkToFit="1"/>
    </xf>
    <xf numFmtId="0" fontId="10" fillId="12" borderId="2" xfId="0" applyFont="1" applyFill="1" applyBorder="1" applyAlignment="1">
      <alignment horizontal="left" vertical="top" wrapText="1"/>
    </xf>
    <xf numFmtId="1" fontId="11" fillId="12" borderId="2" xfId="0" applyNumberFormat="1" applyFont="1" applyFill="1" applyBorder="1" applyAlignment="1">
      <alignment vertical="top" shrinkToFit="1"/>
    </xf>
    <xf numFmtId="0" fontId="10" fillId="12" borderId="2" xfId="0" applyFont="1" applyFill="1" applyBorder="1" applyAlignment="1">
      <alignment horizontal="center" vertical="top" wrapText="1"/>
    </xf>
    <xf numFmtId="3" fontId="11" fillId="12" borderId="2" xfId="0" applyNumberFormat="1" applyFont="1" applyFill="1" applyBorder="1" applyAlignment="1">
      <alignment horizontal="right" vertical="top" shrinkToFit="1"/>
    </xf>
    <xf numFmtId="3" fontId="11" fillId="12" borderId="2" xfId="0" applyNumberFormat="1" applyFont="1" applyFill="1" applyBorder="1" applyAlignment="1">
      <alignment vertical="top" shrinkToFit="1"/>
    </xf>
    <xf numFmtId="0" fontId="0" fillId="14" borderId="5" xfId="0" applyFill="1" applyBorder="1" applyAlignment="1">
      <alignment horizontal="right"/>
    </xf>
    <xf numFmtId="168" fontId="0" fillId="14" borderId="6" xfId="0" applyNumberFormat="1" applyFill="1" applyBorder="1"/>
    <xf numFmtId="0" fontId="31" fillId="15" borderId="7" xfId="0" applyFont="1" applyFill="1" applyBorder="1" applyAlignment="1">
      <alignment horizontal="center"/>
    </xf>
    <xf numFmtId="0" fontId="31" fillId="15" borderId="8" xfId="0" applyFont="1" applyFill="1" applyBorder="1" applyAlignment="1">
      <alignment horizontal="center"/>
    </xf>
    <xf numFmtId="0" fontId="31" fillId="15" borderId="9" xfId="0" applyFont="1" applyFill="1" applyBorder="1" applyAlignment="1">
      <alignment horizontal="center"/>
    </xf>
    <xf numFmtId="0" fontId="0" fillId="0" borderId="5" xfId="0" applyBorder="1" applyAlignment="1">
      <alignment horizontal="right"/>
    </xf>
    <xf numFmtId="9" fontId="0" fillId="0" borderId="6" xfId="0" applyNumberFormat="1" applyBorder="1"/>
    <xf numFmtId="0" fontId="0" fillId="16" borderId="7" xfId="0" applyFill="1" applyBorder="1"/>
    <xf numFmtId="168" fontId="0" fillId="16" borderId="8" xfId="0" applyNumberFormat="1" applyFill="1" applyBorder="1"/>
    <xf numFmtId="168" fontId="0" fillId="16" borderId="9" xfId="0" applyNumberFormat="1" applyFill="1" applyBorder="1"/>
    <xf numFmtId="0" fontId="0" fillId="14" borderId="6" xfId="0" applyFill="1" applyBorder="1"/>
    <xf numFmtId="0" fontId="0" fillId="0" borderId="7" xfId="0" applyBorder="1"/>
    <xf numFmtId="0" fontId="0" fillId="0" borderId="10" xfId="0" applyBorder="1" applyAlignment="1">
      <alignment horizontal="right"/>
    </xf>
    <xf numFmtId="169" fontId="0" fillId="0" borderId="11" xfId="0" applyNumberFormat="1" applyBorder="1"/>
    <xf numFmtId="169" fontId="0" fillId="0" borderId="0" xfId="0" applyNumberFormat="1"/>
    <xf numFmtId="0" fontId="0" fillId="0" borderId="12" xfId="0" applyBorder="1"/>
    <xf numFmtId="0" fontId="0" fillId="16" borderId="8" xfId="0" applyFill="1" applyBorder="1"/>
    <xf numFmtId="0" fontId="0" fillId="0" borderId="8" xfId="0" applyBorder="1"/>
    <xf numFmtId="17" fontId="0" fillId="16" borderId="8" xfId="0" applyNumberFormat="1" applyFill="1" applyBorder="1"/>
    <xf numFmtId="17" fontId="0" fillId="0" borderId="8" xfId="0" applyNumberFormat="1" applyBorder="1"/>
    <xf numFmtId="0" fontId="0" fillId="17" borderId="7" xfId="0" applyFill="1" applyBorder="1"/>
    <xf numFmtId="17" fontId="0" fillId="17" borderId="8" xfId="0" applyNumberFormat="1" applyFill="1" applyBorder="1"/>
    <xf numFmtId="168" fontId="0" fillId="18" borderId="8" xfId="0" applyNumberFormat="1" applyFill="1" applyBorder="1"/>
    <xf numFmtId="168" fontId="0" fillId="18" borderId="9" xfId="0" applyNumberFormat="1" applyFill="1" applyBorder="1"/>
    <xf numFmtId="3" fontId="3" fillId="3" borderId="2" xfId="2" applyNumberFormat="1" applyBorder="1" applyAlignment="1">
      <alignment horizontal="right" vertical="top" shrinkToFit="1"/>
    </xf>
    <xf numFmtId="170" fontId="0" fillId="0" borderId="0" xfId="0" applyNumberFormat="1"/>
    <xf numFmtId="166" fontId="9" fillId="0" borderId="4" xfId="0" applyNumberFormat="1" applyFont="1" applyFill="1" applyBorder="1" applyAlignment="1">
      <alignment horizontal="right" vertical="top" shrinkToFit="1"/>
    </xf>
    <xf numFmtId="0" fontId="39" fillId="0" borderId="2" xfId="0" applyFont="1" applyFill="1" applyBorder="1" applyAlignment="1">
      <alignment horizontal="left" vertical="top" wrapText="1"/>
    </xf>
    <xf numFmtId="0" fontId="36" fillId="0" borderId="2" xfId="0" applyFont="1" applyFill="1" applyBorder="1" applyAlignment="1">
      <alignment horizontal="left" vertical="top" wrapText="1"/>
    </xf>
    <xf numFmtId="0" fontId="10" fillId="0" borderId="4" xfId="0" applyFont="1" applyFill="1" applyBorder="1" applyAlignment="1">
      <alignment horizontal="left" vertical="top" wrapText="1" indent="2"/>
    </xf>
    <xf numFmtId="0" fontId="41" fillId="0" borderId="4" xfId="0" applyFont="1" applyFill="1" applyBorder="1" applyAlignment="1">
      <alignment horizontal="left" vertical="top" wrapText="1"/>
    </xf>
    <xf numFmtId="0" fontId="37" fillId="0" borderId="2" xfId="0" applyFont="1" applyFill="1" applyBorder="1" applyAlignment="1">
      <alignment horizontal="left" vertical="top" wrapText="1"/>
    </xf>
    <xf numFmtId="0" fontId="42" fillId="0" borderId="0" xfId="0" applyFont="1"/>
    <xf numFmtId="0" fontId="5" fillId="6" borderId="0" xfId="0" applyFont="1" applyFill="1" applyBorder="1" applyAlignment="1">
      <alignment horizontal="center" vertical="center" wrapText="1"/>
    </xf>
    <xf numFmtId="0" fontId="0" fillId="19" borderId="0" xfId="0" applyFill="1"/>
    <xf numFmtId="0" fontId="43" fillId="0" borderId="2" xfId="0" applyFont="1" applyFill="1" applyBorder="1" applyAlignment="1">
      <alignment horizontal="center" vertical="top" wrapText="1"/>
    </xf>
    <xf numFmtId="3" fontId="0" fillId="20" borderId="0" xfId="0" applyNumberFormat="1" applyFill="1"/>
    <xf numFmtId="3" fontId="43" fillId="0" borderId="2" xfId="0" applyNumberFormat="1" applyFont="1" applyFill="1" applyBorder="1" applyAlignment="1">
      <alignment horizontal="right" vertical="top" shrinkToFit="1"/>
    </xf>
    <xf numFmtId="3" fontId="43" fillId="0" borderId="4" xfId="0" applyNumberFormat="1" applyFont="1" applyFill="1" applyBorder="1" applyAlignment="1">
      <alignment horizontal="right" vertical="top" wrapText="1"/>
    </xf>
    <xf numFmtId="0" fontId="0" fillId="0" borderId="0" xfId="0" pivotButton="1"/>
    <xf numFmtId="3" fontId="0" fillId="0" borderId="0" xfId="0" applyNumberFormat="1" applyAlignment="1">
      <alignment horizontal="left"/>
    </xf>
    <xf numFmtId="0" fontId="0" fillId="0" borderId="0" xfId="0" applyNumberFormat="1"/>
    <xf numFmtId="0" fontId="15" fillId="20" borderId="2" xfId="0" applyFont="1" applyFill="1" applyBorder="1" applyAlignment="1">
      <alignment horizontal="center"/>
    </xf>
    <xf numFmtId="1" fontId="9" fillId="20" borderId="4" xfId="0" applyNumberFormat="1" applyFont="1" applyFill="1" applyBorder="1" applyAlignment="1">
      <alignment horizontal="center" vertical="top" shrinkToFit="1"/>
    </xf>
    <xf numFmtId="0" fontId="10" fillId="20" borderId="4" xfId="0" applyFont="1" applyFill="1" applyBorder="1" applyAlignment="1">
      <alignment horizontal="left" vertical="top" wrapText="1"/>
    </xf>
    <xf numFmtId="1" fontId="11" fillId="20" borderId="2" xfId="0" applyNumberFormat="1" applyFont="1" applyFill="1" applyBorder="1" applyAlignment="1">
      <alignment vertical="top" shrinkToFit="1"/>
    </xf>
    <xf numFmtId="0" fontId="10" fillId="20" borderId="4" xfId="0" applyFont="1" applyFill="1" applyBorder="1" applyAlignment="1">
      <alignment horizontal="center" vertical="top" wrapText="1"/>
    </xf>
    <xf numFmtId="3" fontId="10" fillId="20" borderId="4" xfId="0" applyNumberFormat="1" applyFont="1" applyFill="1" applyBorder="1" applyAlignment="1">
      <alignment horizontal="right" vertical="top" wrapText="1"/>
    </xf>
    <xf numFmtId="3" fontId="11" fillId="20" borderId="2" xfId="0" applyNumberFormat="1" applyFont="1" applyFill="1" applyBorder="1" applyAlignment="1">
      <alignment horizontal="right" vertical="top" shrinkToFit="1"/>
    </xf>
    <xf numFmtId="3" fontId="11" fillId="20" borderId="2" xfId="0" applyNumberFormat="1" applyFont="1" applyFill="1" applyBorder="1" applyAlignment="1">
      <alignment vertical="top" shrinkToFit="1"/>
    </xf>
    <xf numFmtId="1" fontId="13" fillId="20" borderId="0" xfId="0" applyNumberFormat="1" applyFont="1" applyFill="1"/>
    <xf numFmtId="0" fontId="13" fillId="20" borderId="0" xfId="0" applyFont="1" applyFill="1"/>
    <xf numFmtId="0" fontId="15" fillId="20" borderId="0" xfId="0" applyFont="1" applyFill="1"/>
    <xf numFmtId="3" fontId="8" fillId="0" borderId="0" xfId="0" applyNumberFormat="1" applyFont="1" applyAlignment="1">
      <alignment horizontal="center" vertical="center"/>
    </xf>
    <xf numFmtId="10" fontId="0" fillId="0" borderId="0" xfId="0" applyNumberFormat="1"/>
    <xf numFmtId="0" fontId="45" fillId="0" borderId="0" xfId="0" applyFont="1"/>
    <xf numFmtId="3" fontId="45" fillId="0" borderId="0" xfId="0" applyNumberFormat="1" applyFont="1"/>
    <xf numFmtId="3" fontId="45" fillId="22" borderId="0" xfId="0" applyNumberFormat="1" applyFont="1" applyFill="1"/>
    <xf numFmtId="0" fontId="45" fillId="22" borderId="0" xfId="0" applyFont="1" applyFill="1"/>
    <xf numFmtId="10" fontId="45" fillId="0" borderId="0" xfId="0" applyNumberFormat="1" applyFont="1"/>
    <xf numFmtId="0" fontId="45" fillId="0" borderId="0" xfId="0" applyFont="1" applyFill="1"/>
    <xf numFmtId="0" fontId="0" fillId="0" borderId="0" xfId="0" applyFill="1"/>
    <xf numFmtId="3" fontId="45" fillId="0" borderId="0" xfId="0" applyNumberFormat="1" applyFont="1" applyFill="1"/>
    <xf numFmtId="3" fontId="46" fillId="0" borderId="0" xfId="0" applyNumberFormat="1" applyFont="1"/>
    <xf numFmtId="0" fontId="45" fillId="23" borderId="0" xfId="0" applyFont="1" applyFill="1"/>
    <xf numFmtId="3" fontId="45" fillId="23" borderId="0" xfId="0" applyNumberFormat="1" applyFont="1" applyFill="1"/>
    <xf numFmtId="3" fontId="0" fillId="23" borderId="0" xfId="0" applyNumberFormat="1" applyFill="1"/>
    <xf numFmtId="0" fontId="46" fillId="0" borderId="0" xfId="0" applyFont="1" applyFill="1"/>
    <xf numFmtId="0" fontId="1" fillId="0" borderId="0" xfId="0" applyFont="1" applyFill="1"/>
    <xf numFmtId="3" fontId="0" fillId="0" borderId="0" xfId="0" applyNumberFormat="1" applyFont="1" applyFill="1"/>
    <xf numFmtId="0" fontId="2" fillId="21" borderId="0" xfId="7"/>
    <xf numFmtId="3" fontId="2" fillId="21" borderId="0" xfId="7" applyNumberFormat="1"/>
    <xf numFmtId="10" fontId="45" fillId="23" borderId="0" xfId="0" applyNumberFormat="1" applyFont="1" applyFill="1"/>
    <xf numFmtId="0" fontId="0" fillId="0" borderId="0" xfId="0" applyAlignment="1">
      <alignment wrapText="1"/>
    </xf>
    <xf numFmtId="0" fontId="0" fillId="0" borderId="13" xfId="0" applyBorder="1" applyAlignment="1">
      <alignment wrapText="1"/>
    </xf>
    <xf numFmtId="2" fontId="0" fillId="0" borderId="0" xfId="0" applyNumberFormat="1"/>
    <xf numFmtId="171" fontId="0" fillId="0" borderId="0" xfId="0" applyNumberFormat="1"/>
    <xf numFmtId="0" fontId="47" fillId="0" borderId="0" xfId="0" applyFont="1" applyAlignment="1">
      <alignment horizontal="left" vertical="top" wrapText="1"/>
    </xf>
    <xf numFmtId="0" fontId="48" fillId="0" borderId="0" xfId="0" applyFont="1" applyAlignment="1">
      <alignment horizontal="left" vertical="top" wrapText="1"/>
    </xf>
    <xf numFmtId="0" fontId="49" fillId="0" borderId="0" xfId="0" applyFont="1" applyAlignment="1">
      <alignment horizontal="left" vertical="top" wrapText="1"/>
    </xf>
    <xf numFmtId="0" fontId="51" fillId="8" borderId="14" xfId="0" applyFont="1" applyFill="1" applyBorder="1" applyAlignment="1">
      <alignment horizontal="left" vertical="top" wrapText="1"/>
    </xf>
    <xf numFmtId="0" fontId="0" fillId="8" borderId="15" xfId="0" applyFill="1" applyBorder="1" applyAlignment="1">
      <alignment horizontal="left" vertical="top" wrapText="1"/>
    </xf>
    <xf numFmtId="0" fontId="51" fillId="8" borderId="15" xfId="0" applyFont="1" applyFill="1" applyBorder="1" applyAlignment="1">
      <alignment horizontal="left" vertical="top" wrapText="1"/>
    </xf>
    <xf numFmtId="0" fontId="51" fillId="8" borderId="16" xfId="0" applyFont="1" applyFill="1" applyBorder="1" applyAlignment="1">
      <alignment horizontal="left" vertical="top" wrapText="1"/>
    </xf>
    <xf numFmtId="172" fontId="53" fillId="8" borderId="15" xfId="0" applyNumberFormat="1" applyFont="1" applyFill="1" applyBorder="1" applyAlignment="1">
      <alignment horizontal="left" vertical="top" wrapText="1"/>
    </xf>
    <xf numFmtId="4" fontId="53" fillId="7" borderId="15" xfId="0" applyNumberFormat="1" applyFont="1" applyFill="1" applyBorder="1" applyAlignment="1">
      <alignment horizontal="right" vertical="top" wrapText="1"/>
    </xf>
    <xf numFmtId="2" fontId="53" fillId="7" borderId="15" xfId="0" applyNumberFormat="1" applyFont="1" applyFill="1" applyBorder="1" applyAlignment="1">
      <alignment horizontal="right" vertical="top" wrapText="1"/>
    </xf>
    <xf numFmtId="2" fontId="53" fillId="7" borderId="16" xfId="0" applyNumberFormat="1" applyFont="1" applyFill="1" applyBorder="1" applyAlignment="1">
      <alignment horizontal="right" vertical="top" wrapText="1"/>
    </xf>
    <xf numFmtId="172" fontId="53" fillId="24" borderId="15" xfId="0" applyNumberFormat="1" applyFont="1" applyFill="1" applyBorder="1" applyAlignment="1">
      <alignment horizontal="left" vertical="top" wrapText="1"/>
    </xf>
    <xf numFmtId="4" fontId="53" fillId="24" borderId="15" xfId="0" applyNumberFormat="1" applyFont="1" applyFill="1" applyBorder="1" applyAlignment="1">
      <alignment horizontal="right" vertical="top" wrapText="1"/>
    </xf>
    <xf numFmtId="2" fontId="53" fillId="24" borderId="15" xfId="0" applyNumberFormat="1" applyFont="1" applyFill="1" applyBorder="1" applyAlignment="1">
      <alignment horizontal="right" vertical="top" wrapText="1"/>
    </xf>
    <xf numFmtId="2" fontId="53" fillId="24" borderId="16" xfId="0" applyNumberFormat="1" applyFont="1" applyFill="1" applyBorder="1" applyAlignment="1">
      <alignment horizontal="right" vertical="top" wrapText="1"/>
    </xf>
    <xf numFmtId="0" fontId="0" fillId="24" borderId="15" xfId="0" applyFill="1" applyBorder="1" applyAlignment="1">
      <alignment horizontal="right" vertical="top" wrapText="1"/>
    </xf>
    <xf numFmtId="0" fontId="0" fillId="24" borderId="16" xfId="0" applyFill="1" applyBorder="1" applyAlignment="1">
      <alignment horizontal="right" vertical="top" wrapText="1"/>
    </xf>
    <xf numFmtId="0" fontId="0" fillId="7" borderId="15" xfId="0" applyFill="1" applyBorder="1" applyAlignment="1">
      <alignment horizontal="right" vertical="top" wrapText="1"/>
    </xf>
    <xf numFmtId="0" fontId="0" fillId="7" borderId="16" xfId="0" applyFill="1" applyBorder="1" applyAlignment="1">
      <alignment horizontal="right" vertical="top" wrapText="1"/>
    </xf>
    <xf numFmtId="0" fontId="0" fillId="0" borderId="0" xfId="0" applyAlignment="1">
      <alignment horizontal="center" vertical="top" wrapText="1"/>
    </xf>
    <xf numFmtId="0" fontId="45" fillId="0" borderId="0" xfId="0" applyFont="1" applyAlignment="1">
      <alignment horizontal="center"/>
    </xf>
    <xf numFmtId="0" fontId="0" fillId="0" borderId="0" xfId="0" applyBorder="1" applyAlignment="1">
      <alignment wrapText="1"/>
    </xf>
    <xf numFmtId="171" fontId="45" fillId="0" borderId="0" xfId="0" applyNumberFormat="1" applyFont="1"/>
    <xf numFmtId="9" fontId="45" fillId="0" borderId="0" xfId="0" applyNumberFormat="1" applyFont="1"/>
    <xf numFmtId="4" fontId="45" fillId="0" borderId="0" xfId="0" applyNumberFormat="1" applyFont="1"/>
    <xf numFmtId="49" fontId="1" fillId="0" borderId="4" xfId="0" applyNumberFormat="1" applyFont="1" applyBorder="1" applyAlignment="1">
      <alignment horizontal="center" vertical="center" wrapText="1"/>
    </xf>
    <xf numFmtId="49" fontId="1" fillId="0" borderId="3" xfId="0" applyNumberFormat="1" applyFont="1" applyBorder="1" applyAlignment="1">
      <alignment horizontal="center" vertical="center" wrapText="1"/>
    </xf>
    <xf numFmtId="43" fontId="1" fillId="0" borderId="4" xfId="6" applyFont="1" applyBorder="1" applyAlignment="1">
      <alignment horizontal="center" vertical="center" wrapText="1"/>
    </xf>
    <xf numFmtId="43" fontId="1" fillId="0" borderId="17" xfId="6" applyFont="1" applyBorder="1" applyAlignment="1">
      <alignment horizontal="center" vertical="center" wrapText="1"/>
    </xf>
    <xf numFmtId="43" fontId="1" fillId="0" borderId="2" xfId="6" applyFont="1" applyBorder="1" applyAlignment="1">
      <alignment horizontal="center" vertical="center" wrapText="1"/>
    </xf>
    <xf numFmtId="43" fontId="1" fillId="0" borderId="2" xfId="6" applyFont="1" applyFill="1" applyBorder="1" applyAlignment="1">
      <alignment horizontal="center" vertical="center" wrapText="1"/>
    </xf>
    <xf numFmtId="49" fontId="0" fillId="0" borderId="17" xfId="0" applyNumberFormat="1" applyBorder="1" applyAlignment="1">
      <alignment wrapText="1"/>
    </xf>
    <xf numFmtId="49" fontId="0" fillId="0" borderId="2" xfId="0" applyNumberFormat="1" applyBorder="1" applyAlignment="1">
      <alignment wrapText="1"/>
    </xf>
    <xf numFmtId="49" fontId="0" fillId="0" borderId="18" xfId="0" applyNumberFormat="1" applyBorder="1" applyAlignment="1">
      <alignment wrapText="1"/>
    </xf>
    <xf numFmtId="49" fontId="0" fillId="0" borderId="4" xfId="0" applyNumberFormat="1" applyBorder="1" applyAlignment="1">
      <alignment wrapText="1"/>
    </xf>
    <xf numFmtId="3" fontId="44" fillId="12" borderId="4" xfId="0" applyNumberFormat="1" applyFont="1" applyFill="1" applyBorder="1" applyAlignment="1">
      <alignment wrapText="1"/>
    </xf>
    <xf numFmtId="43" fontId="0" fillId="0" borderId="2" xfId="6" applyFont="1" applyBorder="1" applyAlignment="1">
      <alignment wrapText="1"/>
    </xf>
    <xf numFmtId="8" fontId="0" fillId="0" borderId="2" xfId="0" applyNumberFormat="1" applyBorder="1" applyAlignment="1">
      <alignment wrapText="1"/>
    </xf>
    <xf numFmtId="173" fontId="0" fillId="0" borderId="0" xfId="0" applyNumberFormat="1"/>
    <xf numFmtId="3" fontId="0" fillId="0" borderId="4" xfId="0" applyNumberFormat="1" applyBorder="1" applyAlignment="1">
      <alignment wrapText="1"/>
    </xf>
    <xf numFmtId="43" fontId="0" fillId="0" borderId="19" xfId="6" applyFont="1" applyBorder="1" applyAlignment="1">
      <alignment wrapText="1"/>
    </xf>
    <xf numFmtId="49" fontId="0" fillId="12" borderId="17" xfId="0" applyNumberFormat="1" applyFill="1" applyBorder="1" applyAlignment="1">
      <alignment wrapText="1"/>
    </xf>
    <xf numFmtId="49" fontId="0" fillId="12" borderId="2" xfId="0" applyNumberFormat="1" applyFill="1" applyBorder="1" applyAlignment="1">
      <alignment wrapText="1"/>
    </xf>
    <xf numFmtId="49" fontId="0" fillId="12" borderId="18" xfId="0" applyNumberFormat="1" applyFill="1" applyBorder="1" applyAlignment="1">
      <alignment wrapText="1"/>
    </xf>
    <xf numFmtId="49" fontId="0" fillId="12" borderId="4" xfId="0" applyNumberFormat="1" applyFill="1" applyBorder="1" applyAlignment="1">
      <alignment wrapText="1"/>
    </xf>
    <xf numFmtId="3" fontId="0" fillId="12" borderId="4" xfId="0" applyNumberFormat="1" applyFill="1" applyBorder="1" applyAlignment="1">
      <alignment wrapText="1"/>
    </xf>
    <xf numFmtId="43" fontId="0" fillId="12" borderId="2" xfId="6" applyFont="1" applyFill="1" applyBorder="1" applyAlignment="1">
      <alignment wrapText="1"/>
    </xf>
    <xf numFmtId="8" fontId="0" fillId="12" borderId="2" xfId="0" applyNumberFormat="1" applyFill="1" applyBorder="1" applyAlignment="1">
      <alignment wrapText="1"/>
    </xf>
    <xf numFmtId="43" fontId="0" fillId="0" borderId="0" xfId="6" applyFont="1"/>
    <xf numFmtId="0" fontId="57" fillId="0" borderId="0" xfId="0" applyFont="1"/>
    <xf numFmtId="170" fontId="56" fillId="0" borderId="2" xfId="1" applyNumberFormat="1" applyFont="1" applyFill="1" applyBorder="1" applyAlignment="1">
      <alignment horizontal="center"/>
    </xf>
    <xf numFmtId="170" fontId="57" fillId="0" borderId="2" xfId="1" applyNumberFormat="1" applyFont="1" applyFill="1" applyBorder="1"/>
    <xf numFmtId="170" fontId="57" fillId="26" borderId="2" xfId="1" applyNumberFormat="1" applyFont="1" applyFill="1" applyBorder="1"/>
    <xf numFmtId="170" fontId="57" fillId="23" borderId="2" xfId="1" applyNumberFormat="1" applyFont="1" applyFill="1" applyBorder="1"/>
    <xf numFmtId="170" fontId="57" fillId="0" borderId="0" xfId="1" applyNumberFormat="1" applyFont="1" applyFill="1"/>
    <xf numFmtId="170" fontId="57" fillId="0" borderId="0" xfId="1" applyNumberFormat="1" applyFont="1" applyFill="1" applyBorder="1"/>
    <xf numFmtId="170" fontId="59" fillId="0" borderId="0" xfId="1" applyNumberFormat="1" applyFont="1" applyFill="1"/>
    <xf numFmtId="170" fontId="57" fillId="0" borderId="0" xfId="0" applyNumberFormat="1" applyFont="1"/>
    <xf numFmtId="44" fontId="57" fillId="0" borderId="0" xfId="1" applyFont="1"/>
    <xf numFmtId="0" fontId="0" fillId="0" borderId="2" xfId="0" applyNumberFormat="1" applyBorder="1" applyAlignment="1">
      <alignment wrapText="1"/>
    </xf>
    <xf numFmtId="170" fontId="57" fillId="0" borderId="25" xfId="1" applyNumberFormat="1" applyFont="1" applyFill="1" applyBorder="1"/>
    <xf numFmtId="43" fontId="0" fillId="0" borderId="2" xfId="6" applyFont="1" applyBorder="1"/>
    <xf numFmtId="43" fontId="1" fillId="0" borderId="2" xfId="6" applyFont="1" applyBorder="1"/>
    <xf numFmtId="8" fontId="1" fillId="0" borderId="2" xfId="0" applyNumberFormat="1" applyFont="1" applyBorder="1" applyAlignment="1">
      <alignment wrapText="1"/>
    </xf>
    <xf numFmtId="44" fontId="57" fillId="0" borderId="0" xfId="0" applyNumberFormat="1" applyFont="1"/>
    <xf numFmtId="17" fontId="0" fillId="0" borderId="0" xfId="0" applyNumberFormat="1" applyFill="1"/>
    <xf numFmtId="3" fontId="0" fillId="0" borderId="0" xfId="0" applyNumberFormat="1" applyFill="1"/>
    <xf numFmtId="0" fontId="56" fillId="19" borderId="28" xfId="0" applyFont="1" applyFill="1" applyBorder="1" applyAlignment="1">
      <alignment horizontal="center"/>
    </xf>
    <xf numFmtId="0" fontId="56" fillId="19" borderId="25" xfId="0" applyFont="1" applyFill="1" applyBorder="1" applyAlignment="1">
      <alignment horizontal="center"/>
    </xf>
    <xf numFmtId="0" fontId="56" fillId="19" borderId="29" xfId="0" applyFont="1" applyFill="1" applyBorder="1" applyAlignment="1">
      <alignment horizontal="center"/>
    </xf>
    <xf numFmtId="0" fontId="57" fillId="0" borderId="26" xfId="0" applyFont="1" applyFill="1" applyBorder="1"/>
    <xf numFmtId="0" fontId="57" fillId="0" borderId="2" xfId="0" applyFont="1" applyFill="1" applyBorder="1"/>
    <xf numFmtId="3" fontId="57" fillId="0" borderId="27" xfId="0" applyNumberFormat="1" applyFont="1" applyFill="1" applyBorder="1"/>
    <xf numFmtId="0" fontId="57" fillId="0" borderId="26" xfId="5" applyFont="1" applyFill="1" applyBorder="1"/>
    <xf numFmtId="0" fontId="57" fillId="0" borderId="2" xfId="5" applyFont="1" applyFill="1" applyBorder="1"/>
    <xf numFmtId="3" fontId="57" fillId="0" borderId="27" xfId="5" applyNumberFormat="1" applyFont="1" applyFill="1" applyBorder="1"/>
    <xf numFmtId="0" fontId="57" fillId="0" borderId="26" xfId="2" applyFont="1" applyFill="1" applyBorder="1"/>
    <xf numFmtId="0" fontId="57" fillId="0" borderId="2" xfId="2" applyFont="1" applyFill="1" applyBorder="1"/>
    <xf numFmtId="3" fontId="57" fillId="0" borderId="27" xfId="2" applyNumberFormat="1" applyFont="1" applyFill="1" applyBorder="1"/>
    <xf numFmtId="0" fontId="57" fillId="0" borderId="26" xfId="3" applyFont="1" applyFill="1" applyBorder="1"/>
    <xf numFmtId="0" fontId="57" fillId="0" borderId="2" xfId="3" applyFont="1" applyFill="1" applyBorder="1"/>
    <xf numFmtId="3" fontId="57" fillId="0" borderId="27" xfId="3" applyNumberFormat="1" applyFont="1" applyFill="1" applyBorder="1"/>
    <xf numFmtId="0" fontId="60" fillId="19" borderId="22" xfId="0" applyFont="1" applyFill="1" applyBorder="1" applyAlignment="1">
      <alignment horizontal="center"/>
    </xf>
    <xf numFmtId="0" fontId="60" fillId="19" borderId="19" xfId="0" applyFont="1" applyFill="1" applyBorder="1" applyAlignment="1">
      <alignment horizontal="center"/>
    </xf>
    <xf numFmtId="3" fontId="60" fillId="19" borderId="20" xfId="0" applyNumberFormat="1" applyFont="1" applyFill="1" applyBorder="1"/>
    <xf numFmtId="0" fontId="57" fillId="28" borderId="26" xfId="3" applyFont="1" applyFill="1" applyBorder="1"/>
    <xf numFmtId="0" fontId="57" fillId="28" borderId="2" xfId="0" applyFont="1" applyFill="1" applyBorder="1"/>
    <xf numFmtId="3" fontId="57" fillId="28" borderId="27" xfId="0" applyNumberFormat="1" applyFont="1" applyFill="1" applyBorder="1"/>
    <xf numFmtId="0" fontId="57" fillId="28" borderId="30" xfId="0" applyFont="1" applyFill="1" applyBorder="1"/>
    <xf numFmtId="0" fontId="61" fillId="27" borderId="2" xfId="0" applyFont="1" applyFill="1" applyBorder="1"/>
    <xf numFmtId="0" fontId="62" fillId="0" borderId="0" xfId="0" applyFont="1"/>
    <xf numFmtId="0" fontId="62" fillId="0" borderId="2" xfId="0" applyFont="1" applyBorder="1"/>
    <xf numFmtId="3" fontId="62" fillId="0" borderId="2" xfId="0" applyNumberFormat="1" applyFont="1" applyBorder="1"/>
    <xf numFmtId="0" fontId="62" fillId="28" borderId="2" xfId="0" applyFont="1" applyFill="1" applyBorder="1"/>
    <xf numFmtId="3" fontId="62" fillId="28" borderId="2" xfId="0" applyNumberFormat="1" applyFont="1" applyFill="1" applyBorder="1"/>
    <xf numFmtId="3" fontId="61" fillId="27" borderId="2" xfId="0" applyNumberFormat="1" applyFont="1" applyFill="1" applyBorder="1"/>
    <xf numFmtId="0" fontId="62" fillId="28" borderId="30" xfId="0" applyFont="1" applyFill="1" applyBorder="1"/>
    <xf numFmtId="0" fontId="1" fillId="0" borderId="0" xfId="0" applyFont="1" applyAlignment="1">
      <alignment horizontal="center"/>
    </xf>
    <xf numFmtId="0" fontId="31" fillId="25" borderId="0" xfId="0" applyFont="1" applyFill="1" applyAlignment="1">
      <alignment horizontal="center"/>
    </xf>
    <xf numFmtId="0" fontId="62" fillId="28" borderId="2" xfId="0" applyFont="1" applyFill="1" applyBorder="1" applyAlignment="1">
      <alignment horizontal="center"/>
    </xf>
    <xf numFmtId="0" fontId="61" fillId="27" borderId="2" xfId="0" applyFont="1" applyFill="1" applyBorder="1" applyAlignment="1">
      <alignment horizontal="center"/>
    </xf>
    <xf numFmtId="0" fontId="62" fillId="0" borderId="2" xfId="0" applyFont="1" applyBorder="1" applyAlignment="1">
      <alignment horizontal="center"/>
    </xf>
    <xf numFmtId="170" fontId="56" fillId="0" borderId="23" xfId="1" applyNumberFormat="1" applyFont="1" applyFill="1" applyBorder="1" applyAlignment="1">
      <alignment horizontal="center" wrapText="1"/>
    </xf>
    <xf numFmtId="170" fontId="56" fillId="0" borderId="0" xfId="1" applyNumberFormat="1" applyFont="1" applyFill="1" applyBorder="1" applyAlignment="1">
      <alignment horizontal="center" wrapText="1"/>
    </xf>
    <xf numFmtId="170" fontId="56" fillId="0" borderId="24" xfId="1" applyNumberFormat="1" applyFont="1" applyFill="1" applyBorder="1" applyAlignment="1">
      <alignment horizontal="center" wrapText="1"/>
    </xf>
    <xf numFmtId="2" fontId="0" fillId="0" borderId="0" xfId="0" applyNumberFormat="1" applyFill="1" applyBorder="1" applyAlignment="1">
      <alignment horizontal="center" vertical="center" wrapText="1"/>
    </xf>
    <xf numFmtId="2" fontId="0" fillId="0" borderId="0" xfId="0" applyNumberFormat="1" applyFill="1" applyBorder="1" applyAlignment="1">
      <alignment horizontal="left" vertical="center" wrapText="1"/>
    </xf>
    <xf numFmtId="170" fontId="56" fillId="0" borderId="20" xfId="1" applyNumberFormat="1" applyFont="1" applyFill="1" applyBorder="1" applyAlignment="1">
      <alignment horizontal="center" wrapText="1"/>
    </xf>
    <xf numFmtId="170" fontId="56" fillId="0" borderId="21" xfId="1" applyNumberFormat="1" applyFont="1" applyFill="1" applyBorder="1" applyAlignment="1">
      <alignment horizontal="center" wrapText="1"/>
    </xf>
    <xf numFmtId="170" fontId="56" fillId="0" borderId="22" xfId="1" applyNumberFormat="1" applyFont="1" applyFill="1" applyBorder="1" applyAlignment="1">
      <alignment horizontal="center" wrapText="1"/>
    </xf>
    <xf numFmtId="170" fontId="58" fillId="0" borderId="23" xfId="1" applyNumberFormat="1" applyFont="1" applyFill="1" applyBorder="1" applyAlignment="1">
      <alignment horizontal="center" wrapText="1"/>
    </xf>
    <xf numFmtId="170" fontId="58" fillId="0" borderId="0" xfId="1" applyNumberFormat="1" applyFont="1" applyFill="1" applyBorder="1" applyAlignment="1">
      <alignment horizontal="center" wrapText="1"/>
    </xf>
    <xf numFmtId="170" fontId="58" fillId="0" borderId="24" xfId="1" applyNumberFormat="1" applyFont="1" applyFill="1" applyBorder="1" applyAlignment="1">
      <alignment horizontal="center" wrapText="1"/>
    </xf>
    <xf numFmtId="0" fontId="0" fillId="0" borderId="0" xfId="0" applyAlignment="1">
      <alignment horizontal="left" vertical="top" wrapText="1"/>
    </xf>
    <xf numFmtId="0" fontId="65" fillId="0" borderId="0" xfId="0" applyFont="1" applyAlignment="1">
      <alignment vertical="center"/>
    </xf>
    <xf numFmtId="0" fontId="64" fillId="0" borderId="0" xfId="0" applyFont="1"/>
    <xf numFmtId="0" fontId="65" fillId="0" borderId="0" xfId="0" applyFont="1" applyAlignment="1">
      <alignment horizontal="center" vertical="center"/>
    </xf>
    <xf numFmtId="0" fontId="64" fillId="0" borderId="0" xfId="0" applyFont="1" applyAlignment="1">
      <alignment horizontal="center" vertical="center"/>
    </xf>
    <xf numFmtId="0" fontId="65" fillId="0" borderId="32" xfId="0" applyFont="1" applyBorder="1" applyAlignment="1">
      <alignment vertical="center"/>
    </xf>
    <xf numFmtId="0" fontId="65" fillId="0" borderId="35" xfId="0" applyFont="1" applyBorder="1" applyAlignment="1">
      <alignment horizontal="right" vertical="center"/>
    </xf>
    <xf numFmtId="0" fontId="65" fillId="0" borderId="36" xfId="0" applyFont="1" applyBorder="1" applyAlignment="1">
      <alignment horizontal="center" vertical="center"/>
    </xf>
    <xf numFmtId="0" fontId="65" fillId="0" borderId="31" xfId="0" applyFont="1" applyBorder="1" applyAlignment="1">
      <alignment horizontal="center" vertical="center"/>
    </xf>
    <xf numFmtId="0" fontId="65" fillId="0" borderId="35" xfId="0" applyFont="1" applyBorder="1" applyAlignment="1">
      <alignment vertical="center"/>
    </xf>
    <xf numFmtId="0" fontId="65" fillId="0" borderId="37" xfId="0" applyFont="1" applyBorder="1" applyAlignment="1">
      <alignment horizontal="right" vertical="center"/>
    </xf>
    <xf numFmtId="0" fontId="65" fillId="0" borderId="38" xfId="0" applyFont="1" applyBorder="1" applyAlignment="1">
      <alignment horizontal="center" vertical="center"/>
    </xf>
    <xf numFmtId="0" fontId="65" fillId="0" borderId="39" xfId="0" applyFont="1" applyBorder="1" applyAlignment="1">
      <alignment horizontal="center" vertical="center"/>
    </xf>
    <xf numFmtId="0" fontId="63" fillId="0" borderId="33" xfId="0" applyFont="1" applyBorder="1" applyAlignment="1">
      <alignment vertical="center"/>
    </xf>
    <xf numFmtId="0" fontId="63" fillId="0" borderId="34" xfId="0" applyFont="1" applyBorder="1" applyAlignment="1">
      <alignment vertical="center"/>
    </xf>
    <xf numFmtId="0" fontId="65" fillId="0" borderId="36" xfId="0" applyFont="1" applyBorder="1" applyAlignment="1">
      <alignment horizontal="right" vertical="center"/>
    </xf>
    <xf numFmtId="0" fontId="65" fillId="0" borderId="36" xfId="0" applyFont="1" applyBorder="1" applyAlignment="1">
      <alignment vertical="center"/>
    </xf>
    <xf numFmtId="0" fontId="65" fillId="0" borderId="38" xfId="0" applyFont="1" applyBorder="1" applyAlignment="1">
      <alignment horizontal="right" vertical="center"/>
    </xf>
    <xf numFmtId="0" fontId="65" fillId="0" borderId="0" xfId="0" applyFont="1" applyAlignment="1">
      <alignment vertical="center"/>
    </xf>
    <xf numFmtId="17" fontId="3" fillId="3" borderId="0" xfId="2" applyNumberFormat="1"/>
    <xf numFmtId="0" fontId="65" fillId="0" borderId="2" xfId="0" applyFont="1" applyBorder="1" applyAlignment="1">
      <alignment vertical="center"/>
    </xf>
    <xf numFmtId="0" fontId="63" fillId="0" borderId="2" xfId="0" applyFont="1" applyBorder="1" applyAlignment="1">
      <alignment horizontal="center" vertical="center"/>
    </xf>
    <xf numFmtId="0" fontId="65" fillId="0" borderId="2" xfId="0" applyFont="1" applyBorder="1" applyAlignment="1">
      <alignment horizontal="right" vertical="center"/>
    </xf>
    <xf numFmtId="0" fontId="65" fillId="0" borderId="2" xfId="0" applyFont="1" applyBorder="1" applyAlignment="1">
      <alignment horizontal="center" vertical="center"/>
    </xf>
    <xf numFmtId="0" fontId="65" fillId="0" borderId="2" xfId="0" applyFont="1" applyFill="1" applyBorder="1" applyAlignment="1">
      <alignment horizontal="right" vertical="center"/>
    </xf>
    <xf numFmtId="0" fontId="65" fillId="0" borderId="2" xfId="0" applyFont="1" applyFill="1" applyBorder="1" applyAlignment="1">
      <alignment horizontal="center" vertical="center"/>
    </xf>
    <xf numFmtId="170" fontId="65" fillId="0" borderId="2" xfId="0" applyNumberFormat="1" applyFont="1" applyBorder="1" applyAlignment="1">
      <alignment horizontal="center" vertical="center"/>
    </xf>
    <xf numFmtId="0" fontId="0" fillId="0" borderId="2" xfId="0" applyFill="1" applyBorder="1"/>
    <xf numFmtId="3" fontId="0" fillId="0" borderId="2" xfId="0" applyNumberFormat="1" applyFill="1" applyBorder="1"/>
  </cellXfs>
  <cellStyles count="8">
    <cellStyle name="40% - Énfasis5" xfId="7" builtinId="47"/>
    <cellStyle name="Buena" xfId="2" builtinId="26"/>
    <cellStyle name="Incorrecto" xfId="3" builtinId="27"/>
    <cellStyle name="Millares" xfId="6" builtinId="3"/>
    <cellStyle name="Moneda" xfId="1" builtinId="4"/>
    <cellStyle name="Neutral" xfId="5" builtinId="28"/>
    <cellStyle name="Normal" xfId="0" builtinId="0"/>
    <cellStyle name="Notas" xfId="4" builtinId="10"/>
  </cellStyles>
  <dxfs count="101">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Arial"/>
        <scheme val="none"/>
      </font>
      <numFmt numFmtId="3" formatCode="#,##0"/>
      <fill>
        <patternFill patternType="none">
          <fgColor indexed="64"/>
          <bgColor indexed="65"/>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9" tint="0.59999389629810485"/>
        </patternFill>
      </fill>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dxf>
    <dxf>
      <border outline="0">
        <bottom style="thin">
          <color indexed="64"/>
        </bottom>
      </border>
    </dxf>
    <dxf>
      <font>
        <b/>
        <i val="0"/>
        <strike val="0"/>
        <condense val="0"/>
        <extend val="0"/>
        <outline val="0"/>
        <shadow val="0"/>
        <u val="none"/>
        <vertAlign val="baseline"/>
        <sz val="11"/>
        <color theme="1"/>
        <name val="Arial"/>
        <scheme val="none"/>
      </font>
      <fill>
        <patternFill patternType="solid">
          <fgColor indexed="64"/>
          <bgColor theme="4" tint="0.3999755851924192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rgb="FF000000"/>
        <name val="Calibri"/>
        <scheme val="minor"/>
      </font>
      <numFmt numFmtId="3" formatCode="#,##0"/>
    </dxf>
    <dxf>
      <font>
        <b val="0"/>
        <i val="0"/>
        <strike val="0"/>
        <condense val="0"/>
        <extend val="0"/>
        <outline val="0"/>
        <shadow val="0"/>
        <u val="none"/>
        <vertAlign val="baseline"/>
        <sz val="11"/>
        <color rgb="FF000000"/>
        <name val="Calibri"/>
        <scheme val="minor"/>
      </font>
      <numFmt numFmtId="4" formatCode="#,##0.00"/>
    </dxf>
    <dxf>
      <font>
        <b val="0"/>
        <i val="0"/>
        <strike val="0"/>
        <condense val="0"/>
        <extend val="0"/>
        <outline val="0"/>
        <shadow val="0"/>
        <u val="none"/>
        <vertAlign val="baseline"/>
        <sz val="11"/>
        <color rgb="FF000000"/>
        <name val="Calibri"/>
        <scheme val="minor"/>
      </font>
      <numFmt numFmtId="171" formatCode="0.000"/>
    </dxf>
    <dxf>
      <font>
        <b val="0"/>
        <i val="0"/>
        <strike val="0"/>
        <condense val="0"/>
        <extend val="0"/>
        <outline val="0"/>
        <shadow val="0"/>
        <u val="none"/>
        <vertAlign val="baseline"/>
        <sz val="11"/>
        <color rgb="FF000000"/>
        <name val="Calibri"/>
        <scheme val="minor"/>
      </font>
      <numFmt numFmtId="171" formatCode="0.000"/>
    </dxf>
    <dxf>
      <font>
        <b val="0"/>
        <i val="0"/>
        <strike val="0"/>
        <condense val="0"/>
        <extend val="0"/>
        <outline val="0"/>
        <shadow val="0"/>
        <u val="none"/>
        <vertAlign val="baseline"/>
        <sz val="11"/>
        <color rgb="FF000000"/>
        <name val="Calibri"/>
        <scheme val="minor"/>
      </font>
      <numFmt numFmtId="3" formatCode="#,##0"/>
    </dxf>
    <dxf>
      <font>
        <b val="0"/>
        <i val="0"/>
        <strike val="0"/>
        <condense val="0"/>
        <extend val="0"/>
        <outline val="0"/>
        <shadow val="0"/>
        <u val="none"/>
        <vertAlign val="baseline"/>
        <sz val="11"/>
        <color rgb="FF000000"/>
        <name val="Calibri"/>
        <scheme val="minor"/>
      </font>
    </dxf>
    <dxf>
      <font>
        <b val="0"/>
        <i val="0"/>
        <strike val="0"/>
        <condense val="0"/>
        <extend val="0"/>
        <outline val="0"/>
        <shadow val="0"/>
        <u val="none"/>
        <vertAlign val="baseline"/>
        <sz val="11"/>
        <color rgb="FF000000"/>
        <name val="Calibri"/>
        <scheme val="minor"/>
      </font>
    </dxf>
    <dxf>
      <font>
        <b val="0"/>
        <i val="0"/>
        <strike val="0"/>
        <condense val="0"/>
        <extend val="0"/>
        <outline val="0"/>
        <shadow val="0"/>
        <u val="none"/>
        <vertAlign val="baseline"/>
        <sz val="11"/>
        <color rgb="FF000000"/>
        <name val="Calibri"/>
        <scheme val="minor"/>
      </font>
      <alignment horizontal="center" vertical="bottom" textRotation="0" wrapText="0" indent="0" justifyLastLine="0" shrinkToFit="0" readingOrder="0"/>
    </dxf>
    <dxf>
      <font>
        <b val="0"/>
        <i val="0"/>
        <strike val="0"/>
        <condense val="0"/>
        <extend val="0"/>
        <outline val="0"/>
        <shadow val="0"/>
        <u val="none"/>
        <vertAlign val="baseline"/>
        <sz val="11"/>
        <color rgb="FF000000"/>
        <name val="Calibri"/>
        <scheme val="minor"/>
      </font>
      <numFmt numFmtId="3" formatCode="#,##0"/>
    </dxf>
    <dxf>
      <font>
        <b val="0"/>
        <i val="0"/>
        <strike val="0"/>
        <condense val="0"/>
        <extend val="0"/>
        <outline val="0"/>
        <shadow val="0"/>
        <u val="none"/>
        <vertAlign val="baseline"/>
        <sz val="11"/>
        <color rgb="FF000000"/>
        <name val="Calibri"/>
        <scheme val="minor"/>
      </font>
      <numFmt numFmtId="3" formatCode="#,##0"/>
    </dxf>
    <dxf>
      <font>
        <b val="0"/>
        <i val="0"/>
        <strike val="0"/>
        <condense val="0"/>
        <extend val="0"/>
        <outline val="0"/>
        <shadow val="0"/>
        <u val="none"/>
        <vertAlign val="baseline"/>
        <sz val="11"/>
        <color rgb="FF000000"/>
        <name val="Calibri"/>
        <scheme val="minor"/>
      </font>
      <numFmt numFmtId="171" formatCode="0.000"/>
    </dxf>
    <dxf>
      <font>
        <b val="0"/>
        <i val="0"/>
        <strike val="0"/>
        <condense val="0"/>
        <extend val="0"/>
        <outline val="0"/>
        <shadow val="0"/>
        <u val="none"/>
        <vertAlign val="baseline"/>
        <sz val="11"/>
        <color rgb="FF000000"/>
        <name val="Calibri"/>
        <scheme val="minor"/>
      </font>
      <numFmt numFmtId="3" formatCode="#,##0"/>
    </dxf>
    <dxf>
      <font>
        <b val="0"/>
        <i val="0"/>
        <strike val="0"/>
        <condense val="0"/>
        <extend val="0"/>
        <outline val="0"/>
        <shadow val="0"/>
        <u val="none"/>
        <vertAlign val="baseline"/>
        <sz val="11"/>
        <color rgb="FF000000"/>
        <name val="Calibri"/>
        <scheme val="minor"/>
      </font>
    </dxf>
    <dxf>
      <font>
        <b val="0"/>
        <i val="0"/>
        <strike val="0"/>
        <condense val="0"/>
        <extend val="0"/>
        <outline val="0"/>
        <shadow val="0"/>
        <u val="none"/>
        <vertAlign val="baseline"/>
        <sz val="11"/>
        <color rgb="FF000000"/>
        <name val="Calibri"/>
        <scheme val="minor"/>
      </font>
    </dxf>
    <dxf>
      <font>
        <b val="0"/>
        <i val="0"/>
        <strike val="0"/>
        <condense val="0"/>
        <extend val="0"/>
        <outline val="0"/>
        <shadow val="0"/>
        <u val="none"/>
        <vertAlign val="baseline"/>
        <sz val="11"/>
        <color rgb="FF000000"/>
        <name val="Calibri"/>
        <scheme val="minor"/>
      </font>
      <alignment horizontal="center" vertical="bottom" textRotation="0" wrapText="0" indent="0" justifyLastLine="0" shrinkToFit="0" readingOrder="0"/>
    </dxf>
  </dxfs>
  <tableStyles count="0" defaultTableStyle="TableStyleMedium2" defaultPivotStyle="PivotStyleLight16"/>
  <colors>
    <mruColors>
      <color rgb="FF99FF66"/>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solidFill>
                  <a:schemeClr val="tx1"/>
                </a:solidFill>
              </a:rPr>
              <a:t>COMPORTAMIENTO DE CLIENTES</a:t>
            </a:r>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lineChart>
        <c:grouping val="standard"/>
        <c:varyColors val="0"/>
        <c:ser>
          <c:idx val="0"/>
          <c:order val="0"/>
          <c:tx>
            <c:strRef>
              <c:f>CLIENTES!$E$1</c:f>
              <c:strCache>
                <c:ptCount val="1"/>
                <c:pt idx="0">
                  <c:v>CLIENTES</c:v>
                </c:pt>
              </c:strCache>
            </c:strRef>
          </c:tx>
          <c:spPr>
            <a:ln w="53975" cap="rnd">
              <a:solidFill>
                <a:schemeClr val="accent6"/>
              </a:solidFill>
              <a:round/>
            </a:ln>
            <a:effectLst/>
          </c:spPr>
          <c:marker>
            <c:symbol val="circle"/>
            <c:size val="17"/>
            <c:spPr>
              <a:solidFill>
                <a:schemeClr val="accent6"/>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alpha val="79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numRef>
              <c:f>CLIENTES!$D$2:$D$17</c:f>
              <c:numCache>
                <c:formatCode>mmm\-yy</c:formatCode>
                <c:ptCount val="16"/>
                <c:pt idx="0">
                  <c:v>44896</c:v>
                </c:pt>
                <c:pt idx="1">
                  <c:v>44927</c:v>
                </c:pt>
                <c:pt idx="2">
                  <c:v>44958</c:v>
                </c:pt>
                <c:pt idx="3">
                  <c:v>44986</c:v>
                </c:pt>
                <c:pt idx="4">
                  <c:v>45017</c:v>
                </c:pt>
                <c:pt idx="5">
                  <c:v>45047</c:v>
                </c:pt>
                <c:pt idx="6">
                  <c:v>45078</c:v>
                </c:pt>
                <c:pt idx="7">
                  <c:v>45108</c:v>
                </c:pt>
                <c:pt idx="8">
                  <c:v>45139</c:v>
                </c:pt>
                <c:pt idx="9">
                  <c:v>45170</c:v>
                </c:pt>
                <c:pt idx="10">
                  <c:v>45200</c:v>
                </c:pt>
                <c:pt idx="11">
                  <c:v>45231</c:v>
                </c:pt>
                <c:pt idx="12">
                  <c:v>45261</c:v>
                </c:pt>
                <c:pt idx="13">
                  <c:v>45292</c:v>
                </c:pt>
                <c:pt idx="14">
                  <c:v>45323</c:v>
                </c:pt>
                <c:pt idx="15">
                  <c:v>45352</c:v>
                </c:pt>
              </c:numCache>
            </c:numRef>
          </c:cat>
          <c:val>
            <c:numRef>
              <c:f>CLIENTES!$E$2:$E$17</c:f>
              <c:numCache>
                <c:formatCode>General</c:formatCode>
                <c:ptCount val="16"/>
                <c:pt idx="0">
                  <c:v>8876</c:v>
                </c:pt>
                <c:pt idx="1">
                  <c:v>8678</c:v>
                </c:pt>
                <c:pt idx="2">
                  <c:v>8458</c:v>
                </c:pt>
                <c:pt idx="3">
                  <c:v>8350</c:v>
                </c:pt>
                <c:pt idx="4">
                  <c:v>8361</c:v>
                </c:pt>
                <c:pt idx="5">
                  <c:v>8193</c:v>
                </c:pt>
                <c:pt idx="6">
                  <c:v>8050</c:v>
                </c:pt>
                <c:pt idx="7">
                  <c:v>7898</c:v>
                </c:pt>
                <c:pt idx="8">
                  <c:v>7640</c:v>
                </c:pt>
                <c:pt idx="9">
                  <c:v>7389</c:v>
                </c:pt>
                <c:pt idx="10">
                  <c:v>7122</c:v>
                </c:pt>
                <c:pt idx="11">
                  <c:v>7183</c:v>
                </c:pt>
                <c:pt idx="12">
                  <c:v>7114</c:v>
                </c:pt>
                <c:pt idx="13">
                  <c:v>7050</c:v>
                </c:pt>
                <c:pt idx="14">
                  <c:v>6994</c:v>
                </c:pt>
                <c:pt idx="15">
                  <c:v>6824</c:v>
                </c:pt>
              </c:numCache>
            </c:numRef>
          </c:val>
          <c:smooth val="0"/>
        </c:ser>
        <c:dLbls>
          <c:dLblPos val="ctr"/>
          <c:showLegendKey val="0"/>
          <c:showVal val="1"/>
          <c:showCatName val="0"/>
          <c:showSerName val="0"/>
          <c:showPercent val="0"/>
          <c:showBubbleSize val="0"/>
        </c:dLbls>
        <c:marker val="1"/>
        <c:smooth val="0"/>
        <c:axId val="456747568"/>
        <c:axId val="456748128"/>
      </c:lineChart>
      <c:dateAx>
        <c:axId val="456747568"/>
        <c:scaling>
          <c:orientation val="minMax"/>
        </c:scaling>
        <c:delete val="0"/>
        <c:axPos val="b"/>
        <c:numFmt formatCode="mmm\-yy"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000" b="1" i="0" u="none" strike="noStrike" kern="1200" cap="all" baseline="0">
                <a:solidFill>
                  <a:schemeClr val="dk1">
                    <a:lumMod val="75000"/>
                    <a:lumOff val="25000"/>
                  </a:schemeClr>
                </a:solidFill>
                <a:latin typeface="+mn-lt"/>
                <a:ea typeface="+mn-ea"/>
                <a:cs typeface="+mn-cs"/>
              </a:defRPr>
            </a:pPr>
            <a:endParaRPr lang="es-CO"/>
          </a:p>
        </c:txPr>
        <c:crossAx val="456748128"/>
        <c:crosses val="autoZero"/>
        <c:auto val="1"/>
        <c:lblOffset val="100"/>
        <c:baseTimeUnit val="months"/>
      </c:dateAx>
      <c:valAx>
        <c:axId val="456748128"/>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456747568"/>
        <c:crosses val="autoZero"/>
        <c:crossBetween val="between"/>
      </c:valAx>
      <c:spPr>
        <a:noFill/>
        <a:ln>
          <a:noFill/>
        </a:ln>
        <a:effectLst/>
      </c:spPr>
    </c:plotArea>
    <c:plotVisOnly val="1"/>
    <c:dispBlanksAs val="gap"/>
    <c:showDLblsOverMax val="0"/>
  </c:chart>
  <c:spPr>
    <a:solidFill>
      <a:schemeClr val="accent1">
        <a:lumMod val="20000"/>
        <a:lumOff val="80000"/>
      </a:schemeClr>
    </a:solidFill>
    <a:ln w="9525" cap="flat" cmpd="sng" algn="ctr">
      <a:solidFill>
        <a:schemeClr val="dk1">
          <a:lumMod val="25000"/>
          <a:lumOff val="75000"/>
        </a:schemeClr>
      </a:solidFill>
      <a:round/>
    </a:ln>
    <a:effectLst>
      <a:outerShdw blurRad="50800" dist="50800" dir="5400000" algn="ctr" rotWithShape="0">
        <a:schemeClr val="tx1"/>
      </a:outerShdw>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a:solidFill>
                  <a:schemeClr val="tx1"/>
                </a:solidFill>
              </a:rPr>
              <a:t>CLIENTES POR VIGENCIA</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scatterChart>
        <c:scatterStyle val="lineMarker"/>
        <c:varyColors val="0"/>
        <c:ser>
          <c:idx val="0"/>
          <c:order val="0"/>
          <c:tx>
            <c:strRef>
              <c:f>Hoja3!$B$3</c:f>
              <c:strCache>
                <c:ptCount val="1"/>
                <c:pt idx="0">
                  <c:v>OBLIGACIONES</c:v>
                </c:pt>
              </c:strCache>
            </c:strRef>
          </c:tx>
          <c:spPr>
            <a:ln w="12700" cap="rnd">
              <a:solidFill>
                <a:schemeClr val="accent6">
                  <a:lumMod val="50000"/>
                </a:schemeClr>
              </a:solidFill>
              <a:round/>
            </a:ln>
            <a:effectLst>
              <a:outerShdw blurRad="57150" dist="19050" dir="5400000" algn="ctr" rotWithShape="0">
                <a:srgbClr val="000000">
                  <a:alpha val="63000"/>
                </a:srgbClr>
              </a:outerShdw>
            </a:effectLst>
          </c:spPr>
          <c:marker>
            <c:symbol val="circle"/>
            <c:size val="6"/>
            <c:spPr>
              <a:solidFill>
                <a:srgbClr val="99FF66"/>
              </a:solidFill>
              <a:ln w="9525" cap="rnd">
                <a:solidFill>
                  <a:schemeClr val="accent1"/>
                </a:solidFill>
                <a:round/>
              </a:ln>
              <a:effectLst>
                <a:outerShdw blurRad="57150" dist="19050" dir="5400000" algn="ctr" rotWithShape="0">
                  <a:srgbClr val="000000">
                    <a:alpha val="63000"/>
                  </a:srgbClr>
                </a:outerShdw>
              </a:effectLst>
            </c:spPr>
          </c:marker>
          <c:dLbls>
            <c:dLbl>
              <c:idx val="0"/>
              <c:layout>
                <c:manualLayout>
                  <c:x val="-9.8887515451174281E-3"/>
                  <c:y val="-4.365620111414981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7906880922950144E-2"/>
                  <c:y val="-9.45884357473245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9555006180469712E-2"/>
                  <c:y val="-8.36743854687871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3.4610630407910938E-2"/>
                  <c:y val="-8.0036368709274594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3.1314379892871981E-2"/>
                  <c:y val="-8.73124022282995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3.6258755665430693E-2"/>
                  <c:y val="-9.822645250683703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3.4610630407911125E-2"/>
                  <c:y val="-9.095041898781207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accent6">
                        <a:lumMod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xVal>
            <c:numRef>
              <c:f>Hoja3!$A$4:$A$10</c:f>
              <c:numCache>
                <c:formatCode>General</c:formatCode>
                <c:ptCount val="7"/>
                <c:pt idx="0">
                  <c:v>2018</c:v>
                </c:pt>
                <c:pt idx="1">
                  <c:v>2019</c:v>
                </c:pt>
                <c:pt idx="2">
                  <c:v>2020</c:v>
                </c:pt>
                <c:pt idx="3">
                  <c:v>2021</c:v>
                </c:pt>
                <c:pt idx="4">
                  <c:v>2022</c:v>
                </c:pt>
                <c:pt idx="5">
                  <c:v>2023</c:v>
                </c:pt>
                <c:pt idx="6">
                  <c:v>2024</c:v>
                </c:pt>
              </c:numCache>
            </c:numRef>
          </c:xVal>
          <c:yVal>
            <c:numRef>
              <c:f>Hoja3!$B$4:$B$10</c:f>
              <c:numCache>
                <c:formatCode>General</c:formatCode>
                <c:ptCount val="7"/>
                <c:pt idx="0">
                  <c:v>12918</c:v>
                </c:pt>
                <c:pt idx="1">
                  <c:v>11082</c:v>
                </c:pt>
                <c:pt idx="2">
                  <c:v>10912</c:v>
                </c:pt>
                <c:pt idx="3">
                  <c:v>9279</c:v>
                </c:pt>
                <c:pt idx="4">
                  <c:v>8876</c:v>
                </c:pt>
                <c:pt idx="5">
                  <c:v>7114</c:v>
                </c:pt>
                <c:pt idx="6">
                  <c:v>6824</c:v>
                </c:pt>
              </c:numCache>
            </c:numRef>
          </c:yVal>
          <c:smooth val="0"/>
        </c:ser>
        <c:dLbls>
          <c:showLegendKey val="0"/>
          <c:showVal val="0"/>
          <c:showCatName val="0"/>
          <c:showSerName val="0"/>
          <c:showPercent val="0"/>
          <c:showBubbleSize val="0"/>
        </c:dLbls>
        <c:axId val="543731216"/>
        <c:axId val="547626032"/>
      </c:scatterChart>
      <c:valAx>
        <c:axId val="543731216"/>
        <c:scaling>
          <c:orientation val="minMax"/>
          <c:max val="2024"/>
          <c:min val="2018"/>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547626032"/>
        <c:crosses val="autoZero"/>
        <c:crossBetween val="midCat"/>
      </c:valAx>
      <c:valAx>
        <c:axId val="547626032"/>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543731216"/>
        <c:crosses val="autoZero"/>
        <c:crossBetween val="midCat"/>
      </c:valAx>
      <c:spPr>
        <a:noFill/>
        <a:ln>
          <a:noFill/>
        </a:ln>
        <a:effectLst/>
      </c:spPr>
    </c:plotArea>
    <c:plotVisOnly val="1"/>
    <c:dispBlanksAs val="gap"/>
    <c:showDLblsOverMax val="0"/>
  </c:chart>
  <c:spPr>
    <a:gradFill flip="none" rotWithShape="1">
      <a:gsLst>
        <a:gs pos="0">
          <a:schemeClr val="accent1">
            <a:lumMod val="0"/>
            <a:lumOff val="10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PERDIDA</a:t>
            </a:r>
            <a:r>
              <a:rPr lang="es-CO" baseline="0"/>
              <a:t> DEL PODER ADQUISITIVO</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stacked"/>
        <c:varyColors val="0"/>
        <c:ser>
          <c:idx val="0"/>
          <c:order val="0"/>
          <c:tx>
            <c:strRef>
              <c:f>RECAUDO!$B$279</c:f>
              <c:strCache>
                <c:ptCount val="1"/>
                <c:pt idx="0">
                  <c:v>OTORGADO</c:v>
                </c:pt>
              </c:strCache>
            </c:strRef>
          </c:tx>
          <c:spPr>
            <a:solidFill>
              <a:schemeClr val="accent1"/>
            </a:solidFill>
            <a:ln>
              <a:noFill/>
            </a:ln>
            <a:effectLst/>
          </c:spPr>
          <c:invertIfNegative val="0"/>
          <c:cat>
            <c:numRef>
              <c:f>RECAUDO!$A$280:$A$286</c:f>
              <c:numCache>
                <c:formatCode>General</c:formatCode>
                <c:ptCount val="7"/>
                <c:pt idx="0">
                  <c:v>2024</c:v>
                </c:pt>
                <c:pt idx="1">
                  <c:v>2025</c:v>
                </c:pt>
                <c:pt idx="2">
                  <c:v>2026</c:v>
                </c:pt>
                <c:pt idx="3">
                  <c:v>2027</c:v>
                </c:pt>
                <c:pt idx="4">
                  <c:v>2028</c:v>
                </c:pt>
                <c:pt idx="5">
                  <c:v>2029</c:v>
                </c:pt>
                <c:pt idx="6">
                  <c:v>2030</c:v>
                </c:pt>
              </c:numCache>
            </c:numRef>
          </c:cat>
          <c:val>
            <c:numRef>
              <c:f>RECAUDO!$B$280:$B$286</c:f>
              <c:numCache>
                <c:formatCode>#,##0</c:formatCode>
                <c:ptCount val="7"/>
                <c:pt idx="0">
                  <c:v>33104000000</c:v>
                </c:pt>
                <c:pt idx="1">
                  <c:v>30292825768.667645</c:v>
                </c:pt>
                <c:pt idx="2">
                  <c:v>28268781045.789139</c:v>
                </c:pt>
                <c:pt idx="3">
                  <c:v>26379974846.761044</c:v>
                </c:pt>
                <c:pt idx="4">
                  <c:v>24617371077.604553</c:v>
                </c:pt>
                <c:pt idx="5">
                  <c:v>22972537399.780281</c:v>
                </c:pt>
                <c:pt idx="6">
                  <c:v>21437604889.679245</c:v>
                </c:pt>
              </c:numCache>
            </c:numRef>
          </c:val>
        </c:ser>
        <c:ser>
          <c:idx val="1"/>
          <c:order val="1"/>
          <c:tx>
            <c:strRef>
              <c:f>RECAUDO!$F$279</c:f>
              <c:strCache>
                <c:ptCount val="1"/>
                <c:pt idx="0">
                  <c:v>PERDIDA TOTAL</c:v>
                </c:pt>
              </c:strCache>
            </c:strRef>
          </c:tx>
          <c:spPr>
            <a:solidFill>
              <a:schemeClr val="accent2"/>
            </a:solidFill>
            <a:ln>
              <a:noFill/>
            </a:ln>
            <a:effectLst/>
          </c:spPr>
          <c:invertIfNegative val="0"/>
          <c:cat>
            <c:numRef>
              <c:f>RECAUDO!$A$280:$A$286</c:f>
              <c:numCache>
                <c:formatCode>General</c:formatCode>
                <c:ptCount val="7"/>
                <c:pt idx="0">
                  <c:v>2024</c:v>
                </c:pt>
                <c:pt idx="1">
                  <c:v>2025</c:v>
                </c:pt>
                <c:pt idx="2">
                  <c:v>2026</c:v>
                </c:pt>
                <c:pt idx="3">
                  <c:v>2027</c:v>
                </c:pt>
                <c:pt idx="4">
                  <c:v>2028</c:v>
                </c:pt>
                <c:pt idx="5">
                  <c:v>2029</c:v>
                </c:pt>
                <c:pt idx="6">
                  <c:v>2030</c:v>
                </c:pt>
              </c:numCache>
            </c:numRef>
          </c:cat>
          <c:val>
            <c:numRef>
              <c:f>RECAUDO!$F$280:$F$286</c:f>
              <c:numCache>
                <c:formatCode>#,##0</c:formatCode>
                <c:ptCount val="7"/>
                <c:pt idx="0">
                  <c:v>-2752924571.3153</c:v>
                </c:pt>
                <c:pt idx="1">
                  <c:v>-4635529562.5884361</c:v>
                </c:pt>
                <c:pt idx="2">
                  <c:v>-6392346463.7391815</c:v>
                </c:pt>
                <c:pt idx="3">
                  <c:v>-8031779928.7921333</c:v>
                </c:pt>
                <c:pt idx="4">
                  <c:v>-9561673046.6093712</c:v>
                </c:pt>
                <c:pt idx="5">
                  <c:v>-10989344862.414932</c:v>
                </c:pt>
                <c:pt idx="6">
                  <c:v>-12321625392.282009</c:v>
                </c:pt>
              </c:numCache>
            </c:numRef>
          </c:val>
        </c:ser>
        <c:dLbls>
          <c:showLegendKey val="0"/>
          <c:showVal val="0"/>
          <c:showCatName val="0"/>
          <c:showSerName val="0"/>
          <c:showPercent val="0"/>
          <c:showBubbleSize val="0"/>
        </c:dLbls>
        <c:gapWidth val="150"/>
        <c:overlap val="100"/>
        <c:axId val="456750928"/>
        <c:axId val="545763808"/>
      </c:barChart>
      <c:catAx>
        <c:axId val="456750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45763808"/>
        <c:crosses val="autoZero"/>
        <c:auto val="1"/>
        <c:lblAlgn val="ctr"/>
        <c:lblOffset val="100"/>
        <c:noMultiLvlLbl val="0"/>
      </c:catAx>
      <c:valAx>
        <c:axId val="545763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6750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6">
  <a:schemeClr val="accent6"/>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34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9525" cap="rnd">
        <a:solidFill>
          <a:schemeClr val="phClr"/>
        </a:solidFill>
        <a:round/>
      </a:ln>
    </cs:spPr>
  </cs:dataPointLine>
  <cs:dataPointMarker>
    <cs:lnRef idx="0">
      <cs:styleClr val="auto"/>
    </cs:lnRef>
    <cs:fillRef idx="3">
      <cs:styleClr val="auto"/>
    </cs:fillRef>
    <cs:effectRef idx="3"/>
    <cs:fontRef idx="minor">
      <a:schemeClr val="tx1"/>
    </cs:fontRef>
    <cs:spPr>
      <a:ln w="9525" cap="rnd">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759714</xdr:colOff>
      <xdr:row>51</xdr:row>
      <xdr:rowOff>189262</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18285714" cy="9904762"/>
        </a:xfrm>
        <a:prstGeom prst="rect">
          <a:avLst/>
        </a:prstGeom>
      </xdr:spPr>
    </xdr:pic>
    <xdr:clientData/>
  </xdr:twoCellAnchor>
  <xdr:twoCellAnchor editAs="oneCell">
    <xdr:from>
      <xdr:col>0</xdr:col>
      <xdr:colOff>0</xdr:colOff>
      <xdr:row>53</xdr:row>
      <xdr:rowOff>0</xdr:rowOff>
    </xdr:from>
    <xdr:to>
      <xdr:col>23</xdr:col>
      <xdr:colOff>759714</xdr:colOff>
      <xdr:row>104</xdr:row>
      <xdr:rowOff>189262</xdr:rowOff>
    </xdr:to>
    <xdr:pic>
      <xdr:nvPicPr>
        <xdr:cNvPr id="3" name="Imagen 2"/>
        <xdr:cNvPicPr>
          <a:picLocks noChangeAspect="1"/>
        </xdr:cNvPicPr>
      </xdr:nvPicPr>
      <xdr:blipFill>
        <a:blip xmlns:r="http://schemas.openxmlformats.org/officeDocument/2006/relationships" r:embed="rId2"/>
        <a:stretch>
          <a:fillRect/>
        </a:stretch>
      </xdr:blipFill>
      <xdr:spPr>
        <a:xfrm>
          <a:off x="0" y="10096500"/>
          <a:ext cx="18285714" cy="9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586822</xdr:colOff>
      <xdr:row>8</xdr:row>
      <xdr:rowOff>178490</xdr:rowOff>
    </xdr:from>
    <xdr:to>
      <xdr:col>37</xdr:col>
      <xdr:colOff>661489</xdr:colOff>
      <xdr:row>36</xdr:row>
      <xdr:rowOff>54014</xdr:rowOff>
    </xdr:to>
    <xdr:pic>
      <xdr:nvPicPr>
        <xdr:cNvPr id="2" name="Imagen 1"/>
        <xdr:cNvPicPr>
          <a:picLocks noChangeAspect="1"/>
        </xdr:cNvPicPr>
      </xdr:nvPicPr>
      <xdr:blipFill>
        <a:blip xmlns:r="http://schemas.openxmlformats.org/officeDocument/2006/relationships" r:embed="rId1"/>
        <a:stretch>
          <a:fillRect/>
        </a:stretch>
      </xdr:blipFill>
      <xdr:spPr>
        <a:xfrm>
          <a:off x="16613670" y="1702490"/>
          <a:ext cx="12266667" cy="5209524"/>
        </a:xfrm>
        <a:prstGeom prst="rect">
          <a:avLst/>
        </a:prstGeom>
      </xdr:spPr>
    </xdr:pic>
    <xdr:clientData/>
  </xdr:twoCellAnchor>
  <xdr:twoCellAnchor>
    <xdr:from>
      <xdr:col>1</xdr:col>
      <xdr:colOff>148755</xdr:colOff>
      <xdr:row>44</xdr:row>
      <xdr:rowOff>44821</xdr:rowOff>
    </xdr:from>
    <xdr:to>
      <xdr:col>10</xdr:col>
      <xdr:colOff>179294</xdr:colOff>
      <xdr:row>61</xdr:row>
      <xdr:rowOff>100853</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66674</xdr:colOff>
      <xdr:row>25</xdr:row>
      <xdr:rowOff>185736</xdr:rowOff>
    </xdr:from>
    <xdr:to>
      <xdr:col>14</xdr:col>
      <xdr:colOff>361949</xdr:colOff>
      <xdr:row>43</xdr:row>
      <xdr:rowOff>95249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1243012</xdr:colOff>
      <xdr:row>258</xdr:row>
      <xdr:rowOff>166687</xdr:rowOff>
    </xdr:from>
    <xdr:to>
      <xdr:col>13</xdr:col>
      <xdr:colOff>9525</xdr:colOff>
      <xdr:row>274</xdr:row>
      <xdr:rowOff>161925</xdr:rowOff>
    </xdr:to>
    <xdr:graphicFrame macro="">
      <xdr:nvGraphicFramePr>
        <xdr:cNvPr id="8" name="Gráfico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dwin.bolivar/Downloads/Reporte%20Listado%20Solicitud%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oja1"/>
    </sheetNames>
    <sheetDataSet>
      <sheetData sheetId="0" refreshError="1"/>
      <sheetData sheetId="1" refreshError="1">
        <row r="2">
          <cell r="C2">
            <v>52172190</v>
          </cell>
        </row>
        <row r="4">
          <cell r="C4">
            <v>65698767</v>
          </cell>
          <cell r="D4" t="str">
            <v>LOZANO MORENO CIELO</v>
          </cell>
          <cell r="E4">
            <v>44986.332962962966</v>
          </cell>
        </row>
        <row r="5">
          <cell r="C5">
            <v>75085860</v>
          </cell>
          <cell r="D5" t="str">
            <v>ARIAS DIAZ JOHN HERMES</v>
          </cell>
          <cell r="E5">
            <v>44986.339884259258</v>
          </cell>
        </row>
        <row r="6">
          <cell r="C6">
            <v>18608881</v>
          </cell>
          <cell r="D6" t="str">
            <v>HERNANDEZ ARBOLEDA WILLIAM</v>
          </cell>
          <cell r="E6">
            <v>44986.341608796298</v>
          </cell>
        </row>
        <row r="7">
          <cell r="C7">
            <v>14799340</v>
          </cell>
          <cell r="D7" t="str">
            <v>OLIVEROS RUIZ DIEGO  ALEXANDER</v>
          </cell>
          <cell r="E7">
            <v>44986.34202546296</v>
          </cell>
        </row>
        <row r="8">
          <cell r="C8">
            <v>17411594</v>
          </cell>
          <cell r="D8" t="str">
            <v>CIPRIAN MAYORGA PABLO EMILIO</v>
          </cell>
          <cell r="E8">
            <v>44986.342488425929</v>
          </cell>
        </row>
        <row r="9">
          <cell r="C9">
            <v>79951891</v>
          </cell>
          <cell r="D9" t="str">
            <v>RAMIREZ VARGAS FABIAN ENRIQUE</v>
          </cell>
          <cell r="E9">
            <v>44986.343287037038</v>
          </cell>
        </row>
        <row r="10">
          <cell r="C10">
            <v>1026149982</v>
          </cell>
          <cell r="D10" t="str">
            <v>NUÑEZ CUERVO JHEISLER VINCENT</v>
          </cell>
          <cell r="E10">
            <v>44986.346261574072</v>
          </cell>
        </row>
        <row r="11">
          <cell r="C11">
            <v>52338670</v>
          </cell>
          <cell r="D11" t="str">
            <v>PATIÑO CARVAJAL DIANA PATRICIA</v>
          </cell>
          <cell r="E11">
            <v>44986.346365740741</v>
          </cell>
        </row>
        <row r="12">
          <cell r="C12">
            <v>41913800</v>
          </cell>
          <cell r="D12" t="str">
            <v>ARIZA BUENO LUDIVERLY</v>
          </cell>
          <cell r="E12">
            <v>44986.346909722219</v>
          </cell>
        </row>
        <row r="13">
          <cell r="C13">
            <v>19308567</v>
          </cell>
          <cell r="D13" t="str">
            <v>MARTINEZ RUIZ PEDRO MIGUEL</v>
          </cell>
          <cell r="E13">
            <v>44986.351076388892</v>
          </cell>
        </row>
        <row r="14">
          <cell r="C14">
            <v>79708697</v>
          </cell>
          <cell r="D14" t="str">
            <v>MARTINEZ SANABRIA LUIS FERNANDO</v>
          </cell>
          <cell r="E14">
            <v>44986.3516087963</v>
          </cell>
        </row>
        <row r="15">
          <cell r="C15">
            <v>80171792</v>
          </cell>
          <cell r="D15" t="str">
            <v>MOLINA VEGA WILMER</v>
          </cell>
          <cell r="E15">
            <v>44987.46979166667</v>
          </cell>
        </row>
        <row r="16">
          <cell r="C16">
            <v>1069402446</v>
          </cell>
          <cell r="D16" t="str">
            <v>LOZANO  CARLOS ANDRES</v>
          </cell>
          <cell r="E16">
            <v>44986.355416666665</v>
          </cell>
        </row>
        <row r="17">
          <cell r="C17">
            <v>23522200</v>
          </cell>
          <cell r="D17" t="str">
            <v>VELANDIA ALARCON ANA GEORGINA</v>
          </cell>
          <cell r="E17">
            <v>44986.356678240743</v>
          </cell>
        </row>
        <row r="18">
          <cell r="C18">
            <v>79973810</v>
          </cell>
          <cell r="D18" t="str">
            <v>OTALVARO GARCIA ROHIVER MAURICIO</v>
          </cell>
          <cell r="E18">
            <v>44986.35900462963</v>
          </cell>
        </row>
        <row r="19">
          <cell r="C19">
            <v>86088353</v>
          </cell>
          <cell r="D19" t="str">
            <v>CUBURUCO PEREZ HAILER EDUARDO</v>
          </cell>
          <cell r="E19">
            <v>44986.359907407408</v>
          </cell>
        </row>
        <row r="20">
          <cell r="C20">
            <v>88266380</v>
          </cell>
          <cell r="D20" t="str">
            <v>MALDONADO CAICEDO JOHN  JAIRO</v>
          </cell>
          <cell r="E20">
            <v>44986.361319444448</v>
          </cell>
        </row>
        <row r="21">
          <cell r="C21">
            <v>79745533</v>
          </cell>
          <cell r="D21" t="str">
            <v>GONZALEZ MORENO ALEXANDER</v>
          </cell>
          <cell r="E21">
            <v>44986.36141203704</v>
          </cell>
        </row>
        <row r="22">
          <cell r="C22">
            <v>7162247</v>
          </cell>
          <cell r="D22" t="str">
            <v>BUSTAMANTE JIMENEZ HECTOR ARMANDO</v>
          </cell>
          <cell r="E22">
            <v>44986.361909722225</v>
          </cell>
        </row>
        <row r="23">
          <cell r="C23">
            <v>10026359</v>
          </cell>
          <cell r="D23" t="str">
            <v>BURITICA TABARES CARLOS ARIEL</v>
          </cell>
          <cell r="E23">
            <v>44986.362638888888</v>
          </cell>
        </row>
        <row r="24">
          <cell r="C24">
            <v>54259391</v>
          </cell>
          <cell r="D24" t="str">
            <v>BEDOYA MOSQUERA MELITINA</v>
          </cell>
          <cell r="E24">
            <v>44986.363020833334</v>
          </cell>
        </row>
        <row r="25">
          <cell r="C25">
            <v>53050042</v>
          </cell>
          <cell r="D25" t="str">
            <v>CRUZ BUENO CAROL ANDREA</v>
          </cell>
          <cell r="E25">
            <v>44986.363275462965</v>
          </cell>
        </row>
        <row r="26">
          <cell r="C26">
            <v>16919864</v>
          </cell>
          <cell r="D26" t="str">
            <v>ORDÓNEZ LÓPEZ LUIS FERNANDO</v>
          </cell>
          <cell r="E26">
            <v>44986.363275462965</v>
          </cell>
        </row>
        <row r="27">
          <cell r="C27">
            <v>52755331</v>
          </cell>
          <cell r="D27" t="str">
            <v>OROZCO BETANCUR YENY LUCERO</v>
          </cell>
          <cell r="E27">
            <v>44986.364421296297</v>
          </cell>
        </row>
        <row r="28">
          <cell r="C28">
            <v>1061738921</v>
          </cell>
          <cell r="D28" t="str">
            <v>REALPE MOLANO JESUS FELIPE</v>
          </cell>
          <cell r="E28">
            <v>44986.365312499998</v>
          </cell>
        </row>
        <row r="29">
          <cell r="C29">
            <v>91282187</v>
          </cell>
          <cell r="D29" t="str">
            <v>ESTUPIÑAN RAMIREZ EDISON FELIPE</v>
          </cell>
          <cell r="E29">
            <v>44986.368414351855</v>
          </cell>
        </row>
        <row r="30">
          <cell r="C30">
            <v>16139707</v>
          </cell>
          <cell r="D30" t="str">
            <v>JIMENEZ CASTAÑO SANTIAGO</v>
          </cell>
          <cell r="E30">
            <v>44986.369490740741</v>
          </cell>
        </row>
        <row r="31">
          <cell r="C31">
            <v>1016008542</v>
          </cell>
          <cell r="D31" t="str">
            <v>LEIVA RODRIGUEZ WILLIAM FARID</v>
          </cell>
          <cell r="E31">
            <v>44986.371874999997</v>
          </cell>
        </row>
        <row r="32">
          <cell r="C32">
            <v>4211421</v>
          </cell>
          <cell r="D32" t="str">
            <v>MELO MELO JAIRO NELSON</v>
          </cell>
          <cell r="E32">
            <v>44986.372141203705</v>
          </cell>
        </row>
        <row r="33">
          <cell r="C33">
            <v>1022346883</v>
          </cell>
          <cell r="D33" t="str">
            <v>RIVERA LIZARAZO RAQUEL ADRIANA</v>
          </cell>
          <cell r="E33">
            <v>44986.374305555553</v>
          </cell>
        </row>
        <row r="34">
          <cell r="C34">
            <v>1098623250</v>
          </cell>
          <cell r="D34" t="str">
            <v>LIZARAZO JIMENEZ RAUL ANDRES</v>
          </cell>
          <cell r="E34">
            <v>44986.374479166669</v>
          </cell>
        </row>
        <row r="35">
          <cell r="C35">
            <v>74374632</v>
          </cell>
          <cell r="D35" t="str">
            <v>MANCIPE MANCIPE WILLIAM</v>
          </cell>
          <cell r="E35">
            <v>44986.375428240739</v>
          </cell>
        </row>
        <row r="36">
          <cell r="C36">
            <v>79852998</v>
          </cell>
          <cell r="D36" t="str">
            <v>GUERRERO  ELBER</v>
          </cell>
          <cell r="E36">
            <v>44986.37572916667</v>
          </cell>
        </row>
        <row r="37">
          <cell r="C37">
            <v>19489607</v>
          </cell>
          <cell r="D37" t="str">
            <v>SANCHEZ SANCHEZ JOSE VICENTE</v>
          </cell>
          <cell r="E37">
            <v>44986.376736111109</v>
          </cell>
        </row>
        <row r="38">
          <cell r="C38">
            <v>46357749</v>
          </cell>
          <cell r="D38" t="str">
            <v>GUIO MARTINEZ NANCY</v>
          </cell>
          <cell r="E38">
            <v>44987.459317129629</v>
          </cell>
        </row>
        <row r="39">
          <cell r="C39">
            <v>80799066</v>
          </cell>
          <cell r="D39" t="str">
            <v>CARDENAS BERDUGO FREDY REINALDO</v>
          </cell>
          <cell r="E39">
            <v>44987.457546296297</v>
          </cell>
        </row>
        <row r="40">
          <cell r="C40">
            <v>66963161</v>
          </cell>
          <cell r="D40" t="str">
            <v>CASTAÑO MARIN CONSTANZA LILIANA</v>
          </cell>
          <cell r="E40">
            <v>44986.380520833336</v>
          </cell>
        </row>
        <row r="41">
          <cell r="C41">
            <v>18522949</v>
          </cell>
          <cell r="D41" t="str">
            <v>YEPES GOMEZ DAVID ALEXANDER</v>
          </cell>
          <cell r="E41">
            <v>44986.381701388891</v>
          </cell>
        </row>
        <row r="42">
          <cell r="C42">
            <v>1053800968</v>
          </cell>
          <cell r="D42" t="str">
            <v>CORTES CEBALLOS JEYSON ANDRES</v>
          </cell>
          <cell r="E42">
            <v>44986.382361111115</v>
          </cell>
        </row>
        <row r="43">
          <cell r="C43">
            <v>7319881</v>
          </cell>
          <cell r="D43" t="str">
            <v>ORTIZ SANABRIA JUAN IVAN</v>
          </cell>
          <cell r="E43">
            <v>44986.382592592592</v>
          </cell>
        </row>
        <row r="44">
          <cell r="C44">
            <v>1037600975</v>
          </cell>
          <cell r="D44" t="str">
            <v>TORRES  PINEDA  JUAN  ESTEBAN</v>
          </cell>
          <cell r="E44">
            <v>44986.3827662037</v>
          </cell>
        </row>
        <row r="45">
          <cell r="C45">
            <v>1049606348</v>
          </cell>
          <cell r="D45" t="str">
            <v>BERNAL  CRISTIAN JHOAN</v>
          </cell>
          <cell r="E45">
            <v>44986.387106481481</v>
          </cell>
        </row>
        <row r="46">
          <cell r="C46">
            <v>1098610203</v>
          </cell>
          <cell r="D46" t="str">
            <v>ORTIZ MENDOZA RUBEN ARIEL</v>
          </cell>
          <cell r="E46">
            <v>44986.387233796297</v>
          </cell>
        </row>
        <row r="47">
          <cell r="C47">
            <v>42936401</v>
          </cell>
          <cell r="D47" t="str">
            <v>BARRIENTOS BALBIN MARYORY</v>
          </cell>
          <cell r="E47">
            <v>44986.388043981482</v>
          </cell>
        </row>
        <row r="48">
          <cell r="C48">
            <v>1053764874</v>
          </cell>
          <cell r="D48" t="str">
            <v>MUÑOZ RAMIREZ JUAN CAMILO</v>
          </cell>
          <cell r="E48">
            <v>44986.390451388892</v>
          </cell>
        </row>
        <row r="49">
          <cell r="C49">
            <v>1053781096</v>
          </cell>
          <cell r="D49" t="str">
            <v>TABORDA ARICAPA OSCAR MAURICIO</v>
          </cell>
          <cell r="E49">
            <v>44986.391250000001</v>
          </cell>
        </row>
        <row r="50">
          <cell r="C50">
            <v>80829481</v>
          </cell>
          <cell r="D50" t="str">
            <v>GOMEZ RODRIGUEZ WILMAR ALEJANDRO</v>
          </cell>
          <cell r="E50">
            <v>44986.391423611109</v>
          </cell>
        </row>
        <row r="51">
          <cell r="C51">
            <v>80137835</v>
          </cell>
          <cell r="D51" t="str">
            <v>BELTRAN MORA JUAN PABLO</v>
          </cell>
          <cell r="E51">
            <v>44986.39502314815</v>
          </cell>
        </row>
        <row r="52">
          <cell r="C52">
            <v>75098734</v>
          </cell>
          <cell r="D52" t="str">
            <v>CASTILLO GUTIERREZ JOSE WILMAR</v>
          </cell>
          <cell r="E52">
            <v>44986.397199074076</v>
          </cell>
        </row>
        <row r="53">
          <cell r="C53">
            <v>11408274</v>
          </cell>
          <cell r="D53" t="str">
            <v>TORRES  POLIDORO</v>
          </cell>
          <cell r="E53">
            <v>44986.397881944446</v>
          </cell>
        </row>
        <row r="54">
          <cell r="C54">
            <v>1053785189</v>
          </cell>
          <cell r="D54" t="str">
            <v>ARDILA ARISTIZABAL FREYDER AUGUSTO</v>
          </cell>
          <cell r="E54">
            <v>44986.398912037039</v>
          </cell>
        </row>
        <row r="55">
          <cell r="C55">
            <v>1014185905</v>
          </cell>
          <cell r="D55" t="str">
            <v>TUTA ARIAS DAVID ALEJANDRO</v>
          </cell>
          <cell r="E55">
            <v>44986.399525462963</v>
          </cell>
        </row>
        <row r="56">
          <cell r="C56">
            <v>41212898</v>
          </cell>
          <cell r="D56" t="str">
            <v>BAMBAGUY CORDERO STELLA</v>
          </cell>
          <cell r="E56">
            <v>44986.402141203704</v>
          </cell>
        </row>
        <row r="57">
          <cell r="C57">
            <v>91185431</v>
          </cell>
          <cell r="D57" t="str">
            <v>FLOREZ  SERGIO ANDRES</v>
          </cell>
          <cell r="E57">
            <v>44986.402280092596</v>
          </cell>
        </row>
        <row r="58">
          <cell r="C58">
            <v>52547005</v>
          </cell>
          <cell r="D58" t="str">
            <v>HASTAMORIR RODRIGUEZ SANDRA MILENA</v>
          </cell>
          <cell r="E58">
            <v>44986.403043981481</v>
          </cell>
        </row>
        <row r="59">
          <cell r="C59">
            <v>86074085</v>
          </cell>
          <cell r="D59" t="str">
            <v>FERNANDEZ CORONADO FERNAN</v>
          </cell>
          <cell r="E59">
            <v>44986.405243055553</v>
          </cell>
        </row>
        <row r="60">
          <cell r="C60">
            <v>75094392</v>
          </cell>
          <cell r="D60" t="str">
            <v>BUITRAGO CARDONA ALEXANDER</v>
          </cell>
          <cell r="E60">
            <v>44986.406550925924</v>
          </cell>
        </row>
        <row r="61">
          <cell r="C61">
            <v>80139269</v>
          </cell>
          <cell r="D61" t="str">
            <v>PULIDO PEREZ RONALD PAUL</v>
          </cell>
          <cell r="E61">
            <v>44986.406851851854</v>
          </cell>
        </row>
        <row r="62">
          <cell r="C62">
            <v>80072909</v>
          </cell>
          <cell r="D62" t="str">
            <v>BERRIO BUITRAGO RUBEN DARIO</v>
          </cell>
          <cell r="E62">
            <v>44986.407546296294</v>
          </cell>
        </row>
        <row r="63">
          <cell r="C63">
            <v>79751629</v>
          </cell>
          <cell r="D63" t="str">
            <v>GUTIERREZ GONZALEZ JOSE ALFREDO</v>
          </cell>
          <cell r="E63">
            <v>44986.408460648148</v>
          </cell>
        </row>
        <row r="64">
          <cell r="C64">
            <v>80877813</v>
          </cell>
          <cell r="D64" t="str">
            <v>ALONSO MANCIPE FREDY</v>
          </cell>
          <cell r="E64">
            <v>44986.409375000003</v>
          </cell>
        </row>
        <row r="65">
          <cell r="C65">
            <v>1053787755</v>
          </cell>
          <cell r="D65" t="str">
            <v>CUCAITA PATIÑO DANIEL</v>
          </cell>
          <cell r="E65">
            <v>44986.410486111112</v>
          </cell>
        </row>
        <row r="66">
          <cell r="C66">
            <v>1116258995</v>
          </cell>
          <cell r="D66" t="str">
            <v>RAMIREZ ROJAS JHON EDWIN</v>
          </cell>
          <cell r="E66">
            <v>44986.412719907406</v>
          </cell>
        </row>
        <row r="67">
          <cell r="C67">
            <v>1014244468</v>
          </cell>
          <cell r="D67" t="str">
            <v>RAMIREZ SOLANO JUAN CARLOS</v>
          </cell>
          <cell r="E67">
            <v>44986.413726851853</v>
          </cell>
        </row>
        <row r="68">
          <cell r="C68">
            <v>1116264339</v>
          </cell>
          <cell r="D68" t="str">
            <v>DARAVIÑA  ESCOBAR JOHAN RODRIGO</v>
          </cell>
          <cell r="E68">
            <v>44986.414513888885</v>
          </cell>
        </row>
        <row r="69">
          <cell r="C69">
            <v>80049656</v>
          </cell>
          <cell r="D69" t="str">
            <v>MANRIQUE TRIANA  EDWIN JAIR</v>
          </cell>
          <cell r="E69">
            <v>44986.416250000002</v>
          </cell>
        </row>
        <row r="70">
          <cell r="C70">
            <v>98646980</v>
          </cell>
          <cell r="D70" t="str">
            <v>MEJIA  CARLOS ALBERTO</v>
          </cell>
          <cell r="E70">
            <v>44986.416678240741</v>
          </cell>
        </row>
        <row r="71">
          <cell r="C71">
            <v>1094955553</v>
          </cell>
          <cell r="D71" t="str">
            <v>BUSTAMANTE CORDOBA WINNY</v>
          </cell>
          <cell r="E71">
            <v>44986.416724537034</v>
          </cell>
        </row>
        <row r="72">
          <cell r="C72">
            <v>53099173</v>
          </cell>
          <cell r="D72" t="str">
            <v>CASTAÑO GONZALEZ LADY LIZETH</v>
          </cell>
          <cell r="E72">
            <v>44986.417430555557</v>
          </cell>
        </row>
        <row r="73">
          <cell r="C73">
            <v>86078265</v>
          </cell>
          <cell r="D73" t="str">
            <v>PARRADO GIL CIRO ESTEBAN</v>
          </cell>
          <cell r="E73">
            <v>44986.41747685185</v>
          </cell>
        </row>
        <row r="74">
          <cell r="C74">
            <v>51867500</v>
          </cell>
          <cell r="D74" t="str">
            <v>GUEVARA SIERRA DOLLY</v>
          </cell>
          <cell r="E74">
            <v>44986.419409722221</v>
          </cell>
        </row>
        <row r="75">
          <cell r="C75">
            <v>94483246</v>
          </cell>
          <cell r="D75" t="str">
            <v>FRANCO LOPEZ CHRISTIAN FARUTH</v>
          </cell>
          <cell r="E75">
            <v>44986.423854166664</v>
          </cell>
        </row>
        <row r="76">
          <cell r="C76">
            <v>1013625022</v>
          </cell>
          <cell r="D76" t="str">
            <v>SUESCA NAJAR VICTOR MANUEL</v>
          </cell>
          <cell r="E76">
            <v>44986.424421296295</v>
          </cell>
        </row>
        <row r="77">
          <cell r="C77">
            <v>1057582592</v>
          </cell>
          <cell r="D77" t="str">
            <v>LEGUIZAMO NIÑO JUAN SEBASTIAN</v>
          </cell>
          <cell r="E77">
            <v>44986.424432870372</v>
          </cell>
        </row>
        <row r="78">
          <cell r="C78">
            <v>75069178</v>
          </cell>
          <cell r="D78" t="str">
            <v>GONZALEZ HERRERA LUIS FERNANDO</v>
          </cell>
          <cell r="E78">
            <v>44986.424826388888</v>
          </cell>
        </row>
        <row r="79">
          <cell r="C79">
            <v>1054091735</v>
          </cell>
          <cell r="D79" t="str">
            <v>PARDO PARDO PEDRO JULIO</v>
          </cell>
          <cell r="E79">
            <v>44986.426782407405</v>
          </cell>
        </row>
        <row r="80">
          <cell r="C80">
            <v>80236149</v>
          </cell>
          <cell r="D80" t="str">
            <v>BLANCO CAMACHO JUAN CARLOS</v>
          </cell>
          <cell r="E80">
            <v>44986.427314814813</v>
          </cell>
        </row>
        <row r="81">
          <cell r="C81">
            <v>80740196</v>
          </cell>
          <cell r="D81" t="str">
            <v>SANCHEZ SUAREZ CARLOS ANDRES</v>
          </cell>
          <cell r="E81">
            <v>44986.427314814813</v>
          </cell>
        </row>
        <row r="82">
          <cell r="C82">
            <v>7177034</v>
          </cell>
          <cell r="D82" t="str">
            <v>ZAMBRANO LOPEZ JHON FREDY</v>
          </cell>
          <cell r="E82">
            <v>44986.42732638889</v>
          </cell>
        </row>
        <row r="83">
          <cell r="C83">
            <v>80903209</v>
          </cell>
          <cell r="D83" t="str">
            <v>PRIETO HERNÁNDEZ LUIS MAURICIO</v>
          </cell>
          <cell r="E83">
            <v>44986.430150462962</v>
          </cell>
        </row>
        <row r="84">
          <cell r="C84">
            <v>52285610</v>
          </cell>
          <cell r="D84" t="str">
            <v>VILLAMIL MICAN ANDREA DEL PILAR</v>
          </cell>
          <cell r="E84">
            <v>44986.430231481485</v>
          </cell>
        </row>
        <row r="85">
          <cell r="C85">
            <v>1019040809</v>
          </cell>
          <cell r="D85" t="str">
            <v>BARAJAS HERNANDEZ DANIEL FERNANDO</v>
          </cell>
          <cell r="E85">
            <v>44986.431817129633</v>
          </cell>
        </row>
        <row r="86">
          <cell r="C86">
            <v>81740468</v>
          </cell>
          <cell r="D86" t="str">
            <v>CONTRERAS PRECIADO JAIME STIHP</v>
          </cell>
          <cell r="E86">
            <v>44986.433518518519</v>
          </cell>
        </row>
        <row r="87">
          <cell r="C87">
            <v>80142099</v>
          </cell>
          <cell r="D87" t="str">
            <v>GARZON MACIAS JUAN CARLOS</v>
          </cell>
          <cell r="E87">
            <v>44986.43377314815</v>
          </cell>
        </row>
        <row r="88">
          <cell r="C88">
            <v>1053810228</v>
          </cell>
          <cell r="D88" t="str">
            <v>BETANCUR DELGADILLO YULIANA</v>
          </cell>
          <cell r="E88">
            <v>44986.438148148147</v>
          </cell>
        </row>
        <row r="89">
          <cell r="C89">
            <v>1092910827</v>
          </cell>
          <cell r="D89" t="str">
            <v>MEJIA MOSCOSO  ANDRES  MARCELO</v>
          </cell>
          <cell r="E89">
            <v>44986.438206018516</v>
          </cell>
        </row>
        <row r="90">
          <cell r="C90">
            <v>41606758</v>
          </cell>
          <cell r="D90" t="str">
            <v>AMAYA RIAÑO MARIA CELINA</v>
          </cell>
          <cell r="E90">
            <v>44986.439074074071</v>
          </cell>
        </row>
        <row r="91">
          <cell r="C91">
            <v>91519760</v>
          </cell>
          <cell r="D91" t="str">
            <v>SANCHEZ FUENTES ALEXANDER</v>
          </cell>
          <cell r="E91">
            <v>44986.439282407409</v>
          </cell>
        </row>
        <row r="92">
          <cell r="C92">
            <v>1095700709</v>
          </cell>
          <cell r="D92" t="str">
            <v>BECERRA SARMIENTO DIEGO ARMANDO</v>
          </cell>
          <cell r="E92">
            <v>44986.44122685185</v>
          </cell>
        </row>
        <row r="93">
          <cell r="C93">
            <v>73240324</v>
          </cell>
          <cell r="D93" t="str">
            <v>AMADO HERNANDEZ SAMAEL JAVIER</v>
          </cell>
          <cell r="E93">
            <v>44986.441412037035</v>
          </cell>
        </row>
        <row r="94">
          <cell r="C94">
            <v>13813897</v>
          </cell>
          <cell r="D94" t="str">
            <v>GOMEZ ALFONSO PAULO ENRIQUE</v>
          </cell>
          <cell r="E94">
            <v>44986.441643518519</v>
          </cell>
        </row>
        <row r="95">
          <cell r="C95">
            <v>1090335961</v>
          </cell>
          <cell r="D95" t="str">
            <v>LOAIZA VELEZ JHON DAIRO</v>
          </cell>
          <cell r="E95">
            <v>44986.441770833335</v>
          </cell>
        </row>
        <row r="96">
          <cell r="C96">
            <v>7187160</v>
          </cell>
          <cell r="D96" t="str">
            <v>MONROY GALINDO ANTONIO EMANUEL</v>
          </cell>
          <cell r="E96">
            <v>44986.444120370368</v>
          </cell>
        </row>
        <row r="97">
          <cell r="C97">
            <v>17189287</v>
          </cell>
          <cell r="D97" t="str">
            <v>DUQUE CORREA OBED</v>
          </cell>
          <cell r="E97">
            <v>44986.445335648146</v>
          </cell>
        </row>
        <row r="98">
          <cell r="C98">
            <v>83219319</v>
          </cell>
          <cell r="D98" t="str">
            <v>JOAQUI MOLINA JOSE WILIAN</v>
          </cell>
          <cell r="E98">
            <v>44986.445671296293</v>
          </cell>
        </row>
        <row r="99">
          <cell r="C99">
            <v>1022331792</v>
          </cell>
          <cell r="D99" t="str">
            <v>GARZON MACIAS IVAN CAMILO</v>
          </cell>
          <cell r="E99">
            <v>44986.447418981479</v>
          </cell>
        </row>
        <row r="100">
          <cell r="C100">
            <v>9432096</v>
          </cell>
          <cell r="D100" t="str">
            <v>ZAMORA MARTINEZ PEDRO PABLO</v>
          </cell>
          <cell r="E100">
            <v>44987.586041666669</v>
          </cell>
        </row>
        <row r="101">
          <cell r="C101">
            <v>66850329</v>
          </cell>
          <cell r="D101" t="str">
            <v>PINILLA RUIZ GLADYS JUDITH</v>
          </cell>
          <cell r="E101">
            <v>44986.450243055559</v>
          </cell>
        </row>
        <row r="102">
          <cell r="C102">
            <v>79719456</v>
          </cell>
          <cell r="D102" t="str">
            <v>SANCHEZ MAYNE LUIS CARLOS</v>
          </cell>
          <cell r="E102">
            <v>44986.451770833337</v>
          </cell>
        </row>
        <row r="103">
          <cell r="C103">
            <v>1045048766</v>
          </cell>
          <cell r="D103" t="str">
            <v>HENAO JARAMILLO JESSICA ALEJANDRA</v>
          </cell>
          <cell r="E103">
            <v>44986.45207175926</v>
          </cell>
        </row>
        <row r="104">
          <cell r="C104">
            <v>3377690</v>
          </cell>
          <cell r="D104" t="str">
            <v>RESTREPO ESCOBAR CARLOS MARIO</v>
          </cell>
          <cell r="E104">
            <v>44986.452256944445</v>
          </cell>
        </row>
        <row r="105">
          <cell r="C105">
            <v>10542783</v>
          </cell>
          <cell r="D105" t="str">
            <v>ORDOÑEZ ANACONA HAROLD</v>
          </cell>
          <cell r="E105">
            <v>44986.452696759261</v>
          </cell>
        </row>
        <row r="106">
          <cell r="C106">
            <v>1023881623</v>
          </cell>
          <cell r="D106" t="str">
            <v>PEREZ MINGAN CARLOS ALFONSO</v>
          </cell>
          <cell r="E106">
            <v>44986.455254629633</v>
          </cell>
        </row>
        <row r="107">
          <cell r="C107">
            <v>80038282</v>
          </cell>
          <cell r="D107" t="str">
            <v>BURGOS TORRES WILSON RENE</v>
          </cell>
          <cell r="E107">
            <v>44986.456354166665</v>
          </cell>
        </row>
        <row r="108">
          <cell r="C108">
            <v>1061724602</v>
          </cell>
          <cell r="D108" t="str">
            <v>ERAZO  YACUMAL RUBEN DARIO</v>
          </cell>
          <cell r="E108">
            <v>44986.456365740742</v>
          </cell>
        </row>
        <row r="109">
          <cell r="C109">
            <v>46457685</v>
          </cell>
          <cell r="D109" t="str">
            <v>MONTAÑEZ CARDENAS NYDIA TERESA</v>
          </cell>
          <cell r="E109">
            <v>44986.45652777778</v>
          </cell>
        </row>
        <row r="110">
          <cell r="C110">
            <v>63392102</v>
          </cell>
          <cell r="D110" t="str">
            <v>GALVIS GARCIA ISABEL</v>
          </cell>
          <cell r="E110">
            <v>44986.45684027778</v>
          </cell>
        </row>
        <row r="111">
          <cell r="C111">
            <v>93438709</v>
          </cell>
          <cell r="D111" t="str">
            <v>DE LOS RIOS MENDIETA JUAN CARLOS</v>
          </cell>
          <cell r="E111">
            <v>44986.457361111112</v>
          </cell>
        </row>
        <row r="112">
          <cell r="C112">
            <v>93414466</v>
          </cell>
          <cell r="D112" t="str">
            <v>MURCIA CASAS JORGE ALEXANDER</v>
          </cell>
          <cell r="E112">
            <v>44986.458055555559</v>
          </cell>
        </row>
        <row r="113">
          <cell r="C113">
            <v>1053610987</v>
          </cell>
          <cell r="D113" t="str">
            <v>FONSECA BECERRA JUAN DAVID</v>
          </cell>
          <cell r="E113">
            <v>44986.458240740743</v>
          </cell>
        </row>
        <row r="114">
          <cell r="C114">
            <v>1017125948</v>
          </cell>
          <cell r="D114" t="str">
            <v>GRANADOS TORO ANDRES FELIPE</v>
          </cell>
          <cell r="E114">
            <v>44986.460613425923</v>
          </cell>
        </row>
        <row r="115">
          <cell r="C115">
            <v>2230759</v>
          </cell>
          <cell r="D115" t="str">
            <v>GUTIERREZ SALAZAR JHOAN MANUEL</v>
          </cell>
          <cell r="E115">
            <v>44986.461423611108</v>
          </cell>
        </row>
        <row r="116">
          <cell r="C116">
            <v>1073602744</v>
          </cell>
          <cell r="D116" t="str">
            <v>BOLIVAR CHAVES MARIA ANGELICA</v>
          </cell>
          <cell r="E116">
            <v>44986.463368055556</v>
          </cell>
        </row>
        <row r="117">
          <cell r="C117">
            <v>93439670</v>
          </cell>
          <cell r="D117" t="str">
            <v>VEGA GOMEZ PEDRO ANDRES</v>
          </cell>
          <cell r="E117">
            <v>44986.466192129628</v>
          </cell>
        </row>
        <row r="118">
          <cell r="C118">
            <v>80004402</v>
          </cell>
          <cell r="D118" t="str">
            <v>APONTE ESTUPIÑAN OSWALDO</v>
          </cell>
          <cell r="E118">
            <v>44986.466226851851</v>
          </cell>
        </row>
        <row r="119">
          <cell r="C119">
            <v>80152565</v>
          </cell>
          <cell r="D119" t="str">
            <v>MEDINA FRANCO OMAR</v>
          </cell>
          <cell r="E119">
            <v>44986.469236111108</v>
          </cell>
        </row>
        <row r="120">
          <cell r="C120">
            <v>15879007</v>
          </cell>
          <cell r="D120" t="str">
            <v>GARCIA LINARES JUAN PABLO</v>
          </cell>
          <cell r="E120">
            <v>44986.470509259256</v>
          </cell>
        </row>
        <row r="121">
          <cell r="C121">
            <v>93414223</v>
          </cell>
          <cell r="D121" t="str">
            <v>GODOY GODOY ALBERT</v>
          </cell>
          <cell r="E121">
            <v>44986.470914351848</v>
          </cell>
        </row>
        <row r="122">
          <cell r="C122">
            <v>80202480</v>
          </cell>
          <cell r="D122" t="str">
            <v>CARDENAS PEÑA OSCAR ANDRES</v>
          </cell>
          <cell r="E122">
            <v>44986.476863425924</v>
          </cell>
        </row>
        <row r="123">
          <cell r="C123">
            <v>46365934</v>
          </cell>
          <cell r="D123" t="str">
            <v>NIÑO SILVA NANCY YANETH</v>
          </cell>
          <cell r="E123">
            <v>44986.476967592593</v>
          </cell>
        </row>
        <row r="124">
          <cell r="C124">
            <v>91111896</v>
          </cell>
          <cell r="D124" t="str">
            <v>SUAREZ SANCHEZ JULIAN</v>
          </cell>
          <cell r="E124">
            <v>44986.477349537039</v>
          </cell>
        </row>
        <row r="125">
          <cell r="C125">
            <v>19355419</v>
          </cell>
          <cell r="D125" t="str">
            <v>DIAZ DIAZ CARLOS JULIO</v>
          </cell>
          <cell r="E125">
            <v>44986.478263888886</v>
          </cell>
        </row>
        <row r="126">
          <cell r="C126">
            <v>1053775195</v>
          </cell>
          <cell r="D126" t="str">
            <v>JIMENEZ GARCIA  JULIAN  DAVID</v>
          </cell>
          <cell r="E126">
            <v>44986.479710648149</v>
          </cell>
        </row>
        <row r="127">
          <cell r="C127">
            <v>93089194</v>
          </cell>
          <cell r="D127" t="str">
            <v>SALCEDO TORRES MIGUEL ANGEL</v>
          </cell>
          <cell r="E127">
            <v>44986.480405092596</v>
          </cell>
        </row>
        <row r="128">
          <cell r="C128">
            <v>86055171</v>
          </cell>
          <cell r="D128" t="str">
            <v>CASTAÑEDA TORRES  JULIO CESAR</v>
          </cell>
          <cell r="E128">
            <v>44986.481550925928</v>
          </cell>
        </row>
        <row r="129">
          <cell r="C129">
            <v>80054791</v>
          </cell>
          <cell r="D129" t="str">
            <v>SARMIENTO BERNAL ANDRES OSWALDO</v>
          </cell>
          <cell r="E129">
            <v>44986.482199074075</v>
          </cell>
        </row>
        <row r="130">
          <cell r="C130">
            <v>1023866236</v>
          </cell>
          <cell r="D130" t="str">
            <v>PINEDA RODRIGUEZ HUGO FABIAN</v>
          </cell>
          <cell r="E130">
            <v>44986.482430555552</v>
          </cell>
        </row>
        <row r="131">
          <cell r="C131">
            <v>1121914954</v>
          </cell>
          <cell r="D131" t="str">
            <v>AGUIRRE FERNANDEZ ANGELA  TATIANA</v>
          </cell>
          <cell r="E131">
            <v>44986.482569444444</v>
          </cell>
        </row>
        <row r="132">
          <cell r="C132">
            <v>77013294</v>
          </cell>
          <cell r="D132" t="str">
            <v>ACOSTA DE LA CRUZ WILBER</v>
          </cell>
          <cell r="E132">
            <v>44986.484560185185</v>
          </cell>
        </row>
        <row r="133">
          <cell r="C133">
            <v>1020738334</v>
          </cell>
          <cell r="D133" t="str">
            <v>FORERO QUITIAN DUVAN YECID</v>
          </cell>
          <cell r="E133">
            <v>44986.485300925924</v>
          </cell>
        </row>
        <row r="134">
          <cell r="C134">
            <v>79325582</v>
          </cell>
          <cell r="D134" t="str">
            <v>BRAVO CHACON DEMETRIO</v>
          </cell>
          <cell r="E134">
            <v>44986.486759259256</v>
          </cell>
        </row>
        <row r="135">
          <cell r="C135">
            <v>1090464350</v>
          </cell>
          <cell r="D135" t="str">
            <v>AGUILAR VILLARRAGA HENRY ALBERTO</v>
          </cell>
          <cell r="E135">
            <v>44986.487962962965</v>
          </cell>
        </row>
        <row r="136">
          <cell r="C136">
            <v>79405684</v>
          </cell>
          <cell r="D136" t="str">
            <v>PRIETO ARTURO JOSE GILBERTO</v>
          </cell>
          <cell r="E136">
            <v>44986.491469907407</v>
          </cell>
        </row>
        <row r="137">
          <cell r="C137">
            <v>79107443</v>
          </cell>
          <cell r="D137" t="str">
            <v>FONSECA NAICIPA DIEGO ALEJANDRO</v>
          </cell>
          <cell r="E137">
            <v>44986.491782407407</v>
          </cell>
        </row>
        <row r="138">
          <cell r="C138">
            <v>74080777</v>
          </cell>
          <cell r="D138" t="str">
            <v>BELLO PEREZ ANDRES MIGUEL</v>
          </cell>
          <cell r="E138">
            <v>44986.494618055556</v>
          </cell>
        </row>
        <row r="139">
          <cell r="C139">
            <v>25221290</v>
          </cell>
          <cell r="D139" t="str">
            <v>CARDONA BEDOYA SANDRA PATRICIA</v>
          </cell>
          <cell r="E139">
            <v>44986.49491898148</v>
          </cell>
        </row>
        <row r="140">
          <cell r="C140">
            <v>80220133</v>
          </cell>
          <cell r="D140" t="str">
            <v>MEDINA  CÉSPEDES  JAIRO  ANDRES</v>
          </cell>
          <cell r="E140">
            <v>44986.494988425926</v>
          </cell>
        </row>
        <row r="141">
          <cell r="C141">
            <v>75066918</v>
          </cell>
          <cell r="D141" t="str">
            <v>JARAMILLO NOREÑA JOSE FERNANDO</v>
          </cell>
          <cell r="E141">
            <v>44986.495717592596</v>
          </cell>
        </row>
        <row r="142">
          <cell r="C142">
            <v>94288562</v>
          </cell>
          <cell r="D142" t="str">
            <v>ACOSTA YANTEN JHOANNY ANDRES</v>
          </cell>
          <cell r="E142">
            <v>44986.497673611113</v>
          </cell>
        </row>
        <row r="143">
          <cell r="C143">
            <v>1023861878</v>
          </cell>
          <cell r="D143" t="str">
            <v>CASIANO CONTRERAS PEDRO ANDRES</v>
          </cell>
          <cell r="E143">
            <v>44986.498784722222</v>
          </cell>
        </row>
        <row r="144">
          <cell r="C144">
            <v>93376244</v>
          </cell>
          <cell r="D144" t="str">
            <v>BETANCOURTH ORTIZ GERMAN</v>
          </cell>
          <cell r="E144">
            <v>44986.499050925922</v>
          </cell>
        </row>
        <row r="145">
          <cell r="C145">
            <v>75087623</v>
          </cell>
          <cell r="D145" t="str">
            <v>CARDONA RIOS NESTOR JAIME</v>
          </cell>
          <cell r="E145">
            <v>44986.499479166669</v>
          </cell>
        </row>
        <row r="146">
          <cell r="C146">
            <v>1049482858</v>
          </cell>
          <cell r="D146" t="str">
            <v>HERRERA RADA JOSE MANUEL</v>
          </cell>
          <cell r="E146">
            <v>44986.499710648146</v>
          </cell>
        </row>
        <row r="147">
          <cell r="C147">
            <v>52062994</v>
          </cell>
          <cell r="D147" t="str">
            <v>GOMEZ GARZON ELISABED</v>
          </cell>
          <cell r="E147">
            <v>44986.500104166669</v>
          </cell>
        </row>
        <row r="148">
          <cell r="C148">
            <v>51970854</v>
          </cell>
          <cell r="D148" t="str">
            <v>BAQUERO ORJUELA NOHORA YOLANDA</v>
          </cell>
          <cell r="E148">
            <v>44986.501469907409</v>
          </cell>
        </row>
        <row r="149">
          <cell r="C149">
            <v>1014260103</v>
          </cell>
          <cell r="D149" t="str">
            <v>PEÑA VILLABON MAYRA ALEJANDRA</v>
          </cell>
          <cell r="E149">
            <v>44986.50203703704</v>
          </cell>
        </row>
        <row r="150">
          <cell r="C150">
            <v>1111197083</v>
          </cell>
          <cell r="D150" t="str">
            <v>PUENTES VALENCIA LEYDI JOHANA</v>
          </cell>
          <cell r="E150">
            <v>44986.502384259256</v>
          </cell>
        </row>
        <row r="151">
          <cell r="C151">
            <v>1032393175</v>
          </cell>
          <cell r="D151" t="str">
            <v>LOPEZ LAMUS ERICK SANTIAGO</v>
          </cell>
          <cell r="E151">
            <v>44986.504351851851</v>
          </cell>
        </row>
        <row r="152">
          <cell r="C152">
            <v>79218320</v>
          </cell>
          <cell r="D152" t="str">
            <v>CAÑON  BERMUDEZ GERMAN</v>
          </cell>
          <cell r="E152">
            <v>44986.504467592589</v>
          </cell>
        </row>
        <row r="153">
          <cell r="C153">
            <v>93436652</v>
          </cell>
          <cell r="D153" t="str">
            <v>MORENO  JHON EDWARD</v>
          </cell>
          <cell r="E153">
            <v>44986.504525462966</v>
          </cell>
        </row>
        <row r="154">
          <cell r="C154">
            <v>79064282</v>
          </cell>
          <cell r="D154" t="str">
            <v>RODRIGUEZ HERRERA JHON ERNESTO</v>
          </cell>
          <cell r="E154">
            <v>44986.506319444445</v>
          </cell>
        </row>
        <row r="155">
          <cell r="C155">
            <v>1032404802</v>
          </cell>
          <cell r="D155" t="str">
            <v>MARIÑO RINCON ANA CATHERINE</v>
          </cell>
          <cell r="E155">
            <v>44986.507002314815</v>
          </cell>
        </row>
        <row r="156">
          <cell r="C156">
            <v>53038258</v>
          </cell>
          <cell r="D156" t="str">
            <v>SÁNCHEZ GARZÓN LEIDY YESENIA</v>
          </cell>
          <cell r="E156">
            <v>44986.507881944446</v>
          </cell>
        </row>
        <row r="157">
          <cell r="C157">
            <v>18125631</v>
          </cell>
          <cell r="D157" t="str">
            <v>SANCHEZ TORRES HECTOR ALEJANDRO</v>
          </cell>
          <cell r="E157">
            <v>44986.507997685185</v>
          </cell>
        </row>
        <row r="158">
          <cell r="C158">
            <v>51910650</v>
          </cell>
          <cell r="D158" t="str">
            <v>JIMENEZ URREGO NELLY</v>
          </cell>
          <cell r="E158">
            <v>44986.508622685185</v>
          </cell>
        </row>
        <row r="159">
          <cell r="C159">
            <v>80724486</v>
          </cell>
          <cell r="D159" t="str">
            <v>ACEVEDO RODRIGUEZ LUIS GERARDO</v>
          </cell>
          <cell r="E159">
            <v>44986.508831018517</v>
          </cell>
        </row>
        <row r="160">
          <cell r="C160">
            <v>51981983</v>
          </cell>
          <cell r="D160" t="str">
            <v>GOMEZ DAVILA FANNY</v>
          </cell>
          <cell r="E160">
            <v>44986.51</v>
          </cell>
        </row>
        <row r="161">
          <cell r="C161">
            <v>7718557</v>
          </cell>
          <cell r="D161" t="str">
            <v>SANABRIA GONZALEZ SERGIO LUIS</v>
          </cell>
          <cell r="E161">
            <v>44986.511331018519</v>
          </cell>
        </row>
        <row r="162">
          <cell r="C162">
            <v>23965415</v>
          </cell>
          <cell r="D162" t="str">
            <v>ARGUELLO VALDERRAMA DIANA CONSEJO</v>
          </cell>
          <cell r="E162">
            <v>44986.511562500003</v>
          </cell>
        </row>
        <row r="163">
          <cell r="C163">
            <v>1022394615</v>
          </cell>
          <cell r="D163" t="str">
            <v>HERNANDEZ GARZÓN  JEAN PAUL</v>
          </cell>
          <cell r="E163">
            <v>44986.513067129628</v>
          </cell>
        </row>
        <row r="164">
          <cell r="C164">
            <v>1075872808</v>
          </cell>
          <cell r="D164" t="str">
            <v>MESTIZO QUINTERO MARIA MONICA</v>
          </cell>
          <cell r="E164">
            <v>44986.513136574074</v>
          </cell>
        </row>
        <row r="165">
          <cell r="C165">
            <v>80722131</v>
          </cell>
          <cell r="D165" t="str">
            <v>ALVAREZ ESTEVEZ OSCAR LEONARDO</v>
          </cell>
          <cell r="E165">
            <v>44986.513240740744</v>
          </cell>
        </row>
        <row r="166">
          <cell r="C166">
            <v>1053790792</v>
          </cell>
          <cell r="D166" t="str">
            <v>RESTREPO CIRO LINA MARCELA</v>
          </cell>
          <cell r="E166">
            <v>44986.514305555553</v>
          </cell>
        </row>
        <row r="167">
          <cell r="C167">
            <v>1075650574</v>
          </cell>
          <cell r="D167" t="str">
            <v>MAHECHA SIERRA FABIAN ARMANDO</v>
          </cell>
          <cell r="E167">
            <v>44987.773252314815</v>
          </cell>
        </row>
        <row r="168">
          <cell r="C168">
            <v>1092390453</v>
          </cell>
          <cell r="D168" t="str">
            <v>MENESES MOLINA CIRO STEWARD</v>
          </cell>
          <cell r="E168">
            <v>44986.517233796294</v>
          </cell>
        </row>
        <row r="169">
          <cell r="C169">
            <v>1026563954</v>
          </cell>
          <cell r="D169" t="str">
            <v>PULIDO TORRES EDWIN ALEXANDER</v>
          </cell>
          <cell r="E169">
            <v>44986.518182870372</v>
          </cell>
        </row>
        <row r="170">
          <cell r="C170">
            <v>75039790</v>
          </cell>
          <cell r="D170" t="str">
            <v>BETANCUR ARANGO JORGE RENE</v>
          </cell>
          <cell r="E170">
            <v>44986.519930555558</v>
          </cell>
        </row>
        <row r="171">
          <cell r="C171">
            <v>92548663</v>
          </cell>
          <cell r="D171" t="str">
            <v>BERTEL JARABA ALFREDO GUILLERMO</v>
          </cell>
          <cell r="E171">
            <v>44986.5234375</v>
          </cell>
        </row>
        <row r="172">
          <cell r="C172">
            <v>51962391</v>
          </cell>
          <cell r="D172" t="str">
            <v>ALARCON VARGAS MARIA NANCY</v>
          </cell>
          <cell r="E172">
            <v>44986.524768518517</v>
          </cell>
        </row>
        <row r="173">
          <cell r="C173">
            <v>1144174799</v>
          </cell>
          <cell r="D173" t="str">
            <v>JIMÉNEZ VÉLEZ DAYIRLEY</v>
          </cell>
          <cell r="E173">
            <v>44986.528900462959</v>
          </cell>
        </row>
        <row r="174">
          <cell r="C174">
            <v>9725892</v>
          </cell>
          <cell r="D174" t="str">
            <v>ARENAS SUAREZ OSCAR ALBERTO</v>
          </cell>
          <cell r="E174">
            <v>44986.529432870368</v>
          </cell>
        </row>
        <row r="175">
          <cell r="C175">
            <v>80048434</v>
          </cell>
          <cell r="D175" t="str">
            <v>GAITAN OSUNA WILSON JAVIER</v>
          </cell>
          <cell r="E175">
            <v>44986.532002314816</v>
          </cell>
        </row>
        <row r="176">
          <cell r="C176">
            <v>80897805</v>
          </cell>
          <cell r="D176" t="str">
            <v>SARABIA DÍAZ JEISON ISIDRO</v>
          </cell>
          <cell r="E176">
            <v>44986.536203703705</v>
          </cell>
        </row>
        <row r="177">
          <cell r="C177">
            <v>79830825</v>
          </cell>
          <cell r="D177" t="str">
            <v>YOMAYUZA  JULIAN ANDRES</v>
          </cell>
          <cell r="E177">
            <v>44986.537210648145</v>
          </cell>
        </row>
        <row r="178">
          <cell r="C178">
            <v>98482279</v>
          </cell>
          <cell r="D178" t="str">
            <v>ZAPATA  RENDON HECTOR EVELIO</v>
          </cell>
          <cell r="E178">
            <v>44986.537743055553</v>
          </cell>
        </row>
        <row r="179">
          <cell r="C179">
            <v>19332190</v>
          </cell>
          <cell r="D179" t="str">
            <v>ROJAS FORERO JORGE HELI</v>
          </cell>
          <cell r="E179">
            <v>44986.538657407407</v>
          </cell>
        </row>
        <row r="180">
          <cell r="C180">
            <v>1116543021</v>
          </cell>
          <cell r="D180" t="str">
            <v>FONTECHA QUINTERO RUBEN DARIO</v>
          </cell>
          <cell r="E180">
            <v>44986.543194444443</v>
          </cell>
        </row>
        <row r="181">
          <cell r="C181">
            <v>40433752</v>
          </cell>
          <cell r="D181" t="str">
            <v>RAMIREZ RUIZ EYDA LILIANA</v>
          </cell>
          <cell r="E181">
            <v>44986.551759259259</v>
          </cell>
        </row>
        <row r="182">
          <cell r="C182">
            <v>1018453134</v>
          </cell>
          <cell r="D182" t="str">
            <v>OSPINA GALLEGO YURI ANDREA</v>
          </cell>
          <cell r="E182">
            <v>44986.551921296297</v>
          </cell>
        </row>
        <row r="183">
          <cell r="C183">
            <v>98764511</v>
          </cell>
          <cell r="D183" t="str">
            <v>CARMONA  JARAMILLO  EDWIN  ANDRES</v>
          </cell>
          <cell r="E183">
            <v>44986.55201388889</v>
          </cell>
        </row>
        <row r="184">
          <cell r="C184">
            <v>3174390</v>
          </cell>
          <cell r="D184" t="str">
            <v>TORRES  RAMIREZ JUAN GABRIEL</v>
          </cell>
          <cell r="E184">
            <v>44986.555833333332</v>
          </cell>
        </row>
        <row r="185">
          <cell r="C185">
            <v>74082282</v>
          </cell>
          <cell r="D185" t="str">
            <v>FIGUEREDO CHAPARRO JORGE ARMANDO</v>
          </cell>
          <cell r="E185">
            <v>44986.557210648149</v>
          </cell>
        </row>
        <row r="186">
          <cell r="C186">
            <v>1070609249</v>
          </cell>
          <cell r="D186" t="str">
            <v>ORTIZ CORTES MIGUEL ANGEL</v>
          </cell>
          <cell r="E186">
            <v>44986.557291666664</v>
          </cell>
        </row>
        <row r="187">
          <cell r="C187">
            <v>1105680191</v>
          </cell>
          <cell r="D187" t="str">
            <v>CARVAJAL PEREZ  EDWAR  ALEXANDER</v>
          </cell>
          <cell r="E187">
            <v>44986.557638888888</v>
          </cell>
        </row>
        <row r="188">
          <cell r="C188">
            <v>14620281</v>
          </cell>
          <cell r="D188" t="str">
            <v>GALINDO ARENAS GUSTAVO ADOLFO</v>
          </cell>
          <cell r="E188">
            <v>44986.557893518519</v>
          </cell>
        </row>
        <row r="189">
          <cell r="C189">
            <v>1113630831</v>
          </cell>
          <cell r="D189" t="str">
            <v>TORRES ESPINAL ZURELLY</v>
          </cell>
          <cell r="E189">
            <v>44986.558819444443</v>
          </cell>
        </row>
        <row r="190">
          <cell r="C190">
            <v>79923874</v>
          </cell>
          <cell r="D190" t="str">
            <v>OCHOA SANCHEZ OSCAR LEONEL</v>
          </cell>
          <cell r="E190">
            <v>44986.560011574074</v>
          </cell>
        </row>
        <row r="191">
          <cell r="C191">
            <v>80148746</v>
          </cell>
          <cell r="D191" t="str">
            <v>GAMBA HOMBITA ARLEY</v>
          </cell>
          <cell r="E191">
            <v>44986.560486111113</v>
          </cell>
        </row>
        <row r="192">
          <cell r="C192">
            <v>91161962</v>
          </cell>
          <cell r="D192" t="str">
            <v>LOZANO  HERNANDEZ JUAN  CARLOS</v>
          </cell>
          <cell r="E192">
            <v>44986.560648148145</v>
          </cell>
        </row>
        <row r="193">
          <cell r="C193">
            <v>79367116</v>
          </cell>
          <cell r="D193" t="str">
            <v>SARMIENTO  GUERRERO ELBER</v>
          </cell>
          <cell r="E193">
            <v>44986.570543981485</v>
          </cell>
        </row>
        <row r="194">
          <cell r="C194">
            <v>71312968</v>
          </cell>
          <cell r="D194" t="str">
            <v>BARRIENTOS AVENDAÑO RAMIRO ARNULFO</v>
          </cell>
          <cell r="E194">
            <v>44986.572453703702</v>
          </cell>
        </row>
        <row r="195">
          <cell r="C195">
            <v>52542532</v>
          </cell>
          <cell r="D195" t="str">
            <v>CASAS FORERO LIZETH MARINA</v>
          </cell>
          <cell r="E195">
            <v>44986.572627314818</v>
          </cell>
        </row>
        <row r="196">
          <cell r="C196">
            <v>93089537</v>
          </cell>
          <cell r="D196" t="str">
            <v>RAMIREZ VILLAMIL OSCAR ALEXANDER</v>
          </cell>
          <cell r="E196">
            <v>44986.574675925927</v>
          </cell>
        </row>
        <row r="197">
          <cell r="C197">
            <v>357671</v>
          </cell>
          <cell r="D197" t="str">
            <v>AGUDELO RODRIGUEZ JOSE GREGORIO</v>
          </cell>
          <cell r="E197">
            <v>44986.578090277777</v>
          </cell>
        </row>
        <row r="198">
          <cell r="C198">
            <v>80125299</v>
          </cell>
          <cell r="D198" t="str">
            <v>GRIMALDO  MONTAÑA EDWIN APOLINAR</v>
          </cell>
          <cell r="E198">
            <v>44986.57849537037</v>
          </cell>
        </row>
        <row r="199">
          <cell r="C199">
            <v>80176983</v>
          </cell>
          <cell r="D199" t="str">
            <v>RAMIREZ  NILSON ALFREDO</v>
          </cell>
          <cell r="E199">
            <v>44986.58016203704</v>
          </cell>
        </row>
        <row r="200">
          <cell r="C200">
            <v>1056592196</v>
          </cell>
          <cell r="D200" t="str">
            <v>SANABRIA  NIÑO MERY  MARGARITA</v>
          </cell>
          <cell r="E200">
            <v>44986.581631944442</v>
          </cell>
        </row>
        <row r="201">
          <cell r="C201">
            <v>1122647465</v>
          </cell>
          <cell r="D201" t="str">
            <v>CONTRERAS PINTO  LEDHERZON</v>
          </cell>
          <cell r="E201">
            <v>44986.581793981481</v>
          </cell>
        </row>
        <row r="202">
          <cell r="C202">
            <v>79796715</v>
          </cell>
          <cell r="D202" t="str">
            <v>CRUZ PARRA CARLOS ANDRES</v>
          </cell>
          <cell r="E202">
            <v>44986.583668981482</v>
          </cell>
        </row>
        <row r="203">
          <cell r="C203">
            <v>79537634</v>
          </cell>
          <cell r="D203" t="str">
            <v>OSORIO MARTINEZ JOSE YSNEL</v>
          </cell>
          <cell r="E203">
            <v>44986.588553240741</v>
          </cell>
        </row>
        <row r="204">
          <cell r="C204">
            <v>1121855679</v>
          </cell>
          <cell r="D204" t="str">
            <v>CASTRO CIFUENTES JAIRO ANDRES</v>
          </cell>
          <cell r="E204">
            <v>44986.590821759259</v>
          </cell>
        </row>
        <row r="205">
          <cell r="C205">
            <v>80048385</v>
          </cell>
          <cell r="D205" t="str">
            <v>LEON  DEAZA LUIS FERNANDO</v>
          </cell>
          <cell r="E205">
            <v>44986.592800925922</v>
          </cell>
        </row>
        <row r="206">
          <cell r="C206">
            <v>1023875185</v>
          </cell>
          <cell r="D206" t="str">
            <v>GALEANO GARCIA TATIANA</v>
          </cell>
          <cell r="E206">
            <v>44986.594050925924</v>
          </cell>
        </row>
        <row r="207">
          <cell r="C207">
            <v>93410159</v>
          </cell>
          <cell r="D207" t="str">
            <v>CASTRO HERNANDEZ DIDIER JAVIER</v>
          </cell>
          <cell r="E207">
            <v>44986.595636574071</v>
          </cell>
        </row>
        <row r="208">
          <cell r="C208">
            <v>80257848</v>
          </cell>
          <cell r="D208" t="str">
            <v>MUÑOZ PEDRAZA FABIO ALEXANDER</v>
          </cell>
          <cell r="E208">
            <v>44986.595706018517</v>
          </cell>
        </row>
        <row r="209">
          <cell r="C209">
            <v>40008542</v>
          </cell>
          <cell r="D209" t="str">
            <v>MEDINA  MORENO SARA ISABEL</v>
          </cell>
          <cell r="E209">
            <v>44986.596458333333</v>
          </cell>
        </row>
        <row r="210">
          <cell r="C210">
            <v>289692</v>
          </cell>
          <cell r="D210" t="str">
            <v>MAGAÑA HERNANDEZ BLANCA ESTELA</v>
          </cell>
          <cell r="E210">
            <v>44986.601030092592</v>
          </cell>
        </row>
        <row r="211">
          <cell r="C211">
            <v>1075220289</v>
          </cell>
          <cell r="D211" t="str">
            <v>ORTIZ OBANDO ZOILA ANDREA</v>
          </cell>
          <cell r="E211">
            <v>44986.604039351849</v>
          </cell>
        </row>
        <row r="212">
          <cell r="C212">
            <v>1090408878</v>
          </cell>
          <cell r="D212" t="str">
            <v>TORRES MELANO LEIDY ZULEIMA</v>
          </cell>
          <cell r="E212">
            <v>44986.605115740742</v>
          </cell>
        </row>
        <row r="213">
          <cell r="C213">
            <v>1030566003</v>
          </cell>
          <cell r="D213" t="str">
            <v>SANCHEZ MOLINA JORGE ALBERTO</v>
          </cell>
          <cell r="E213">
            <v>44986.60765046296</v>
          </cell>
        </row>
        <row r="214">
          <cell r="C214">
            <v>80912390</v>
          </cell>
          <cell r="D214" t="str">
            <v>GAVIRIA MORENO JOHN ALEJANDRO</v>
          </cell>
          <cell r="E214">
            <v>44986.610347222224</v>
          </cell>
        </row>
        <row r="215">
          <cell r="C215">
            <v>14567382</v>
          </cell>
          <cell r="D215" t="str">
            <v>CATAÑO BOLIVAR JUAN CARLOS</v>
          </cell>
          <cell r="E215">
            <v>44986.611134259256</v>
          </cell>
        </row>
        <row r="216">
          <cell r="C216">
            <v>1090457580</v>
          </cell>
          <cell r="D216" t="str">
            <v>MARTINEZ CARDENAS MARIA  ELENA</v>
          </cell>
          <cell r="E216">
            <v>44986.611192129632</v>
          </cell>
        </row>
        <row r="217">
          <cell r="C217">
            <v>51573006</v>
          </cell>
          <cell r="D217" t="str">
            <v>DAVILA BURGOS CECILIA</v>
          </cell>
          <cell r="E217">
            <v>44986.61277777778</v>
          </cell>
        </row>
        <row r="218">
          <cell r="C218">
            <v>79186513</v>
          </cell>
          <cell r="D218" t="str">
            <v>GRACIA VALDES EDGAR HUMBERTO</v>
          </cell>
          <cell r="E218">
            <v>44986.614363425928</v>
          </cell>
        </row>
        <row r="219">
          <cell r="C219">
            <v>93125083</v>
          </cell>
          <cell r="D219" t="str">
            <v>CARVAJAL CARDENAS OTONIEL</v>
          </cell>
          <cell r="E219">
            <v>44986.614641203705</v>
          </cell>
        </row>
        <row r="220">
          <cell r="C220">
            <v>93402240</v>
          </cell>
          <cell r="D220" t="str">
            <v>ZABALA REYES JUAN  CARLOS</v>
          </cell>
          <cell r="E220">
            <v>44986.615451388891</v>
          </cell>
        </row>
        <row r="221">
          <cell r="C221">
            <v>94154822</v>
          </cell>
          <cell r="D221" t="str">
            <v>CORTÉS GÓMEZ JORGE  MARIO</v>
          </cell>
          <cell r="E221">
            <v>44986.617650462962</v>
          </cell>
        </row>
        <row r="222">
          <cell r="C222">
            <v>1049622932</v>
          </cell>
          <cell r="D222" t="str">
            <v>MORALES MORENO YANED ANDREA</v>
          </cell>
          <cell r="E222">
            <v>44986.617662037039</v>
          </cell>
        </row>
        <row r="223">
          <cell r="C223">
            <v>80063454</v>
          </cell>
          <cell r="D223" t="str">
            <v>ROMERO TORRES MARIO ABEL</v>
          </cell>
          <cell r="E223">
            <v>44986.617858796293</v>
          </cell>
        </row>
        <row r="224">
          <cell r="C224">
            <v>52764959</v>
          </cell>
          <cell r="D224" t="str">
            <v>SEGURA PASTRANA CORIXA</v>
          </cell>
          <cell r="E224">
            <v>44986.618958333333</v>
          </cell>
        </row>
        <row r="225">
          <cell r="C225">
            <v>1056798871</v>
          </cell>
          <cell r="D225" t="str">
            <v>ESPITIA RUIZ ANGELA PILAR</v>
          </cell>
          <cell r="E225">
            <v>44986.619421296295</v>
          </cell>
        </row>
        <row r="226">
          <cell r="C226">
            <v>1075251871</v>
          </cell>
          <cell r="D226" t="str">
            <v>BONILLA DELGADO ANDRES  FELIPE</v>
          </cell>
          <cell r="E226">
            <v>44986.620879629627</v>
          </cell>
        </row>
        <row r="227">
          <cell r="C227">
            <v>76333794</v>
          </cell>
          <cell r="D227" t="str">
            <v>PEREZ QUIÑONEZ OMAR HERNAN</v>
          </cell>
          <cell r="E227">
            <v>44986.62128472222</v>
          </cell>
        </row>
        <row r="228">
          <cell r="C228">
            <v>8801028</v>
          </cell>
          <cell r="D228" t="str">
            <v>VELEZ ANGULO PAULO CESAR</v>
          </cell>
          <cell r="E228">
            <v>44986.624548611115</v>
          </cell>
        </row>
        <row r="229">
          <cell r="C229">
            <v>7335491</v>
          </cell>
          <cell r="D229" t="str">
            <v>LEGUIZAMON MARTINEZ  EDUARD ALEXIS</v>
          </cell>
          <cell r="E229">
            <v>44986.6247337963</v>
          </cell>
        </row>
        <row r="230">
          <cell r="C230">
            <v>1052389728</v>
          </cell>
          <cell r="D230" t="str">
            <v>ROJAS RODRIGUEZ ODUAL MAURICIO</v>
          </cell>
          <cell r="E230">
            <v>44986.625057870369</v>
          </cell>
        </row>
        <row r="231">
          <cell r="C231">
            <v>17417093</v>
          </cell>
          <cell r="D231" t="str">
            <v>VEGA MOYA ALEX HERNANDO</v>
          </cell>
          <cell r="E231">
            <v>44986.626064814816</v>
          </cell>
        </row>
        <row r="232">
          <cell r="C232">
            <v>4166248</v>
          </cell>
          <cell r="D232" t="str">
            <v>MONTENEGRO DIAZ JAIME PASTOR</v>
          </cell>
          <cell r="E232">
            <v>44986.626168981478</v>
          </cell>
        </row>
        <row r="233">
          <cell r="C233">
            <v>1097391790</v>
          </cell>
          <cell r="D233" t="str">
            <v>QUINTERO AGUDELO JUAN ALEJANDRO</v>
          </cell>
          <cell r="E233">
            <v>44986.626828703702</v>
          </cell>
        </row>
        <row r="234">
          <cell r="C234">
            <v>79747659</v>
          </cell>
          <cell r="D234" t="str">
            <v>PULIDO TOBO JOSE ANDRES</v>
          </cell>
          <cell r="E234">
            <v>44986.627013888887</v>
          </cell>
        </row>
        <row r="235">
          <cell r="C235">
            <v>1039761179</v>
          </cell>
          <cell r="D235" t="str">
            <v>HOLGUIN LAVERDE ANDRES FELIPE</v>
          </cell>
          <cell r="E235">
            <v>44986.628275462965</v>
          </cell>
        </row>
        <row r="236">
          <cell r="C236">
            <v>93394875</v>
          </cell>
          <cell r="D236" t="str">
            <v>HERRAN OSORIO CARLO AUGUSTO</v>
          </cell>
          <cell r="E236">
            <v>44986.629120370373</v>
          </cell>
        </row>
        <row r="237">
          <cell r="C237">
            <v>80732863</v>
          </cell>
          <cell r="D237" t="str">
            <v>ORTIZ QUIROGA JONATHAN  ANDRES</v>
          </cell>
          <cell r="E237">
            <v>44986.631956018522</v>
          </cell>
        </row>
        <row r="238">
          <cell r="C238">
            <v>51966970</v>
          </cell>
          <cell r="D238" t="str">
            <v>GARCIA CORTES MARTHA STELLA</v>
          </cell>
          <cell r="E238">
            <v>44986.632233796299</v>
          </cell>
        </row>
        <row r="239">
          <cell r="C239">
            <v>86049145</v>
          </cell>
          <cell r="D239" t="str">
            <v>ZULUAGA MEJIA WALTER MAURICIO</v>
          </cell>
          <cell r="E239">
            <v>44986.6328587963</v>
          </cell>
        </row>
        <row r="240">
          <cell r="C240">
            <v>8063156</v>
          </cell>
          <cell r="D240" t="str">
            <v>LOPEZ CASTAÑEDA YILSON</v>
          </cell>
          <cell r="E240">
            <v>44986.635092592594</v>
          </cell>
        </row>
        <row r="241">
          <cell r="C241">
            <v>93089535</v>
          </cell>
          <cell r="D241" t="str">
            <v>RAMIREZ VILLAMIL JUAN CARLOS</v>
          </cell>
          <cell r="E241">
            <v>44986.635462962964</v>
          </cell>
        </row>
        <row r="242">
          <cell r="C242">
            <v>55173581</v>
          </cell>
          <cell r="D242" t="str">
            <v>TELLEZ PERDOMO SANDRA CONSTANZA</v>
          </cell>
          <cell r="E242">
            <v>44986.635636574072</v>
          </cell>
        </row>
        <row r="243">
          <cell r="C243">
            <v>52272572</v>
          </cell>
          <cell r="D243" t="str">
            <v>REYES SANCHEZ SANDRA MIREYA</v>
          </cell>
          <cell r="E243">
            <v>44986.635810185187</v>
          </cell>
        </row>
        <row r="244">
          <cell r="C244">
            <v>19709356</v>
          </cell>
          <cell r="D244" t="str">
            <v>RIOS HERNANDEZ GARIBALDY</v>
          </cell>
          <cell r="E244">
            <v>44991.494768518518</v>
          </cell>
        </row>
        <row r="245">
          <cell r="C245">
            <v>1100950577</v>
          </cell>
          <cell r="D245" t="str">
            <v>SIERRA ORTIZ CLAUDIA MARCELA</v>
          </cell>
          <cell r="E245">
            <v>44986.637731481482</v>
          </cell>
        </row>
        <row r="246">
          <cell r="C246">
            <v>1024471063</v>
          </cell>
          <cell r="D246" t="str">
            <v>RAMIREZ ARDILA WISNER RICARDO</v>
          </cell>
          <cell r="E246">
            <v>44986.63789351852</v>
          </cell>
        </row>
        <row r="247">
          <cell r="C247">
            <v>91112773</v>
          </cell>
          <cell r="D247" t="str">
            <v>PEREZ VEGA LUIS JOSE</v>
          </cell>
          <cell r="E247">
            <v>44986.639189814814</v>
          </cell>
        </row>
        <row r="248">
          <cell r="C248">
            <v>1097396024</v>
          </cell>
          <cell r="D248" t="str">
            <v>CAMACHO SILVARA JUAN  ERNESTO</v>
          </cell>
          <cell r="E248">
            <v>44986.639861111114</v>
          </cell>
        </row>
        <row r="249">
          <cell r="C249">
            <v>1032425167</v>
          </cell>
          <cell r="D249" t="str">
            <v>MURCIA CELY HÉCTOR  FABIÁN</v>
          </cell>
          <cell r="E249">
            <v>44986.6403587963</v>
          </cell>
        </row>
        <row r="250">
          <cell r="C250">
            <v>32935536</v>
          </cell>
          <cell r="D250" t="str">
            <v>SIERRA  GONZALEZ  MARIA  CAROLINA</v>
          </cell>
          <cell r="E250">
            <v>44986.640925925924</v>
          </cell>
        </row>
        <row r="251">
          <cell r="C251">
            <v>1144141030</v>
          </cell>
          <cell r="D251" t="str">
            <v>URREA RUIZ KATHERINE</v>
          </cell>
          <cell r="E251">
            <v>44986.641203703701</v>
          </cell>
        </row>
        <row r="252">
          <cell r="C252">
            <v>19351871</v>
          </cell>
          <cell r="D252" t="str">
            <v>GRIMALDOS BARON RAFAEL HUMBERTO</v>
          </cell>
          <cell r="E252">
            <v>44986.64162037037</v>
          </cell>
        </row>
        <row r="253">
          <cell r="C253">
            <v>74189287</v>
          </cell>
          <cell r="D253" t="str">
            <v>LEMUS PINTO CESAR ALBERTO</v>
          </cell>
          <cell r="E253">
            <v>44986.642685185187</v>
          </cell>
        </row>
        <row r="254">
          <cell r="C254">
            <v>1057164206</v>
          </cell>
          <cell r="D254" t="str">
            <v>SANTAMARIA SANTAMARIA DAVID ANDRES</v>
          </cell>
          <cell r="E254">
            <v>44986.644421296296</v>
          </cell>
        </row>
        <row r="255">
          <cell r="C255">
            <v>1099552365</v>
          </cell>
          <cell r="D255" t="str">
            <v>VARGAS  PUENTES GLORIA BEATRIZ</v>
          </cell>
          <cell r="E255">
            <v>44986.644606481481</v>
          </cell>
        </row>
        <row r="256">
          <cell r="C256">
            <v>1032451752</v>
          </cell>
          <cell r="D256" t="str">
            <v>JIMENEZ MORENO KATERYNN BRIDGEATTE</v>
          </cell>
          <cell r="E256">
            <v>44986.645162037035</v>
          </cell>
        </row>
        <row r="257">
          <cell r="C257">
            <v>51892031</v>
          </cell>
          <cell r="D257" t="str">
            <v>BECERRA GARCIA MARIA DEL CARMEN</v>
          </cell>
          <cell r="E257">
            <v>44991.543506944443</v>
          </cell>
        </row>
        <row r="258">
          <cell r="C258">
            <v>1073513634</v>
          </cell>
          <cell r="D258" t="str">
            <v>LEON MILLAN BRIAN STEVEN</v>
          </cell>
          <cell r="E258">
            <v>44986.64603009259</v>
          </cell>
        </row>
        <row r="259">
          <cell r="C259">
            <v>16138916</v>
          </cell>
          <cell r="D259" t="str">
            <v>LOPEZ MORALES GERMAN DARIO</v>
          </cell>
          <cell r="E259">
            <v>44986.646180555559</v>
          </cell>
        </row>
        <row r="260">
          <cell r="C260">
            <v>9893562</v>
          </cell>
          <cell r="D260" t="str">
            <v>VELASCO GUARUMO DAIRO</v>
          </cell>
          <cell r="E260">
            <v>44986.646226851852</v>
          </cell>
        </row>
        <row r="261">
          <cell r="C261">
            <v>1086137161</v>
          </cell>
          <cell r="D261" t="str">
            <v>OBANDO CHAMORRO PABLO ANTONIO</v>
          </cell>
          <cell r="E261">
            <v>44986.646898148145</v>
          </cell>
        </row>
        <row r="262">
          <cell r="C262">
            <v>1143360251</v>
          </cell>
          <cell r="D262" t="str">
            <v>RICARDO PADILLA MARIO ALBERTO</v>
          </cell>
          <cell r="E262">
            <v>44986.647175925929</v>
          </cell>
        </row>
        <row r="263">
          <cell r="C263">
            <v>3062283</v>
          </cell>
          <cell r="D263" t="str">
            <v>QUEVEDO RIVEROS RIVER EDILSON</v>
          </cell>
          <cell r="E263">
            <v>44986.6487037037</v>
          </cell>
        </row>
        <row r="264">
          <cell r="C264">
            <v>16734206</v>
          </cell>
          <cell r="D264" t="str">
            <v>VIVEROS VIAFARA JAIME</v>
          </cell>
          <cell r="E264">
            <v>44986.649328703701</v>
          </cell>
        </row>
        <row r="265">
          <cell r="C265">
            <v>1033713116</v>
          </cell>
          <cell r="D265" t="str">
            <v>URIBE TORRES CRISTIAN MANUEL</v>
          </cell>
          <cell r="E265">
            <v>44986.65053240741</v>
          </cell>
        </row>
        <row r="266">
          <cell r="C266">
            <v>80095037</v>
          </cell>
          <cell r="D266" t="str">
            <v>VEGA GOMEZ MAURICIO</v>
          </cell>
          <cell r="E266">
            <v>44986.653611111113</v>
          </cell>
        </row>
        <row r="267">
          <cell r="C267">
            <v>16232299</v>
          </cell>
          <cell r="D267" t="str">
            <v>CASTRO MESSA GUILLERMO ARTURO</v>
          </cell>
          <cell r="E267">
            <v>44986.654398148145</v>
          </cell>
        </row>
        <row r="268">
          <cell r="C268">
            <v>1016038207</v>
          </cell>
          <cell r="D268" t="str">
            <v>BERNAL  FONSECA  EDGAR  FABIAN</v>
          </cell>
          <cell r="E268">
            <v>44986.655555555553</v>
          </cell>
        </row>
        <row r="269">
          <cell r="C269">
            <v>24048996</v>
          </cell>
          <cell r="D269" t="str">
            <v>CELY MORALES MARIA ANTONIA</v>
          </cell>
          <cell r="E269">
            <v>44986.655752314815</v>
          </cell>
        </row>
        <row r="270">
          <cell r="C270">
            <v>1035223725</v>
          </cell>
          <cell r="D270" t="str">
            <v>CASTRILLON GUTIERREZ CARLOS ERNESTO</v>
          </cell>
          <cell r="E270">
            <v>44986.656041666669</v>
          </cell>
        </row>
        <row r="271">
          <cell r="C271">
            <v>94232946</v>
          </cell>
          <cell r="D271" t="str">
            <v>NOREÑA AGUDELO UBEL ANDRES</v>
          </cell>
          <cell r="E271">
            <v>44986.656770833331</v>
          </cell>
        </row>
        <row r="272">
          <cell r="C272">
            <v>1004089138</v>
          </cell>
          <cell r="D272" t="str">
            <v>CABRA CARDOSO LESLI TATIANA</v>
          </cell>
          <cell r="E272">
            <v>44986.657581018517</v>
          </cell>
        </row>
        <row r="273">
          <cell r="C273">
            <v>93294888</v>
          </cell>
          <cell r="D273" t="str">
            <v>LOPEZ BERMUDEZ MARTIN ARMANDO</v>
          </cell>
          <cell r="E273">
            <v>44986.659537037034</v>
          </cell>
        </row>
        <row r="274">
          <cell r="C274">
            <v>1105680412</v>
          </cell>
          <cell r="D274" t="str">
            <v>ROJAS FONSECA OSCAR YOVANY</v>
          </cell>
          <cell r="E274">
            <v>44986.662280092591</v>
          </cell>
        </row>
        <row r="275">
          <cell r="C275">
            <v>22064776</v>
          </cell>
          <cell r="D275" t="str">
            <v>MORA DE VIVAS TERESITA DE JESUS</v>
          </cell>
          <cell r="E275">
            <v>44986.663055555553</v>
          </cell>
        </row>
        <row r="276">
          <cell r="C276">
            <v>1095485926</v>
          </cell>
          <cell r="D276" t="str">
            <v>NIÑO  FORERO NAIRO YESID</v>
          </cell>
          <cell r="E276">
            <v>44986.663784722223</v>
          </cell>
        </row>
        <row r="277">
          <cell r="C277">
            <v>1067889543</v>
          </cell>
          <cell r="D277" t="str">
            <v>BULA LOPEZ LEIVER DE JESUS</v>
          </cell>
          <cell r="E277">
            <v>44986.665173611109</v>
          </cell>
        </row>
        <row r="278">
          <cell r="C278">
            <v>7186480</v>
          </cell>
          <cell r="D278" t="str">
            <v>ULLOA BLANCO NELSON OSWALDO</v>
          </cell>
          <cell r="E278">
            <v>44986.665763888886</v>
          </cell>
        </row>
        <row r="279">
          <cell r="C279">
            <v>4227678</v>
          </cell>
          <cell r="D279" t="str">
            <v>VALERO VALERO LUIS  URIEL</v>
          </cell>
          <cell r="E279">
            <v>44991.543715277781</v>
          </cell>
        </row>
        <row r="280">
          <cell r="C280">
            <v>1110458246</v>
          </cell>
          <cell r="D280" t="str">
            <v>ROBLES PENAGOS JORGE MARIO</v>
          </cell>
          <cell r="E280">
            <v>44986.667453703703</v>
          </cell>
        </row>
        <row r="281">
          <cell r="C281">
            <v>80229011</v>
          </cell>
          <cell r="D281" t="str">
            <v>VELANDIA SUAREZ GUILIO RENE</v>
          </cell>
          <cell r="E281">
            <v>44986.668020833335</v>
          </cell>
        </row>
        <row r="282">
          <cell r="C282">
            <v>98697998</v>
          </cell>
          <cell r="D282" t="str">
            <v>OLAYA AGUDELO MAURICIO ALBERTO</v>
          </cell>
          <cell r="E282">
            <v>44986.668483796297</v>
          </cell>
        </row>
        <row r="283">
          <cell r="C283">
            <v>88034034</v>
          </cell>
          <cell r="D283" t="str">
            <v>PEÑARANDA LIZCANO NELSON JAVIER</v>
          </cell>
          <cell r="E283">
            <v>44986.66883101852</v>
          </cell>
        </row>
        <row r="284">
          <cell r="C284">
            <v>93380387</v>
          </cell>
          <cell r="D284" t="str">
            <v>SANCHEZ HERRERA ADOLFO ARTURO</v>
          </cell>
          <cell r="E284">
            <v>44986.669421296298</v>
          </cell>
        </row>
        <row r="285">
          <cell r="C285">
            <v>79982608</v>
          </cell>
          <cell r="D285" t="str">
            <v>GUTIERREZ OTALVARO FERNANDO ALBEIRO</v>
          </cell>
          <cell r="E285">
            <v>44986.670034722221</v>
          </cell>
        </row>
        <row r="286">
          <cell r="C286">
            <v>1085304996</v>
          </cell>
          <cell r="D286" t="str">
            <v>RIVAS ORDOÑEZ  JOSE  AXEL</v>
          </cell>
          <cell r="E286">
            <v>44986.670231481483</v>
          </cell>
        </row>
        <row r="287">
          <cell r="C287">
            <v>1022382535</v>
          </cell>
          <cell r="D287" t="str">
            <v>TOLOSA AMADO WILMAR FERNANDO</v>
          </cell>
          <cell r="E287">
            <v>44986.671851851854</v>
          </cell>
        </row>
        <row r="288">
          <cell r="C288">
            <v>19180233</v>
          </cell>
          <cell r="D288" t="str">
            <v>BEJARANO PINILLA CARLOS ARTURO</v>
          </cell>
          <cell r="E288">
            <v>44986.672071759262</v>
          </cell>
        </row>
        <row r="289">
          <cell r="C289">
            <v>1019049687</v>
          </cell>
          <cell r="D289" t="str">
            <v>CASTRO RAMIREZ YEISON FERNANDO</v>
          </cell>
          <cell r="E289">
            <v>44986.672662037039</v>
          </cell>
        </row>
        <row r="290">
          <cell r="C290">
            <v>52357826</v>
          </cell>
          <cell r="D290" t="str">
            <v>SARMIENTO SANCHEZ LUCELY</v>
          </cell>
          <cell r="E290">
            <v>44986.673159722224</v>
          </cell>
        </row>
        <row r="291">
          <cell r="C291">
            <v>1101320941</v>
          </cell>
          <cell r="D291" t="str">
            <v>PINTO CRISTANCHO JESUS ALBERTO</v>
          </cell>
          <cell r="E291">
            <v>44986.673993055556</v>
          </cell>
        </row>
        <row r="292">
          <cell r="C292">
            <v>19462166</v>
          </cell>
          <cell r="D292" t="str">
            <v>BONILLA GALINDO GUILLERMO</v>
          </cell>
          <cell r="E292">
            <v>44986.675254629627</v>
          </cell>
        </row>
        <row r="293">
          <cell r="C293">
            <v>76312483</v>
          </cell>
          <cell r="D293" t="str">
            <v>FERNANDEZ MUÑOZ HEIBAR HERNAN</v>
          </cell>
          <cell r="E293">
            <v>44986.67627314815</v>
          </cell>
        </row>
        <row r="294">
          <cell r="C294">
            <v>1033747879</v>
          </cell>
          <cell r="D294" t="str">
            <v>CELY PEREZ MONICA LIZETH</v>
          </cell>
          <cell r="E294">
            <v>44986.677164351851</v>
          </cell>
        </row>
        <row r="295">
          <cell r="C295">
            <v>1018375723</v>
          </cell>
          <cell r="D295" t="str">
            <v>VARGAS RESTREPO LEON JAIRO</v>
          </cell>
          <cell r="E295">
            <v>44986.677557870367</v>
          </cell>
        </row>
        <row r="296">
          <cell r="C296">
            <v>93207426</v>
          </cell>
          <cell r="D296" t="str">
            <v>CIFUENTES CAYCEDO VICTOR ALFONSO</v>
          </cell>
          <cell r="E296">
            <v>44986.678495370368</v>
          </cell>
        </row>
        <row r="297">
          <cell r="C297">
            <v>1085332288</v>
          </cell>
          <cell r="D297" t="str">
            <v>GONZALEZ ORTEGA INGRID CAROLINA</v>
          </cell>
          <cell r="E297">
            <v>44986.678564814814</v>
          </cell>
        </row>
        <row r="298">
          <cell r="C298">
            <v>71730164</v>
          </cell>
          <cell r="D298" t="str">
            <v>PARRA TABORDA WILBER</v>
          </cell>
          <cell r="E298">
            <v>44986.67864583333</v>
          </cell>
        </row>
        <row r="299">
          <cell r="C299">
            <v>13636566</v>
          </cell>
          <cell r="D299" t="str">
            <v>GARCES GUEVARA ALVARO</v>
          </cell>
          <cell r="E299">
            <v>44986.678842592592</v>
          </cell>
        </row>
        <row r="300">
          <cell r="C300">
            <v>40333417</v>
          </cell>
          <cell r="D300" t="str">
            <v>LOPEZ CAMPOS MARTHA MILENA</v>
          </cell>
          <cell r="E300">
            <v>44986.679664351854</v>
          </cell>
        </row>
        <row r="301">
          <cell r="C301">
            <v>13959595</v>
          </cell>
          <cell r="D301" t="str">
            <v>CEPEDA FONTECHA JAIRO FABIAN</v>
          </cell>
          <cell r="E301">
            <v>44986.681967592594</v>
          </cell>
        </row>
        <row r="302">
          <cell r="C302">
            <v>79654070</v>
          </cell>
          <cell r="D302" t="str">
            <v>HERNANDEZ MERCHAN LUIS  CARLOS</v>
          </cell>
          <cell r="E302">
            <v>44986.682141203702</v>
          </cell>
        </row>
        <row r="303">
          <cell r="C303">
            <v>1056929668</v>
          </cell>
          <cell r="D303" t="str">
            <v>PARDO IZARIZA HEIDY LORENA</v>
          </cell>
          <cell r="E303">
            <v>44986.682581018518</v>
          </cell>
        </row>
        <row r="304">
          <cell r="C304">
            <v>88227197</v>
          </cell>
          <cell r="D304" t="str">
            <v>ROLON SANDOVAL PEDRO PABLO</v>
          </cell>
          <cell r="E304">
            <v>44986.685034722221</v>
          </cell>
        </row>
        <row r="305">
          <cell r="C305">
            <v>80748209</v>
          </cell>
          <cell r="D305" t="str">
            <v>CEPEDA CHAPARRO FREDY YEREY</v>
          </cell>
          <cell r="E305">
            <v>44986.685208333336</v>
          </cell>
        </row>
        <row r="306">
          <cell r="C306">
            <v>88270106</v>
          </cell>
          <cell r="D306" t="str">
            <v>STAPER CARVAJAL JUAN PABLO</v>
          </cell>
          <cell r="E306">
            <v>44986.68550925926</v>
          </cell>
        </row>
        <row r="307">
          <cell r="C307">
            <v>16076538</v>
          </cell>
          <cell r="D307" t="str">
            <v>BALLESTEROS ARIAS JHON HAROLD</v>
          </cell>
          <cell r="E307">
            <v>44986.685844907406</v>
          </cell>
        </row>
        <row r="308">
          <cell r="C308">
            <v>80259583</v>
          </cell>
          <cell r="D308" t="str">
            <v>ESPINEL FORERO JOHN BERNARDO</v>
          </cell>
          <cell r="E308">
            <v>44986.686273148145</v>
          </cell>
        </row>
        <row r="309">
          <cell r="C309">
            <v>1033746001</v>
          </cell>
          <cell r="D309" t="str">
            <v>QUIMBAYO  SALGAR  JHONATAN JAVIER</v>
          </cell>
          <cell r="E309">
            <v>44986.686666666668</v>
          </cell>
        </row>
        <row r="310">
          <cell r="C310">
            <v>73203955</v>
          </cell>
          <cell r="D310" t="str">
            <v>SANJUAN BLANQUICETT WILSON ORLANDO</v>
          </cell>
          <cell r="E310">
            <v>44986.687962962962</v>
          </cell>
        </row>
        <row r="311">
          <cell r="C311">
            <v>1105785963</v>
          </cell>
          <cell r="D311" t="str">
            <v>BEJARANO TUBERQUIA LUIS FERNANDO</v>
          </cell>
          <cell r="E311">
            <v>44986.689120370371</v>
          </cell>
        </row>
        <row r="312">
          <cell r="C312">
            <v>74243027</v>
          </cell>
          <cell r="D312" t="str">
            <v>MONROY HURTADO WILLIAM JOSUE</v>
          </cell>
          <cell r="E312">
            <v>44986.69017361111</v>
          </cell>
        </row>
        <row r="313">
          <cell r="C313">
            <v>1121825036</v>
          </cell>
          <cell r="D313" t="str">
            <v>VEGA FUENTES MARYURY</v>
          </cell>
          <cell r="E313">
            <v>44986.690497685187</v>
          </cell>
        </row>
        <row r="314">
          <cell r="C314">
            <v>1060647676</v>
          </cell>
          <cell r="D314" t="str">
            <v>MONTOYA  JEAN PIERE EDUARDO</v>
          </cell>
          <cell r="E314">
            <v>44986.690636574072</v>
          </cell>
        </row>
        <row r="315">
          <cell r="C315">
            <v>18596734</v>
          </cell>
          <cell r="D315" t="str">
            <v>MARIN  RESTREPO OSCAR  LURBEY</v>
          </cell>
          <cell r="E315">
            <v>44986.691157407404</v>
          </cell>
        </row>
        <row r="316">
          <cell r="C316">
            <v>41484647</v>
          </cell>
          <cell r="D316" t="str">
            <v>DIAZ DIAZ MARIA DELFINA</v>
          </cell>
          <cell r="E316">
            <v>44986.691435185188</v>
          </cell>
        </row>
        <row r="317">
          <cell r="C317">
            <v>55220990</v>
          </cell>
          <cell r="D317" t="str">
            <v>PINTO SIERRA DALLANA TERESA</v>
          </cell>
          <cell r="E317">
            <v>44986.691759259258</v>
          </cell>
        </row>
        <row r="318">
          <cell r="C318">
            <v>51896053</v>
          </cell>
          <cell r="D318" t="str">
            <v>MARTINEZ GOMEZ FANNY JANNETH</v>
          </cell>
          <cell r="E318">
            <v>44986.692881944444</v>
          </cell>
        </row>
        <row r="319">
          <cell r="C319">
            <v>10768239</v>
          </cell>
          <cell r="D319" t="str">
            <v>MORALES ALEAN LUIS FERNANDO</v>
          </cell>
          <cell r="E319">
            <v>44986.693356481483</v>
          </cell>
        </row>
        <row r="320">
          <cell r="C320">
            <v>10741146</v>
          </cell>
          <cell r="D320" t="str">
            <v>PINO LUNA NESTOR IVAN</v>
          </cell>
          <cell r="E320">
            <v>44986.693483796298</v>
          </cell>
        </row>
        <row r="321">
          <cell r="C321">
            <v>1022350775</v>
          </cell>
          <cell r="D321" t="str">
            <v>TORRES IDARRAGA CARLOS FABIAN</v>
          </cell>
          <cell r="E321">
            <v>44991.574016203704</v>
          </cell>
        </row>
        <row r="322">
          <cell r="C322">
            <v>52156747</v>
          </cell>
          <cell r="D322" t="str">
            <v>PIÑEROS BELTRAN EMILCE LILIAN</v>
          </cell>
          <cell r="E322">
            <v>44986.694409722222</v>
          </cell>
        </row>
        <row r="323">
          <cell r="C323">
            <v>24829384</v>
          </cell>
          <cell r="D323" t="str">
            <v>VALENCIA GRISALES BIBIANA  YANETH</v>
          </cell>
          <cell r="E323">
            <v>44986.696319444447</v>
          </cell>
        </row>
        <row r="324">
          <cell r="C324">
            <v>1090387474</v>
          </cell>
          <cell r="D324" t="str">
            <v>VILLAMIZAR SUAREZ RAFAEL RICARDO</v>
          </cell>
          <cell r="E324">
            <v>44991.573923611111</v>
          </cell>
        </row>
        <row r="325">
          <cell r="C325">
            <v>1103096053</v>
          </cell>
          <cell r="D325" t="str">
            <v>BARRIOS BARRIOS JULIO FRANCISCO</v>
          </cell>
          <cell r="E325">
            <v>44986.698159722226</v>
          </cell>
        </row>
        <row r="326">
          <cell r="C326">
            <v>10999907</v>
          </cell>
          <cell r="D326" t="str">
            <v>SEÑA PAEZ MANUEL RAMON</v>
          </cell>
          <cell r="E326">
            <v>44986.698958333334</v>
          </cell>
        </row>
        <row r="327">
          <cell r="C327">
            <v>52756072</v>
          </cell>
          <cell r="D327" t="str">
            <v>NIÑO PUERCHAMBUD NUBIA ESPERANZA</v>
          </cell>
          <cell r="E327">
            <v>44986.701898148145</v>
          </cell>
        </row>
        <row r="328">
          <cell r="C328">
            <v>75096968</v>
          </cell>
          <cell r="D328" t="str">
            <v>GUTIERREZ BELTRAN FABIO ARLEY</v>
          </cell>
          <cell r="E328">
            <v>44986.702719907407</v>
          </cell>
        </row>
        <row r="329">
          <cell r="C329">
            <v>79813746</v>
          </cell>
          <cell r="D329" t="str">
            <v>GOMEZ BOHORQUEZ JAIME HUMBERTO</v>
          </cell>
          <cell r="E329">
            <v>44991.570717592593</v>
          </cell>
        </row>
        <row r="330">
          <cell r="C330">
            <v>94497770</v>
          </cell>
          <cell r="D330" t="str">
            <v>MUÑOZ HIPIA DIEGO FERNANDO</v>
          </cell>
          <cell r="E330">
            <v>44986.7034375</v>
          </cell>
        </row>
        <row r="331">
          <cell r="C331">
            <v>38254261</v>
          </cell>
          <cell r="D331" t="str">
            <v>ORTEGON ROJAS MARIA EDILIA</v>
          </cell>
          <cell r="E331">
            <v>44986.703726851854</v>
          </cell>
        </row>
        <row r="332">
          <cell r="C332">
            <v>1010180650</v>
          </cell>
          <cell r="D332" t="str">
            <v>LINARES PULIDO LEIDY MARCELA</v>
          </cell>
          <cell r="E332">
            <v>44986.706921296296</v>
          </cell>
        </row>
        <row r="333">
          <cell r="C333">
            <v>80070147</v>
          </cell>
          <cell r="D333" t="str">
            <v>BAUTISTA GUEVARA FABIO</v>
          </cell>
          <cell r="E333">
            <v>44986.706990740742</v>
          </cell>
        </row>
        <row r="334">
          <cell r="C334">
            <v>1073599943</v>
          </cell>
          <cell r="D334" t="str">
            <v>RODRIGUEZ GUANEME FABIAN ROBERTO</v>
          </cell>
          <cell r="E334">
            <v>44986.707731481481</v>
          </cell>
        </row>
        <row r="335">
          <cell r="C335">
            <v>33376167</v>
          </cell>
          <cell r="D335" t="str">
            <v>PINEDA PATIÑO YANETH ROCIO</v>
          </cell>
          <cell r="E335">
            <v>44986.707777777781</v>
          </cell>
        </row>
        <row r="336">
          <cell r="C336">
            <v>20391615</v>
          </cell>
          <cell r="D336" t="str">
            <v>DIAZ GOMEZ ANGELICA MARINA</v>
          </cell>
          <cell r="E336">
            <v>44986.708229166667</v>
          </cell>
        </row>
        <row r="337">
          <cell r="C337">
            <v>52897040</v>
          </cell>
          <cell r="D337" t="str">
            <v>GUTIERREZ NARANJO MILENA</v>
          </cell>
          <cell r="E337">
            <v>44986.709756944445</v>
          </cell>
        </row>
        <row r="338">
          <cell r="C338">
            <v>79329602</v>
          </cell>
          <cell r="D338" t="str">
            <v>RINCON  CARLOS EDUARDO</v>
          </cell>
          <cell r="E338">
            <v>44986.709803240738</v>
          </cell>
        </row>
        <row r="339">
          <cell r="C339">
            <v>31655184</v>
          </cell>
          <cell r="D339" t="str">
            <v>VALENCIA OSPINA LUZ ADRIANA</v>
          </cell>
          <cell r="E339">
            <v>44986.710081018522</v>
          </cell>
        </row>
        <row r="340">
          <cell r="C340">
            <v>94072593</v>
          </cell>
          <cell r="D340" t="str">
            <v>CORTES URIBE JAIME ALEXANDER</v>
          </cell>
          <cell r="E340">
            <v>44986.710428240738</v>
          </cell>
        </row>
        <row r="341">
          <cell r="C341">
            <v>9865788</v>
          </cell>
          <cell r="D341" t="str">
            <v>LOPEZ RICO MILTON  ERNESTO</v>
          </cell>
          <cell r="E341">
            <v>44991.573333333334</v>
          </cell>
        </row>
        <row r="342">
          <cell r="C342">
            <v>93294629</v>
          </cell>
          <cell r="D342" t="str">
            <v>CASTILLO CASTILLO RODOLFO VIDAL</v>
          </cell>
          <cell r="E342">
            <v>44986.712824074071</v>
          </cell>
        </row>
        <row r="343">
          <cell r="C343">
            <v>91350158</v>
          </cell>
          <cell r="D343" t="str">
            <v>CORREDOR RUEDA ELKIN JESUS</v>
          </cell>
          <cell r="E343">
            <v>44986.713402777779</v>
          </cell>
        </row>
        <row r="344">
          <cell r="C344">
            <v>52543811</v>
          </cell>
          <cell r="D344" t="str">
            <v>SAAVEDRA AMAYA SHERLEY LIZETH</v>
          </cell>
          <cell r="E344">
            <v>44986.71398148148</v>
          </cell>
        </row>
        <row r="345">
          <cell r="C345">
            <v>1057782192</v>
          </cell>
          <cell r="D345" t="str">
            <v>OSSA GOMEZ  NATALIA</v>
          </cell>
          <cell r="E345">
            <v>44986.714988425927</v>
          </cell>
        </row>
        <row r="346">
          <cell r="C346">
            <v>1106332725</v>
          </cell>
          <cell r="D346" t="str">
            <v>MARTINEZ GORDILLO JOSE LUIS</v>
          </cell>
          <cell r="E346">
            <v>44986.717349537037</v>
          </cell>
        </row>
        <row r="347">
          <cell r="C347">
            <v>10029977</v>
          </cell>
          <cell r="D347" t="str">
            <v>PATIÑO PRADO HENRY ANTONIO</v>
          </cell>
          <cell r="E347">
            <v>44986.718101851853</v>
          </cell>
        </row>
        <row r="348">
          <cell r="C348">
            <v>79809216</v>
          </cell>
          <cell r="D348" t="str">
            <v>BELTRAN BOHORQUEZ ALEXANDER</v>
          </cell>
          <cell r="E348">
            <v>44986.721678240741</v>
          </cell>
        </row>
        <row r="349">
          <cell r="C349">
            <v>13930130</v>
          </cell>
          <cell r="D349" t="str">
            <v>TELLEZ MELENDEZ DAVID FERNANDO</v>
          </cell>
          <cell r="E349">
            <v>44986.722349537034</v>
          </cell>
        </row>
        <row r="350">
          <cell r="C350">
            <v>10050889</v>
          </cell>
          <cell r="D350" t="str">
            <v>GRAJALES ALVAREZ OSCAR JAVIER</v>
          </cell>
          <cell r="E350">
            <v>44986.722731481481</v>
          </cell>
        </row>
        <row r="351">
          <cell r="C351">
            <v>1053795010</v>
          </cell>
          <cell r="D351" t="str">
            <v>MARULANDA ARIAS  JOHN FREDY</v>
          </cell>
          <cell r="E351">
            <v>44986.724363425928</v>
          </cell>
        </row>
        <row r="352">
          <cell r="C352">
            <v>1023872046</v>
          </cell>
          <cell r="D352" t="str">
            <v>GOMEZ OLAYA YENSON YESID</v>
          </cell>
          <cell r="E352">
            <v>44986.726342592592</v>
          </cell>
        </row>
        <row r="353">
          <cell r="C353">
            <v>76342989</v>
          </cell>
          <cell r="D353" t="str">
            <v>CAMPO ASTAIZA WILMAR HERNEY</v>
          </cell>
          <cell r="E353">
            <v>44986.730254629627</v>
          </cell>
        </row>
        <row r="354">
          <cell r="C354">
            <v>41909671</v>
          </cell>
          <cell r="D354" t="str">
            <v>CALLE RAVE DORA</v>
          </cell>
          <cell r="E354">
            <v>44986.730370370373</v>
          </cell>
        </row>
        <row r="355">
          <cell r="C355">
            <v>86077633</v>
          </cell>
          <cell r="D355" t="str">
            <v>URREGO ORTIZ HERMES RICARDO</v>
          </cell>
          <cell r="E355">
            <v>44986.730775462966</v>
          </cell>
        </row>
        <row r="356">
          <cell r="C356">
            <v>1016038561</v>
          </cell>
          <cell r="D356" t="str">
            <v>VELEZ ZAPATA ANA CAROLINA</v>
          </cell>
          <cell r="E356">
            <v>44986.7341087963</v>
          </cell>
        </row>
        <row r="357">
          <cell r="C357">
            <v>1119887431</v>
          </cell>
          <cell r="D357" t="str">
            <v>MORENO LOPEZ  DIANA MARCELA</v>
          </cell>
          <cell r="E357">
            <v>44986.734826388885</v>
          </cell>
        </row>
        <row r="358">
          <cell r="C358">
            <v>53133037</v>
          </cell>
          <cell r="D358" t="str">
            <v>GUEVARA GIRALDO JOHANNA ALEXANDRA</v>
          </cell>
          <cell r="E358">
            <v>44986.735196759262</v>
          </cell>
        </row>
        <row r="359">
          <cell r="C359">
            <v>10291774</v>
          </cell>
          <cell r="D359" t="str">
            <v>TOBAR CANENCIO YONER ANDRES</v>
          </cell>
          <cell r="E359">
            <v>44986.737557870372</v>
          </cell>
        </row>
        <row r="360">
          <cell r="C360">
            <v>16079748</v>
          </cell>
          <cell r="D360" t="str">
            <v>PUENTES RAVE LUIS ALEJANDRO</v>
          </cell>
          <cell r="E360">
            <v>44986.738113425927</v>
          </cell>
        </row>
        <row r="361">
          <cell r="C361">
            <v>1214713526</v>
          </cell>
          <cell r="D361" t="str">
            <v>GOMEZ  OSORNO KARLA ANDREA</v>
          </cell>
          <cell r="E361">
            <v>44986.740208333336</v>
          </cell>
        </row>
        <row r="362">
          <cell r="C362">
            <v>1053798426</v>
          </cell>
          <cell r="D362" t="str">
            <v>MEJIA BUITRAGO NATALIA</v>
          </cell>
          <cell r="E362">
            <v>44986.742210648146</v>
          </cell>
        </row>
        <row r="363">
          <cell r="C363">
            <v>1020770652</v>
          </cell>
          <cell r="D363" t="str">
            <v>FLOREZ  CAMILA ANDREA</v>
          </cell>
          <cell r="E363">
            <v>44986.745509259257</v>
          </cell>
        </row>
        <row r="364">
          <cell r="C364">
            <v>24339096</v>
          </cell>
          <cell r="D364" t="str">
            <v>POSSO VASQUEZ PAULA ANDREA</v>
          </cell>
          <cell r="E364">
            <v>44986.745821759258</v>
          </cell>
        </row>
        <row r="365">
          <cell r="C365">
            <v>7010502</v>
          </cell>
          <cell r="D365" t="str">
            <v>MORENO MIRANDA OSCAR ANTONIO</v>
          </cell>
          <cell r="E365">
            <v>44986.747083333335</v>
          </cell>
        </row>
        <row r="366">
          <cell r="C366">
            <v>80074948</v>
          </cell>
          <cell r="D366" t="str">
            <v>AVILA GUARIN OMAR JEFFREY</v>
          </cell>
          <cell r="E366">
            <v>44986.748101851852</v>
          </cell>
        </row>
        <row r="367">
          <cell r="C367">
            <v>21556388</v>
          </cell>
          <cell r="D367" t="str">
            <v>AGUDELO VELEZ PAULA  ANDREA</v>
          </cell>
          <cell r="E367">
            <v>44986.749444444446</v>
          </cell>
        </row>
        <row r="368">
          <cell r="C368">
            <v>1110453068</v>
          </cell>
          <cell r="D368" t="str">
            <v>OVIEDO DUCUARA JORGE ARMANDO</v>
          </cell>
          <cell r="E368">
            <v>44986.752152777779</v>
          </cell>
        </row>
        <row r="369">
          <cell r="C369">
            <v>5826267</v>
          </cell>
          <cell r="D369" t="str">
            <v>PEÑA VILLATE EDWARD</v>
          </cell>
          <cell r="E369">
            <v>44986.75445601852</v>
          </cell>
        </row>
        <row r="370">
          <cell r="C370">
            <v>19379333</v>
          </cell>
          <cell r="D370" t="str">
            <v>DUEÑAS MARTIN JOSE JUAN DE JESUS</v>
          </cell>
          <cell r="E370">
            <v>44986.755833333336</v>
          </cell>
        </row>
        <row r="371">
          <cell r="C371">
            <v>1016026132</v>
          </cell>
          <cell r="D371" t="str">
            <v>MURILLO GARCÍA FERNANDO</v>
          </cell>
          <cell r="E371">
            <v>44986.757002314815</v>
          </cell>
        </row>
        <row r="372">
          <cell r="C372">
            <v>11804439</v>
          </cell>
          <cell r="D372" t="str">
            <v>MENA MENA ROBINSON</v>
          </cell>
          <cell r="E372">
            <v>44986.757800925923</v>
          </cell>
        </row>
        <row r="373">
          <cell r="C373">
            <v>1122118793</v>
          </cell>
          <cell r="D373" t="str">
            <v>GARZON QUEVEDO SINDY  PAOLA</v>
          </cell>
          <cell r="E373">
            <v>44986.758136574077</v>
          </cell>
        </row>
        <row r="374">
          <cell r="C374">
            <v>80213048</v>
          </cell>
          <cell r="D374" t="str">
            <v>ROA GIL JUAN MIGUEL</v>
          </cell>
          <cell r="E374">
            <v>44986.758414351854</v>
          </cell>
        </row>
        <row r="375">
          <cell r="C375">
            <v>1022371306</v>
          </cell>
          <cell r="D375" t="str">
            <v>VARGAS MONCADA YERCICA</v>
          </cell>
          <cell r="E375">
            <v>44986.75854166667</v>
          </cell>
        </row>
        <row r="376">
          <cell r="C376">
            <v>1057588288</v>
          </cell>
          <cell r="D376" t="str">
            <v>VERA HERNANDEZ SERGIO ANDRES</v>
          </cell>
          <cell r="E376">
            <v>44991.627060185187</v>
          </cell>
        </row>
        <row r="377">
          <cell r="C377">
            <v>1110524666</v>
          </cell>
          <cell r="D377" t="str">
            <v>OBANDO JIMENEZ WILLIAM ADOLFO</v>
          </cell>
          <cell r="E377">
            <v>44986.764467592591</v>
          </cell>
        </row>
        <row r="378">
          <cell r="C378">
            <v>19056013</v>
          </cell>
          <cell r="D378" t="str">
            <v>BORDA ARIAS LUIS EDUARDO</v>
          </cell>
          <cell r="E378">
            <v>44986.767060185186</v>
          </cell>
        </row>
        <row r="379">
          <cell r="C379">
            <v>93408868</v>
          </cell>
          <cell r="D379" t="str">
            <v>DIAZ GONZALEZ ALEX NORBERTO</v>
          </cell>
          <cell r="E379">
            <v>44986.768622685187</v>
          </cell>
        </row>
        <row r="380">
          <cell r="C380">
            <v>1017145704</v>
          </cell>
          <cell r="D380" t="str">
            <v>GONZALEZ QUIROZ NATALIA ANDREA</v>
          </cell>
          <cell r="E380">
            <v>44986.768969907411</v>
          </cell>
        </row>
        <row r="381">
          <cell r="C381">
            <v>24712856</v>
          </cell>
          <cell r="D381" t="str">
            <v>ARENAS CORREA LUZ ALEXANDRA</v>
          </cell>
          <cell r="E381">
            <v>44986.769143518519</v>
          </cell>
        </row>
        <row r="382">
          <cell r="C382">
            <v>73202861</v>
          </cell>
          <cell r="D382" t="str">
            <v>PADILLA TORRES JORGE  ARMANDO</v>
          </cell>
          <cell r="E382">
            <v>44986.772662037038</v>
          </cell>
        </row>
        <row r="383">
          <cell r="C383">
            <v>1130641862</v>
          </cell>
          <cell r="D383" t="str">
            <v>GALLEGO GARCIA LEIDY MILENA</v>
          </cell>
          <cell r="E383">
            <v>44986.776134259257</v>
          </cell>
        </row>
        <row r="384">
          <cell r="C384">
            <v>1094347498</v>
          </cell>
          <cell r="D384" t="str">
            <v>ANGEL PICO NINI YOHANNA</v>
          </cell>
          <cell r="E384">
            <v>44986.780787037038</v>
          </cell>
        </row>
        <row r="385">
          <cell r="C385">
            <v>8155589</v>
          </cell>
          <cell r="D385" t="str">
            <v>RODRIGUEZ JARAMILLO ARMANDO ADOLFO</v>
          </cell>
          <cell r="E385">
            <v>44986.781122685185</v>
          </cell>
        </row>
        <row r="386">
          <cell r="C386">
            <v>80770089</v>
          </cell>
          <cell r="D386" t="str">
            <v>JIMENEZ AVILA CARLOS ALBERTO</v>
          </cell>
          <cell r="E386">
            <v>44986.7815625</v>
          </cell>
        </row>
        <row r="387">
          <cell r="C387">
            <v>80745052</v>
          </cell>
          <cell r="D387" t="str">
            <v>PEÑARETE VACCA MARIO JAVIER</v>
          </cell>
          <cell r="E387">
            <v>44986.781967592593</v>
          </cell>
        </row>
        <row r="388">
          <cell r="C388">
            <v>65799660</v>
          </cell>
          <cell r="D388" t="str">
            <v>CORDOBA  OVIEDO SANDY MAGALLY</v>
          </cell>
          <cell r="E388">
            <v>44991.629490740743</v>
          </cell>
        </row>
        <row r="389">
          <cell r="C389">
            <v>7601283</v>
          </cell>
          <cell r="D389" t="str">
            <v>BOLIVAR OSORIO ALEXANDER ISMAEL</v>
          </cell>
          <cell r="E389">
            <v>44986.782511574071</v>
          </cell>
        </row>
        <row r="390">
          <cell r="C390">
            <v>80215820</v>
          </cell>
          <cell r="D390" t="str">
            <v>BUENO JIMÉNEZ JHON FREDDY</v>
          </cell>
          <cell r="E390">
            <v>44986.782719907409</v>
          </cell>
        </row>
        <row r="391">
          <cell r="C391">
            <v>80124121</v>
          </cell>
          <cell r="D391" t="str">
            <v>SANCHEZ RODRIGUEZ RICARDO</v>
          </cell>
          <cell r="E391">
            <v>44986.783078703702</v>
          </cell>
        </row>
        <row r="392">
          <cell r="C392">
            <v>1061692930</v>
          </cell>
          <cell r="D392" t="str">
            <v>MORENO DELACRUZ MIGUEL STEINER</v>
          </cell>
          <cell r="E392">
            <v>44986.783194444448</v>
          </cell>
        </row>
        <row r="393">
          <cell r="C393">
            <v>13509600</v>
          </cell>
          <cell r="D393" t="str">
            <v>CARRILLO DELGADO JORGE ALVEIRO</v>
          </cell>
          <cell r="E393">
            <v>44986.785729166666</v>
          </cell>
        </row>
        <row r="394">
          <cell r="C394">
            <v>1052402351</v>
          </cell>
          <cell r="D394" t="str">
            <v>GARCES VARGAS SIMON</v>
          </cell>
          <cell r="E394">
            <v>44986.78875</v>
          </cell>
        </row>
        <row r="395">
          <cell r="C395">
            <v>86083190</v>
          </cell>
          <cell r="D395" t="str">
            <v>CALDERON DUEÑAS ESTEBAN ALEJANDRO</v>
          </cell>
          <cell r="E395">
            <v>44986.789710648147</v>
          </cell>
        </row>
        <row r="396">
          <cell r="C396">
            <v>80071062</v>
          </cell>
          <cell r="D396" t="str">
            <v>HERRERA JIMENEZ ELKIR ALEXIS</v>
          </cell>
          <cell r="E396">
            <v>44986.79115740741</v>
          </cell>
        </row>
        <row r="397">
          <cell r="C397">
            <v>37390772</v>
          </cell>
          <cell r="D397" t="str">
            <v>COMBARIZA HIGUERA DEISY MILENA</v>
          </cell>
          <cell r="E397">
            <v>44986.792060185187</v>
          </cell>
        </row>
        <row r="398">
          <cell r="C398">
            <v>1075285387</v>
          </cell>
          <cell r="D398" t="str">
            <v>BASTIDAS CUASPU DEYI</v>
          </cell>
          <cell r="E398">
            <v>44986.792615740742</v>
          </cell>
        </row>
        <row r="399">
          <cell r="C399">
            <v>80807796</v>
          </cell>
          <cell r="D399" t="str">
            <v>REYES TORRES JHON JAIRO</v>
          </cell>
          <cell r="E399">
            <v>44986.793900462966</v>
          </cell>
        </row>
        <row r="400">
          <cell r="C400">
            <v>18493775</v>
          </cell>
          <cell r="D400" t="str">
            <v>MUÑETON LOAIZA JAIRO IVAN</v>
          </cell>
          <cell r="E400">
            <v>44986.802476851852</v>
          </cell>
        </row>
        <row r="401">
          <cell r="C401">
            <v>1110528541</v>
          </cell>
          <cell r="D401" t="str">
            <v>LOPEZ ARANZAZU DUVAN  ANTONIO</v>
          </cell>
          <cell r="E401">
            <v>44986.804224537038</v>
          </cell>
        </row>
        <row r="402">
          <cell r="C402">
            <v>3185782</v>
          </cell>
          <cell r="D402" t="str">
            <v>SALAZAR PARRAGA NESTOR FERNANDO</v>
          </cell>
          <cell r="E402">
            <v>44986.806377314817</v>
          </cell>
        </row>
        <row r="403">
          <cell r="C403">
            <v>88193045</v>
          </cell>
          <cell r="D403" t="str">
            <v>PEREZ  HERNANDEZ  ALEXANDER</v>
          </cell>
          <cell r="E403">
            <v>44986.807534722226</v>
          </cell>
        </row>
        <row r="404">
          <cell r="C404">
            <v>1032401180</v>
          </cell>
          <cell r="D404" t="str">
            <v>DIAZ SARMIENTO LAURA  ATENAIS</v>
          </cell>
          <cell r="E404">
            <v>44986.812418981484</v>
          </cell>
        </row>
        <row r="405">
          <cell r="C405">
            <v>1099212518</v>
          </cell>
          <cell r="D405" t="str">
            <v>SIERRA VILLAMIL BRAYNZ CAMILO</v>
          </cell>
          <cell r="E405">
            <v>44986.813761574071</v>
          </cell>
        </row>
        <row r="406">
          <cell r="C406">
            <v>13928817</v>
          </cell>
          <cell r="D406" t="str">
            <v>RIAÑO GUALDRON CARLOS EDUARDO</v>
          </cell>
          <cell r="E406">
            <v>44986.816435185188</v>
          </cell>
        </row>
        <row r="407">
          <cell r="C407">
            <v>1102802048</v>
          </cell>
          <cell r="D407" t="str">
            <v>PARRA CARRASCAL OSCAR IVAN</v>
          </cell>
          <cell r="E407">
            <v>44986.82476851852</v>
          </cell>
        </row>
        <row r="408">
          <cell r="C408">
            <v>1051670991</v>
          </cell>
          <cell r="D408" t="str">
            <v>MORENO SUAREZ JOSHEP</v>
          </cell>
          <cell r="E408">
            <v>44986.832974537036</v>
          </cell>
        </row>
        <row r="409">
          <cell r="C409">
            <v>1069737887</v>
          </cell>
          <cell r="D409" t="str">
            <v>FAJARDO GALINDO YONATHAN ALFONSO</v>
          </cell>
          <cell r="E409">
            <v>44986.834282407406</v>
          </cell>
        </row>
        <row r="410">
          <cell r="C410">
            <v>80768410</v>
          </cell>
          <cell r="D410" t="str">
            <v>BUITRAGO NUÑEZ DIEGO ARMANDO</v>
          </cell>
          <cell r="E410">
            <v>44986.838576388887</v>
          </cell>
        </row>
        <row r="411">
          <cell r="C411">
            <v>74244269</v>
          </cell>
          <cell r="D411" t="str">
            <v>SAIZ SAENZ CARLOS JAVIER</v>
          </cell>
          <cell r="E411">
            <v>44986.840046296296</v>
          </cell>
        </row>
        <row r="412">
          <cell r="C412">
            <v>13544439</v>
          </cell>
          <cell r="D412" t="str">
            <v>AVENDAÑO GOMEZ OMAR DANIEL</v>
          </cell>
          <cell r="E412">
            <v>44986.841631944444</v>
          </cell>
        </row>
        <row r="413">
          <cell r="C413">
            <v>16072630</v>
          </cell>
          <cell r="D413" t="str">
            <v>MORA GUZMAN JHON EDWIN</v>
          </cell>
          <cell r="E413">
            <v>44986.845752314817</v>
          </cell>
        </row>
        <row r="414">
          <cell r="C414">
            <v>5824198</v>
          </cell>
          <cell r="D414" t="str">
            <v>TOTENA GIRON JAMES EVELIO</v>
          </cell>
          <cell r="E414">
            <v>44986.848923611113</v>
          </cell>
        </row>
        <row r="415">
          <cell r="C415">
            <v>1071987372</v>
          </cell>
          <cell r="D415" t="str">
            <v>PARRA BECERRA DAVID CHELMINTTIEL</v>
          </cell>
          <cell r="E415">
            <v>44986.851435185185</v>
          </cell>
        </row>
        <row r="416">
          <cell r="C416">
            <v>1013614550</v>
          </cell>
          <cell r="D416" t="str">
            <v>SABOGAL CUBILLOS JAIME ALEJANDRO</v>
          </cell>
          <cell r="E416">
            <v>44986.852384259262</v>
          </cell>
        </row>
        <row r="417">
          <cell r="C417">
            <v>80150288</v>
          </cell>
          <cell r="D417" t="str">
            <v>PINZON  VARGAS  WILSON  OSWALDO</v>
          </cell>
          <cell r="E417">
            <v>44986.852812500001</v>
          </cell>
        </row>
        <row r="418">
          <cell r="C418">
            <v>52525247</v>
          </cell>
          <cell r="D418" t="str">
            <v>POBLADOR RODRIGUEZ NELCY ONEIRA</v>
          </cell>
          <cell r="E418">
            <v>44986.854259259257</v>
          </cell>
        </row>
        <row r="419">
          <cell r="C419">
            <v>1113655732</v>
          </cell>
          <cell r="D419" t="str">
            <v>RENGIFO  CARDONA JHON STIVENSON</v>
          </cell>
          <cell r="E419">
            <v>44986.856226851851</v>
          </cell>
        </row>
        <row r="420">
          <cell r="C420">
            <v>6102968</v>
          </cell>
          <cell r="D420" t="str">
            <v>BRAVO RUIZ EDWIN</v>
          </cell>
          <cell r="E420">
            <v>44986.859293981484</v>
          </cell>
        </row>
        <row r="421">
          <cell r="C421">
            <v>74359799</v>
          </cell>
          <cell r="D421" t="str">
            <v>CAMARGO MONROY JHON JAIRO</v>
          </cell>
          <cell r="E421">
            <v>44986.859722222223</v>
          </cell>
        </row>
        <row r="422">
          <cell r="C422">
            <v>91449642</v>
          </cell>
          <cell r="D422" t="str">
            <v>MALAGON LEAL RONNIE</v>
          </cell>
          <cell r="E422">
            <v>44986.861967592595</v>
          </cell>
        </row>
        <row r="423">
          <cell r="C423">
            <v>79733697</v>
          </cell>
          <cell r="D423" t="str">
            <v>NEIRA LOZANO JAIME ALBERTO</v>
          </cell>
          <cell r="E423">
            <v>44986.864444444444</v>
          </cell>
        </row>
        <row r="424">
          <cell r="C424">
            <v>80202483</v>
          </cell>
          <cell r="D424" t="str">
            <v>VARGAS PINILLA JEISSON ENRIQUE</v>
          </cell>
          <cell r="E424">
            <v>44986.86451388889</v>
          </cell>
        </row>
        <row r="425">
          <cell r="C425">
            <v>79908915</v>
          </cell>
          <cell r="D425" t="str">
            <v>APARICIO  CARDENAS LUIS ANTONIO</v>
          </cell>
          <cell r="E425">
            <v>44986.864629629628</v>
          </cell>
        </row>
        <row r="426">
          <cell r="C426">
            <v>11442161</v>
          </cell>
          <cell r="D426" t="str">
            <v>ALEMAN ROJAS YESID MATEO</v>
          </cell>
          <cell r="E426">
            <v>44986.865486111114</v>
          </cell>
        </row>
        <row r="427">
          <cell r="C427">
            <v>79833103</v>
          </cell>
          <cell r="D427" t="str">
            <v>SANABRIA RODRIGUEZ DANILO</v>
          </cell>
          <cell r="E427">
            <v>44986.868344907409</v>
          </cell>
        </row>
        <row r="428">
          <cell r="C428">
            <v>79299527</v>
          </cell>
          <cell r="D428" t="str">
            <v>PERDOMO GUEVARA OMAR FRANCISCO</v>
          </cell>
          <cell r="E428">
            <v>44986.873078703706</v>
          </cell>
        </row>
        <row r="429">
          <cell r="C429">
            <v>1033745594</v>
          </cell>
          <cell r="D429" t="str">
            <v>VARGAS SUAREZ EDWIN LEONARDO</v>
          </cell>
          <cell r="E429">
            <v>44986.87395833333</v>
          </cell>
        </row>
        <row r="430">
          <cell r="C430">
            <v>86077542</v>
          </cell>
          <cell r="D430" t="str">
            <v>VANEGAS MORALES ROGER LEANDRO</v>
          </cell>
          <cell r="E430">
            <v>44986.876967592594</v>
          </cell>
        </row>
        <row r="431">
          <cell r="C431">
            <v>1214213709</v>
          </cell>
          <cell r="D431" t="str">
            <v>TURRIAGO GUERRERO OSCAR MAURICIO</v>
          </cell>
          <cell r="E431">
            <v>44986.881284722222</v>
          </cell>
        </row>
        <row r="432">
          <cell r="C432">
            <v>13720117</v>
          </cell>
          <cell r="D432" t="str">
            <v>GARCIA SERRANO JUAN CARLOS</v>
          </cell>
          <cell r="E432">
            <v>44986.883472222224</v>
          </cell>
        </row>
        <row r="433">
          <cell r="C433">
            <v>80801628</v>
          </cell>
          <cell r="D433" t="str">
            <v>ALDANA GARCIA JOHNNY ALEXANDER</v>
          </cell>
          <cell r="E433">
            <v>44986.886006944442</v>
          </cell>
        </row>
        <row r="434">
          <cell r="C434">
            <v>88200208</v>
          </cell>
          <cell r="D434" t="str">
            <v>GOMEZ  LUNA LUIS ALBERTO</v>
          </cell>
          <cell r="E434">
            <v>44986.887291666666</v>
          </cell>
        </row>
        <row r="435">
          <cell r="C435">
            <v>1061695157</v>
          </cell>
          <cell r="D435" t="str">
            <v>BOTINA DAZA ZULY ANDREA</v>
          </cell>
          <cell r="E435">
            <v>44986.889907407407</v>
          </cell>
        </row>
        <row r="436">
          <cell r="C436">
            <v>74170130</v>
          </cell>
          <cell r="D436" t="str">
            <v>BOHORQUEZ GOMEZ CESAR AUGUSTO</v>
          </cell>
          <cell r="E436">
            <v>44986.900416666664</v>
          </cell>
        </row>
        <row r="437">
          <cell r="C437">
            <v>1121416640</v>
          </cell>
          <cell r="D437" t="str">
            <v>VELEZ  MORENO WILLIAN  ALEXANDER</v>
          </cell>
          <cell r="E437">
            <v>44986.904074074075</v>
          </cell>
        </row>
        <row r="438">
          <cell r="C438">
            <v>1098725976</v>
          </cell>
          <cell r="D438" t="str">
            <v>ORTIZ LEON JOHEL</v>
          </cell>
          <cell r="E438">
            <v>44986.908067129632</v>
          </cell>
        </row>
        <row r="439">
          <cell r="C439">
            <v>1088009484</v>
          </cell>
          <cell r="D439" t="str">
            <v>ARISMENDY GOMEZ ALEJANDRA</v>
          </cell>
          <cell r="E439">
            <v>44986.909016203703</v>
          </cell>
        </row>
        <row r="440">
          <cell r="C440">
            <v>1094247108</v>
          </cell>
          <cell r="D440" t="str">
            <v>MONSALVE GARCÍA JHONATTAN STEEVEN</v>
          </cell>
          <cell r="E440">
            <v>44986.909641203703</v>
          </cell>
        </row>
        <row r="441">
          <cell r="C441">
            <v>1092358244</v>
          </cell>
          <cell r="D441" t="str">
            <v>RODRIGUEZ RICO ANGELICA BELEN</v>
          </cell>
          <cell r="E441">
            <v>44986.911354166667</v>
          </cell>
        </row>
        <row r="442">
          <cell r="C442">
            <v>16228041</v>
          </cell>
          <cell r="D442" t="str">
            <v>LOPEZ BERNAL WILBER ELIVER</v>
          </cell>
          <cell r="E442">
            <v>44986.917905092596</v>
          </cell>
        </row>
        <row r="443">
          <cell r="C443">
            <v>20666374</v>
          </cell>
          <cell r="D443" t="str">
            <v>LEON CANTOR PUREZA DEL CARMEN</v>
          </cell>
          <cell r="E443">
            <v>44986.919571759259</v>
          </cell>
        </row>
        <row r="444">
          <cell r="C444">
            <v>74282376</v>
          </cell>
          <cell r="D444" t="str">
            <v>MONDRAGON PIÑEROS JUAN PABLO</v>
          </cell>
          <cell r="E444">
            <v>44986.920775462961</v>
          </cell>
        </row>
        <row r="445">
          <cell r="C445">
            <v>80055452</v>
          </cell>
          <cell r="D445" t="str">
            <v>PARRA MARTINEZ LEONARDO</v>
          </cell>
          <cell r="E445">
            <v>44986.924502314818</v>
          </cell>
        </row>
        <row r="446">
          <cell r="C446">
            <v>71174956</v>
          </cell>
          <cell r="D446" t="str">
            <v>VASQUEZ PINO CARLOS MARIO</v>
          </cell>
          <cell r="E446">
            <v>44986.92491898148</v>
          </cell>
        </row>
        <row r="447">
          <cell r="C447">
            <v>94463686</v>
          </cell>
          <cell r="D447" t="str">
            <v>GONZALEZ BUITRAGO CARLOS YOHANNY</v>
          </cell>
          <cell r="E447">
            <v>44986.926736111112</v>
          </cell>
        </row>
        <row r="448">
          <cell r="C448">
            <v>1085274073</v>
          </cell>
          <cell r="D448" t="str">
            <v>BRAVO MUÑOZ YUBBY LUCIA</v>
          </cell>
          <cell r="E448">
            <v>44986.928055555552</v>
          </cell>
        </row>
        <row r="449">
          <cell r="C449">
            <v>79538957</v>
          </cell>
          <cell r="D449" t="str">
            <v>MUÑOZ RIASCOS CARLOS GERMAN</v>
          </cell>
          <cell r="E449">
            <v>44986.932986111111</v>
          </cell>
        </row>
        <row r="450">
          <cell r="C450">
            <v>80766070</v>
          </cell>
          <cell r="D450" t="str">
            <v>BARRETO ARIAS GERMAN GIOVANNY</v>
          </cell>
          <cell r="E450">
            <v>44986.93309027778</v>
          </cell>
        </row>
        <row r="451">
          <cell r="C451">
            <v>94473335</v>
          </cell>
          <cell r="D451" t="str">
            <v>BUSTAMANTE SALDAÑA OLBER ANIBAL</v>
          </cell>
          <cell r="E451">
            <v>44986.946458333332</v>
          </cell>
        </row>
        <row r="452">
          <cell r="C452">
            <v>79989772</v>
          </cell>
          <cell r="D452" t="str">
            <v>MARTINEZ CRUZ OSCAR OSWALDO</v>
          </cell>
          <cell r="E452">
            <v>44986.947638888887</v>
          </cell>
        </row>
        <row r="453">
          <cell r="C453">
            <v>79923155</v>
          </cell>
          <cell r="D453" t="str">
            <v>BERMUDEZ ROMERO OSCAR ALEJANDRO</v>
          </cell>
          <cell r="E453">
            <v>44986.948437500003</v>
          </cell>
        </row>
        <row r="454">
          <cell r="C454">
            <v>13862144</v>
          </cell>
          <cell r="D454" t="str">
            <v>JEREZ JEREZ FREDDY</v>
          </cell>
          <cell r="E454">
            <v>44986.960416666669</v>
          </cell>
        </row>
        <row r="455">
          <cell r="C455">
            <v>91015407</v>
          </cell>
          <cell r="D455" t="str">
            <v>MORENO NIÑO JUAN CARLOS</v>
          </cell>
          <cell r="E455">
            <v>44986.961342592593</v>
          </cell>
        </row>
        <row r="456">
          <cell r="C456">
            <v>79894670</v>
          </cell>
          <cell r="D456" t="str">
            <v>TELLEZ CERON YOAN MANUEL</v>
          </cell>
          <cell r="E456">
            <v>44986.965914351851</v>
          </cell>
        </row>
        <row r="457">
          <cell r="C457">
            <v>7554827</v>
          </cell>
          <cell r="D457" t="str">
            <v>ROMERO MONTOYA JAIME ALFREDO</v>
          </cell>
          <cell r="E457">
            <v>44986.981620370374</v>
          </cell>
        </row>
        <row r="458">
          <cell r="C458">
            <v>1113790109</v>
          </cell>
          <cell r="D458" t="str">
            <v>LUCUMI CONGO CAREN LICET</v>
          </cell>
          <cell r="E458">
            <v>44986.991307870368</v>
          </cell>
        </row>
        <row r="459">
          <cell r="C459">
            <v>79971555</v>
          </cell>
          <cell r="D459" t="str">
            <v>TAPIAS VILLAMIL ALDO GIOVANNI</v>
          </cell>
          <cell r="E459">
            <v>44987.005115740743</v>
          </cell>
        </row>
        <row r="460">
          <cell r="C460">
            <v>66841274</v>
          </cell>
          <cell r="D460" t="str">
            <v>GARCIA ARIAS RUBIELA</v>
          </cell>
          <cell r="E460">
            <v>44987.021145833336</v>
          </cell>
        </row>
        <row r="461">
          <cell r="C461">
            <v>4159103</v>
          </cell>
          <cell r="D461" t="str">
            <v>COCA TORRES URIEL</v>
          </cell>
          <cell r="E461">
            <v>44987.056377314817</v>
          </cell>
        </row>
        <row r="462">
          <cell r="C462">
            <v>93089982</v>
          </cell>
          <cell r="D462" t="str">
            <v>SANCHEZ MONROY LUIS EDUARDO</v>
          </cell>
          <cell r="E462">
            <v>44987.166388888887</v>
          </cell>
        </row>
        <row r="463">
          <cell r="C463">
            <v>1093737880</v>
          </cell>
          <cell r="D463" t="str">
            <v>CAICEDO FUENTES GERMAN MAURICIO</v>
          </cell>
          <cell r="E463">
            <v>44987.326979166668</v>
          </cell>
        </row>
        <row r="464">
          <cell r="C464">
            <v>1088013429</v>
          </cell>
          <cell r="D464" t="str">
            <v>BEDOYA COPETE MARCELA</v>
          </cell>
          <cell r="E464">
            <v>44987.328634259262</v>
          </cell>
        </row>
        <row r="465">
          <cell r="C465">
            <v>51842652</v>
          </cell>
          <cell r="D465" t="str">
            <v>RAMIREZ SUAREZ YANETH CRISTINA</v>
          </cell>
          <cell r="E465">
            <v>44987.334988425922</v>
          </cell>
        </row>
        <row r="466">
          <cell r="C466">
            <v>80156596</v>
          </cell>
          <cell r="D466" t="str">
            <v>MUÑOZ GARCIA URIEL ARTURO</v>
          </cell>
          <cell r="E466">
            <v>44987.334999999999</v>
          </cell>
        </row>
        <row r="467">
          <cell r="C467">
            <v>7184035</v>
          </cell>
          <cell r="D467" t="str">
            <v>RUEDA BAUTISTA SABULON DAVID</v>
          </cell>
          <cell r="E467">
            <v>44987.342939814815</v>
          </cell>
        </row>
        <row r="468">
          <cell r="C468">
            <v>14395173</v>
          </cell>
          <cell r="D468" t="str">
            <v>YATE RUIZ NELSON</v>
          </cell>
          <cell r="E468">
            <v>44987.351574074077</v>
          </cell>
        </row>
        <row r="469">
          <cell r="C469">
            <v>1098745827</v>
          </cell>
          <cell r="D469" t="str">
            <v>GARCIA  CAMARGO EDINSON</v>
          </cell>
          <cell r="E469">
            <v>44987.352708333332</v>
          </cell>
        </row>
        <row r="470">
          <cell r="C470">
            <v>14450624</v>
          </cell>
          <cell r="D470" t="str">
            <v>CANO GONZALEZ MARTIN CARLOS</v>
          </cell>
          <cell r="E470">
            <v>44987.353831018518</v>
          </cell>
        </row>
        <row r="471">
          <cell r="C471">
            <v>14323440</v>
          </cell>
          <cell r="D471" t="str">
            <v>GUARNIZO PARRA JORGE ELIECER</v>
          </cell>
          <cell r="E471">
            <v>44987.356493055559</v>
          </cell>
        </row>
        <row r="472">
          <cell r="C472">
            <v>80859329</v>
          </cell>
          <cell r="D472" t="str">
            <v>TRIANA  ACOSTA  JOSE HERNEY</v>
          </cell>
          <cell r="E472">
            <v>44987.36142361111</v>
          </cell>
        </row>
        <row r="473">
          <cell r="C473">
            <v>7720848</v>
          </cell>
          <cell r="D473" t="str">
            <v>NINCO NINCO FREDY ALBERTO</v>
          </cell>
          <cell r="E473">
            <v>44987.361504629633</v>
          </cell>
        </row>
        <row r="474">
          <cell r="C474">
            <v>94475042</v>
          </cell>
          <cell r="D474" t="str">
            <v>ARBELAEZ SOTO ALEXANDER</v>
          </cell>
          <cell r="E474">
            <v>44987.362245370372</v>
          </cell>
        </row>
        <row r="475">
          <cell r="C475">
            <v>79306876</v>
          </cell>
          <cell r="D475" t="str">
            <v>MONTENEGRO SIERRA HERNAN SALVADOR</v>
          </cell>
          <cell r="E475">
            <v>44987.368090277778</v>
          </cell>
        </row>
        <row r="476">
          <cell r="C476">
            <v>41060690</v>
          </cell>
          <cell r="D476" t="str">
            <v>MACHOA PANAIFO ROSA CLAVELA</v>
          </cell>
          <cell r="E476">
            <v>44987.368148148147</v>
          </cell>
        </row>
        <row r="477">
          <cell r="C477">
            <v>1031145088</v>
          </cell>
          <cell r="D477" t="str">
            <v>CAICEDO HERRERA YESID ANDRES</v>
          </cell>
          <cell r="E477">
            <v>44987.371111111112</v>
          </cell>
        </row>
        <row r="478">
          <cell r="C478">
            <v>7314665</v>
          </cell>
          <cell r="D478" t="str">
            <v>TORRES PINEDA YHUBER AUDEL</v>
          </cell>
          <cell r="E478">
            <v>44987.375717592593</v>
          </cell>
        </row>
        <row r="479">
          <cell r="C479">
            <v>14801579</v>
          </cell>
          <cell r="D479" t="str">
            <v>ROJAS MONTOYA VICTOR ALFONSO</v>
          </cell>
          <cell r="E479">
            <v>44987.375868055555</v>
          </cell>
        </row>
        <row r="480">
          <cell r="C480">
            <v>1071163788</v>
          </cell>
          <cell r="D480" t="str">
            <v>MONTERO BERMUDEZ FABIAN EDUARDO</v>
          </cell>
          <cell r="E480">
            <v>44987.379305555558</v>
          </cell>
        </row>
        <row r="481">
          <cell r="C481">
            <v>54256553</v>
          </cell>
          <cell r="D481" t="str">
            <v>BERMUDEZ CUESTA DAMARIS ISABEL</v>
          </cell>
          <cell r="E481">
            <v>44987.380810185183</v>
          </cell>
        </row>
        <row r="482">
          <cell r="C482">
            <v>87715475</v>
          </cell>
          <cell r="D482" t="str">
            <v>REVELO PINCHAO CHARLES JHON</v>
          </cell>
          <cell r="E482">
            <v>44987.384594907409</v>
          </cell>
        </row>
        <row r="483">
          <cell r="C483">
            <v>80730838</v>
          </cell>
          <cell r="D483" t="str">
            <v>INFANTE MONSALVE EDWIN DAVID</v>
          </cell>
          <cell r="E483">
            <v>44987.392847222225</v>
          </cell>
        </row>
        <row r="484">
          <cell r="C484">
            <v>1057584021</v>
          </cell>
          <cell r="D484" t="str">
            <v>LAGOS MORENO DEISSY MARIBEL</v>
          </cell>
          <cell r="E484">
            <v>44987.39398148148</v>
          </cell>
        </row>
        <row r="485">
          <cell r="C485">
            <v>15725757</v>
          </cell>
          <cell r="D485" t="str">
            <v>VILLALBA MONTIEL EDUARDO JOSE</v>
          </cell>
          <cell r="E485">
            <v>44987.396562499998</v>
          </cell>
        </row>
        <row r="486">
          <cell r="C486">
            <v>15879235</v>
          </cell>
          <cell r="D486" t="str">
            <v>CAÑAS PINEDA CLAUDIO  AZURY</v>
          </cell>
          <cell r="E486">
            <v>44987.399259259262</v>
          </cell>
        </row>
        <row r="487">
          <cell r="C487">
            <v>19331669</v>
          </cell>
          <cell r="D487" t="str">
            <v>CRUZ MENDOZA DANIEL ALFONSO</v>
          </cell>
          <cell r="E487">
            <v>44987.401817129627</v>
          </cell>
        </row>
        <row r="488">
          <cell r="C488">
            <v>1100580</v>
          </cell>
          <cell r="D488" t="str">
            <v>FAGUA MARTINEZ YEFFER FRANCISCO</v>
          </cell>
          <cell r="E488">
            <v>44987.402905092589</v>
          </cell>
        </row>
        <row r="489">
          <cell r="C489">
            <v>79615173</v>
          </cell>
          <cell r="D489" t="str">
            <v>ALMANZA VELA MAURICIO</v>
          </cell>
          <cell r="E489">
            <v>44987.403356481482</v>
          </cell>
        </row>
        <row r="490">
          <cell r="C490">
            <v>79047125</v>
          </cell>
          <cell r="D490" t="str">
            <v>GARAVITO SANCHEZ SANTOS MIGUEL</v>
          </cell>
          <cell r="E490">
            <v>44987.404560185183</v>
          </cell>
        </row>
        <row r="491">
          <cell r="C491">
            <v>80545292</v>
          </cell>
          <cell r="D491" t="str">
            <v>VELASQUEZ CAMACHO WILFREDO</v>
          </cell>
          <cell r="E491">
            <v>44987.405810185184</v>
          </cell>
        </row>
        <row r="492">
          <cell r="C492">
            <v>17642332</v>
          </cell>
          <cell r="D492" t="str">
            <v>GONZALEZ ECHEVERRI GUSTAVO ALBERTO</v>
          </cell>
          <cell r="E492">
            <v>44987.406180555554</v>
          </cell>
        </row>
        <row r="493">
          <cell r="C493">
            <v>1061708293</v>
          </cell>
          <cell r="D493" t="str">
            <v>HERNANDEZ SALAMANCA EDGAR MAURICIO</v>
          </cell>
          <cell r="E493">
            <v>44987.407557870371</v>
          </cell>
        </row>
        <row r="494">
          <cell r="C494">
            <v>1101687456</v>
          </cell>
          <cell r="D494" t="str">
            <v>RIVERO GRANADOS DEASSY</v>
          </cell>
          <cell r="E494">
            <v>44987.409687500003</v>
          </cell>
        </row>
        <row r="495">
          <cell r="C495">
            <v>79381612</v>
          </cell>
          <cell r="D495" t="str">
            <v>SALAZAR PEDREROS JORGE ELIAS</v>
          </cell>
          <cell r="E495">
            <v>44987.411030092589</v>
          </cell>
        </row>
        <row r="496">
          <cell r="C496">
            <v>1128388565</v>
          </cell>
          <cell r="D496" t="str">
            <v>GALEANO ARANGO OSMAN JAVIER</v>
          </cell>
          <cell r="E496">
            <v>44987.415543981479</v>
          </cell>
        </row>
        <row r="497">
          <cell r="C497">
            <v>57466678</v>
          </cell>
          <cell r="D497" t="str">
            <v>NIÑO PULIDO LADY NATHALIE</v>
          </cell>
          <cell r="E497">
            <v>44987.415983796294</v>
          </cell>
        </row>
        <row r="498">
          <cell r="C498">
            <v>1121834035</v>
          </cell>
          <cell r="D498" t="str">
            <v>ROMERO CRISTIANO MIGUEL  DARIO</v>
          </cell>
          <cell r="E498">
            <v>44987.418819444443</v>
          </cell>
        </row>
        <row r="499">
          <cell r="C499">
            <v>86075814</v>
          </cell>
          <cell r="D499" t="str">
            <v>ORDOÑEZ LONDOÑO ALEX ELAYNER</v>
          </cell>
          <cell r="E499">
            <v>44987.421215277776</v>
          </cell>
        </row>
        <row r="500">
          <cell r="C500">
            <v>93134394</v>
          </cell>
          <cell r="D500" t="str">
            <v>DEVIA ORTIZ JAIRO ANDRES</v>
          </cell>
          <cell r="E500">
            <v>44987.423611111109</v>
          </cell>
        </row>
        <row r="501">
          <cell r="C501">
            <v>74378723</v>
          </cell>
          <cell r="D501" t="str">
            <v>DÍAZ CONCICION HENRY OSWALDO</v>
          </cell>
          <cell r="E501">
            <v>44987.426238425927</v>
          </cell>
        </row>
        <row r="502">
          <cell r="C502">
            <v>94378934</v>
          </cell>
          <cell r="D502" t="str">
            <v>LOPEZ NARANJO JORGE DARIO</v>
          </cell>
          <cell r="E502">
            <v>44987.428078703706</v>
          </cell>
        </row>
        <row r="503">
          <cell r="C503">
            <v>79990192</v>
          </cell>
          <cell r="D503" t="str">
            <v>GUTIÉRREZ GUZMAN DIEGO</v>
          </cell>
          <cell r="E503">
            <v>44987.428217592591</v>
          </cell>
        </row>
        <row r="504">
          <cell r="C504">
            <v>1110479440</v>
          </cell>
          <cell r="D504" t="str">
            <v>GARZON CESPEDES  HEINER GERMAN</v>
          </cell>
          <cell r="E504">
            <v>44987.43005787037</v>
          </cell>
        </row>
        <row r="505">
          <cell r="C505">
            <v>46457641</v>
          </cell>
          <cell r="D505" t="str">
            <v>SUAREZ VELANDIA ELIANETH JACQUELINE</v>
          </cell>
          <cell r="E505">
            <v>44987.430578703701</v>
          </cell>
        </row>
        <row r="506">
          <cell r="C506">
            <v>1101815257</v>
          </cell>
          <cell r="D506" t="str">
            <v>MARTINEZ BARRETO CARLOS REYES</v>
          </cell>
          <cell r="E506">
            <v>44987.432847222219</v>
          </cell>
        </row>
        <row r="507">
          <cell r="C507">
            <v>1060588501</v>
          </cell>
          <cell r="D507" t="str">
            <v>RIOS BUENO JOSE ARNOLDO</v>
          </cell>
          <cell r="E507">
            <v>44987.434976851851</v>
          </cell>
        </row>
        <row r="508">
          <cell r="C508">
            <v>1072495355</v>
          </cell>
          <cell r="D508" t="str">
            <v>BARBOSA MORALES  YERSON CAMILO</v>
          </cell>
          <cell r="E508">
            <v>44987.437974537039</v>
          </cell>
        </row>
        <row r="509">
          <cell r="C509">
            <v>11323500</v>
          </cell>
          <cell r="D509" t="str">
            <v>BARRERO QUIROGA HECTOR EDUARDO</v>
          </cell>
          <cell r="E509">
            <v>44987.439062500001</v>
          </cell>
        </row>
        <row r="510">
          <cell r="C510">
            <v>75050268</v>
          </cell>
          <cell r="D510" t="str">
            <v>CORRALES MONTOYA CARLOS ANDRES</v>
          </cell>
          <cell r="E510">
            <v>44987.439131944448</v>
          </cell>
        </row>
        <row r="511">
          <cell r="C511">
            <v>1085264316</v>
          </cell>
          <cell r="D511" t="str">
            <v>BENAVIDES PATIÑO CARLOS  HUMBERTO</v>
          </cell>
          <cell r="E511">
            <v>44987.442893518521</v>
          </cell>
        </row>
        <row r="512">
          <cell r="C512">
            <v>1069924923</v>
          </cell>
          <cell r="D512" t="str">
            <v>GALEANO IBARRA JOSE  HUMBERTO</v>
          </cell>
          <cell r="E512">
            <v>44987.445497685185</v>
          </cell>
        </row>
        <row r="513">
          <cell r="C513">
            <v>1060587566</v>
          </cell>
          <cell r="D513" t="str">
            <v>RIOS BUENO SERGIO</v>
          </cell>
          <cell r="E513">
            <v>44987.44667824074</v>
          </cell>
        </row>
        <row r="514">
          <cell r="C514">
            <v>22117858</v>
          </cell>
          <cell r="D514" t="str">
            <v>URREGO SUESCUN PAULA ANDREA</v>
          </cell>
          <cell r="E514">
            <v>44987.446875000001</v>
          </cell>
        </row>
        <row r="515">
          <cell r="C515">
            <v>1035282175</v>
          </cell>
          <cell r="D515" t="str">
            <v>TANGARIFE HIGUITA RODRIGO ANTONIO</v>
          </cell>
          <cell r="E515">
            <v>44987.448946759258</v>
          </cell>
        </row>
        <row r="516">
          <cell r="C516">
            <v>17420797</v>
          </cell>
          <cell r="D516" t="str">
            <v>ACOSTA MOYA JOSE FERNANDO</v>
          </cell>
          <cell r="E516">
            <v>44987.45008101852</v>
          </cell>
        </row>
        <row r="517">
          <cell r="C517">
            <v>1090376194</v>
          </cell>
          <cell r="D517" t="str">
            <v>SERRANO CIFUENTES OSCAR FERNANDO</v>
          </cell>
          <cell r="E517">
            <v>44987.452430555553</v>
          </cell>
        </row>
        <row r="518">
          <cell r="C518">
            <v>72154466</v>
          </cell>
          <cell r="D518" t="str">
            <v>ALBOR GONZALEZ BORIS ALBERTO</v>
          </cell>
          <cell r="E518">
            <v>44987.452581018515</v>
          </cell>
        </row>
        <row r="519">
          <cell r="C519">
            <v>15962256</v>
          </cell>
          <cell r="D519" t="str">
            <v>GUTIERREZ GUTIERREZ JOHNNY ELKIN</v>
          </cell>
          <cell r="E519">
            <v>44987.453125</v>
          </cell>
        </row>
        <row r="520">
          <cell r="C520">
            <v>79922571</v>
          </cell>
          <cell r="D520" t="str">
            <v>VANEGAS RODRIGUEZ DORIAN ARTURO</v>
          </cell>
          <cell r="E520">
            <v>44987.453506944446</v>
          </cell>
        </row>
        <row r="521">
          <cell r="C521">
            <v>80219655</v>
          </cell>
          <cell r="D521" t="str">
            <v>RAMIREZ AVILA JOSE  MILCIADES</v>
          </cell>
          <cell r="E521">
            <v>44987.45585648148</v>
          </cell>
        </row>
        <row r="522">
          <cell r="C522">
            <v>4252200</v>
          </cell>
          <cell r="D522" t="str">
            <v>AVELLANEDA BURGOS JOSE ANTONIO</v>
          </cell>
          <cell r="E522">
            <v>44987.456180555557</v>
          </cell>
        </row>
        <row r="523">
          <cell r="C523">
            <v>75076576</v>
          </cell>
          <cell r="D523" t="str">
            <v>SANCHEZ MONTOYA RICARDO</v>
          </cell>
          <cell r="E523">
            <v>44987.458020833335</v>
          </cell>
        </row>
        <row r="524">
          <cell r="C524">
            <v>1113658340</v>
          </cell>
          <cell r="D524" t="str">
            <v>CAICEDO ARAGON JOHN EDWARD</v>
          </cell>
          <cell r="E524">
            <v>44987.458460648151</v>
          </cell>
        </row>
        <row r="525">
          <cell r="C525">
            <v>11524444</v>
          </cell>
          <cell r="D525" t="str">
            <v>PINZON SARMIENTO HUGO LEONARDO</v>
          </cell>
          <cell r="E525">
            <v>44987.464085648149</v>
          </cell>
        </row>
        <row r="526">
          <cell r="C526">
            <v>52702894</v>
          </cell>
          <cell r="D526" t="str">
            <v>SALAMANCA PEREZ LUISA FERNANDA</v>
          </cell>
          <cell r="E526">
            <v>44987.470034722224</v>
          </cell>
        </row>
        <row r="527">
          <cell r="C527">
            <v>86078251</v>
          </cell>
          <cell r="D527" t="str">
            <v>CRUZ  RODOLFO ALEXANDER</v>
          </cell>
          <cell r="E527">
            <v>44987.471689814818</v>
          </cell>
        </row>
        <row r="528">
          <cell r="C528">
            <v>91479612</v>
          </cell>
          <cell r="D528" t="str">
            <v>DURAN AYALA JAMES</v>
          </cell>
          <cell r="E528">
            <v>44987.474432870367</v>
          </cell>
        </row>
        <row r="529">
          <cell r="C529">
            <v>1121835943</v>
          </cell>
          <cell r="D529" t="str">
            <v>ROJAS GUTIERREZ DEYSI CONSTANZA</v>
          </cell>
          <cell r="E529">
            <v>44987.474444444444</v>
          </cell>
        </row>
        <row r="530">
          <cell r="C530">
            <v>76332011</v>
          </cell>
          <cell r="D530" t="str">
            <v>MONTOYA BONILLA JUAN FELIPE</v>
          </cell>
          <cell r="E530">
            <v>44987.47515046296</v>
          </cell>
        </row>
        <row r="531">
          <cell r="C531">
            <v>11105364</v>
          </cell>
          <cell r="D531" t="str">
            <v>PEREZ PEREZ ANIANO SEGUNDO</v>
          </cell>
          <cell r="E531">
            <v>44987.477835648147</v>
          </cell>
        </row>
        <row r="532">
          <cell r="C532">
            <v>1019023346</v>
          </cell>
          <cell r="D532" t="str">
            <v>MONTAÑO VALENZUELA FRANKLIN HARVEY</v>
          </cell>
          <cell r="E532">
            <v>44987.47960648148</v>
          </cell>
        </row>
        <row r="533">
          <cell r="C533">
            <v>86079565</v>
          </cell>
          <cell r="D533" t="str">
            <v>HERNÁNDEZ  TRIANA JIMMY HERNEY</v>
          </cell>
          <cell r="E533">
            <v>44987.479895833334</v>
          </cell>
        </row>
        <row r="534">
          <cell r="C534">
            <v>16794456</v>
          </cell>
          <cell r="D534" t="str">
            <v>DORADO GAVIRIA JAIME ENRIQUE</v>
          </cell>
          <cell r="E534">
            <v>44993.344641203701</v>
          </cell>
        </row>
        <row r="535">
          <cell r="C535">
            <v>1033743295</v>
          </cell>
          <cell r="D535" t="str">
            <v>ACHURY JIMENEZ ANDRES FABIAN</v>
          </cell>
          <cell r="E535">
            <v>44987.483368055553</v>
          </cell>
        </row>
        <row r="536">
          <cell r="C536">
            <v>13278171</v>
          </cell>
          <cell r="D536" t="str">
            <v>PEREZ MANCERA DIYER HARVEY</v>
          </cell>
          <cell r="E536">
            <v>44987.483842592592</v>
          </cell>
        </row>
        <row r="537">
          <cell r="C537">
            <v>21112467</v>
          </cell>
          <cell r="D537" t="str">
            <v>HERNANDEZ HERNANDEZ BETTY YANET</v>
          </cell>
          <cell r="E537">
            <v>44987.486331018517</v>
          </cell>
        </row>
        <row r="538">
          <cell r="C538">
            <v>80251326</v>
          </cell>
          <cell r="D538" t="str">
            <v>PATIÑO  ZULUAGA OSCAR IVAN</v>
          </cell>
          <cell r="E538">
            <v>44987.487060185187</v>
          </cell>
        </row>
        <row r="539">
          <cell r="C539">
            <v>1022993555</v>
          </cell>
          <cell r="D539" t="str">
            <v>DIAZ GARCIA RONALD STEVEN</v>
          </cell>
          <cell r="E539">
            <v>44987.487847222219</v>
          </cell>
        </row>
        <row r="540">
          <cell r="C540">
            <v>1069724217</v>
          </cell>
          <cell r="D540" t="str">
            <v>CALDERON LOPEZ DARIO</v>
          </cell>
          <cell r="E540">
            <v>44987.488020833334</v>
          </cell>
        </row>
        <row r="541">
          <cell r="C541">
            <v>21236791</v>
          </cell>
          <cell r="D541" t="str">
            <v>RINCON VIZCAÍNO  LIDA YAMILE</v>
          </cell>
          <cell r="E541">
            <v>44987.489606481482</v>
          </cell>
        </row>
        <row r="542">
          <cell r="C542">
            <v>10179456</v>
          </cell>
          <cell r="D542" t="str">
            <v>OSPINA MUTIS GONZALO</v>
          </cell>
          <cell r="E542">
            <v>44987.489930555559</v>
          </cell>
        </row>
        <row r="543">
          <cell r="C543">
            <v>52124400</v>
          </cell>
          <cell r="D543" t="str">
            <v>RODRIGUEZ CRUZ MARLEN</v>
          </cell>
          <cell r="E543">
            <v>44987.49181712963</v>
          </cell>
        </row>
        <row r="544">
          <cell r="C544">
            <v>12645207</v>
          </cell>
          <cell r="D544" t="str">
            <v>MOSCOTE NIETO HERNAN GUILLERMO</v>
          </cell>
          <cell r="E544">
            <v>44987.493761574071</v>
          </cell>
        </row>
        <row r="545">
          <cell r="C545">
            <v>1110456746</v>
          </cell>
          <cell r="D545" t="str">
            <v>TAFUR GARCIA DIEGO ANDRES</v>
          </cell>
          <cell r="E545">
            <v>44987.499895833331</v>
          </cell>
        </row>
        <row r="546">
          <cell r="C546">
            <v>30291996</v>
          </cell>
          <cell r="D546" t="str">
            <v>GONZALEZ HERRERA LUZ HELENA</v>
          </cell>
          <cell r="E546">
            <v>44987.501284722224</v>
          </cell>
        </row>
        <row r="547">
          <cell r="C547">
            <v>80112152</v>
          </cell>
          <cell r="D547" t="str">
            <v>TORRES MANCERA MIGUEL ARVEY</v>
          </cell>
          <cell r="E547">
            <v>44987.503923611112</v>
          </cell>
        </row>
        <row r="548">
          <cell r="C548">
            <v>1016009266</v>
          </cell>
          <cell r="D548" t="str">
            <v>DAZA  ELKYN FERNEY</v>
          </cell>
          <cell r="E548">
            <v>44987.51085648148</v>
          </cell>
        </row>
        <row r="549">
          <cell r="C549">
            <v>1053824082</v>
          </cell>
          <cell r="D549" t="str">
            <v>ALZATE PINILLA BRAYAN  ANDRES</v>
          </cell>
          <cell r="E549">
            <v>44987.511574074073</v>
          </cell>
        </row>
        <row r="550">
          <cell r="C550">
            <v>65783758</v>
          </cell>
          <cell r="D550" t="str">
            <v>SOTO MONTIEL DIANA LUCIA</v>
          </cell>
          <cell r="E550">
            <v>44987.51295138889</v>
          </cell>
        </row>
        <row r="551">
          <cell r="C551">
            <v>1057581136</v>
          </cell>
          <cell r="D551" t="str">
            <v>PINEDA NOSSA YEFERSZON</v>
          </cell>
          <cell r="E551">
            <v>44987.513935185183</v>
          </cell>
        </row>
        <row r="552">
          <cell r="C552">
            <v>52973620</v>
          </cell>
          <cell r="D552" t="str">
            <v>JARAMILLO VILLAMIL CAROLINA</v>
          </cell>
          <cell r="E552">
            <v>44987.51771990741</v>
          </cell>
        </row>
        <row r="553">
          <cell r="C553">
            <v>79960501</v>
          </cell>
          <cell r="D553" t="str">
            <v>PEÑA GOMEZ JOSE FRANCISCO</v>
          </cell>
          <cell r="E553">
            <v>44987.51966435185</v>
          </cell>
        </row>
        <row r="554">
          <cell r="C554">
            <v>23637525</v>
          </cell>
          <cell r="D554" t="str">
            <v>TORRES MEJIA LUZ MERY</v>
          </cell>
          <cell r="E554">
            <v>44987.521736111114</v>
          </cell>
        </row>
        <row r="555">
          <cell r="C555">
            <v>1045700182</v>
          </cell>
          <cell r="D555" t="str">
            <v>VEGA TORRES ROMEL ANDRES</v>
          </cell>
          <cell r="E555">
            <v>44987.523275462961</v>
          </cell>
        </row>
        <row r="556">
          <cell r="C556">
            <v>1068975047</v>
          </cell>
          <cell r="D556" t="str">
            <v>AMORTEGUI PULIDO NEIDER YOBANY</v>
          </cell>
          <cell r="E556">
            <v>44987.525497685187</v>
          </cell>
        </row>
        <row r="557">
          <cell r="C557">
            <v>1105687025</v>
          </cell>
          <cell r="D557" t="str">
            <v>PRADA CIPRIAN DEIBI</v>
          </cell>
          <cell r="E557">
            <v>44987.531053240738</v>
          </cell>
        </row>
        <row r="558">
          <cell r="C558">
            <v>37945897</v>
          </cell>
          <cell r="D558" t="str">
            <v>CARDOZO MURILLO LUZ MELIDA</v>
          </cell>
          <cell r="E558">
            <v>44987.533460648148</v>
          </cell>
        </row>
        <row r="559">
          <cell r="C559">
            <v>79998243</v>
          </cell>
          <cell r="D559" t="str">
            <v>SANCHEZ FARFAN CAMILO ANDRES</v>
          </cell>
          <cell r="E559">
            <v>44987.534409722219</v>
          </cell>
        </row>
        <row r="560">
          <cell r="C560">
            <v>79702374</v>
          </cell>
          <cell r="D560" t="str">
            <v>CORREDOR BARRERA OSCAR FERNANDO</v>
          </cell>
          <cell r="E560">
            <v>44987.538530092592</v>
          </cell>
        </row>
        <row r="561">
          <cell r="C561">
            <v>51992382</v>
          </cell>
          <cell r="D561" t="str">
            <v>LOZANO RIVERA DORIS ADRIANA</v>
          </cell>
          <cell r="E561">
            <v>44987.544085648151</v>
          </cell>
        </row>
        <row r="562">
          <cell r="C562">
            <v>52194870</v>
          </cell>
          <cell r="D562" t="str">
            <v>GONZALEZ PUENTES KELEN JULIETH</v>
          </cell>
          <cell r="E562">
            <v>44987.549050925925</v>
          </cell>
        </row>
        <row r="563">
          <cell r="C563">
            <v>79187531</v>
          </cell>
          <cell r="D563" t="str">
            <v>GRACIA VALDES DIEGO ALEJANDRO</v>
          </cell>
          <cell r="E563">
            <v>44987.55027777778</v>
          </cell>
        </row>
        <row r="564">
          <cell r="C564">
            <v>1122131621</v>
          </cell>
          <cell r="D564" t="str">
            <v>LEON CASTAÑEDA YEFERSSON</v>
          </cell>
          <cell r="E564">
            <v>44987.563703703701</v>
          </cell>
        </row>
        <row r="565">
          <cell r="C565">
            <v>80041619</v>
          </cell>
          <cell r="D565" t="str">
            <v>PEÑARANDA RAMIREZ SERGIO ALBERTO</v>
          </cell>
          <cell r="E565">
            <v>44987.571238425924</v>
          </cell>
        </row>
        <row r="566">
          <cell r="C566">
            <v>1122649957</v>
          </cell>
          <cell r="D566" t="str">
            <v>GONZALEZ HERNANDEZ MELISSA</v>
          </cell>
          <cell r="E566">
            <v>44987.573263888888</v>
          </cell>
        </row>
        <row r="567">
          <cell r="C567">
            <v>80433094</v>
          </cell>
          <cell r="D567" t="str">
            <v>MORENO VELANDIA HERNEY</v>
          </cell>
          <cell r="E567">
            <v>44987.575671296298</v>
          </cell>
        </row>
        <row r="568">
          <cell r="C568">
            <v>1014227242</v>
          </cell>
          <cell r="D568" t="str">
            <v>MONTENEGRO OROZCO JOHN  JAIRO</v>
          </cell>
          <cell r="E568">
            <v>44987.575914351852</v>
          </cell>
        </row>
        <row r="569">
          <cell r="C569">
            <v>23783756</v>
          </cell>
          <cell r="D569" t="str">
            <v>REYES PUENTES JULIE PAOLA</v>
          </cell>
          <cell r="E569">
            <v>44987.577719907407</v>
          </cell>
        </row>
        <row r="570">
          <cell r="C570">
            <v>11413267</v>
          </cell>
          <cell r="D570" t="str">
            <v>MARTINEZ HERRERA JUAN GABRIEL</v>
          </cell>
          <cell r="E570">
            <v>44987.579756944448</v>
          </cell>
        </row>
        <row r="571">
          <cell r="C571">
            <v>75103031</v>
          </cell>
          <cell r="D571" t="str">
            <v>MARIN MORALES JUAN FERNANDO</v>
          </cell>
          <cell r="E571">
            <v>44987.581145833334</v>
          </cell>
        </row>
        <row r="572">
          <cell r="C572">
            <v>1031120565</v>
          </cell>
          <cell r="D572" t="str">
            <v>GOMEZ AGUDELO MILLER ALFONSO</v>
          </cell>
          <cell r="E572">
            <v>44987.593761574077</v>
          </cell>
        </row>
        <row r="573">
          <cell r="C573">
            <v>1075246279</v>
          </cell>
          <cell r="D573" t="str">
            <v>RAMOS CONDE ANGIE PAOLA</v>
          </cell>
          <cell r="E573">
            <v>44987.59443287037</v>
          </cell>
        </row>
        <row r="574">
          <cell r="C574">
            <v>1054995068</v>
          </cell>
          <cell r="D574" t="str">
            <v>VILLEGAS VALENCIA LUISA FERNANDA</v>
          </cell>
          <cell r="E574">
            <v>44987.596898148149</v>
          </cell>
        </row>
        <row r="575">
          <cell r="C575">
            <v>1024494762</v>
          </cell>
          <cell r="D575" t="str">
            <v>PARRA SANTANILLA JOSE DUVAN</v>
          </cell>
          <cell r="E575">
            <v>44987.598113425927</v>
          </cell>
        </row>
        <row r="576">
          <cell r="C576">
            <v>1055553213</v>
          </cell>
          <cell r="D576" t="str">
            <v>LOZADA AVILA HECTOR ANDREY</v>
          </cell>
          <cell r="E576">
            <v>44987.598622685182</v>
          </cell>
        </row>
        <row r="577">
          <cell r="C577">
            <v>80114369</v>
          </cell>
          <cell r="D577" t="str">
            <v>AGUILAR MARTINEZ FERNANDO</v>
          </cell>
          <cell r="E577">
            <v>44987.59883101852</v>
          </cell>
        </row>
        <row r="578">
          <cell r="C578">
            <v>1020436917</v>
          </cell>
          <cell r="D578" t="str">
            <v>ESTRADA CANO GUSTAVO ADOLFO</v>
          </cell>
          <cell r="E578">
            <v>44987.601099537038</v>
          </cell>
        </row>
        <row r="579">
          <cell r="C579">
            <v>1019014332</v>
          </cell>
          <cell r="D579" t="str">
            <v>CELIS CAMPOS ROBINSON</v>
          </cell>
          <cell r="E579">
            <v>44987.601655092592</v>
          </cell>
        </row>
        <row r="580">
          <cell r="C580">
            <v>43925242</v>
          </cell>
          <cell r="D580" t="str">
            <v>ROBAYO LEAL MARTHA CECILIA</v>
          </cell>
          <cell r="E580">
            <v>44987.606805555559</v>
          </cell>
        </row>
        <row r="581">
          <cell r="C581">
            <v>7184755</v>
          </cell>
          <cell r="D581" t="str">
            <v>CÁRDENAS  LAMPREA CARLOS  ANDRÉS</v>
          </cell>
          <cell r="E581">
            <v>44987.606990740744</v>
          </cell>
        </row>
        <row r="582">
          <cell r="C582">
            <v>1089745990</v>
          </cell>
          <cell r="D582" t="str">
            <v>TABARES USUGA JORGE IVAN</v>
          </cell>
          <cell r="E582">
            <v>44987.608449074076</v>
          </cell>
        </row>
        <row r="583">
          <cell r="C583">
            <v>88156970</v>
          </cell>
          <cell r="D583" t="str">
            <v>COTE MOGOLLON NOEL FRANCISCO</v>
          </cell>
          <cell r="E583">
            <v>44987.616597222222</v>
          </cell>
        </row>
        <row r="584">
          <cell r="C584">
            <v>79169735</v>
          </cell>
          <cell r="D584" t="str">
            <v>GARCIA AMAYA RAFAEL EDGARDO</v>
          </cell>
          <cell r="E584">
            <v>44987.617280092592</v>
          </cell>
        </row>
        <row r="585">
          <cell r="C585">
            <v>10265675</v>
          </cell>
          <cell r="D585" t="str">
            <v>SANCHEZ AGUIRRE OMAR</v>
          </cell>
          <cell r="E585">
            <v>44987.619305555556</v>
          </cell>
        </row>
        <row r="586">
          <cell r="C586">
            <v>1070942342</v>
          </cell>
          <cell r="D586" t="str">
            <v>ALARCON CHACON EDUARDO ANDRES</v>
          </cell>
          <cell r="E586">
            <v>44987.620347222219</v>
          </cell>
        </row>
        <row r="587">
          <cell r="C587">
            <v>1033341371</v>
          </cell>
          <cell r="D587" t="str">
            <v>CARDONA CORREA JOHAN SEBASTIAN</v>
          </cell>
          <cell r="E587">
            <v>44987.623599537037</v>
          </cell>
        </row>
        <row r="588">
          <cell r="C588">
            <v>1030565377</v>
          </cell>
          <cell r="D588" t="str">
            <v>LONDONO ZAPATA AMALIA</v>
          </cell>
          <cell r="E588">
            <v>44987.624606481484</v>
          </cell>
        </row>
        <row r="589">
          <cell r="C589">
            <v>1032410870</v>
          </cell>
          <cell r="D589" t="str">
            <v>ROMERO TUNJACIPA JOHN ANDERSON</v>
          </cell>
          <cell r="E589">
            <v>44987.629756944443</v>
          </cell>
        </row>
        <row r="590">
          <cell r="C590">
            <v>6478639</v>
          </cell>
          <cell r="D590" t="str">
            <v>JARAMILLO  JAIME DE JESUS</v>
          </cell>
          <cell r="E590">
            <v>44987.629861111112</v>
          </cell>
        </row>
        <row r="591">
          <cell r="C591">
            <v>13959353</v>
          </cell>
          <cell r="D591" t="str">
            <v>BARBOSA DIAZ JOHN ALEXANDER</v>
          </cell>
          <cell r="E591">
            <v>44987.630555555559</v>
          </cell>
        </row>
        <row r="592">
          <cell r="C592">
            <v>79302055</v>
          </cell>
          <cell r="D592" t="str">
            <v>OSPINA MUÑOZ OLMER</v>
          </cell>
          <cell r="E592">
            <v>44987.633298611108</v>
          </cell>
        </row>
        <row r="593">
          <cell r="C593">
            <v>12237544</v>
          </cell>
          <cell r="D593" t="str">
            <v>LOSADA RODRIGUEZ RAUL</v>
          </cell>
          <cell r="E593">
            <v>44987.635462962964</v>
          </cell>
        </row>
        <row r="594">
          <cell r="C594">
            <v>87510911</v>
          </cell>
          <cell r="D594" t="str">
            <v>HERRERA JATIVA JAIME ALIRIO</v>
          </cell>
          <cell r="E594">
            <v>44987.636238425926</v>
          </cell>
        </row>
        <row r="595">
          <cell r="C595">
            <v>1110473262</v>
          </cell>
          <cell r="D595" t="str">
            <v>SILVA FERNANDEZ ANDREA ALEJANDRA</v>
          </cell>
          <cell r="E595">
            <v>44987.637025462966</v>
          </cell>
        </row>
        <row r="596">
          <cell r="C596">
            <v>79986603</v>
          </cell>
          <cell r="D596" t="str">
            <v>CASTAÑEDA ROJAS SAUL ANTONIO</v>
          </cell>
          <cell r="E596">
            <v>44987.638564814813</v>
          </cell>
        </row>
        <row r="597">
          <cell r="C597">
            <v>1032070299</v>
          </cell>
          <cell r="D597" t="str">
            <v>DELGADO FRANCO JHON FREDY</v>
          </cell>
          <cell r="E597">
            <v>44987.642268518517</v>
          </cell>
        </row>
        <row r="598">
          <cell r="C598">
            <v>79777706</v>
          </cell>
          <cell r="D598" t="str">
            <v>VARGAS MARIN GERARDO</v>
          </cell>
          <cell r="E598">
            <v>44987.645173611112</v>
          </cell>
        </row>
        <row r="599">
          <cell r="C599">
            <v>79768015</v>
          </cell>
          <cell r="D599" t="str">
            <v>NINO AREVALO ALDEMAR</v>
          </cell>
          <cell r="E599">
            <v>44987.647638888891</v>
          </cell>
        </row>
        <row r="600">
          <cell r="C600">
            <v>9910480</v>
          </cell>
          <cell r="D600" t="str">
            <v>HOYOS MONCADA OLVER ANDRES</v>
          </cell>
          <cell r="E600">
            <v>44987.648460648146</v>
          </cell>
        </row>
        <row r="601">
          <cell r="C601">
            <v>1075212886</v>
          </cell>
          <cell r="D601" t="str">
            <v>CHAVARRO LOZANO JORGE ARMANDO</v>
          </cell>
          <cell r="E601">
            <v>44987.648981481485</v>
          </cell>
        </row>
        <row r="602">
          <cell r="C602">
            <v>1036945989</v>
          </cell>
          <cell r="D602" t="str">
            <v>MUÑOZ OSPINA DIEGO ALBERTO</v>
          </cell>
          <cell r="E602">
            <v>44987.65415509259</v>
          </cell>
        </row>
        <row r="603">
          <cell r="C603">
            <v>1110465069</v>
          </cell>
          <cell r="D603" t="str">
            <v>GUZMAN  ORTEGA  JEFFERSON  SMITH</v>
          </cell>
          <cell r="E603">
            <v>44987.654560185183</v>
          </cell>
        </row>
        <row r="604">
          <cell r="C604">
            <v>78763857</v>
          </cell>
          <cell r="D604" t="str">
            <v>ALVAREZ VARGAS JOSE AUGUSTO</v>
          </cell>
          <cell r="E604">
            <v>44987.654814814814</v>
          </cell>
        </row>
        <row r="605">
          <cell r="C605">
            <v>80932614</v>
          </cell>
          <cell r="D605" t="str">
            <v>SUAREZ NIÑO YEISON ENRIQUE</v>
          </cell>
          <cell r="E605">
            <v>44987.65556712963</v>
          </cell>
        </row>
        <row r="606">
          <cell r="C606">
            <v>80148746</v>
          </cell>
          <cell r="D606" t="str">
            <v>GAMBA HOMBITA ARLEY</v>
          </cell>
          <cell r="E606">
            <v>44987.661064814813</v>
          </cell>
        </row>
        <row r="607">
          <cell r="C607">
            <v>1022338818</v>
          </cell>
          <cell r="D607" t="str">
            <v>CIFUENTES RINCON DIEGO FERNANDO</v>
          </cell>
          <cell r="E607">
            <v>44987.66642361111</v>
          </cell>
        </row>
        <row r="608">
          <cell r="C608">
            <v>80144332</v>
          </cell>
          <cell r="D608" t="str">
            <v>HENAO HERNANDEZ JOHN ANDRES</v>
          </cell>
          <cell r="E608">
            <v>44987.666585648149</v>
          </cell>
        </row>
        <row r="609">
          <cell r="C609">
            <v>1015993696</v>
          </cell>
          <cell r="D609" t="str">
            <v>ESTRADA NUÑEZ JEFFERSON</v>
          </cell>
          <cell r="E609">
            <v>44987.670416666668</v>
          </cell>
        </row>
        <row r="610">
          <cell r="C610">
            <v>1057785320</v>
          </cell>
          <cell r="D610" t="str">
            <v>MONTES OSPINA YIRA TATIANA</v>
          </cell>
          <cell r="E610">
            <v>44987.671631944446</v>
          </cell>
        </row>
        <row r="611">
          <cell r="C611">
            <v>59824709</v>
          </cell>
          <cell r="D611" t="str">
            <v>BASTIDAS PORTILLA PATRICIA DEL SOCORRO</v>
          </cell>
          <cell r="E611">
            <v>44987.674432870372</v>
          </cell>
        </row>
        <row r="612">
          <cell r="C612">
            <v>41607497</v>
          </cell>
          <cell r="D612" t="str">
            <v>ALFONSO DE SALAMANCA FANNY MARINA</v>
          </cell>
          <cell r="E612">
            <v>44987.675509259258</v>
          </cell>
        </row>
        <row r="613">
          <cell r="C613">
            <v>10303189</v>
          </cell>
          <cell r="D613" t="str">
            <v>BURBANO URBANO LUIS EDUARDO</v>
          </cell>
          <cell r="E613">
            <v>44987.677291666667</v>
          </cell>
        </row>
        <row r="614">
          <cell r="C614">
            <v>1014190315</v>
          </cell>
          <cell r="D614" t="str">
            <v>AMAYA LOZANO JULIO CESAR</v>
          </cell>
          <cell r="E614">
            <v>44987.682164351849</v>
          </cell>
        </row>
        <row r="615">
          <cell r="C615">
            <v>1088317138</v>
          </cell>
          <cell r="D615" t="str">
            <v>CASTAÑO RESTREPO ESTEBAN</v>
          </cell>
          <cell r="E615">
            <v>44987.682592592595</v>
          </cell>
        </row>
        <row r="616">
          <cell r="C616">
            <v>71293792</v>
          </cell>
          <cell r="D616" t="str">
            <v>GUEVARA GALLEGO JONATHAN</v>
          </cell>
          <cell r="E616">
            <v>44987.68310185185</v>
          </cell>
        </row>
        <row r="617">
          <cell r="C617">
            <v>1052391580</v>
          </cell>
          <cell r="D617" t="str">
            <v>MIRANDA BLANCO LUIS ALFONSO</v>
          </cell>
          <cell r="E617">
            <v>44987.686365740738</v>
          </cell>
        </row>
        <row r="618">
          <cell r="C618">
            <v>79180245</v>
          </cell>
          <cell r="D618" t="str">
            <v>CHAVES VARGAS CARLOS ROBERTO</v>
          </cell>
          <cell r="E618">
            <v>44987.687083333331</v>
          </cell>
        </row>
        <row r="619">
          <cell r="C619">
            <v>1090512094</v>
          </cell>
          <cell r="D619" t="str">
            <v>RODRIGUEZ  SUAREZ RAYMOND  STHUAR</v>
          </cell>
          <cell r="E619">
            <v>44987.693078703705</v>
          </cell>
        </row>
        <row r="620">
          <cell r="C620">
            <v>1069492622</v>
          </cell>
          <cell r="D620" t="str">
            <v>HOYOS BULA KEYLA LUCIA</v>
          </cell>
          <cell r="E620">
            <v>44987.695590277777</v>
          </cell>
        </row>
        <row r="621">
          <cell r="C621">
            <v>1001444296</v>
          </cell>
          <cell r="D621" t="str">
            <v>NIETO ARCILA JHOHAN SMITH</v>
          </cell>
          <cell r="E621">
            <v>44987.698078703703</v>
          </cell>
        </row>
        <row r="622">
          <cell r="C622">
            <v>88275462</v>
          </cell>
          <cell r="D622" t="str">
            <v>AMARIS DEL REAL DIEGO</v>
          </cell>
          <cell r="E622">
            <v>44987.699201388888</v>
          </cell>
        </row>
        <row r="623">
          <cell r="C623">
            <v>1061371080</v>
          </cell>
          <cell r="D623" t="str">
            <v>MONTOYA HERRERA  MAYDA  ALEJANDRA</v>
          </cell>
          <cell r="E623">
            <v>44987.699641203704</v>
          </cell>
        </row>
        <row r="624">
          <cell r="C624">
            <v>98389441</v>
          </cell>
          <cell r="D624" t="str">
            <v>BENAVIDES URBINA TITO FABIAN</v>
          </cell>
          <cell r="E624">
            <v>44987.702326388891</v>
          </cell>
        </row>
        <row r="625">
          <cell r="C625">
            <v>1094552065</v>
          </cell>
          <cell r="D625" t="str">
            <v>HERNANDEZ PEÑA EDISON FERNANDO</v>
          </cell>
          <cell r="E625">
            <v>44987.703159722223</v>
          </cell>
        </row>
        <row r="626">
          <cell r="C626">
            <v>1033723767</v>
          </cell>
          <cell r="D626" t="str">
            <v>BURGOS CARO MIGUEL EDUARDO</v>
          </cell>
          <cell r="E626">
            <v>44987.70689814815</v>
          </cell>
        </row>
        <row r="627">
          <cell r="C627">
            <v>91017615</v>
          </cell>
          <cell r="D627" t="str">
            <v>MENDOZA PADILLA JAIME HERNAN DARIO</v>
          </cell>
          <cell r="E627">
            <v>44987.710462962961</v>
          </cell>
        </row>
        <row r="628">
          <cell r="C628">
            <v>80008500</v>
          </cell>
          <cell r="D628" t="str">
            <v>MACANA GOMEZ JOSE SANTIAGO</v>
          </cell>
          <cell r="E628">
            <v>44987.711527777778</v>
          </cell>
        </row>
        <row r="629">
          <cell r="C629">
            <v>17332770</v>
          </cell>
          <cell r="D629" t="str">
            <v>TORO CARMONA JORGE IVAN</v>
          </cell>
          <cell r="E629">
            <v>44987.712129629632</v>
          </cell>
        </row>
        <row r="630">
          <cell r="C630">
            <v>1022341917</v>
          </cell>
          <cell r="D630" t="str">
            <v>MORENO JIMENEZ DANIEL LEONARDO</v>
          </cell>
          <cell r="E630">
            <v>44987.718449074076</v>
          </cell>
        </row>
        <row r="631">
          <cell r="C631">
            <v>94370758</v>
          </cell>
          <cell r="D631" t="str">
            <v>QUINTERO MEDINA GEORGE EDISON</v>
          </cell>
          <cell r="E631">
            <v>44987.719756944447</v>
          </cell>
        </row>
        <row r="632">
          <cell r="C632">
            <v>21526114</v>
          </cell>
          <cell r="D632" t="str">
            <v>GARCÍA  ELIANA YULIET</v>
          </cell>
          <cell r="E632">
            <v>44987.719965277778</v>
          </cell>
        </row>
        <row r="633">
          <cell r="C633">
            <v>39633139</v>
          </cell>
          <cell r="D633" t="str">
            <v>FIGUEROA HERRERA LIBERTAD GLORIA ANGEL</v>
          </cell>
          <cell r="E633">
            <v>44987.720393518517</v>
          </cell>
        </row>
        <row r="634">
          <cell r="C634">
            <v>9847048</v>
          </cell>
          <cell r="D634" t="str">
            <v>GIRALDO GUTIERREZ CARLOS EDUARDO</v>
          </cell>
          <cell r="E634">
            <v>44987.721296296295</v>
          </cell>
        </row>
        <row r="635">
          <cell r="C635">
            <v>1109380079</v>
          </cell>
          <cell r="D635" t="str">
            <v>PEÑA REINA CLAUDIA LORENA</v>
          </cell>
          <cell r="E635">
            <v>44987.722650462965</v>
          </cell>
        </row>
        <row r="636">
          <cell r="C636">
            <v>39549710</v>
          </cell>
          <cell r="D636" t="str">
            <v>CABRA URREGO MARTHA CLARIZA</v>
          </cell>
          <cell r="E636">
            <v>44987.72724537037</v>
          </cell>
        </row>
        <row r="637">
          <cell r="C637">
            <v>1053781799</v>
          </cell>
          <cell r="D637" t="str">
            <v>ROMERO SOTO DIANA CRISTINA</v>
          </cell>
          <cell r="E637">
            <v>44987.743344907409</v>
          </cell>
        </row>
        <row r="638">
          <cell r="C638">
            <v>17313390</v>
          </cell>
          <cell r="D638" t="str">
            <v>TORO HERNANDEZ JOSE SALVADOR</v>
          </cell>
          <cell r="E638">
            <v>44987.744895833333</v>
          </cell>
        </row>
        <row r="639">
          <cell r="C639">
            <v>16377245</v>
          </cell>
          <cell r="D639" t="str">
            <v>FLOREZ CAICEDO JAMES ADIDER</v>
          </cell>
          <cell r="E639">
            <v>44987.754386574074</v>
          </cell>
        </row>
        <row r="640">
          <cell r="C640">
            <v>93132891</v>
          </cell>
          <cell r="D640" t="str">
            <v>OLIVAR SALDAÑA JOSE FERNANDO</v>
          </cell>
          <cell r="E640">
            <v>44987.755347222221</v>
          </cell>
        </row>
        <row r="641">
          <cell r="C641">
            <v>1061371157</v>
          </cell>
          <cell r="D641" t="str">
            <v>ORTEGA LOPEZ HERNAN  CAMILO</v>
          </cell>
          <cell r="E641">
            <v>44987.755428240744</v>
          </cell>
        </row>
        <row r="642">
          <cell r="C642">
            <v>1049566947</v>
          </cell>
          <cell r="D642" t="str">
            <v>MACÍAS  SERPA  JOSE DAVID</v>
          </cell>
          <cell r="E642">
            <v>44987.758993055555</v>
          </cell>
        </row>
        <row r="643">
          <cell r="C643">
            <v>74327028</v>
          </cell>
          <cell r="D643" t="str">
            <v>GUEVARA CEPEDA NELSON</v>
          </cell>
          <cell r="E643">
            <v>44987.760914351849</v>
          </cell>
        </row>
        <row r="644">
          <cell r="C644">
            <v>1121840671</v>
          </cell>
          <cell r="D644" t="str">
            <v>HERNANDEZ  SANCHEZ  SNEIDER PASTOR</v>
          </cell>
          <cell r="E644">
            <v>44987.761597222219</v>
          </cell>
        </row>
        <row r="645">
          <cell r="C645">
            <v>80725725</v>
          </cell>
          <cell r="D645" t="str">
            <v>LINARES GARZON EDGAR YESID</v>
          </cell>
          <cell r="E645">
            <v>44987.761874999997</v>
          </cell>
        </row>
        <row r="646">
          <cell r="C646">
            <v>46456607</v>
          </cell>
          <cell r="D646" t="str">
            <v>ACEVEDO ALVAREZ MAGDA PILAR</v>
          </cell>
          <cell r="E646">
            <v>44987.76363425926</v>
          </cell>
        </row>
        <row r="647">
          <cell r="C647">
            <v>14398107</v>
          </cell>
          <cell r="D647" t="str">
            <v>PATIÑO MACIAS WILFOR ANDRES</v>
          </cell>
          <cell r="E647">
            <v>44987.765219907407</v>
          </cell>
        </row>
        <row r="648">
          <cell r="C648">
            <v>1110478465</v>
          </cell>
          <cell r="D648" t="str">
            <v>GUTIERREZ PINILLA GELBER HERNAN</v>
          </cell>
          <cell r="E648">
            <v>44987.766643518517</v>
          </cell>
        </row>
        <row r="649">
          <cell r="C649">
            <v>1019027804</v>
          </cell>
          <cell r="D649" t="str">
            <v>SANCHEZ  YADIR ALEXANDER</v>
          </cell>
          <cell r="E649">
            <v>44987.772152777776</v>
          </cell>
        </row>
        <row r="650">
          <cell r="C650">
            <v>1022973606</v>
          </cell>
          <cell r="D650" t="str">
            <v>JIMENEZ ARIZA JAVIER</v>
          </cell>
          <cell r="E650">
            <v>44987.774537037039</v>
          </cell>
        </row>
        <row r="651">
          <cell r="C651">
            <v>1097991902</v>
          </cell>
          <cell r="D651" t="str">
            <v>HERNANDEZ CAMACHO JHONN  HENRY ALEXANDER</v>
          </cell>
          <cell r="E651">
            <v>44987.77789351852</v>
          </cell>
        </row>
        <row r="652">
          <cell r="C652">
            <v>1106780341</v>
          </cell>
          <cell r="D652" t="str">
            <v>CUELLAR CORTES JOHAN JAIR</v>
          </cell>
          <cell r="E652">
            <v>44987.779965277776</v>
          </cell>
        </row>
        <row r="653">
          <cell r="C653">
            <v>1013602649</v>
          </cell>
          <cell r="D653" t="str">
            <v>LOPEZ RUIZ MITCHEL FELIPE</v>
          </cell>
          <cell r="E653">
            <v>44987.789756944447</v>
          </cell>
        </row>
        <row r="654">
          <cell r="C654">
            <v>46649070</v>
          </cell>
          <cell r="D654" t="str">
            <v>SIERRA  LARGACHA DIANA MARIA</v>
          </cell>
          <cell r="E654">
            <v>44987.79415509259</v>
          </cell>
        </row>
        <row r="655">
          <cell r="C655">
            <v>1075221010</v>
          </cell>
          <cell r="D655" t="str">
            <v>SEPULVEDA PALENCIA CARLOS EDUARDO</v>
          </cell>
          <cell r="E655">
            <v>44987.802719907406</v>
          </cell>
        </row>
        <row r="656">
          <cell r="C656">
            <v>80725304</v>
          </cell>
          <cell r="D656" t="str">
            <v>GIRON LOPEZ ANDERSON</v>
          </cell>
          <cell r="E656">
            <v>44987.815474537034</v>
          </cell>
        </row>
        <row r="657">
          <cell r="C657">
            <v>1110490219</v>
          </cell>
          <cell r="D657" t="str">
            <v>ÑUSTES GOMEZ DIEGO FERNANDO</v>
          </cell>
          <cell r="E657">
            <v>44993.707129629627</v>
          </cell>
        </row>
        <row r="658">
          <cell r="C658">
            <v>12754312</v>
          </cell>
          <cell r="D658" t="str">
            <v>VILLOTA TITISTAR EVER JAIRO</v>
          </cell>
          <cell r="E658">
            <v>44987.831319444442</v>
          </cell>
        </row>
        <row r="659">
          <cell r="C659">
            <v>1118537715</v>
          </cell>
          <cell r="D659" t="str">
            <v>RODRIGUEZ BENITEZ NELSON</v>
          </cell>
          <cell r="E659">
            <v>44987.833854166667</v>
          </cell>
        </row>
        <row r="660">
          <cell r="C660">
            <v>88257633</v>
          </cell>
          <cell r="D660" t="str">
            <v>CEPEDA CARRILLO ELDER FRANCISCO</v>
          </cell>
          <cell r="E660">
            <v>44987.838495370372</v>
          </cell>
        </row>
        <row r="661">
          <cell r="C661">
            <v>1033757446</v>
          </cell>
          <cell r="D661" t="str">
            <v>VARGAS RODRÍGUEZ JULIAN NICOLÁS</v>
          </cell>
          <cell r="E661">
            <v>44987.852280092593</v>
          </cell>
        </row>
        <row r="662">
          <cell r="C662">
            <v>1032357546</v>
          </cell>
          <cell r="D662" t="str">
            <v>GONZALEZ PATIÑO FABIAN</v>
          </cell>
          <cell r="E662">
            <v>44987.854097222225</v>
          </cell>
        </row>
        <row r="663">
          <cell r="C663">
            <v>7184844</v>
          </cell>
          <cell r="D663" t="str">
            <v>REYES AVILA GERARDO ALFONSO</v>
          </cell>
          <cell r="E663">
            <v>44987.858865740738</v>
          </cell>
        </row>
        <row r="664">
          <cell r="C664">
            <v>31964616</v>
          </cell>
          <cell r="D664" t="str">
            <v>CIFUENTES AVILA ALBA LUCIA</v>
          </cell>
          <cell r="E664">
            <v>44987.862812500003</v>
          </cell>
        </row>
        <row r="665">
          <cell r="C665">
            <v>51645363</v>
          </cell>
          <cell r="D665" t="str">
            <v>HERNANDEZ FORERO JANETT MIREYA</v>
          </cell>
          <cell r="E665">
            <v>44987.863067129627</v>
          </cell>
        </row>
        <row r="666">
          <cell r="C666">
            <v>7166220</v>
          </cell>
          <cell r="D666" t="str">
            <v>CORDOBA ALVAREZ FRANCISCO JAVIER</v>
          </cell>
          <cell r="E666">
            <v>44987.867418981485</v>
          </cell>
        </row>
        <row r="667">
          <cell r="C667">
            <v>51739423</v>
          </cell>
          <cell r="D667" t="str">
            <v>GOMEZ RUIZ ANA TERESA</v>
          </cell>
          <cell r="E667">
            <v>44987.867800925924</v>
          </cell>
        </row>
        <row r="668">
          <cell r="C668">
            <v>41426753</v>
          </cell>
          <cell r="D668" t="str">
            <v>CORTES DE REYES ANA VIRGINIA</v>
          </cell>
          <cell r="E668">
            <v>44987.873425925929</v>
          </cell>
        </row>
        <row r="669">
          <cell r="C669">
            <v>80797497</v>
          </cell>
          <cell r="D669" t="str">
            <v>GUALTEROS ESCAMILLA JORGE ARMANDO</v>
          </cell>
          <cell r="E669">
            <v>44987.879606481481</v>
          </cell>
        </row>
        <row r="670">
          <cell r="C670">
            <v>75086299</v>
          </cell>
          <cell r="D670" t="str">
            <v>AGUDELO CARDONA NELSON</v>
          </cell>
          <cell r="E670">
            <v>44987.880150462966</v>
          </cell>
        </row>
        <row r="671">
          <cell r="C671">
            <v>88272260</v>
          </cell>
          <cell r="D671" t="str">
            <v>GÓMEZ ARIAS JOSE LUIS</v>
          </cell>
          <cell r="E671">
            <v>44987.8828587963</v>
          </cell>
        </row>
        <row r="672">
          <cell r="C672">
            <v>7181041</v>
          </cell>
          <cell r="D672" t="str">
            <v>REYES ABRIL JUAN GUILLERMO</v>
          </cell>
          <cell r="E672">
            <v>44987.883136574077</v>
          </cell>
        </row>
        <row r="673">
          <cell r="C673">
            <v>1101752048</v>
          </cell>
          <cell r="D673" t="str">
            <v>SANTAMARIA HERNANDEZ JULIAN RICARDO</v>
          </cell>
          <cell r="E673">
            <v>44987.890879629631</v>
          </cell>
        </row>
        <row r="674">
          <cell r="C674">
            <v>1056710018</v>
          </cell>
          <cell r="D674" t="str">
            <v>LARGO MOZO ANDER ARBEY</v>
          </cell>
          <cell r="E674">
            <v>44987.891840277778</v>
          </cell>
        </row>
        <row r="675">
          <cell r="C675">
            <v>94280233</v>
          </cell>
          <cell r="D675" t="str">
            <v>ALZATE RIAÑO ARBEY</v>
          </cell>
          <cell r="E675">
            <v>44987.894432870373</v>
          </cell>
        </row>
        <row r="676">
          <cell r="C676">
            <v>41752589</v>
          </cell>
          <cell r="D676" t="str">
            <v>RUIZ PAEZ MARIA LUISA</v>
          </cell>
          <cell r="E676">
            <v>44987.895046296297</v>
          </cell>
        </row>
        <row r="677">
          <cell r="C677">
            <v>80183431</v>
          </cell>
          <cell r="D677" t="str">
            <v>SEGURA RODRIGUEZ JOHN ALEXANDER</v>
          </cell>
          <cell r="E677">
            <v>44987.898101851853</v>
          </cell>
        </row>
        <row r="678">
          <cell r="C678">
            <v>79418429</v>
          </cell>
          <cell r="D678" t="str">
            <v>GARAVITO OSORIO GUSTAVO DE JESUS</v>
          </cell>
          <cell r="E678">
            <v>44987.902708333335</v>
          </cell>
        </row>
        <row r="679">
          <cell r="C679">
            <v>1102386592</v>
          </cell>
          <cell r="D679" t="str">
            <v>RODRÍGUEZ  TORO  JESUS  ALBERTO</v>
          </cell>
          <cell r="E679">
            <v>44987.916539351849</v>
          </cell>
        </row>
        <row r="680">
          <cell r="C680">
            <v>1121927983</v>
          </cell>
          <cell r="D680" t="str">
            <v>MORENO RIAÑO HEINER BERTULFO</v>
          </cell>
          <cell r="E680">
            <v>44987.919618055559</v>
          </cell>
        </row>
        <row r="681">
          <cell r="C681">
            <v>1022979295</v>
          </cell>
          <cell r="D681" t="str">
            <v>QUIROGA RUIZ FREDY ALEXANDER</v>
          </cell>
          <cell r="E681">
            <v>44987.924710648149</v>
          </cell>
        </row>
        <row r="682">
          <cell r="C682">
            <v>79973729</v>
          </cell>
          <cell r="D682" t="str">
            <v>MORA MUÑOZ DIEGO EDIXON</v>
          </cell>
          <cell r="E682">
            <v>44987.932743055557</v>
          </cell>
        </row>
        <row r="683">
          <cell r="C683">
            <v>179543</v>
          </cell>
          <cell r="D683" t="str">
            <v>SERRANO  JOSE ARISTOGENES</v>
          </cell>
          <cell r="E683">
            <v>44987.937488425923</v>
          </cell>
        </row>
        <row r="684">
          <cell r="C684">
            <v>28168799</v>
          </cell>
          <cell r="D684" t="str">
            <v>SANDOVAL QUITIAN ANA CLAVEL</v>
          </cell>
          <cell r="E684">
            <v>44987.938368055555</v>
          </cell>
        </row>
        <row r="685">
          <cell r="C685">
            <v>1032440350</v>
          </cell>
          <cell r="D685" t="str">
            <v>CHICACAUSA FORERO WILLIAM ESTEBAN</v>
          </cell>
          <cell r="E685">
            <v>44987.959270833337</v>
          </cell>
        </row>
        <row r="686">
          <cell r="C686">
            <v>1152456535</v>
          </cell>
          <cell r="D686" t="str">
            <v>VARELAS VALENCIA JAIME ALEJANDRO</v>
          </cell>
          <cell r="E686">
            <v>44987.979629629626</v>
          </cell>
        </row>
        <row r="687">
          <cell r="C687">
            <v>93151807</v>
          </cell>
          <cell r="D687" t="str">
            <v>ROJAS MEDINA FREDY</v>
          </cell>
          <cell r="E687">
            <v>44987.981226851851</v>
          </cell>
        </row>
        <row r="688">
          <cell r="C688">
            <v>9696686</v>
          </cell>
          <cell r="D688" t="str">
            <v>ARENAS LOPEZ RUBEN DARIO</v>
          </cell>
          <cell r="E688">
            <v>44987.987997685188</v>
          </cell>
        </row>
        <row r="689">
          <cell r="C689">
            <v>1061784876</v>
          </cell>
          <cell r="D689" t="str">
            <v>GARZON VEGA MANUEL ALEJANDRO</v>
          </cell>
          <cell r="E689">
            <v>44988.007731481484</v>
          </cell>
        </row>
        <row r="690">
          <cell r="C690">
            <v>1018442793</v>
          </cell>
          <cell r="D690" t="str">
            <v>ROA NIÑO ANDRES MAURICIO</v>
          </cell>
          <cell r="E690">
            <v>44988.013854166667</v>
          </cell>
        </row>
        <row r="691">
          <cell r="C691">
            <v>33070311</v>
          </cell>
          <cell r="D691" t="str">
            <v>CANDAMIL DEL CASTILLO ANA JOHANA</v>
          </cell>
          <cell r="E691">
            <v>44988.237129629626</v>
          </cell>
        </row>
        <row r="692">
          <cell r="C692">
            <v>13871978</v>
          </cell>
          <cell r="D692" t="str">
            <v>COPETE REYES MIGUEL  FERNANDO</v>
          </cell>
          <cell r="E692">
            <v>44988.324664351851</v>
          </cell>
        </row>
        <row r="693">
          <cell r="C693">
            <v>9817450</v>
          </cell>
          <cell r="D693" t="str">
            <v>GALLEGO DUQUE JAVIER RAUL</v>
          </cell>
          <cell r="E693">
            <v>44988.337905092594</v>
          </cell>
        </row>
        <row r="694">
          <cell r="C694">
            <v>52917246</v>
          </cell>
          <cell r="D694" t="str">
            <v>CASTRO HIGUERA ANDREA DEL PILAR</v>
          </cell>
          <cell r="E694">
            <v>44988.340173611112</v>
          </cell>
        </row>
        <row r="695">
          <cell r="C695">
            <v>20743297</v>
          </cell>
          <cell r="D695" t="str">
            <v>GUERRERO MARTIN BEATRIZ</v>
          </cell>
          <cell r="E695">
            <v>44988.340312499997</v>
          </cell>
        </row>
        <row r="696">
          <cell r="C696">
            <v>79508991</v>
          </cell>
          <cell r="D696" t="str">
            <v>RUIZ GARZON PABLO FERNEY</v>
          </cell>
          <cell r="E696">
            <v>44988.343391203707</v>
          </cell>
        </row>
        <row r="697">
          <cell r="C697">
            <v>14398899</v>
          </cell>
          <cell r="D697" t="str">
            <v>DIAZ REINA CARLOS ANDRES</v>
          </cell>
          <cell r="E697">
            <v>44988.355902777781</v>
          </cell>
        </row>
        <row r="698">
          <cell r="C698">
            <v>1116795340</v>
          </cell>
          <cell r="D698" t="str">
            <v>CELIS CRUZ FERNANDO ALEXIS</v>
          </cell>
          <cell r="E698">
            <v>44988.357847222222</v>
          </cell>
        </row>
        <row r="699">
          <cell r="C699">
            <v>1014182745</v>
          </cell>
          <cell r="D699" t="str">
            <v>TENSA DUARTE EDWIN</v>
          </cell>
          <cell r="E699">
            <v>44988.363321759258</v>
          </cell>
        </row>
        <row r="700">
          <cell r="C700">
            <v>1110523448</v>
          </cell>
          <cell r="D700" t="str">
            <v>LOPEZ MUÑOZ GEOBANY ANDRES</v>
          </cell>
          <cell r="E700">
            <v>44988.367384259262</v>
          </cell>
        </row>
        <row r="701">
          <cell r="C701">
            <v>1053327258</v>
          </cell>
          <cell r="D701" t="str">
            <v>PEÑA LOPEZ NESTOR  ANDRES</v>
          </cell>
          <cell r="E701">
            <v>44988.372523148151</v>
          </cell>
        </row>
        <row r="702">
          <cell r="C702">
            <v>1115190919</v>
          </cell>
          <cell r="D702" t="str">
            <v>CUENCA CASTRO ANDRES FELIPE</v>
          </cell>
          <cell r="E702">
            <v>44988.37605324074</v>
          </cell>
        </row>
        <row r="703">
          <cell r="C703">
            <v>4052770</v>
          </cell>
          <cell r="D703" t="str">
            <v>CASTRO SANCHEZ REINALDO</v>
          </cell>
          <cell r="E703">
            <v>44988.384421296294</v>
          </cell>
        </row>
        <row r="704">
          <cell r="C704">
            <v>1064430150</v>
          </cell>
          <cell r="D704" t="str">
            <v>PAJA MUELAS HUGO ARMANDO</v>
          </cell>
          <cell r="E704">
            <v>44988.385069444441</v>
          </cell>
        </row>
        <row r="705">
          <cell r="C705">
            <v>1053774847</v>
          </cell>
          <cell r="D705" t="str">
            <v>ARANGO GONZALEZ JUAN PABLO</v>
          </cell>
          <cell r="E705">
            <v>44988.388854166667</v>
          </cell>
        </row>
        <row r="706">
          <cell r="C706">
            <v>1093737880</v>
          </cell>
          <cell r="D706" t="str">
            <v>CAICEDO FUENTES GERMAN MAURICIO</v>
          </cell>
          <cell r="E706">
            <v>44988.392638888887</v>
          </cell>
        </row>
        <row r="707">
          <cell r="C707">
            <v>79852998</v>
          </cell>
          <cell r="D707" t="str">
            <v>GUERRERO  ELBER</v>
          </cell>
          <cell r="E707">
            <v>44988.393495370372</v>
          </cell>
        </row>
        <row r="708">
          <cell r="C708">
            <v>1075233224</v>
          </cell>
          <cell r="D708" t="str">
            <v>URIBE SANCHEZ JOHN ANDERSON</v>
          </cell>
          <cell r="E708">
            <v>44988.399641203701</v>
          </cell>
        </row>
        <row r="709">
          <cell r="C709">
            <v>1124066976</v>
          </cell>
          <cell r="D709" t="str">
            <v>GUERRERO HERNANDEZ BRAYAN FERNEY</v>
          </cell>
          <cell r="E709">
            <v>44988.399976851855</v>
          </cell>
        </row>
        <row r="710">
          <cell r="C710">
            <v>79291242</v>
          </cell>
          <cell r="D710" t="str">
            <v>MEJÍA QUINTERO GERARDO</v>
          </cell>
          <cell r="E710">
            <v>44988.403680555559</v>
          </cell>
        </row>
        <row r="711">
          <cell r="C711">
            <v>1053774065</v>
          </cell>
          <cell r="D711" t="str">
            <v>BEDOYA HERNANDEZ JULIAN  DAVID</v>
          </cell>
          <cell r="E711">
            <v>44988.406273148146</v>
          </cell>
        </row>
        <row r="712">
          <cell r="C712">
            <v>15962661</v>
          </cell>
          <cell r="D712" t="str">
            <v>GALLEGO LONDOÑO JORGE WILLIAM</v>
          </cell>
          <cell r="E712">
            <v>44988.410300925927</v>
          </cell>
        </row>
        <row r="713">
          <cell r="C713">
            <v>1018345578</v>
          </cell>
          <cell r="D713" t="str">
            <v>VASQUEZ PEREZ NATALIA</v>
          </cell>
          <cell r="E713">
            <v>44988.417210648149</v>
          </cell>
        </row>
        <row r="714">
          <cell r="C714">
            <v>23780177</v>
          </cell>
          <cell r="D714" t="str">
            <v>JEREZ CASTILLO IBETH YAMILE</v>
          </cell>
          <cell r="E714">
            <v>44988.417627314811</v>
          </cell>
        </row>
        <row r="715">
          <cell r="C715">
            <v>1014202523</v>
          </cell>
          <cell r="D715" t="str">
            <v>TOVAR CAJICA JAIME  ANDRES</v>
          </cell>
          <cell r="E715">
            <v>44988.418171296296</v>
          </cell>
        </row>
        <row r="716">
          <cell r="C716">
            <v>88178564</v>
          </cell>
          <cell r="D716" t="str">
            <v>RODRIGUEZ PEREZ JESUS ANTONIO</v>
          </cell>
          <cell r="E716">
            <v>44988.4216087963</v>
          </cell>
        </row>
        <row r="717">
          <cell r="C717">
            <v>19444135</v>
          </cell>
          <cell r="D717" t="str">
            <v>LEON RIAÑO JOSE ROBERTO</v>
          </cell>
          <cell r="E717">
            <v>44988.422303240739</v>
          </cell>
        </row>
        <row r="718">
          <cell r="C718">
            <v>9497292</v>
          </cell>
          <cell r="D718" t="str">
            <v>GONZALEZ LOMBANA EDGAR ENRIQUE</v>
          </cell>
          <cell r="E718">
            <v>44988.422766203701</v>
          </cell>
        </row>
        <row r="719">
          <cell r="C719">
            <v>36311260</v>
          </cell>
          <cell r="D719" t="str">
            <v>PAPAMIJA BEDOYA MAGDA ESTEFANY</v>
          </cell>
          <cell r="E719">
            <v>44988.429976851854</v>
          </cell>
        </row>
        <row r="720">
          <cell r="C720">
            <v>1012322548</v>
          </cell>
          <cell r="D720" t="str">
            <v>URREA GARZON OSCAR FERNANDO</v>
          </cell>
          <cell r="E720">
            <v>44988.430243055554</v>
          </cell>
        </row>
        <row r="721">
          <cell r="C721">
            <v>92553624</v>
          </cell>
          <cell r="D721" t="str">
            <v>VITOLA SAENZ LUIS ALBERTO</v>
          </cell>
          <cell r="E721">
            <v>44988.437303240738</v>
          </cell>
        </row>
        <row r="722">
          <cell r="C722">
            <v>60253599</v>
          </cell>
          <cell r="D722" t="str">
            <v>CONTRERAS BELLO YOLANDA</v>
          </cell>
          <cell r="E722">
            <v>44988.443576388891</v>
          </cell>
        </row>
        <row r="723">
          <cell r="C723">
            <v>19272367</v>
          </cell>
          <cell r="D723" t="str">
            <v>NUÑEZ CORREDOR WILLIAM ORLANDO</v>
          </cell>
          <cell r="E723">
            <v>44988.446284722224</v>
          </cell>
        </row>
        <row r="724">
          <cell r="C724">
            <v>413457</v>
          </cell>
          <cell r="D724" t="str">
            <v>GONZALEZ CAICEDO JORGE ARMANDO</v>
          </cell>
          <cell r="E724">
            <v>44988.447662037041</v>
          </cell>
        </row>
        <row r="725">
          <cell r="C725">
            <v>11450307</v>
          </cell>
          <cell r="D725" t="str">
            <v>BARRERO GARCIA JOAQUIN .</v>
          </cell>
          <cell r="E725">
            <v>44988.448078703703</v>
          </cell>
        </row>
        <row r="726">
          <cell r="C726">
            <v>41737932</v>
          </cell>
          <cell r="D726" t="str">
            <v>HINCAPIE PULIDO LUZ AMANDA</v>
          </cell>
          <cell r="E726">
            <v>44988.452962962961</v>
          </cell>
        </row>
        <row r="727">
          <cell r="C727">
            <v>70328602</v>
          </cell>
          <cell r="D727" t="str">
            <v>CATAÑO CATAÑO ROMAN</v>
          </cell>
          <cell r="E727">
            <v>44988.454548611109</v>
          </cell>
        </row>
        <row r="728">
          <cell r="C728">
            <v>19367113</v>
          </cell>
          <cell r="D728" t="str">
            <v>SANDOVAL CORREA GUSTAVO</v>
          </cell>
          <cell r="E728">
            <v>44988.457916666666</v>
          </cell>
        </row>
        <row r="729">
          <cell r="C729">
            <v>93469043</v>
          </cell>
          <cell r="D729" t="str">
            <v>AGUILAR RODRIGUEZ JAIME</v>
          </cell>
          <cell r="E729">
            <v>44988.461400462962</v>
          </cell>
        </row>
        <row r="730">
          <cell r="C730">
            <v>1096038332</v>
          </cell>
          <cell r="D730" t="str">
            <v>PACHECO ARISTIZABAL MARIO ANDRES</v>
          </cell>
          <cell r="E730">
            <v>44988.46234953704</v>
          </cell>
        </row>
        <row r="731">
          <cell r="C731">
            <v>1053781628</v>
          </cell>
          <cell r="D731" t="str">
            <v>SALAZAR VALENCIA ALEJANDRO</v>
          </cell>
          <cell r="E731">
            <v>44988.462511574071</v>
          </cell>
        </row>
        <row r="732">
          <cell r="C732">
            <v>1065807969</v>
          </cell>
          <cell r="D732" t="str">
            <v>CORDOBA  MENDEZ  CHARLLES</v>
          </cell>
          <cell r="E732">
            <v>44988.462905092594</v>
          </cell>
        </row>
        <row r="733">
          <cell r="C733">
            <v>80060776</v>
          </cell>
          <cell r="D733" t="str">
            <v>BUSTOS BOHORQUEZ JOHN JAIRO</v>
          </cell>
          <cell r="E733">
            <v>44988.469178240739</v>
          </cell>
        </row>
        <row r="734">
          <cell r="C734">
            <v>19403855</v>
          </cell>
          <cell r="D734" t="str">
            <v>PULIDO BLANCO EDUARDO MARIA</v>
          </cell>
          <cell r="E734">
            <v>44988.470937500002</v>
          </cell>
        </row>
        <row r="735">
          <cell r="C735">
            <v>17334932</v>
          </cell>
          <cell r="D735" t="str">
            <v>SEPULVEDA  ALVARO POSIDIO</v>
          </cell>
          <cell r="E735">
            <v>44988.472650462965</v>
          </cell>
        </row>
        <row r="736">
          <cell r="C736">
            <v>79352216</v>
          </cell>
          <cell r="D736" t="str">
            <v>MARTINEZ CASTAÑEDA CARLOS EDUARDO</v>
          </cell>
          <cell r="E736">
            <v>44988.475300925929</v>
          </cell>
        </row>
        <row r="737">
          <cell r="C737">
            <v>1090380377</v>
          </cell>
          <cell r="D737" t="str">
            <v>RODRIGUEZ VERA ANDRES LULIANO</v>
          </cell>
          <cell r="E737">
            <v>44988.479155092595</v>
          </cell>
        </row>
        <row r="738">
          <cell r="C738">
            <v>91079861</v>
          </cell>
          <cell r="D738" t="str">
            <v>RAMIREZ REMOLINA JULIAN MANUEL</v>
          </cell>
          <cell r="E738">
            <v>44988.49</v>
          </cell>
        </row>
        <row r="739">
          <cell r="C739">
            <v>51952440</v>
          </cell>
          <cell r="D739" t="str">
            <v>LOPEZ NIÑO ANA ISABEL</v>
          </cell>
          <cell r="E739">
            <v>44988.490081018521</v>
          </cell>
        </row>
        <row r="740">
          <cell r="C740">
            <v>30287825</v>
          </cell>
          <cell r="D740" t="str">
            <v>GONZALEZ GONZALEZ MARIA EUGENIA</v>
          </cell>
          <cell r="E740">
            <v>44988.490798611114</v>
          </cell>
        </row>
        <row r="741">
          <cell r="C741">
            <v>80729581</v>
          </cell>
          <cell r="D741" t="str">
            <v>TRIANA ROMERO DIEGO ALEJANDRO</v>
          </cell>
          <cell r="E741">
            <v>44988.491608796299</v>
          </cell>
        </row>
        <row r="742">
          <cell r="C742">
            <v>80262689</v>
          </cell>
          <cell r="D742" t="str">
            <v>ANGEL SANJUAN FABIO ENRIQUE</v>
          </cell>
          <cell r="E742">
            <v>44988.493194444447</v>
          </cell>
        </row>
        <row r="743">
          <cell r="C743">
            <v>1114118433</v>
          </cell>
          <cell r="D743" t="str">
            <v>SAAVEDRA LOPEZ CLAUDIA  NATALIA</v>
          </cell>
          <cell r="E743">
            <v>44988.493287037039</v>
          </cell>
        </row>
        <row r="744">
          <cell r="C744">
            <v>79367184</v>
          </cell>
          <cell r="D744" t="str">
            <v>MARTINEZ ORTIZ JAVIER</v>
          </cell>
          <cell r="E744">
            <v>44993.744814814818</v>
          </cell>
        </row>
        <row r="745">
          <cell r="C745">
            <v>79783992</v>
          </cell>
          <cell r="D745" t="str">
            <v>GIRON LUQUE CARLOS EDUARDO</v>
          </cell>
          <cell r="E745">
            <v>44988.496516203704</v>
          </cell>
        </row>
        <row r="746">
          <cell r="C746">
            <v>1061721248</v>
          </cell>
          <cell r="D746" t="str">
            <v>BENAVIDES RIVERA LUIS EDUARDO</v>
          </cell>
          <cell r="E746">
            <v>44993.744664351849</v>
          </cell>
        </row>
        <row r="747">
          <cell r="C747">
            <v>1033750751</v>
          </cell>
          <cell r="D747" t="str">
            <v>GUERRERO  DUEÑAS HENRY DUVAN</v>
          </cell>
          <cell r="E747">
            <v>44988.5</v>
          </cell>
        </row>
        <row r="748">
          <cell r="C748">
            <v>76307587</v>
          </cell>
          <cell r="D748" t="str">
            <v>BENAVIDES   LUIS  MARTIN</v>
          </cell>
          <cell r="E748">
            <v>44988.501643518517</v>
          </cell>
        </row>
        <row r="749">
          <cell r="C749">
            <v>80365157</v>
          </cell>
          <cell r="D749" t="str">
            <v>RUIZ  RODOLFO</v>
          </cell>
          <cell r="E749">
            <v>44988.502106481479</v>
          </cell>
        </row>
        <row r="750">
          <cell r="C750">
            <v>79834542</v>
          </cell>
          <cell r="D750" t="str">
            <v>MENDEZ AVENDAÑO EDGAR ALBEIRO</v>
          </cell>
          <cell r="E750">
            <v>44988.508356481485</v>
          </cell>
        </row>
        <row r="751">
          <cell r="C751">
            <v>1090464031</v>
          </cell>
          <cell r="D751" t="str">
            <v>MONTAÑEZ SUAREZ JESUS EDUARDO</v>
          </cell>
          <cell r="E751">
            <v>44988.508900462963</v>
          </cell>
        </row>
        <row r="752">
          <cell r="C752">
            <v>52903971</v>
          </cell>
          <cell r="D752" t="str">
            <v>GONZALEZ GONZALEZ CLAUDIA MARCELA</v>
          </cell>
          <cell r="E752">
            <v>44988.510289351849</v>
          </cell>
        </row>
        <row r="753">
          <cell r="C753">
            <v>1061600778</v>
          </cell>
          <cell r="D753" t="str">
            <v>LEDESMA  CHILITO BRYAN MIGUEL</v>
          </cell>
          <cell r="E753">
            <v>44988.51971064815</v>
          </cell>
        </row>
        <row r="754">
          <cell r="C754">
            <v>1112300074</v>
          </cell>
          <cell r="D754" t="str">
            <v>REASCO HERNANDEZ OSCAR DANIEL</v>
          </cell>
          <cell r="E754">
            <v>44988.569282407407</v>
          </cell>
        </row>
        <row r="755">
          <cell r="C755">
            <v>52016711</v>
          </cell>
          <cell r="D755" t="str">
            <v>NAVARRO ORDOÑEZ YACKELINE</v>
          </cell>
          <cell r="E755">
            <v>44988.709467592591</v>
          </cell>
        </row>
        <row r="756">
          <cell r="C756">
            <v>17445924</v>
          </cell>
          <cell r="D756" t="str">
            <v>MURILLO GUZMAN  OSMEDO</v>
          </cell>
          <cell r="E756">
            <v>44991.386643518519</v>
          </cell>
        </row>
        <row r="757">
          <cell r="C757">
            <v>1069724217</v>
          </cell>
          <cell r="D757" t="str">
            <v>CALDERON LOPEZ DARIO</v>
          </cell>
          <cell r="E757">
            <v>45001.657754629632</v>
          </cell>
        </row>
        <row r="758">
          <cell r="C758">
            <v>80070147</v>
          </cell>
          <cell r="D758" t="str">
            <v>BAUTISTA GUEVARA FABIO</v>
          </cell>
          <cell r="E758">
            <v>45006.708055555559</v>
          </cell>
        </row>
        <row r="759">
          <cell r="C759">
            <v>40401940</v>
          </cell>
          <cell r="D759" t="str">
            <v>MORA MORALES SANDRA YANETH</v>
          </cell>
          <cell r="E759">
            <v>45016.4840625</v>
          </cell>
        </row>
        <row r="760">
          <cell r="C760">
            <v>2235249</v>
          </cell>
          <cell r="D760" t="str">
            <v>ZAMBRANO BARAJAS JOHN FERNANDO</v>
          </cell>
          <cell r="E760">
            <v>45065.683194444442</v>
          </cell>
        </row>
        <row r="761">
          <cell r="C761">
            <v>1082839259</v>
          </cell>
          <cell r="D761" t="str">
            <v>ROJAS GALEANO MIGUEL ANGEL</v>
          </cell>
          <cell r="E761">
            <v>45069.596631944441</v>
          </cell>
        </row>
        <row r="762">
          <cell r="C762">
            <v>1123560523</v>
          </cell>
          <cell r="D762" t="str">
            <v>MONTAÑA SIERRA MAIKOL STIVEN</v>
          </cell>
          <cell r="E762">
            <v>45069.680266203701</v>
          </cell>
        </row>
        <row r="763">
          <cell r="C763">
            <v>1121197041</v>
          </cell>
          <cell r="D763" t="str">
            <v>LOZANO ACEVEDO PEDRO ALEJANDRO</v>
          </cell>
          <cell r="E763">
            <v>45070.342233796298</v>
          </cell>
        </row>
        <row r="764">
          <cell r="C764">
            <v>1032357546</v>
          </cell>
          <cell r="D764" t="str">
            <v>GONZALEZ PATIÑO FABIAN</v>
          </cell>
          <cell r="E764">
            <v>45070.576863425929</v>
          </cell>
        </row>
        <row r="765">
          <cell r="C765">
            <v>87510911</v>
          </cell>
          <cell r="D765" t="str">
            <v>HERRERA JATIVA JAIME ALIRIO</v>
          </cell>
          <cell r="E765">
            <v>45070.590775462966</v>
          </cell>
        </row>
        <row r="766">
          <cell r="C766">
            <v>93294629</v>
          </cell>
          <cell r="D766" t="str">
            <v>CASTILLO CASTILLO RODOLFO VIDAL</v>
          </cell>
          <cell r="E766">
            <v>45070.61755787037</v>
          </cell>
        </row>
        <row r="767">
          <cell r="C767">
            <v>28168799</v>
          </cell>
          <cell r="D767" t="str">
            <v>SANDOVAL QUITIAN ANA CLAVEL</v>
          </cell>
          <cell r="E767">
            <v>45070.639745370368</v>
          </cell>
        </row>
        <row r="768">
          <cell r="C768">
            <v>80897805</v>
          </cell>
          <cell r="D768" t="str">
            <v>SARABIA DÍAZ JEISON ISIDRO</v>
          </cell>
          <cell r="E768">
            <v>45070.644537037035</v>
          </cell>
        </row>
        <row r="769">
          <cell r="C769">
            <v>1023867978</v>
          </cell>
          <cell r="D769" t="str">
            <v>RUGELES  FORERO  TOBIAS</v>
          </cell>
          <cell r="E769">
            <v>45070.669722222221</v>
          </cell>
        </row>
        <row r="770">
          <cell r="C770">
            <v>1016008542</v>
          </cell>
          <cell r="D770" t="str">
            <v>LEIVA RODRIGUEZ WILLIAM FARID</v>
          </cell>
          <cell r="E770">
            <v>45070.675069444442</v>
          </cell>
        </row>
        <row r="771">
          <cell r="C771">
            <v>53133037</v>
          </cell>
          <cell r="D771" t="str">
            <v>GUEVARA GIRALDO JOHANNA ALEXANDRA</v>
          </cell>
          <cell r="E771">
            <v>45070.685011574074</v>
          </cell>
        </row>
        <row r="772">
          <cell r="C772">
            <v>1090464350</v>
          </cell>
          <cell r="D772" t="str">
            <v>AGUILAR VILLARRAGA HENRY ALBERTO</v>
          </cell>
          <cell r="E772">
            <v>45070.701412037037</v>
          </cell>
        </row>
        <row r="773">
          <cell r="C773">
            <v>1022361905</v>
          </cell>
          <cell r="D773" t="str">
            <v>TORRES RINCON GILBERTH EFRAIN</v>
          </cell>
          <cell r="E773">
            <v>45070.702939814815</v>
          </cell>
        </row>
        <row r="774">
          <cell r="C774">
            <v>1085304996</v>
          </cell>
          <cell r="D774" t="str">
            <v>RIVAS ORDOÑEZ  JOSE  AXEL</v>
          </cell>
          <cell r="E774">
            <v>45070.72047453704</v>
          </cell>
        </row>
        <row r="775">
          <cell r="C775">
            <v>70328602</v>
          </cell>
          <cell r="D775" t="str">
            <v>CATAÑO CATAÑO ROMAN</v>
          </cell>
          <cell r="E775">
            <v>45070.851273148146</v>
          </cell>
        </row>
        <row r="776">
          <cell r="C776">
            <v>79380091</v>
          </cell>
          <cell r="D776" t="str">
            <v>NIETO CARDENAS EDGAR ENRIQUE</v>
          </cell>
          <cell r="E776">
            <v>45071.463877314818</v>
          </cell>
        </row>
        <row r="777">
          <cell r="C777">
            <v>79671486</v>
          </cell>
          <cell r="D777" t="str">
            <v>RODRIGUEZ LOZANO RICHARD ANTONIO</v>
          </cell>
          <cell r="E777">
            <v>45071.596006944441</v>
          </cell>
        </row>
        <row r="778">
          <cell r="C778">
            <v>70420590</v>
          </cell>
          <cell r="D778" t="str">
            <v>VARGAS BEDOYA DIDIER ANTONIO</v>
          </cell>
          <cell r="E778">
            <v>45071.618356481478</v>
          </cell>
        </row>
        <row r="779">
          <cell r="C779">
            <v>52903971</v>
          </cell>
          <cell r="D779" t="str">
            <v>GONZALEZ GONZALEZ CLAUDIA MARCELA</v>
          </cell>
          <cell r="E779">
            <v>45071.706828703704</v>
          </cell>
        </row>
        <row r="780">
          <cell r="C780">
            <v>1030584868</v>
          </cell>
          <cell r="D780" t="str">
            <v>CIFUENTES ROJAS MARIA PAULA</v>
          </cell>
          <cell r="E780">
            <v>45071.922662037039</v>
          </cell>
        </row>
        <row r="781">
          <cell r="C781">
            <v>1018408605</v>
          </cell>
          <cell r="D781" t="str">
            <v>VARGAS PAREDES LEIDY CAROLINA</v>
          </cell>
          <cell r="E781">
            <v>45075.344328703701</v>
          </cell>
        </row>
        <row r="782">
          <cell r="C782">
            <v>1024474550</v>
          </cell>
          <cell r="D782" t="str">
            <v>FIGUEROA MORENO CRISTHIAN ANDRES</v>
          </cell>
          <cell r="E782">
            <v>45072.459050925929</v>
          </cell>
        </row>
        <row r="783">
          <cell r="C783">
            <v>52455605</v>
          </cell>
          <cell r="D783" t="str">
            <v>TORRES CASTELLANOS DIANA CONSTANZA</v>
          </cell>
          <cell r="E783">
            <v>45072.615578703706</v>
          </cell>
        </row>
        <row r="784">
          <cell r="C784">
            <v>1013577093</v>
          </cell>
          <cell r="D784" t="str">
            <v>GALLON RUIZ JORGE EDUARDO</v>
          </cell>
          <cell r="E784">
            <v>45072.617662037039</v>
          </cell>
        </row>
        <row r="785">
          <cell r="C785">
            <v>87100091</v>
          </cell>
          <cell r="D785" t="str">
            <v>FUELAGAN CABRERA CARLOS EFREN</v>
          </cell>
          <cell r="E785">
            <v>45072.638437499998</v>
          </cell>
        </row>
        <row r="786">
          <cell r="C786">
            <v>43554593</v>
          </cell>
          <cell r="D786" t="str">
            <v>SERNA LOPEZ BEATRIZ DEL SOCORRO</v>
          </cell>
          <cell r="E786">
            <v>45072.647303240738</v>
          </cell>
        </row>
        <row r="787">
          <cell r="C787">
            <v>1088246638</v>
          </cell>
          <cell r="D787" t="str">
            <v>JIMENEZ CASTAÑO LINA MARCELA</v>
          </cell>
          <cell r="E787">
            <v>45072.671805555554</v>
          </cell>
        </row>
        <row r="788">
          <cell r="C788">
            <v>80039263</v>
          </cell>
          <cell r="D788" t="str">
            <v>ORTIZ DIAZ ANTONIO JOSE</v>
          </cell>
          <cell r="E788">
            <v>45072.678553240738</v>
          </cell>
        </row>
        <row r="789">
          <cell r="C789">
            <v>79795824</v>
          </cell>
          <cell r="D789" t="str">
            <v>CUBIDES SALAZAR JUAN PABLO</v>
          </cell>
          <cell r="E789">
            <v>45072.777453703704</v>
          </cell>
        </row>
        <row r="790">
          <cell r="C790">
            <v>80723078</v>
          </cell>
          <cell r="D790" t="str">
            <v>ORTEGA OTALORA DIEGO</v>
          </cell>
          <cell r="E790">
            <v>45072.81486111111</v>
          </cell>
        </row>
        <row r="791">
          <cell r="C791">
            <v>1032357546</v>
          </cell>
          <cell r="D791" t="str">
            <v>GONZALEZ PATIÑO FABIAN</v>
          </cell>
          <cell r="E791">
            <v>45075.383599537039</v>
          </cell>
        </row>
        <row r="792">
          <cell r="C792">
            <v>80362969</v>
          </cell>
          <cell r="D792" t="str">
            <v>PARADA DIAZ GABRIEL</v>
          </cell>
          <cell r="E792">
            <v>45075.482627314814</v>
          </cell>
        </row>
        <row r="793">
          <cell r="C793">
            <v>79524200</v>
          </cell>
          <cell r="D793" t="str">
            <v>LEON MONTES JUAN CARLOS</v>
          </cell>
          <cell r="E793">
            <v>45075.486446759256</v>
          </cell>
        </row>
        <row r="794">
          <cell r="C794">
            <v>79442823</v>
          </cell>
          <cell r="D794" t="str">
            <v>ARANGO ALZATE JOHN HENRY</v>
          </cell>
          <cell r="E794">
            <v>45075.560972222222</v>
          </cell>
        </row>
        <row r="795">
          <cell r="C795">
            <v>52438529</v>
          </cell>
          <cell r="D795" t="str">
            <v>CUADROS VELOZA LIZ WENDY</v>
          </cell>
          <cell r="E795">
            <v>45075.564502314817</v>
          </cell>
        </row>
        <row r="796">
          <cell r="C796">
            <v>1113645849</v>
          </cell>
          <cell r="D796" t="str">
            <v>BETANCOURT MARTINEZ DIANA LORENA</v>
          </cell>
          <cell r="E796">
            <v>45075.683842592596</v>
          </cell>
        </row>
        <row r="797">
          <cell r="C797">
            <v>1110457049</v>
          </cell>
          <cell r="D797" t="str">
            <v>BARRERO SALINAS  ADALVER</v>
          </cell>
          <cell r="E797">
            <v>45075.926793981482</v>
          </cell>
        </row>
        <row r="798">
          <cell r="C798">
            <v>79380091</v>
          </cell>
          <cell r="D798" t="str">
            <v>NIETO CARDENAS EDGAR ENRIQUE</v>
          </cell>
          <cell r="E798">
            <v>45076.649016203701</v>
          </cell>
        </row>
        <row r="799">
          <cell r="C799">
            <v>13930320</v>
          </cell>
          <cell r="D799" t="str">
            <v>FLOREZ VILLAMIZAR JAIME</v>
          </cell>
          <cell r="E799">
            <v>45076.894791666666</v>
          </cell>
        </row>
        <row r="800">
          <cell r="C800">
            <v>13270255</v>
          </cell>
          <cell r="D800" t="str">
            <v>SANCHEZ CASTAÑEDA NESTOR DAVID</v>
          </cell>
          <cell r="E800">
            <v>45077.525358796294</v>
          </cell>
        </row>
        <row r="801">
          <cell r="C801">
            <v>82390940</v>
          </cell>
          <cell r="D801" t="str">
            <v>MARTINEZ RODRIGUEZ CARLOS ALBERTO</v>
          </cell>
          <cell r="E801">
            <v>45078.321273148147</v>
          </cell>
        </row>
        <row r="802">
          <cell r="C802">
            <v>7335296</v>
          </cell>
          <cell r="D802" t="str">
            <v>SOSA FONSECA FABIO ARNULFO</v>
          </cell>
          <cell r="E802">
            <v>45078.323101851849</v>
          </cell>
        </row>
        <row r="803">
          <cell r="C803">
            <v>14318696</v>
          </cell>
          <cell r="D803" t="str">
            <v>FIGUEROA MURILLO RAUL</v>
          </cell>
          <cell r="E803">
            <v>45078.323240740741</v>
          </cell>
        </row>
        <row r="804">
          <cell r="C804">
            <v>3033563</v>
          </cell>
          <cell r="D804" t="str">
            <v>RODRIGUEZ MORA PEDRO IGNACIO</v>
          </cell>
          <cell r="E804">
            <v>45078.324525462966</v>
          </cell>
        </row>
        <row r="805">
          <cell r="C805">
            <v>93336051</v>
          </cell>
          <cell r="D805" t="str">
            <v>ENCISO TELLES GUSTAVO</v>
          </cell>
          <cell r="E805">
            <v>45078.324930555558</v>
          </cell>
        </row>
        <row r="806">
          <cell r="C806">
            <v>6244987</v>
          </cell>
          <cell r="D806" t="str">
            <v>HERNANDEZ CAÑARTE BELISARIO</v>
          </cell>
          <cell r="E806">
            <v>45078.324988425928</v>
          </cell>
        </row>
        <row r="807">
          <cell r="C807">
            <v>53038258</v>
          </cell>
          <cell r="D807" t="str">
            <v>SÁNCHEZ GARZÓN LEIDY YESENIA</v>
          </cell>
          <cell r="E807">
            <v>45078.326550925929</v>
          </cell>
        </row>
        <row r="808">
          <cell r="C808">
            <v>1052390362</v>
          </cell>
          <cell r="D808" t="str">
            <v>ARAQUE ANGARITA LUZ ARELIS</v>
          </cell>
          <cell r="E808">
            <v>45078.326608796298</v>
          </cell>
        </row>
        <row r="809">
          <cell r="C809">
            <v>92539949</v>
          </cell>
          <cell r="D809" t="str">
            <v>HERAZO CONDE JESID EDUARDO</v>
          </cell>
          <cell r="E809">
            <v>45078.326944444445</v>
          </cell>
        </row>
        <row r="810">
          <cell r="C810">
            <v>93399890</v>
          </cell>
          <cell r="D810" t="str">
            <v>DURAN SANTOS ALEX URIEL</v>
          </cell>
          <cell r="E810">
            <v>45078.327592592592</v>
          </cell>
        </row>
        <row r="811">
          <cell r="C811">
            <v>7320160</v>
          </cell>
          <cell r="D811" t="str">
            <v>ALARCON ANTONIO JULIO ALFREDO</v>
          </cell>
          <cell r="E811">
            <v>45078.328310185185</v>
          </cell>
        </row>
        <row r="812">
          <cell r="C812">
            <v>11444721</v>
          </cell>
          <cell r="D812" t="str">
            <v>MORENO GONZALEZ FREDY ALBERTO</v>
          </cell>
          <cell r="E812">
            <v>45078.33153935185</v>
          </cell>
        </row>
        <row r="813">
          <cell r="C813">
            <v>79949539</v>
          </cell>
          <cell r="D813" t="str">
            <v>GUZMAN RAMIREZ PAULO ALEXANDER</v>
          </cell>
          <cell r="E813">
            <v>45078.332465277781</v>
          </cell>
        </row>
        <row r="814">
          <cell r="C814">
            <v>13742908</v>
          </cell>
          <cell r="D814" t="str">
            <v>URIBE MARTÍNEZ MARCOS</v>
          </cell>
          <cell r="E814">
            <v>45078.333287037036</v>
          </cell>
        </row>
        <row r="815">
          <cell r="C815">
            <v>1098641460</v>
          </cell>
          <cell r="D815" t="str">
            <v>PALACIO ARIAS CARLOS ANDRES</v>
          </cell>
          <cell r="E815">
            <v>45078.333310185182</v>
          </cell>
        </row>
        <row r="816">
          <cell r="C816">
            <v>23623471</v>
          </cell>
          <cell r="D816" t="str">
            <v>AVILA MORENO GLADYS</v>
          </cell>
          <cell r="E816">
            <v>45078.334583333337</v>
          </cell>
        </row>
        <row r="817">
          <cell r="C817">
            <v>83245561</v>
          </cell>
          <cell r="D817" t="str">
            <v>SANTOS ANDRADE JHON FREDY</v>
          </cell>
          <cell r="E817">
            <v>45078.335648148146</v>
          </cell>
        </row>
        <row r="818">
          <cell r="C818">
            <v>17421562</v>
          </cell>
          <cell r="D818" t="str">
            <v>TRIANA AMAYA CESAR GONZALO</v>
          </cell>
          <cell r="E818">
            <v>45078.33630787037</v>
          </cell>
        </row>
        <row r="819">
          <cell r="C819">
            <v>1090477733</v>
          </cell>
          <cell r="D819" t="str">
            <v>BOTELLO BARRAZA YEISON YAIR</v>
          </cell>
          <cell r="E819">
            <v>45078.336585648147</v>
          </cell>
        </row>
        <row r="820">
          <cell r="C820">
            <v>79968613</v>
          </cell>
          <cell r="D820" t="str">
            <v>ZAMBRANO RICO HALDO LEONARDO</v>
          </cell>
          <cell r="E820">
            <v>45078.336886574078</v>
          </cell>
        </row>
        <row r="821">
          <cell r="C821">
            <v>80000427</v>
          </cell>
          <cell r="D821" t="str">
            <v>CASTIBLANCO HIGUERA LEONARDO IVAN</v>
          </cell>
          <cell r="E821">
            <v>45078.337187500001</v>
          </cell>
        </row>
        <row r="822">
          <cell r="C822">
            <v>1093769163</v>
          </cell>
          <cell r="D822" t="str">
            <v>GALLO GARCIA ASTRID CAROLINA</v>
          </cell>
          <cell r="E822">
            <v>45078.337187500001</v>
          </cell>
        </row>
        <row r="823">
          <cell r="C823">
            <v>52124122</v>
          </cell>
          <cell r="D823" t="str">
            <v>CONTRERAS GOMEZ OLGA YANETH</v>
          </cell>
          <cell r="E823">
            <v>45078.338043981479</v>
          </cell>
        </row>
        <row r="824">
          <cell r="C824">
            <v>7179476</v>
          </cell>
          <cell r="D824" t="str">
            <v>MARTINEZ MENESES WILSON FERNANDO</v>
          </cell>
          <cell r="E824">
            <v>45078.338391203702</v>
          </cell>
        </row>
        <row r="825">
          <cell r="C825">
            <v>79810532</v>
          </cell>
          <cell r="D825" t="str">
            <v>PACHON VILLALOBOS WILSON JHAIR</v>
          </cell>
          <cell r="E825">
            <v>45078.338819444441</v>
          </cell>
        </row>
        <row r="826">
          <cell r="C826">
            <v>12106983</v>
          </cell>
          <cell r="D826" t="str">
            <v>NOVOA MORENO JORGE AGUSTIN</v>
          </cell>
          <cell r="E826">
            <v>45078.339155092595</v>
          </cell>
        </row>
        <row r="827">
          <cell r="C827">
            <v>1030570111</v>
          </cell>
          <cell r="D827" t="str">
            <v>CAÑON BUITRAGO EDISON ANDREY</v>
          </cell>
          <cell r="E827">
            <v>45078.339803240742</v>
          </cell>
        </row>
        <row r="828">
          <cell r="C828">
            <v>1022937779</v>
          </cell>
          <cell r="D828" t="str">
            <v>CHALA RODRUGUEZ JONATHAN</v>
          </cell>
          <cell r="E828">
            <v>45078.339884259258</v>
          </cell>
        </row>
        <row r="829">
          <cell r="C829">
            <v>94480570</v>
          </cell>
          <cell r="D829" t="str">
            <v>PAZ CARLOSAMA EDINSON</v>
          </cell>
          <cell r="E829">
            <v>45078.340219907404</v>
          </cell>
        </row>
        <row r="830">
          <cell r="C830">
            <v>79736675</v>
          </cell>
          <cell r="D830" t="str">
            <v>OSORIO SIERRA MANUEL ALEXANDER</v>
          </cell>
          <cell r="E830">
            <v>45078.340312499997</v>
          </cell>
        </row>
        <row r="831">
          <cell r="C831">
            <v>14567350</v>
          </cell>
          <cell r="D831" t="str">
            <v>AGUDELO VARGAS NILTON EDWARD</v>
          </cell>
          <cell r="E831">
            <v>45078.340543981481</v>
          </cell>
        </row>
        <row r="832">
          <cell r="C832">
            <v>79054448</v>
          </cell>
          <cell r="D832" t="str">
            <v>DIAZ SECZON JESUS RODOLFO</v>
          </cell>
          <cell r="E832">
            <v>45078.340601851851</v>
          </cell>
        </row>
        <row r="833">
          <cell r="C833">
            <v>18403245</v>
          </cell>
          <cell r="D833" t="str">
            <v>RODRÍGUEZ SOTO VÍCTOR HERNÁN</v>
          </cell>
          <cell r="E833">
            <v>45078.340937499997</v>
          </cell>
        </row>
        <row r="834">
          <cell r="C834">
            <v>80124658</v>
          </cell>
          <cell r="D834" t="str">
            <v>PINZON GIRALDO JAMES RICHARD</v>
          </cell>
          <cell r="E834">
            <v>45078.341226851851</v>
          </cell>
        </row>
        <row r="835">
          <cell r="C835">
            <v>79982066</v>
          </cell>
          <cell r="D835" t="str">
            <v>CASTILLO CASALLAS YAIR MAURICIO</v>
          </cell>
          <cell r="E835">
            <v>45078.341238425928</v>
          </cell>
        </row>
        <row r="836">
          <cell r="C836">
            <v>1023873572</v>
          </cell>
          <cell r="D836" t="str">
            <v>GONZALEZ QUINTANA EDWIN ALFONSO</v>
          </cell>
          <cell r="E836">
            <v>45078.341261574074</v>
          </cell>
        </row>
        <row r="837">
          <cell r="C837">
            <v>14295497</v>
          </cell>
          <cell r="D837" t="str">
            <v>NIETO RUSSI CESAR AUGUSTO</v>
          </cell>
          <cell r="E837">
            <v>45078.341307870367</v>
          </cell>
        </row>
        <row r="838">
          <cell r="C838">
            <v>79458887</v>
          </cell>
          <cell r="D838" t="str">
            <v>MUÑOZ SERNA CARLOS EDUARDO</v>
          </cell>
          <cell r="E838">
            <v>45078.34138888889</v>
          </cell>
        </row>
        <row r="839">
          <cell r="C839">
            <v>79485568</v>
          </cell>
          <cell r="D839" t="str">
            <v>VILLAMIL BERGAÑO CARLOS ARTURO</v>
          </cell>
          <cell r="E839">
            <v>45078.341851851852</v>
          </cell>
        </row>
        <row r="840">
          <cell r="C840">
            <v>92513069</v>
          </cell>
          <cell r="D840" t="str">
            <v>LOPEZ GARCIA HECTOR ALFONSO</v>
          </cell>
          <cell r="E840">
            <v>45078.341932870368</v>
          </cell>
        </row>
        <row r="841">
          <cell r="C841">
            <v>79693917</v>
          </cell>
          <cell r="D841" t="str">
            <v>PEREZ FLOREZ ANDRES JAVIER</v>
          </cell>
          <cell r="E841">
            <v>45078.342094907406</v>
          </cell>
        </row>
        <row r="842">
          <cell r="C842">
            <v>1061369308</v>
          </cell>
          <cell r="D842" t="str">
            <v>HERNANDEZ BERMUDEZ MILTON LEANDRO</v>
          </cell>
          <cell r="E842">
            <v>45078.342303240737</v>
          </cell>
        </row>
        <row r="843">
          <cell r="C843">
            <v>79942866</v>
          </cell>
          <cell r="D843" t="str">
            <v>PAEZ CASTAÑEDA SERGIO LEONARDO</v>
          </cell>
          <cell r="E843">
            <v>45078.342557870368</v>
          </cell>
        </row>
        <row r="844">
          <cell r="C844">
            <v>16629393</v>
          </cell>
          <cell r="D844" t="str">
            <v>CALVO GARCIA DANIEL HERNAN</v>
          </cell>
          <cell r="E844">
            <v>45078.342650462961</v>
          </cell>
        </row>
        <row r="845">
          <cell r="C845">
            <v>91253698</v>
          </cell>
          <cell r="D845" t="str">
            <v>ALVAREZ TIBADUIZA GILBERTO</v>
          </cell>
          <cell r="E845">
            <v>45078.342800925922</v>
          </cell>
        </row>
        <row r="846">
          <cell r="C846">
            <v>17190656</v>
          </cell>
          <cell r="D846" t="str">
            <v>ROJAS  RAFAEL</v>
          </cell>
          <cell r="E846">
            <v>45078.342893518522</v>
          </cell>
        </row>
        <row r="847">
          <cell r="C847">
            <v>4377449</v>
          </cell>
          <cell r="D847" t="str">
            <v>NIÑO VILLEGAS WILLY ANTONIO</v>
          </cell>
          <cell r="E847">
            <v>45078.343912037039</v>
          </cell>
        </row>
        <row r="848">
          <cell r="C848">
            <v>16357719</v>
          </cell>
          <cell r="D848" t="str">
            <v>VASQUEZ OCAMPO CARLOS ALBERTO</v>
          </cell>
          <cell r="E848">
            <v>45078.343946759262</v>
          </cell>
        </row>
        <row r="849">
          <cell r="C849">
            <v>7313061</v>
          </cell>
          <cell r="D849" t="str">
            <v>ORDOÑEZ SANCHEZ ISEL</v>
          </cell>
          <cell r="E849">
            <v>45078.343969907408</v>
          </cell>
        </row>
        <row r="850">
          <cell r="C850">
            <v>60354739</v>
          </cell>
          <cell r="D850" t="str">
            <v>QUINTERO BECERRA LUZ EVELY</v>
          </cell>
          <cell r="E850">
            <v>45078.344178240739</v>
          </cell>
        </row>
        <row r="851">
          <cell r="C851">
            <v>1151938362</v>
          </cell>
          <cell r="D851" t="str">
            <v>AVILA BRAVO MONICA JULIANA</v>
          </cell>
          <cell r="E851">
            <v>45078.344189814816</v>
          </cell>
        </row>
        <row r="852">
          <cell r="C852">
            <v>52050438</v>
          </cell>
          <cell r="D852" t="str">
            <v>JIMENEZ GIL ALIX JANNETH</v>
          </cell>
          <cell r="E852">
            <v>45078.344236111108</v>
          </cell>
        </row>
        <row r="853">
          <cell r="C853">
            <v>1033688944</v>
          </cell>
          <cell r="D853" t="str">
            <v>MUNAR GUEVARA CARLOS HERNAN</v>
          </cell>
          <cell r="E853">
            <v>45078.344641203701</v>
          </cell>
        </row>
        <row r="854">
          <cell r="C854">
            <v>1100964626</v>
          </cell>
          <cell r="D854" t="str">
            <v>GIL ROJAS ANTHONY ANDRES</v>
          </cell>
          <cell r="E854">
            <v>45078.344687500001</v>
          </cell>
        </row>
        <row r="855">
          <cell r="C855">
            <v>1053328047</v>
          </cell>
          <cell r="D855" t="str">
            <v>SANDOVAL ANGULO LUIS YAMID</v>
          </cell>
          <cell r="E855">
            <v>45078.344733796293</v>
          </cell>
        </row>
        <row r="856">
          <cell r="C856">
            <v>11438846</v>
          </cell>
          <cell r="D856" t="str">
            <v>VERA TRIANA ADRIANO</v>
          </cell>
          <cell r="E856">
            <v>45078.344837962963</v>
          </cell>
        </row>
        <row r="857">
          <cell r="C857">
            <v>80189927</v>
          </cell>
          <cell r="D857" t="str">
            <v>ENCISO DOMINGUEZ JAVIER ALBERTO</v>
          </cell>
          <cell r="E857">
            <v>45078.344849537039</v>
          </cell>
        </row>
        <row r="858">
          <cell r="C858">
            <v>80163794</v>
          </cell>
          <cell r="D858" t="str">
            <v>RIVEROS RIVERA JUAN CARLOS</v>
          </cell>
          <cell r="E858">
            <v>45078.345127314817</v>
          </cell>
        </row>
        <row r="859">
          <cell r="C859">
            <v>1030646697</v>
          </cell>
          <cell r="D859" t="str">
            <v>RIAÑO QUECAN HENRY LEONARDO</v>
          </cell>
          <cell r="E859">
            <v>45078.345196759263</v>
          </cell>
        </row>
        <row r="860">
          <cell r="C860">
            <v>52974862</v>
          </cell>
          <cell r="D860" t="str">
            <v>URREGO LEON DIANA MILENA</v>
          </cell>
          <cell r="E860">
            <v>45078.345231481479</v>
          </cell>
        </row>
        <row r="861">
          <cell r="C861">
            <v>1121859370</v>
          </cell>
          <cell r="D861" t="str">
            <v>PLATA VEGA HUMBERTO ALFONSO</v>
          </cell>
          <cell r="E861">
            <v>45078.345266203702</v>
          </cell>
        </row>
        <row r="862">
          <cell r="C862">
            <v>1077853525</v>
          </cell>
          <cell r="D862" t="str">
            <v>SILVA PUENTES KELLY JULIETTE</v>
          </cell>
          <cell r="E862">
            <v>45078.345856481479</v>
          </cell>
        </row>
        <row r="863">
          <cell r="C863">
            <v>10765937</v>
          </cell>
          <cell r="D863" t="str">
            <v>ARBOLEDA PIEDRAHITA HARVEY HERNAN</v>
          </cell>
          <cell r="E863">
            <v>45078.345972222225</v>
          </cell>
        </row>
        <row r="864">
          <cell r="C864">
            <v>79243584</v>
          </cell>
          <cell r="D864" t="str">
            <v>BENAVIDES LOZANO DAVID</v>
          </cell>
          <cell r="E864">
            <v>45078.346053240741</v>
          </cell>
        </row>
        <row r="865">
          <cell r="C865">
            <v>9398354</v>
          </cell>
          <cell r="D865" t="str">
            <v>MALDONADO PAZMIÑO MARIO ENRIQUE</v>
          </cell>
          <cell r="E865">
            <v>45078.346122685187</v>
          </cell>
        </row>
        <row r="866">
          <cell r="C866">
            <v>52432343</v>
          </cell>
          <cell r="D866" t="str">
            <v>LOPEZ ALBA MONICA</v>
          </cell>
          <cell r="E866">
            <v>45078.346145833333</v>
          </cell>
        </row>
        <row r="867">
          <cell r="C867">
            <v>79245096</v>
          </cell>
          <cell r="D867" t="str">
            <v>BARON NIÑO JOSE ALVARO</v>
          </cell>
          <cell r="E867">
            <v>45078.346296296295</v>
          </cell>
        </row>
        <row r="868">
          <cell r="C868">
            <v>39556219</v>
          </cell>
          <cell r="D868" t="str">
            <v>VELASQUEZ DONCEL LUZ COLOMBIA</v>
          </cell>
          <cell r="E868">
            <v>45078.346388888887</v>
          </cell>
        </row>
        <row r="869">
          <cell r="C869">
            <v>13411287</v>
          </cell>
          <cell r="D869" t="str">
            <v>BECERRA JAIMES JESUS OMAR</v>
          </cell>
          <cell r="E869">
            <v>45078.346435185187</v>
          </cell>
        </row>
        <row r="870">
          <cell r="C870">
            <v>79650815</v>
          </cell>
          <cell r="D870" t="str">
            <v>JAIMES VILLAMIZAR CARLOS ALBERTO</v>
          </cell>
          <cell r="E870">
            <v>45078.346898148149</v>
          </cell>
        </row>
        <row r="871">
          <cell r="C871">
            <v>4882494</v>
          </cell>
          <cell r="D871" t="str">
            <v>VARGAS SANTOS TOBIAS</v>
          </cell>
          <cell r="E871">
            <v>45078.346967592595</v>
          </cell>
        </row>
        <row r="872">
          <cell r="C872">
            <v>74347611</v>
          </cell>
          <cell r="D872" t="str">
            <v>MARTINEZ  ARIAS LUIS  EDUARDO</v>
          </cell>
          <cell r="E872">
            <v>45078.347071759257</v>
          </cell>
        </row>
        <row r="873">
          <cell r="C873">
            <v>1019041774</v>
          </cell>
          <cell r="D873" t="str">
            <v>PAVA VALLEJO OSCAR EDUARDO</v>
          </cell>
          <cell r="E873">
            <v>45078.347083333334</v>
          </cell>
        </row>
        <row r="874">
          <cell r="C874">
            <v>12197099</v>
          </cell>
          <cell r="D874" t="str">
            <v>BONILLA CALDERON LUIS FERNANDO</v>
          </cell>
          <cell r="E874">
            <v>45078.347187500003</v>
          </cell>
        </row>
        <row r="875">
          <cell r="C875">
            <v>1066743051</v>
          </cell>
          <cell r="D875" t="str">
            <v>LAZA  SOTO KAREN  JOHANA</v>
          </cell>
          <cell r="E875">
            <v>45078.347453703704</v>
          </cell>
        </row>
        <row r="876">
          <cell r="C876">
            <v>79622762</v>
          </cell>
          <cell r="D876" t="str">
            <v>SORIANO PARADA WILMAN HUMBERTO</v>
          </cell>
          <cell r="E876">
            <v>45078.347546296296</v>
          </cell>
        </row>
        <row r="877">
          <cell r="C877">
            <v>93181060</v>
          </cell>
          <cell r="D877" t="str">
            <v>AZUERO DUQUE HERNAN ALFREDO</v>
          </cell>
          <cell r="E877">
            <v>45078.347615740742</v>
          </cell>
        </row>
        <row r="878">
          <cell r="C878">
            <v>1121857725</v>
          </cell>
          <cell r="D878" t="str">
            <v>HERNANDEZ RODRIGUEZ DIEGO ADAN</v>
          </cell>
          <cell r="E878">
            <v>45078.347627314812</v>
          </cell>
        </row>
        <row r="879">
          <cell r="C879">
            <v>80064356</v>
          </cell>
          <cell r="D879" t="str">
            <v>RODRIGUEZ GIL DONNY MAURICIO</v>
          </cell>
          <cell r="E879">
            <v>45078.347777777781</v>
          </cell>
        </row>
        <row r="880">
          <cell r="C880">
            <v>23561283</v>
          </cell>
          <cell r="D880" t="str">
            <v>ALVAREZ ALARCON BLANCA YANETH</v>
          </cell>
          <cell r="E880">
            <v>45078.347858796296</v>
          </cell>
        </row>
        <row r="881">
          <cell r="C881">
            <v>53071657</v>
          </cell>
          <cell r="D881" t="str">
            <v>GUZMAN BEJARANO SANDRA MILENA</v>
          </cell>
          <cell r="E881">
            <v>45078.347951388889</v>
          </cell>
        </row>
        <row r="882">
          <cell r="C882">
            <v>1102851336</v>
          </cell>
          <cell r="D882" t="str">
            <v>ROMERO TUIRAN DANIEL EDUARDO</v>
          </cell>
          <cell r="E882">
            <v>45078.348171296297</v>
          </cell>
        </row>
        <row r="883">
          <cell r="C883">
            <v>80137848</v>
          </cell>
          <cell r="D883" t="str">
            <v>ROJAS SAENZ ERIK LEONARDO</v>
          </cell>
          <cell r="E883">
            <v>45078.34820601852</v>
          </cell>
        </row>
        <row r="884">
          <cell r="C884">
            <v>52550831</v>
          </cell>
          <cell r="D884" t="str">
            <v>MUÑOZ MENDOZA YOLIMA ADELAIDA</v>
          </cell>
          <cell r="E884">
            <v>45078.34820601852</v>
          </cell>
        </row>
        <row r="885">
          <cell r="C885">
            <v>37555772</v>
          </cell>
          <cell r="D885" t="str">
            <v>LOZANO CASTELLANOS LIGIA CRISTINA</v>
          </cell>
          <cell r="E885">
            <v>45078.348229166666</v>
          </cell>
        </row>
        <row r="886">
          <cell r="C886">
            <v>70328602</v>
          </cell>
          <cell r="D886" t="str">
            <v>CATAÑO CATAÑO ROMAN</v>
          </cell>
          <cell r="E886">
            <v>45078.348240740743</v>
          </cell>
        </row>
        <row r="887">
          <cell r="C887">
            <v>11448726</v>
          </cell>
          <cell r="D887" t="str">
            <v>HURTADO AVENDAÑO HENRY</v>
          </cell>
          <cell r="E887">
            <v>45078.348298611112</v>
          </cell>
        </row>
        <row r="888">
          <cell r="C888">
            <v>79342691</v>
          </cell>
          <cell r="D888" t="str">
            <v>USECHE BUITRAGO ALEXANDER</v>
          </cell>
          <cell r="E888">
            <v>45078.348321759258</v>
          </cell>
        </row>
        <row r="889">
          <cell r="C889">
            <v>1014209883</v>
          </cell>
          <cell r="D889" t="str">
            <v>ALVAREZ  DELGADILLO  ELVIS FABIAN</v>
          </cell>
          <cell r="E889">
            <v>45078.348333333335</v>
          </cell>
        </row>
        <row r="890">
          <cell r="C890">
            <v>1075872874</v>
          </cell>
          <cell r="D890" t="str">
            <v>ARIAS MAHECHA ELVIS FELIPE</v>
          </cell>
          <cell r="E890">
            <v>45078.348344907405</v>
          </cell>
        </row>
        <row r="891">
          <cell r="C891">
            <v>79999288</v>
          </cell>
          <cell r="D891" t="str">
            <v>BARRERO UNIGARRO  GIOVANNI</v>
          </cell>
          <cell r="E891">
            <v>45078.348391203705</v>
          </cell>
        </row>
        <row r="892">
          <cell r="C892">
            <v>80211175</v>
          </cell>
          <cell r="D892" t="str">
            <v>CACERES NAVAS JEILER</v>
          </cell>
          <cell r="E892">
            <v>45078.348402777781</v>
          </cell>
        </row>
        <row r="893">
          <cell r="C893">
            <v>1053800195</v>
          </cell>
          <cell r="D893" t="str">
            <v>LOPEZ HOYOS JOHN EDWIN</v>
          </cell>
          <cell r="E893">
            <v>45078.348495370374</v>
          </cell>
        </row>
        <row r="894">
          <cell r="C894">
            <v>1099212456</v>
          </cell>
          <cell r="D894" t="str">
            <v>PINZON RAMIREZ JEAN CARLOS</v>
          </cell>
          <cell r="E894">
            <v>45078.348576388889</v>
          </cell>
        </row>
        <row r="895">
          <cell r="C895">
            <v>93374962</v>
          </cell>
          <cell r="D895" t="str">
            <v>PARRA LONDOÑO JUAN CARLOS</v>
          </cell>
          <cell r="E895">
            <v>45078.348668981482</v>
          </cell>
        </row>
        <row r="896">
          <cell r="C896">
            <v>13459197</v>
          </cell>
          <cell r="D896" t="str">
            <v>CELIS MELGAREJO OMARU</v>
          </cell>
          <cell r="E896">
            <v>45078.349004629628</v>
          </cell>
        </row>
        <row r="897">
          <cell r="C897">
            <v>1014192184</v>
          </cell>
          <cell r="D897" t="str">
            <v>MARTINEZ CARDENAS  LINA MILENA</v>
          </cell>
          <cell r="E897">
            <v>45078.349027777775</v>
          </cell>
        </row>
        <row r="898">
          <cell r="C898">
            <v>19379333</v>
          </cell>
          <cell r="D898" t="str">
            <v>DUEÑAS MARTIN JOSE JUAN DE JESUS</v>
          </cell>
          <cell r="E898">
            <v>45078.34915509259</v>
          </cell>
        </row>
        <row r="899">
          <cell r="C899">
            <v>1214213709</v>
          </cell>
          <cell r="D899" t="str">
            <v>TURRIAGO GUERRERO OSCAR MAURICIO</v>
          </cell>
          <cell r="E899">
            <v>45078.349398148152</v>
          </cell>
        </row>
        <row r="900">
          <cell r="C900">
            <v>79432092</v>
          </cell>
          <cell r="D900" t="str">
            <v>REYES SEPULVEDA JAIRO ORLANDO</v>
          </cell>
          <cell r="E900">
            <v>45078.349421296298</v>
          </cell>
        </row>
        <row r="901">
          <cell r="C901">
            <v>8062729</v>
          </cell>
          <cell r="D901" t="str">
            <v>MEJIA ENRIQUEZ JONATHAN DARIO</v>
          </cell>
          <cell r="E901">
            <v>45078.349641203706</v>
          </cell>
        </row>
        <row r="902">
          <cell r="C902">
            <v>93294888</v>
          </cell>
          <cell r="D902" t="str">
            <v>LOPEZ BERMUDEZ MARTIN ARMANDO</v>
          </cell>
          <cell r="E902">
            <v>45078.349675925929</v>
          </cell>
        </row>
        <row r="903">
          <cell r="C903">
            <v>88153255</v>
          </cell>
          <cell r="D903" t="str">
            <v>CONTRERAS FERNANDEZ OMAR</v>
          </cell>
          <cell r="E903">
            <v>45078.349791666667</v>
          </cell>
        </row>
        <row r="904">
          <cell r="C904">
            <v>9805959</v>
          </cell>
          <cell r="D904" t="str">
            <v>CARDONA RIVERA EIDER</v>
          </cell>
          <cell r="E904">
            <v>45078.349849537037</v>
          </cell>
        </row>
        <row r="905">
          <cell r="C905">
            <v>1069730309</v>
          </cell>
          <cell r="D905" t="str">
            <v>ZAMUDIO MORA JHON JEIVER</v>
          </cell>
          <cell r="E905">
            <v>45078.350057870368</v>
          </cell>
        </row>
        <row r="906">
          <cell r="C906">
            <v>24041215</v>
          </cell>
          <cell r="D906" t="str">
            <v>RINCON CEPEDA VILMA</v>
          </cell>
          <cell r="E906">
            <v>45078.350162037037</v>
          </cell>
        </row>
        <row r="907">
          <cell r="C907">
            <v>1073230084</v>
          </cell>
          <cell r="D907" t="str">
            <v>CUBILLOS FONSECA LAURA NATALIA</v>
          </cell>
          <cell r="E907">
            <v>45078.350162037037</v>
          </cell>
        </row>
        <row r="908">
          <cell r="C908">
            <v>1094899032</v>
          </cell>
          <cell r="D908" t="str">
            <v>ALVAREZ GONZALEZ VIVIANA MARCELA</v>
          </cell>
          <cell r="E908">
            <v>45078.350312499999</v>
          </cell>
        </row>
        <row r="909">
          <cell r="C909">
            <v>51915618</v>
          </cell>
          <cell r="D909" t="str">
            <v>HERNANDEZ ALDANA CARMEN DE JESUS</v>
          </cell>
          <cell r="E909">
            <v>45078.350324074076</v>
          </cell>
        </row>
        <row r="910">
          <cell r="C910">
            <v>43110545</v>
          </cell>
          <cell r="D910" t="str">
            <v>BRAND ANDRADE YUDI ASTRID</v>
          </cell>
          <cell r="E910">
            <v>45078.350405092591</v>
          </cell>
        </row>
        <row r="911">
          <cell r="C911">
            <v>80858324</v>
          </cell>
          <cell r="D911" t="str">
            <v>QUINTERO ZIPA YERSON DANIEL</v>
          </cell>
          <cell r="E911">
            <v>45078.350439814814</v>
          </cell>
        </row>
        <row r="912">
          <cell r="C912">
            <v>41958871</v>
          </cell>
          <cell r="D912" t="str">
            <v>GALLEGO NOVA MAGDA PILAR</v>
          </cell>
          <cell r="E912">
            <v>45078.35050925926</v>
          </cell>
        </row>
        <row r="913">
          <cell r="C913">
            <v>80240562</v>
          </cell>
          <cell r="D913" t="str">
            <v>BLANCO MARTIN EDWIN ALBERTO</v>
          </cell>
          <cell r="E913">
            <v>45078.350601851853</v>
          </cell>
        </row>
        <row r="914">
          <cell r="C914">
            <v>19440272</v>
          </cell>
          <cell r="D914" t="str">
            <v>MATEUS SANTOS HENRY</v>
          </cell>
          <cell r="E914">
            <v>45078.350868055553</v>
          </cell>
        </row>
        <row r="915">
          <cell r="C915">
            <v>79483288</v>
          </cell>
          <cell r="D915" t="str">
            <v>MARTINEZ MENESES LEONARDO</v>
          </cell>
          <cell r="E915">
            <v>45078.350914351853</v>
          </cell>
        </row>
        <row r="916">
          <cell r="C916">
            <v>79777998</v>
          </cell>
          <cell r="D916" t="str">
            <v>SILVA SILVA ENRIQUE</v>
          </cell>
          <cell r="E916">
            <v>45078.35125</v>
          </cell>
        </row>
        <row r="917">
          <cell r="C917">
            <v>91184631</v>
          </cell>
          <cell r="D917" t="str">
            <v>ARBOLEDA RUIZ JULIAN DAVID</v>
          </cell>
          <cell r="E917">
            <v>45078.351319444446</v>
          </cell>
        </row>
        <row r="918">
          <cell r="C918">
            <v>1016088699</v>
          </cell>
          <cell r="D918" t="str">
            <v>GARZON TOVAR IVAN MAURICIO</v>
          </cell>
          <cell r="E918">
            <v>45078.351435185185</v>
          </cell>
        </row>
        <row r="919">
          <cell r="C919">
            <v>71776683</v>
          </cell>
          <cell r="D919" t="str">
            <v>GALLEGO GIRALDO FABIO MAURICIO</v>
          </cell>
          <cell r="E919">
            <v>45078.351469907408</v>
          </cell>
        </row>
        <row r="920">
          <cell r="C920">
            <v>80051759</v>
          </cell>
          <cell r="D920" t="str">
            <v>BUITRAGO CUBIDES JULIAN RICARDO</v>
          </cell>
          <cell r="E920">
            <v>45078.351585648146</v>
          </cell>
        </row>
        <row r="921">
          <cell r="C921">
            <v>41455918</v>
          </cell>
          <cell r="D921" t="str">
            <v>MOJICA ALVARADO BERTA LUCILA</v>
          </cell>
          <cell r="E921">
            <v>45078.351759259262</v>
          </cell>
        </row>
        <row r="922">
          <cell r="C922">
            <v>52057233</v>
          </cell>
          <cell r="D922" t="str">
            <v>CORTEZ VIASUS ROSA</v>
          </cell>
          <cell r="E922">
            <v>45078.35193287037</v>
          </cell>
        </row>
        <row r="923">
          <cell r="C923">
            <v>13906842</v>
          </cell>
          <cell r="D923" t="str">
            <v>BARAJAS SANDOVAL ALBEIRO</v>
          </cell>
          <cell r="E923">
            <v>45078.351944444446</v>
          </cell>
        </row>
        <row r="924">
          <cell r="C924">
            <v>79532119</v>
          </cell>
          <cell r="D924" t="str">
            <v>PARRA ROJAS MIGUEL ANGEL</v>
          </cell>
          <cell r="E924">
            <v>45078.351967592593</v>
          </cell>
        </row>
        <row r="925">
          <cell r="C925">
            <v>79261222</v>
          </cell>
          <cell r="D925" t="str">
            <v>ORTIZ AGUILAR CAMILO</v>
          </cell>
          <cell r="E925">
            <v>45078.352129629631</v>
          </cell>
        </row>
        <row r="926">
          <cell r="C926">
            <v>17319828</v>
          </cell>
          <cell r="D926" t="str">
            <v>VALDES VARON HUMBERTO</v>
          </cell>
          <cell r="E926">
            <v>45078.352326388886</v>
          </cell>
        </row>
        <row r="927">
          <cell r="C927">
            <v>12992726</v>
          </cell>
          <cell r="D927" t="str">
            <v>BENAVIDES SUAREZ LUIS FERNANDO</v>
          </cell>
          <cell r="E927">
            <v>45078.352453703701</v>
          </cell>
        </row>
        <row r="928">
          <cell r="C928">
            <v>79419885</v>
          </cell>
          <cell r="D928" t="str">
            <v>RUDA VELOSA LUIS ANTONIO</v>
          </cell>
          <cell r="E928">
            <v>45078.352523148147</v>
          </cell>
        </row>
        <row r="929">
          <cell r="C929">
            <v>6119481</v>
          </cell>
          <cell r="D929" t="str">
            <v>AGUDELO LEMOS JULIAN ANDRES</v>
          </cell>
          <cell r="E929">
            <v>45078.352638888886</v>
          </cell>
        </row>
        <row r="930">
          <cell r="C930">
            <v>7333851</v>
          </cell>
          <cell r="D930" t="str">
            <v>AMAYA  OLMOS GUILLEN ALEXANDER</v>
          </cell>
          <cell r="E930">
            <v>45078.352650462963</v>
          </cell>
        </row>
        <row r="931">
          <cell r="C931">
            <v>86079565</v>
          </cell>
          <cell r="D931" t="str">
            <v>HERNÁNDEZ  TRIANA JIMMY HERNEY</v>
          </cell>
          <cell r="E931">
            <v>45078.352708333332</v>
          </cell>
        </row>
        <row r="932">
          <cell r="C932">
            <v>1116233654</v>
          </cell>
          <cell r="D932" t="str">
            <v>JIMENEZ BETANCOURT JOHN ELKIN</v>
          </cell>
          <cell r="E932">
            <v>45078.352800925924</v>
          </cell>
        </row>
        <row r="933">
          <cell r="C933">
            <v>80154898</v>
          </cell>
          <cell r="D933" t="str">
            <v>ALONSO TRIANA AIMER FREDY</v>
          </cell>
          <cell r="E933">
            <v>45078.352986111109</v>
          </cell>
        </row>
        <row r="934">
          <cell r="C934">
            <v>63393446</v>
          </cell>
          <cell r="D934" t="str">
            <v>BRAVO DELGADO MARIZOL</v>
          </cell>
          <cell r="E934">
            <v>45078.353043981479</v>
          </cell>
        </row>
        <row r="935">
          <cell r="C935">
            <v>79467153</v>
          </cell>
          <cell r="D935" t="str">
            <v>PACHON CUERVO GABRIEL ALEJANDRO</v>
          </cell>
          <cell r="E935">
            <v>45078.353043981479</v>
          </cell>
        </row>
        <row r="936">
          <cell r="C936">
            <v>52810434</v>
          </cell>
          <cell r="D936" t="str">
            <v>CASTILLO COMBARIZA YULIANA LIZBETH</v>
          </cell>
          <cell r="E936">
            <v>45078.353090277778</v>
          </cell>
        </row>
        <row r="937">
          <cell r="C937">
            <v>89003098</v>
          </cell>
          <cell r="D937" t="str">
            <v>RESTREPO MURILLO DOUGLAS ALEJANDRO</v>
          </cell>
          <cell r="E937">
            <v>45078.353113425925</v>
          </cell>
        </row>
        <row r="938">
          <cell r="C938">
            <v>1017218072</v>
          </cell>
          <cell r="D938" t="str">
            <v>VALBUENA IBAÑEZ  BRAYAN JAVIER</v>
          </cell>
          <cell r="E938">
            <v>45078.353460648148</v>
          </cell>
        </row>
        <row r="939">
          <cell r="C939">
            <v>19321907</v>
          </cell>
          <cell r="D939" t="str">
            <v>GONZALEZ ESPINEL CARLOS ARTURO</v>
          </cell>
          <cell r="E939">
            <v>45078.353460648148</v>
          </cell>
        </row>
        <row r="940">
          <cell r="C940">
            <v>79635597</v>
          </cell>
          <cell r="D940" t="str">
            <v>MENESES BERNAL OSCAR</v>
          </cell>
          <cell r="E940">
            <v>45078.353773148148</v>
          </cell>
        </row>
        <row r="941">
          <cell r="C941">
            <v>80757636</v>
          </cell>
          <cell r="D941" t="str">
            <v>CAVIEDES MORALES JIMMY ALFONSO</v>
          </cell>
          <cell r="E941">
            <v>45078.353842592594</v>
          </cell>
        </row>
        <row r="942">
          <cell r="C942">
            <v>17445924</v>
          </cell>
          <cell r="D942" t="str">
            <v>MURILLO GUZMAN  OSMEDO</v>
          </cell>
          <cell r="E942">
            <v>45078.35396990741</v>
          </cell>
        </row>
        <row r="943">
          <cell r="C943">
            <v>65739483</v>
          </cell>
          <cell r="D943" t="str">
            <v>PRADA BETANCOURT NARBBY ENITH</v>
          </cell>
          <cell r="E943">
            <v>45078.354432870372</v>
          </cell>
        </row>
        <row r="944">
          <cell r="C944">
            <v>79832567</v>
          </cell>
          <cell r="D944" t="str">
            <v>VARGAS IZQUIERDO PEDRO FERNANDO</v>
          </cell>
          <cell r="E944">
            <v>45078.355034722219</v>
          </cell>
        </row>
        <row r="945">
          <cell r="C945">
            <v>1098613224</v>
          </cell>
          <cell r="D945" t="str">
            <v>GÓMEZ  RODRÍGUEZ  CARLOS  ERNESTO</v>
          </cell>
          <cell r="E945">
            <v>45078.355231481481</v>
          </cell>
        </row>
        <row r="946">
          <cell r="C946">
            <v>86064830</v>
          </cell>
          <cell r="D946" t="str">
            <v>SANTILLANA MILLAN DIEGO FERNANDO</v>
          </cell>
          <cell r="E946">
            <v>45078.355416666665</v>
          </cell>
        </row>
        <row r="947">
          <cell r="C947">
            <v>1101757693</v>
          </cell>
          <cell r="D947" t="str">
            <v>FLOREZ AYALA MIGUEL ANGEL</v>
          </cell>
          <cell r="E947">
            <v>45078.355428240742</v>
          </cell>
        </row>
        <row r="948">
          <cell r="C948">
            <v>39737008</v>
          </cell>
          <cell r="D948" t="str">
            <v>CASALLAS TRIANA VIRGINIA</v>
          </cell>
          <cell r="E948">
            <v>45078.355474537035</v>
          </cell>
        </row>
        <row r="949">
          <cell r="C949">
            <v>16929701</v>
          </cell>
          <cell r="D949" t="str">
            <v>MUÑOZ RIVERA FANNOR ANTONIO</v>
          </cell>
          <cell r="E949">
            <v>45078.355682870373</v>
          </cell>
        </row>
        <row r="950">
          <cell r="C950">
            <v>1049636611</v>
          </cell>
          <cell r="D950" t="str">
            <v>MOLINA SAMACA ADRIANA MARCELA</v>
          </cell>
          <cell r="E950">
            <v>45078.355752314812</v>
          </cell>
        </row>
        <row r="951">
          <cell r="C951">
            <v>80038716</v>
          </cell>
          <cell r="D951" t="str">
            <v>LOZANO RODRIGUEZ DANIEL GIOVANNI</v>
          </cell>
          <cell r="E951">
            <v>45078.355891203704</v>
          </cell>
        </row>
        <row r="952">
          <cell r="C952">
            <v>79672056</v>
          </cell>
          <cell r="D952" t="str">
            <v>MONTIEL VIUCHE JIMMI ALBERTO</v>
          </cell>
          <cell r="E952">
            <v>45078.35596064815</v>
          </cell>
        </row>
        <row r="953">
          <cell r="C953">
            <v>1105686128</v>
          </cell>
          <cell r="D953" t="str">
            <v>VILLANUEVA DEVIA JULIO CESAR</v>
          </cell>
          <cell r="E953">
            <v>45078.356111111112</v>
          </cell>
        </row>
        <row r="954">
          <cell r="C954">
            <v>94448344</v>
          </cell>
          <cell r="D954" t="str">
            <v>VILLANUEVA RAMIREZ ARIEL GONZALO</v>
          </cell>
          <cell r="E954">
            <v>45078.356168981481</v>
          </cell>
        </row>
        <row r="955">
          <cell r="C955">
            <v>1100954987</v>
          </cell>
          <cell r="D955" t="str">
            <v>PRADA MOTTA JENNY LIZETH</v>
          </cell>
          <cell r="E955">
            <v>45078.356203703705</v>
          </cell>
        </row>
        <row r="956">
          <cell r="C956">
            <v>1052388643</v>
          </cell>
          <cell r="D956" t="str">
            <v>PINEDA JIMENEZ NELSON ORLANDO</v>
          </cell>
          <cell r="E956">
            <v>45078.35628472222</v>
          </cell>
        </row>
        <row r="957">
          <cell r="C957">
            <v>1113621219</v>
          </cell>
          <cell r="D957" t="str">
            <v>CALDERON MARULANDA  WILLIAM</v>
          </cell>
          <cell r="E957">
            <v>45078.356342592589</v>
          </cell>
        </row>
        <row r="958">
          <cell r="C958">
            <v>20916974</v>
          </cell>
          <cell r="D958" t="str">
            <v>LARA CASTAÑEDA SHERLY LISED</v>
          </cell>
          <cell r="E958">
            <v>45078.356747685182</v>
          </cell>
        </row>
        <row r="959">
          <cell r="C959">
            <v>79563181</v>
          </cell>
          <cell r="D959" t="str">
            <v>SANCHEZ CASTELLANOS OSCAR HUMBERTO</v>
          </cell>
          <cell r="E959">
            <v>45078.356886574074</v>
          </cell>
        </row>
        <row r="960">
          <cell r="C960">
            <v>79327834</v>
          </cell>
          <cell r="D960" t="str">
            <v>PERICO CONTRERAS OSCAR RAUL</v>
          </cell>
          <cell r="E960">
            <v>45078.357361111113</v>
          </cell>
        </row>
        <row r="961">
          <cell r="C961">
            <v>51657230</v>
          </cell>
          <cell r="D961" t="str">
            <v>SAENZ LOZANO MARGARET</v>
          </cell>
          <cell r="E961">
            <v>45078.35738425926</v>
          </cell>
        </row>
        <row r="962">
          <cell r="C962">
            <v>4537201</v>
          </cell>
          <cell r="D962" t="str">
            <v>SANCHEZ BECERRA LUIS ALBERTO</v>
          </cell>
          <cell r="E962">
            <v>45078.357499999998</v>
          </cell>
        </row>
        <row r="963">
          <cell r="C963">
            <v>5530492</v>
          </cell>
          <cell r="D963" t="str">
            <v>BAUTISTA PASACHOA MIGUEL ANGEL</v>
          </cell>
          <cell r="E963">
            <v>45078.357627314814</v>
          </cell>
        </row>
        <row r="964">
          <cell r="C964">
            <v>80036779</v>
          </cell>
          <cell r="D964" t="str">
            <v>VERGARA GONZALEZ FREDY NELSON</v>
          </cell>
          <cell r="E964">
            <v>45078.357858796298</v>
          </cell>
        </row>
        <row r="965">
          <cell r="C965">
            <v>80904526</v>
          </cell>
          <cell r="D965" t="str">
            <v>MANRIQUE RODRIGUEZ DUBERNEY</v>
          </cell>
          <cell r="E965">
            <v>45078.357893518521</v>
          </cell>
        </row>
        <row r="966">
          <cell r="C966">
            <v>98711871</v>
          </cell>
          <cell r="D966" t="str">
            <v>ZAPATA  ORTIZ WALTER ALEJANDRO</v>
          </cell>
          <cell r="E966">
            <v>45078.357974537037</v>
          </cell>
        </row>
        <row r="967">
          <cell r="C967">
            <v>71227896</v>
          </cell>
          <cell r="D967" t="str">
            <v>CASTRILLON CORREA JUAN CARLOS</v>
          </cell>
          <cell r="E967">
            <v>45078.358124999999</v>
          </cell>
        </row>
        <row r="968">
          <cell r="C968">
            <v>80740196</v>
          </cell>
          <cell r="D968" t="str">
            <v>SANCHEZ SUAREZ CARLOS ANDRES</v>
          </cell>
          <cell r="E968">
            <v>45078.358252314814</v>
          </cell>
        </row>
        <row r="969">
          <cell r="C969">
            <v>1053767177</v>
          </cell>
          <cell r="D969" t="str">
            <v>ARBELAEZ  MONTOYA  EDILSON</v>
          </cell>
          <cell r="E969">
            <v>45078.358287037037</v>
          </cell>
        </row>
        <row r="970">
          <cell r="C970">
            <v>80731308</v>
          </cell>
          <cell r="D970" t="str">
            <v>GARCIA MORENO SIGIFREDO ALEXANDER</v>
          </cell>
          <cell r="E970">
            <v>45078.358368055553</v>
          </cell>
        </row>
        <row r="971">
          <cell r="C971">
            <v>2956863</v>
          </cell>
          <cell r="D971" t="str">
            <v>CASTRO AVILA OMAR</v>
          </cell>
          <cell r="E971">
            <v>45078.35837962963</v>
          </cell>
        </row>
        <row r="972">
          <cell r="C972">
            <v>1069722837</v>
          </cell>
          <cell r="D972" t="str">
            <v>JOYA MELO MILLER ALEXANDER</v>
          </cell>
          <cell r="E972">
            <v>45078.358599537038</v>
          </cell>
        </row>
        <row r="973">
          <cell r="C973">
            <v>74301721</v>
          </cell>
          <cell r="D973" t="str">
            <v>GARCIA BLANCO NELSON HUGO</v>
          </cell>
          <cell r="E973">
            <v>45078.35864583333</v>
          </cell>
        </row>
        <row r="974">
          <cell r="C974">
            <v>16353150</v>
          </cell>
          <cell r="D974" t="str">
            <v>CHAPUEL REVELO GABRIEL</v>
          </cell>
          <cell r="E974">
            <v>45078.358668981484</v>
          </cell>
        </row>
        <row r="975">
          <cell r="C975">
            <v>9497292</v>
          </cell>
          <cell r="D975" t="str">
            <v>GONZALEZ LOMBANA EDGAR ENRIQUE</v>
          </cell>
          <cell r="E975">
            <v>45078.358923611115</v>
          </cell>
        </row>
        <row r="976">
          <cell r="C976">
            <v>1010189795</v>
          </cell>
          <cell r="D976" t="str">
            <v>MESA LOZANO JOSE LUIS</v>
          </cell>
          <cell r="E976">
            <v>45078.359085648146</v>
          </cell>
        </row>
        <row r="977">
          <cell r="C977">
            <v>7712024</v>
          </cell>
          <cell r="D977" t="str">
            <v>SILVA  SOTO  JAVIER  ANTONIO</v>
          </cell>
          <cell r="E977">
            <v>45078.359120370369</v>
          </cell>
        </row>
        <row r="978">
          <cell r="C978">
            <v>79506971</v>
          </cell>
          <cell r="D978" t="str">
            <v>YUMAYUSA  HECTOR JAVIER</v>
          </cell>
          <cell r="E978">
            <v>45078.359155092592</v>
          </cell>
        </row>
        <row r="979">
          <cell r="C979">
            <v>1053558936</v>
          </cell>
          <cell r="D979" t="str">
            <v>JUNCO ARIAS ADRIANA MARLEN</v>
          </cell>
          <cell r="E979">
            <v>45078.359201388892</v>
          </cell>
        </row>
        <row r="980">
          <cell r="C980">
            <v>14139712</v>
          </cell>
          <cell r="D980" t="str">
            <v>PINEDA GARCIA ROBINSON</v>
          </cell>
          <cell r="E980">
            <v>45078.359560185185</v>
          </cell>
        </row>
        <row r="981">
          <cell r="C981">
            <v>74380958</v>
          </cell>
          <cell r="D981" t="str">
            <v>VELA CORREA JUAN CARLOS</v>
          </cell>
          <cell r="E981">
            <v>45078.359606481485</v>
          </cell>
        </row>
        <row r="982">
          <cell r="C982">
            <v>59829087</v>
          </cell>
          <cell r="D982" t="str">
            <v>MARTINEZ MONTILLA ALBA LIDYA</v>
          </cell>
          <cell r="E982">
            <v>45078.3596875</v>
          </cell>
        </row>
        <row r="983">
          <cell r="C983">
            <v>79539329</v>
          </cell>
          <cell r="D983" t="str">
            <v>MORALES DEVIA LUIS GERMAN</v>
          </cell>
          <cell r="E983">
            <v>45078.359918981485</v>
          </cell>
        </row>
        <row r="984">
          <cell r="C984">
            <v>80117861</v>
          </cell>
          <cell r="D984" t="str">
            <v>LEON PERILLA NESTOR ALBEIRO</v>
          </cell>
          <cell r="E984">
            <v>45078.360115740739</v>
          </cell>
        </row>
        <row r="985">
          <cell r="C985">
            <v>1054918997</v>
          </cell>
          <cell r="D985" t="str">
            <v>MUÑOZ  HERNÁNDEZ  DAVID  DE JESUS</v>
          </cell>
          <cell r="E985">
            <v>45078.360243055555</v>
          </cell>
        </row>
        <row r="986">
          <cell r="C986">
            <v>1049634104</v>
          </cell>
          <cell r="D986" t="str">
            <v>TORRES FORERO DAVID LEONARDO</v>
          </cell>
          <cell r="E986">
            <v>45078.360486111109</v>
          </cell>
        </row>
        <row r="987">
          <cell r="C987">
            <v>1090455686</v>
          </cell>
          <cell r="D987" t="str">
            <v>CORNEJO CONTRERAS JUAN FELIPE</v>
          </cell>
          <cell r="E987">
            <v>45078.360497685186</v>
          </cell>
        </row>
        <row r="988">
          <cell r="C988">
            <v>86076832</v>
          </cell>
          <cell r="D988" t="str">
            <v>GOMEZ ROJAS ANDREI NICOLAI</v>
          </cell>
          <cell r="E988">
            <v>45078.360532407409</v>
          </cell>
        </row>
        <row r="989">
          <cell r="C989">
            <v>12973256</v>
          </cell>
          <cell r="D989" t="str">
            <v>GARCIA ORTEGA HUGO ALFREDO</v>
          </cell>
          <cell r="E989">
            <v>45078.360578703701</v>
          </cell>
        </row>
        <row r="990">
          <cell r="C990">
            <v>7364191</v>
          </cell>
          <cell r="D990" t="str">
            <v>TEATIN ROBLES JOSE RICARDO</v>
          </cell>
          <cell r="E990">
            <v>45078.360625000001</v>
          </cell>
        </row>
        <row r="991">
          <cell r="C991">
            <v>74184384</v>
          </cell>
          <cell r="D991" t="str">
            <v>MONSALVE ABRIL RICARDO HUMBERTO</v>
          </cell>
          <cell r="E991">
            <v>45078.360625000001</v>
          </cell>
        </row>
        <row r="992">
          <cell r="C992">
            <v>16762104</v>
          </cell>
          <cell r="D992" t="str">
            <v>RESTREPO RUIZ JOHN JAIRO</v>
          </cell>
          <cell r="E992">
            <v>45078.361273148148</v>
          </cell>
        </row>
        <row r="993">
          <cell r="C993">
            <v>1037585642</v>
          </cell>
          <cell r="D993" t="str">
            <v>LONDOÑO ARRIETA ANDRES MAURICIO</v>
          </cell>
          <cell r="E993">
            <v>45078.361284722225</v>
          </cell>
        </row>
        <row r="994">
          <cell r="C994">
            <v>72244627</v>
          </cell>
          <cell r="D994" t="str">
            <v>MORALES COLPAS MARCOS AUGUSTO</v>
          </cell>
          <cell r="E994">
            <v>45078.361388888887</v>
          </cell>
        </row>
        <row r="995">
          <cell r="C995">
            <v>79998533</v>
          </cell>
          <cell r="D995" t="str">
            <v>ARDILA CASTRO CARLOS EDUARDO</v>
          </cell>
          <cell r="E995">
            <v>45078.361435185187</v>
          </cell>
        </row>
        <row r="996">
          <cell r="C996">
            <v>16188003</v>
          </cell>
          <cell r="D996" t="str">
            <v>PIRA DUQUE JAIBER ADRIAN</v>
          </cell>
          <cell r="E996">
            <v>45078.361446759256</v>
          </cell>
        </row>
        <row r="997">
          <cell r="C997">
            <v>1117543877</v>
          </cell>
          <cell r="D997" t="str">
            <v>GARCIA FERLA LILIANA ANDREA</v>
          </cell>
          <cell r="E997">
            <v>45078.361597222225</v>
          </cell>
        </row>
        <row r="998">
          <cell r="C998">
            <v>93438387</v>
          </cell>
          <cell r="D998" t="str">
            <v>BORBON NARANJO ENRIQUE</v>
          </cell>
          <cell r="E998">
            <v>45078.361620370371</v>
          </cell>
        </row>
        <row r="999">
          <cell r="C999">
            <v>7184895</v>
          </cell>
          <cell r="D999" t="str">
            <v>MONGUI WALTEROS DIEGO ALEXANDER</v>
          </cell>
          <cell r="E999">
            <v>45078.361643518518</v>
          </cell>
        </row>
        <row r="1000">
          <cell r="C1000">
            <v>94441097</v>
          </cell>
          <cell r="D1000" t="str">
            <v>GONZALEZ DIAZ WILLIAN</v>
          </cell>
          <cell r="E1000">
            <v>45078.361666666664</v>
          </cell>
        </row>
        <row r="1001">
          <cell r="C1001">
            <v>79360985</v>
          </cell>
          <cell r="D1001" t="str">
            <v>CASAS FORERO LUIS ERNESTO</v>
          </cell>
          <cell r="E1001">
            <v>45078.361863425926</v>
          </cell>
        </row>
        <row r="1002">
          <cell r="C1002">
            <v>11225787</v>
          </cell>
          <cell r="D1002" t="str">
            <v>MENDEZ BARRETO JUAN ELIAS</v>
          </cell>
          <cell r="E1002">
            <v>45078.361886574072</v>
          </cell>
        </row>
        <row r="1003">
          <cell r="C1003">
            <v>80921275</v>
          </cell>
          <cell r="D1003" t="str">
            <v>CORTES LAMPREA ORLANDO</v>
          </cell>
          <cell r="E1003">
            <v>45078.361932870372</v>
          </cell>
        </row>
        <row r="1004">
          <cell r="C1004">
            <v>88031729</v>
          </cell>
          <cell r="D1004" t="str">
            <v>HERNANDEZ GELVEZ LUIS HERNANDO</v>
          </cell>
          <cell r="E1004">
            <v>45078.362337962964</v>
          </cell>
        </row>
        <row r="1005">
          <cell r="C1005">
            <v>1053802521</v>
          </cell>
          <cell r="D1005" t="str">
            <v>ABELLO BEDOYA JUAN SEBASTIAN</v>
          </cell>
          <cell r="E1005">
            <v>45078.362476851849</v>
          </cell>
        </row>
        <row r="1006">
          <cell r="C1006">
            <v>79793624</v>
          </cell>
          <cell r="D1006" t="str">
            <v>CANTOR OLARTE EDISSON JAVIER</v>
          </cell>
          <cell r="E1006">
            <v>45078.362592592595</v>
          </cell>
        </row>
        <row r="1007">
          <cell r="C1007">
            <v>74083123</v>
          </cell>
          <cell r="D1007" t="str">
            <v>MEDINA  JULIÁN ANDRÉS</v>
          </cell>
          <cell r="E1007">
            <v>45078.362812500003</v>
          </cell>
        </row>
        <row r="1008">
          <cell r="C1008">
            <v>86066187</v>
          </cell>
          <cell r="D1008" t="str">
            <v>DAVILA TORRES OSCAR DARIO</v>
          </cell>
          <cell r="E1008">
            <v>45078.362824074073</v>
          </cell>
        </row>
        <row r="1009">
          <cell r="C1009">
            <v>79752268</v>
          </cell>
          <cell r="D1009" t="str">
            <v>SOLANO PEDRAZA OSCAR ALEXANDER</v>
          </cell>
          <cell r="E1009">
            <v>45078.362858796296</v>
          </cell>
        </row>
        <row r="1010">
          <cell r="C1010">
            <v>72284085</v>
          </cell>
          <cell r="D1010" t="str">
            <v>BERDUGO SARMIENTO GUILLERMO ALBERTO</v>
          </cell>
          <cell r="E1010">
            <v>45078.362962962965</v>
          </cell>
        </row>
        <row r="1011">
          <cell r="C1011">
            <v>40023892</v>
          </cell>
          <cell r="D1011" t="str">
            <v>SUAREZ FUQUENE FLOR ALBA</v>
          </cell>
          <cell r="E1011">
            <v>45078.363020833334</v>
          </cell>
        </row>
        <row r="1012">
          <cell r="C1012">
            <v>41785511</v>
          </cell>
          <cell r="D1012" t="str">
            <v>DIAZ MORENO LIGIA</v>
          </cell>
          <cell r="E1012">
            <v>45078.363194444442</v>
          </cell>
        </row>
        <row r="1013">
          <cell r="C1013">
            <v>46384570</v>
          </cell>
          <cell r="D1013" t="str">
            <v>RUIZ ESTUPIÑAN ANDREA CATALINA</v>
          </cell>
          <cell r="E1013">
            <v>45078.363298611112</v>
          </cell>
        </row>
        <row r="1014">
          <cell r="C1014">
            <v>1024539464</v>
          </cell>
          <cell r="D1014" t="str">
            <v>MONROY PATIÑO MICHAEL  STIVEN</v>
          </cell>
          <cell r="E1014">
            <v>45078.363425925927</v>
          </cell>
        </row>
        <row r="1015">
          <cell r="C1015">
            <v>1097395812</v>
          </cell>
          <cell r="D1015" t="str">
            <v>HERRERA RIVERA JEFFERSON HERNAN</v>
          </cell>
          <cell r="E1015">
            <v>45078.36346064815</v>
          </cell>
        </row>
        <row r="1016">
          <cell r="C1016">
            <v>1090437614</v>
          </cell>
          <cell r="D1016" t="str">
            <v>OBREGON MARTINEZ DARWIN DUVAN</v>
          </cell>
          <cell r="E1016">
            <v>45078.363668981481</v>
          </cell>
        </row>
        <row r="1017">
          <cell r="C1017">
            <v>19167606</v>
          </cell>
          <cell r="D1017" t="str">
            <v>RUIZ GARCIA ALBERTO</v>
          </cell>
          <cell r="E1017">
            <v>45078.363842592589</v>
          </cell>
        </row>
        <row r="1018">
          <cell r="C1018">
            <v>34445861</v>
          </cell>
          <cell r="D1018" t="str">
            <v>GUERRERO MONTILLA  LILIANA</v>
          </cell>
          <cell r="E1018">
            <v>45078.363993055558</v>
          </cell>
        </row>
        <row r="1019">
          <cell r="C1019">
            <v>24579289</v>
          </cell>
          <cell r="D1019" t="str">
            <v>ZAPATA ARIAS OMNELIA</v>
          </cell>
          <cell r="E1019">
            <v>45078.364027777781</v>
          </cell>
        </row>
        <row r="1020">
          <cell r="C1020">
            <v>79283452</v>
          </cell>
          <cell r="D1020" t="str">
            <v>PAEZ ORTIZ JAIME EDUARDO</v>
          </cell>
          <cell r="E1020">
            <v>45078.364305555559</v>
          </cell>
        </row>
        <row r="1021">
          <cell r="C1021">
            <v>80219805</v>
          </cell>
          <cell r="D1021" t="str">
            <v>GARZON  DIAZ DEIBY  JAVIER</v>
          </cell>
          <cell r="E1021">
            <v>45078.364340277774</v>
          </cell>
        </row>
        <row r="1022">
          <cell r="C1022">
            <v>93436676</v>
          </cell>
          <cell r="D1022" t="str">
            <v>BLANDON ARIAS ROBINSON</v>
          </cell>
          <cell r="E1022">
            <v>45078.364444444444</v>
          </cell>
        </row>
        <row r="1023">
          <cell r="C1023">
            <v>11226803</v>
          </cell>
          <cell r="D1023" t="str">
            <v>GUTIERREZ GRIMALDO LUIS FELIPE</v>
          </cell>
          <cell r="E1023">
            <v>45078.36451388889</v>
          </cell>
        </row>
        <row r="1024">
          <cell r="C1024">
            <v>1061625058</v>
          </cell>
          <cell r="D1024" t="str">
            <v>RIOS RAMIREZ YORMAN ALONSO</v>
          </cell>
          <cell r="E1024">
            <v>45078.364537037036</v>
          </cell>
        </row>
        <row r="1025">
          <cell r="C1025">
            <v>13817895</v>
          </cell>
          <cell r="D1025" t="str">
            <v>RUEDA CELIS ALFONSO</v>
          </cell>
          <cell r="E1025">
            <v>45078.364756944444</v>
          </cell>
        </row>
        <row r="1026">
          <cell r="C1026">
            <v>3096973</v>
          </cell>
          <cell r="D1026" t="str">
            <v>GUERRERO  MORA  DIEGO ALCIDES</v>
          </cell>
          <cell r="E1026">
            <v>45078.365081018521</v>
          </cell>
        </row>
        <row r="1027">
          <cell r="C1027">
            <v>1085332288</v>
          </cell>
          <cell r="D1027" t="str">
            <v>GONZALEZ ORTEGA INGRID CAROLINA</v>
          </cell>
          <cell r="E1027">
            <v>45078.365081018521</v>
          </cell>
        </row>
        <row r="1028">
          <cell r="C1028">
            <v>52007139</v>
          </cell>
          <cell r="D1028" t="str">
            <v>PINEDA ORTIZ OLGA LUCIA</v>
          </cell>
          <cell r="E1028">
            <v>45078.365162037036</v>
          </cell>
        </row>
        <row r="1029">
          <cell r="C1029">
            <v>79571362</v>
          </cell>
          <cell r="D1029" t="str">
            <v>VALBUENA  OLIVOS JAVIER LEONARDO</v>
          </cell>
          <cell r="E1029">
            <v>45078.365370370368</v>
          </cell>
        </row>
        <row r="1030">
          <cell r="C1030">
            <v>80794014</v>
          </cell>
          <cell r="D1030" t="str">
            <v>CORREDOR LOPEZ ALVER JERLEY</v>
          </cell>
          <cell r="E1030">
            <v>45078.365636574075</v>
          </cell>
        </row>
        <row r="1031">
          <cell r="C1031">
            <v>86055145</v>
          </cell>
          <cell r="D1031" t="str">
            <v>MOLINA MOLINA OMAR RICARDO</v>
          </cell>
          <cell r="E1031">
            <v>45078.36577546296</v>
          </cell>
        </row>
        <row r="1032">
          <cell r="C1032">
            <v>4166248</v>
          </cell>
          <cell r="D1032" t="str">
            <v>MONTENEGRO DIAZ JAIME PASTOR</v>
          </cell>
          <cell r="E1032">
            <v>45078.36577546296</v>
          </cell>
        </row>
        <row r="1033">
          <cell r="C1033">
            <v>1022958638</v>
          </cell>
          <cell r="D1033" t="str">
            <v>LARA LIZARAZO  ERIKA  PAOLA</v>
          </cell>
          <cell r="E1033">
            <v>45078.365798611114</v>
          </cell>
        </row>
        <row r="1034">
          <cell r="C1034">
            <v>1053819566</v>
          </cell>
          <cell r="D1034" t="str">
            <v>MONTES RAVE FABIAN</v>
          </cell>
          <cell r="E1034">
            <v>45078.365879629629</v>
          </cell>
        </row>
        <row r="1035">
          <cell r="C1035">
            <v>92524286</v>
          </cell>
          <cell r="D1035" t="str">
            <v>VÁSQUEZ  BARRETO ALFREDO  JOSE</v>
          </cell>
          <cell r="E1035">
            <v>45078.366076388891</v>
          </cell>
        </row>
        <row r="1036">
          <cell r="C1036">
            <v>86082481</v>
          </cell>
          <cell r="D1036" t="str">
            <v>MARTINEZ FAJARDO JOTMAN YURLEY</v>
          </cell>
          <cell r="E1036">
            <v>45078.366388888891</v>
          </cell>
        </row>
        <row r="1037">
          <cell r="C1037">
            <v>39021625</v>
          </cell>
          <cell r="D1037" t="str">
            <v>VILLARREAL PANTOJA LOLY LUZ</v>
          </cell>
          <cell r="E1037">
            <v>45078.366446759261</v>
          </cell>
        </row>
        <row r="1038">
          <cell r="C1038">
            <v>84069476</v>
          </cell>
          <cell r="D1038" t="str">
            <v>TORRES YEPES EDUARDO ANTONIO</v>
          </cell>
          <cell r="E1038">
            <v>45078.366562499999</v>
          </cell>
        </row>
        <row r="1039">
          <cell r="C1039">
            <v>1014185551</v>
          </cell>
          <cell r="D1039" t="str">
            <v>ARDILA HURTADO ANA MARIA</v>
          </cell>
          <cell r="E1039">
            <v>45078.366655092592</v>
          </cell>
        </row>
        <row r="1040">
          <cell r="C1040">
            <v>4247382</v>
          </cell>
          <cell r="D1040" t="str">
            <v>NOVA JOYA JOSE GUSTAVO</v>
          </cell>
          <cell r="E1040">
            <v>45078.366689814815</v>
          </cell>
        </row>
        <row r="1041">
          <cell r="C1041">
            <v>79701686</v>
          </cell>
          <cell r="D1041" t="str">
            <v>ARGUELLO GALLEGO ELIAS</v>
          </cell>
          <cell r="E1041">
            <v>45078.366747685184</v>
          </cell>
        </row>
        <row r="1042">
          <cell r="C1042">
            <v>1016011637</v>
          </cell>
          <cell r="D1042" t="str">
            <v>ARISTIZABAL MORALES LEIDY JOHANA</v>
          </cell>
          <cell r="E1042">
            <v>45078.366967592592</v>
          </cell>
        </row>
        <row r="1043">
          <cell r="C1043">
            <v>1069743997</v>
          </cell>
          <cell r="D1043" t="str">
            <v>GARCIA  CALDERON  RUBEN  DARIO</v>
          </cell>
          <cell r="E1043">
            <v>45078.366990740738</v>
          </cell>
        </row>
        <row r="1044">
          <cell r="C1044">
            <v>80251300</v>
          </cell>
          <cell r="D1044" t="str">
            <v>MURILLO ROJAS JAIRO ALONSO</v>
          </cell>
          <cell r="E1044">
            <v>45078.367002314815</v>
          </cell>
        </row>
        <row r="1045">
          <cell r="C1045">
            <v>79792960</v>
          </cell>
          <cell r="D1045" t="str">
            <v>RIVERA ROJAS OSCAR ANDRES</v>
          </cell>
          <cell r="E1045">
            <v>45078.367013888892</v>
          </cell>
        </row>
        <row r="1046">
          <cell r="C1046">
            <v>41753379</v>
          </cell>
          <cell r="D1046" t="str">
            <v>OSORIO ARROYAVE MARTHA LUCIA</v>
          </cell>
          <cell r="E1046">
            <v>45078.367048611108</v>
          </cell>
        </row>
        <row r="1047">
          <cell r="C1047">
            <v>51679793</v>
          </cell>
          <cell r="D1047" t="str">
            <v>MARTINEZ ARAQUE MARTHA CRISTINA</v>
          </cell>
          <cell r="E1047">
            <v>45078.367094907408</v>
          </cell>
        </row>
        <row r="1048">
          <cell r="C1048">
            <v>41658263</v>
          </cell>
          <cell r="D1048" t="str">
            <v>TAPIAS ROJAS MARIA LIGIA</v>
          </cell>
          <cell r="E1048">
            <v>45078.367152777777</v>
          </cell>
        </row>
        <row r="1049">
          <cell r="C1049">
            <v>28722380</v>
          </cell>
          <cell r="D1049" t="str">
            <v>LINARES SANDOVAL ANGEIRA</v>
          </cell>
          <cell r="E1049">
            <v>45078.367592592593</v>
          </cell>
        </row>
        <row r="1050">
          <cell r="C1050">
            <v>80499264</v>
          </cell>
          <cell r="D1050" t="str">
            <v>NARANJO JUNCO HUBER</v>
          </cell>
          <cell r="E1050">
            <v>45078.367708333331</v>
          </cell>
        </row>
        <row r="1051">
          <cell r="C1051">
            <v>1020412848</v>
          </cell>
          <cell r="D1051" t="str">
            <v>AGUDELO GUTIERREZ CARLOS ANDRES</v>
          </cell>
          <cell r="E1051">
            <v>45078.368009259262</v>
          </cell>
        </row>
        <row r="1052">
          <cell r="C1052">
            <v>41646955</v>
          </cell>
          <cell r="D1052" t="str">
            <v>DUEÑAS DE OTALORA MARIA MERCEDES</v>
          </cell>
          <cell r="E1052">
            <v>45078.368020833332</v>
          </cell>
        </row>
        <row r="1053">
          <cell r="C1053">
            <v>1121881828</v>
          </cell>
          <cell r="D1053" t="str">
            <v>SANCHEZ PRIETO CRISTHIAN EDUARDO</v>
          </cell>
          <cell r="E1053">
            <v>45078.368067129632</v>
          </cell>
        </row>
        <row r="1054">
          <cell r="C1054">
            <v>1110450356</v>
          </cell>
          <cell r="D1054" t="str">
            <v>CASTILLO MORA EDWIN FERNANDO</v>
          </cell>
          <cell r="E1054">
            <v>45078.368113425924</v>
          </cell>
        </row>
        <row r="1055">
          <cell r="C1055">
            <v>1032366221</v>
          </cell>
          <cell r="D1055" t="str">
            <v>CAMPO RAMIREZ FABIAN ENRIQUE</v>
          </cell>
          <cell r="E1055">
            <v>45078.368125000001</v>
          </cell>
        </row>
        <row r="1056">
          <cell r="C1056">
            <v>7172077</v>
          </cell>
          <cell r="D1056" t="str">
            <v>CUERVO FONSECA PEDRO YOVANNY</v>
          </cell>
          <cell r="E1056">
            <v>45078.368275462963</v>
          </cell>
        </row>
        <row r="1057">
          <cell r="C1057">
            <v>14325738</v>
          </cell>
          <cell r="D1057" t="str">
            <v>ABADIA AGUIRRE ALEXANDER</v>
          </cell>
          <cell r="E1057">
            <v>45078.368368055555</v>
          </cell>
        </row>
        <row r="1058">
          <cell r="C1058">
            <v>91017980</v>
          </cell>
          <cell r="D1058" t="str">
            <v>CASTAÑEDA MORA JOSE FERNANDO</v>
          </cell>
          <cell r="E1058">
            <v>45078.368518518517</v>
          </cell>
        </row>
        <row r="1059">
          <cell r="C1059">
            <v>80932785</v>
          </cell>
          <cell r="D1059" t="str">
            <v>VARON TRUJILLO JOHN EDISON</v>
          </cell>
          <cell r="E1059">
            <v>45078.369039351855</v>
          </cell>
        </row>
        <row r="1060">
          <cell r="C1060">
            <v>80181438</v>
          </cell>
          <cell r="D1060" t="str">
            <v>ESPEJO NAVARRO JAIME ANDRES</v>
          </cell>
          <cell r="E1060">
            <v>45078.36928240741</v>
          </cell>
        </row>
        <row r="1061">
          <cell r="C1061">
            <v>9923548</v>
          </cell>
          <cell r="D1061" t="str">
            <v>CASTAÑEDA LOPEZ ELDIVEY ADOLFO</v>
          </cell>
          <cell r="E1061">
            <v>45078.369525462964</v>
          </cell>
        </row>
        <row r="1062">
          <cell r="C1062">
            <v>1088003888</v>
          </cell>
          <cell r="D1062" t="str">
            <v>POSADA ROBLEDO JOHNATAN</v>
          </cell>
          <cell r="E1062">
            <v>45078.370208333334</v>
          </cell>
        </row>
        <row r="1063">
          <cell r="C1063">
            <v>80203295</v>
          </cell>
          <cell r="D1063" t="str">
            <v>VARGAS CASTRO DAVID FERNANDO</v>
          </cell>
          <cell r="E1063">
            <v>45078.370335648149</v>
          </cell>
        </row>
        <row r="1064">
          <cell r="C1064">
            <v>79940713</v>
          </cell>
          <cell r="D1064" t="str">
            <v>MAYA PERDOMO HERMES ELIECER</v>
          </cell>
          <cell r="E1064">
            <v>45078.370509259257</v>
          </cell>
        </row>
        <row r="1065">
          <cell r="C1065">
            <v>71224171</v>
          </cell>
          <cell r="D1065" t="str">
            <v>CIFUENTES CIFUENTES EDWIN</v>
          </cell>
          <cell r="E1065">
            <v>45078.370555555557</v>
          </cell>
        </row>
        <row r="1066">
          <cell r="C1066">
            <v>19333793</v>
          </cell>
          <cell r="D1066" t="str">
            <v>PINEDA GOMEZ ORLANDO</v>
          </cell>
          <cell r="E1066">
            <v>45078.370613425926</v>
          </cell>
        </row>
        <row r="1067">
          <cell r="C1067">
            <v>94286228</v>
          </cell>
          <cell r="D1067" t="str">
            <v>MUÑOZ ALVAREZ OLMER ANTONIO</v>
          </cell>
          <cell r="E1067">
            <v>45078.370694444442</v>
          </cell>
        </row>
        <row r="1068">
          <cell r="C1068">
            <v>1030591190</v>
          </cell>
          <cell r="D1068" t="str">
            <v>JIMENEZ CARREÑO JOHN ALEXANDER</v>
          </cell>
          <cell r="E1068">
            <v>45078.370821759258</v>
          </cell>
        </row>
        <row r="1069">
          <cell r="C1069">
            <v>46373280</v>
          </cell>
          <cell r="D1069" t="str">
            <v>TORRES TORRES GLORIA XIMENA</v>
          </cell>
          <cell r="E1069">
            <v>45078.370844907404</v>
          </cell>
        </row>
        <row r="1070">
          <cell r="C1070">
            <v>80148607</v>
          </cell>
          <cell r="D1070" t="str">
            <v>AGUDELO VIVAS JELER YOHAN</v>
          </cell>
          <cell r="E1070">
            <v>45078.370925925927</v>
          </cell>
        </row>
        <row r="1071">
          <cell r="C1071">
            <v>1013608666</v>
          </cell>
          <cell r="D1071" t="str">
            <v>GALINDO DIAZ DIEGO ALBERTO</v>
          </cell>
          <cell r="E1071">
            <v>45078.371041666665</v>
          </cell>
        </row>
        <row r="1072">
          <cell r="C1072">
            <v>1020790581</v>
          </cell>
          <cell r="D1072" t="str">
            <v>GUZMAN BEJARANO AYLEN ALEJANDRA</v>
          </cell>
          <cell r="E1072">
            <v>45078.371053240742</v>
          </cell>
        </row>
        <row r="1073">
          <cell r="C1073">
            <v>1097389977</v>
          </cell>
          <cell r="D1073" t="str">
            <v>SANCHEZ BERNAL YAMIT JAIVERSON</v>
          </cell>
          <cell r="E1073">
            <v>45078.371377314812</v>
          </cell>
        </row>
        <row r="1074">
          <cell r="C1074">
            <v>1063136350</v>
          </cell>
          <cell r="D1074" t="str">
            <v>MELENDEZ  ROJAS RUBEN DARIO</v>
          </cell>
          <cell r="E1074">
            <v>45078.371435185189</v>
          </cell>
        </row>
        <row r="1075">
          <cell r="C1075">
            <v>1024460911</v>
          </cell>
          <cell r="D1075" t="str">
            <v>TORRES RAMIREZ JULIO CESAR</v>
          </cell>
          <cell r="E1075">
            <v>45078.371620370373</v>
          </cell>
        </row>
        <row r="1076">
          <cell r="C1076">
            <v>4059721</v>
          </cell>
          <cell r="D1076" t="str">
            <v>MURILLO MEDINA ADOLFO</v>
          </cell>
          <cell r="E1076">
            <v>45078.371631944443</v>
          </cell>
        </row>
        <row r="1077">
          <cell r="C1077">
            <v>79987942</v>
          </cell>
          <cell r="D1077" t="str">
            <v>ESPEJO ESPITIA CARLOS GIOVANNI</v>
          </cell>
          <cell r="E1077">
            <v>45078.371979166666</v>
          </cell>
        </row>
        <row r="1078">
          <cell r="C1078">
            <v>1136879937</v>
          </cell>
          <cell r="D1078" t="str">
            <v>FORERO VEGA DANIEL FERNANDO</v>
          </cell>
          <cell r="E1078">
            <v>45078.372118055559</v>
          </cell>
        </row>
        <row r="1079">
          <cell r="C1079">
            <v>93128393</v>
          </cell>
          <cell r="D1079" t="str">
            <v>CARDOSO LEAL NELSON</v>
          </cell>
          <cell r="E1079">
            <v>45078.372233796297</v>
          </cell>
        </row>
        <row r="1080">
          <cell r="C1080">
            <v>79713203</v>
          </cell>
          <cell r="D1080" t="str">
            <v>FORERO BOBADILLA JESUS DAVID</v>
          </cell>
          <cell r="E1080">
            <v>45078.372314814813</v>
          </cell>
        </row>
        <row r="1081">
          <cell r="C1081">
            <v>34987496</v>
          </cell>
          <cell r="D1081" t="str">
            <v>OSPINO PEREZ JOSEFA ESTHER</v>
          </cell>
          <cell r="E1081">
            <v>45078.372499999998</v>
          </cell>
        </row>
        <row r="1082">
          <cell r="C1082">
            <v>79959671</v>
          </cell>
          <cell r="D1082" t="str">
            <v>USMA REYES GUILLERMO ENRIQUE</v>
          </cell>
          <cell r="E1082">
            <v>45078.372523148151</v>
          </cell>
        </row>
        <row r="1083">
          <cell r="C1083">
            <v>88236763</v>
          </cell>
          <cell r="D1083" t="str">
            <v>VARGAS GARCIA DIEGO ALEXANDER</v>
          </cell>
          <cell r="E1083">
            <v>45078.372696759259</v>
          </cell>
        </row>
        <row r="1084">
          <cell r="C1084">
            <v>51875256</v>
          </cell>
          <cell r="D1084" t="str">
            <v>RAMIREZ MOJICA ELVIA YANETH</v>
          </cell>
          <cell r="E1084">
            <v>45078.372893518521</v>
          </cell>
        </row>
        <row r="1085">
          <cell r="C1085">
            <v>9399144</v>
          </cell>
          <cell r="D1085" t="str">
            <v>SANCHEZ MOLINA JULIO CESAR</v>
          </cell>
          <cell r="E1085">
            <v>45078.372916666667</v>
          </cell>
        </row>
        <row r="1086">
          <cell r="C1086">
            <v>7307713</v>
          </cell>
          <cell r="D1086" t="str">
            <v>MORENO REGALADO GUSTAVO</v>
          </cell>
          <cell r="E1086">
            <v>45078.372986111113</v>
          </cell>
        </row>
        <row r="1087">
          <cell r="C1087">
            <v>52300261</v>
          </cell>
          <cell r="D1087" t="str">
            <v>FORERO MONCADA GLORIA EMILSE</v>
          </cell>
          <cell r="E1087">
            <v>45078.373263888891</v>
          </cell>
        </row>
        <row r="1088">
          <cell r="C1088">
            <v>1032398311</v>
          </cell>
          <cell r="D1088" t="str">
            <v>LIZARAZO ROJAS PEDRO ANDRES</v>
          </cell>
          <cell r="E1088">
            <v>45078.373541666668</v>
          </cell>
        </row>
        <row r="1089">
          <cell r="C1089">
            <v>1023942895</v>
          </cell>
          <cell r="D1089" t="str">
            <v>CANIZALES CARDONA DAYANNE  LORENA</v>
          </cell>
          <cell r="E1089">
            <v>45078.373553240737</v>
          </cell>
        </row>
        <row r="1090">
          <cell r="C1090">
            <v>17417093</v>
          </cell>
          <cell r="D1090" t="str">
            <v>VEGA MOYA ALEX HERNANDO</v>
          </cell>
          <cell r="E1090">
            <v>45078.373645833337</v>
          </cell>
        </row>
        <row r="1091">
          <cell r="C1091">
            <v>52154059</v>
          </cell>
          <cell r="D1091" t="str">
            <v>BALLEN ORDONEZ LILIAN ASTRID</v>
          </cell>
          <cell r="E1091">
            <v>45078.373773148145</v>
          </cell>
        </row>
        <row r="1092">
          <cell r="C1092">
            <v>71351855</v>
          </cell>
          <cell r="D1092" t="str">
            <v>GELES ARIAS CARLOS ALBERTO</v>
          </cell>
          <cell r="E1092">
            <v>45078.37395833333</v>
          </cell>
        </row>
        <row r="1093">
          <cell r="C1093">
            <v>1098698226</v>
          </cell>
          <cell r="D1093" t="str">
            <v>MORENO PICO SERGIO RODOLFO</v>
          </cell>
          <cell r="E1093">
            <v>45078.374166666668</v>
          </cell>
        </row>
        <row r="1094">
          <cell r="C1094">
            <v>4831248</v>
          </cell>
          <cell r="D1094" t="str">
            <v>FIGUEROA ROJAS ALIRIO</v>
          </cell>
          <cell r="E1094">
            <v>45078.37427083333</v>
          </cell>
        </row>
        <row r="1095">
          <cell r="C1095">
            <v>1033783561</v>
          </cell>
          <cell r="D1095" t="str">
            <v>RODRIGUEZ HERRERA JUAN CARLOS</v>
          </cell>
          <cell r="E1095">
            <v>45078.374456018515</v>
          </cell>
        </row>
        <row r="1096">
          <cell r="C1096">
            <v>41731576</v>
          </cell>
          <cell r="D1096" t="str">
            <v>DAZA DE FIERRO ROSALVINA</v>
          </cell>
          <cell r="E1096">
            <v>45078.374571759261</v>
          </cell>
        </row>
        <row r="1097">
          <cell r="C1097">
            <v>98382776</v>
          </cell>
          <cell r="D1097" t="str">
            <v>BOTINA PAZ YOMAR ALBEIRO</v>
          </cell>
          <cell r="E1097">
            <v>45078.374849537038</v>
          </cell>
        </row>
        <row r="1098">
          <cell r="C1098">
            <v>80019790</v>
          </cell>
          <cell r="D1098" t="str">
            <v>CARRILLO MALDONADO JHON ALEXANDER</v>
          </cell>
          <cell r="E1098">
            <v>45078.375</v>
          </cell>
        </row>
        <row r="1099">
          <cell r="C1099">
            <v>1061625211</v>
          </cell>
          <cell r="D1099" t="str">
            <v>VALENCIA GONZALEZ ELIANA MARIA</v>
          </cell>
          <cell r="E1099">
            <v>45078.3750462963</v>
          </cell>
        </row>
        <row r="1100">
          <cell r="C1100">
            <v>1019076067</v>
          </cell>
          <cell r="D1100" t="str">
            <v>CESPEDES TONCEL LEIDY  JOHANA</v>
          </cell>
          <cell r="E1100">
            <v>45078.375092592592</v>
          </cell>
        </row>
        <row r="1101">
          <cell r="C1101">
            <v>1110452386</v>
          </cell>
          <cell r="D1101" t="str">
            <v>GONGORA CALLEJAS EDUARD ALFREDO</v>
          </cell>
          <cell r="E1101">
            <v>45078.375150462962</v>
          </cell>
        </row>
        <row r="1102">
          <cell r="C1102">
            <v>74241150</v>
          </cell>
          <cell r="D1102" t="str">
            <v>ARIZA GONZALEZ JAIRO NOE</v>
          </cell>
          <cell r="E1102">
            <v>45078.375590277778</v>
          </cell>
        </row>
        <row r="1103">
          <cell r="C1103">
            <v>29109382</v>
          </cell>
          <cell r="D1103" t="str">
            <v>RUIZ AZAD ADRIANA</v>
          </cell>
          <cell r="E1103">
            <v>45078.375601851854</v>
          </cell>
        </row>
        <row r="1104">
          <cell r="C1104">
            <v>10142238</v>
          </cell>
          <cell r="D1104" t="str">
            <v>RESTREPO  RIOS HAIDIBER</v>
          </cell>
          <cell r="E1104">
            <v>45078.375740740739</v>
          </cell>
        </row>
        <row r="1105">
          <cell r="C1105">
            <v>51996670</v>
          </cell>
          <cell r="D1105" t="str">
            <v>DIAZ ALFARO SANDRA ROCIO</v>
          </cell>
          <cell r="E1105">
            <v>45078.375821759262</v>
          </cell>
        </row>
        <row r="1106">
          <cell r="C1106">
            <v>80008317</v>
          </cell>
          <cell r="D1106" t="str">
            <v>GUINAND CALDAS CESAR EMILIO</v>
          </cell>
          <cell r="E1106">
            <v>45078.375868055555</v>
          </cell>
        </row>
        <row r="1107">
          <cell r="C1107">
            <v>80037531</v>
          </cell>
          <cell r="D1107" t="str">
            <v>LOPEZ BERMUDEZ LUIS FELIPE</v>
          </cell>
          <cell r="E1107">
            <v>45078.375972222224</v>
          </cell>
        </row>
        <row r="1108">
          <cell r="C1108">
            <v>1099203621</v>
          </cell>
          <cell r="D1108" t="str">
            <v>ROJAS HERRERA CARLOS AUGUSTO</v>
          </cell>
          <cell r="E1108">
            <v>45078.376064814816</v>
          </cell>
        </row>
        <row r="1109">
          <cell r="C1109">
            <v>388351</v>
          </cell>
          <cell r="D1109" t="str">
            <v>CRUZ TORRES GERARDO</v>
          </cell>
          <cell r="E1109">
            <v>45078.376215277778</v>
          </cell>
        </row>
        <row r="1110">
          <cell r="C1110">
            <v>93180275</v>
          </cell>
          <cell r="D1110" t="str">
            <v>NIETO OSPICIO HENRY</v>
          </cell>
          <cell r="E1110">
            <v>45078.376759259256</v>
          </cell>
        </row>
        <row r="1111">
          <cell r="C1111">
            <v>80247814</v>
          </cell>
          <cell r="D1111" t="str">
            <v>GOMEZ ALVAREZ LUIS DEYMOMD</v>
          </cell>
          <cell r="E1111">
            <v>45078.376782407409</v>
          </cell>
        </row>
        <row r="1112">
          <cell r="C1112">
            <v>94301292</v>
          </cell>
          <cell r="D1112" t="str">
            <v>MUÑOZ MENA WILSON</v>
          </cell>
          <cell r="E1112">
            <v>45078.376886574071</v>
          </cell>
        </row>
        <row r="1113">
          <cell r="C1113">
            <v>1079410610</v>
          </cell>
          <cell r="D1113" t="str">
            <v>BONILLA QUINA ALVARO ANDRES</v>
          </cell>
          <cell r="E1113">
            <v>45078.377233796295</v>
          </cell>
        </row>
        <row r="1114">
          <cell r="C1114">
            <v>1098718832</v>
          </cell>
          <cell r="D1114" t="str">
            <v>ORTIZ ALBORNOZ ANGIE LISETH</v>
          </cell>
          <cell r="E1114">
            <v>45078.377384259256</v>
          </cell>
        </row>
        <row r="1115">
          <cell r="C1115">
            <v>1053610494</v>
          </cell>
          <cell r="D1115" t="str">
            <v>RUIZ  MONROY  LEIDY  VIVÍANA</v>
          </cell>
          <cell r="E1115">
            <v>45078.377685185187</v>
          </cell>
        </row>
        <row r="1116">
          <cell r="C1116">
            <v>32756836</v>
          </cell>
          <cell r="D1116" t="str">
            <v>DIAZ CHARRIS DANALSY MARIA</v>
          </cell>
          <cell r="E1116">
            <v>45078.377870370372</v>
          </cell>
        </row>
        <row r="1117">
          <cell r="C1117">
            <v>81740828</v>
          </cell>
          <cell r="D1117" t="str">
            <v>VENEGAS SALAZAR EDWIN ALEXANDER</v>
          </cell>
          <cell r="E1117">
            <v>45078.377905092595</v>
          </cell>
        </row>
        <row r="1118">
          <cell r="C1118">
            <v>79614471</v>
          </cell>
          <cell r="D1118" t="str">
            <v>BOLAÑOS  SILVA MAURICIO</v>
          </cell>
          <cell r="E1118">
            <v>45078.378078703703</v>
          </cell>
        </row>
        <row r="1119">
          <cell r="C1119">
            <v>1026584313</v>
          </cell>
          <cell r="D1119" t="str">
            <v>AGUILAR BUITRAGO ISABELLA JULIETH</v>
          </cell>
          <cell r="E1119">
            <v>45078.37809027778</v>
          </cell>
        </row>
        <row r="1120">
          <cell r="C1120">
            <v>17345369</v>
          </cell>
          <cell r="D1120" t="str">
            <v>FIGUEROA CASTRILLON LUIS EDUARDO</v>
          </cell>
          <cell r="E1120">
            <v>45078.378159722219</v>
          </cell>
        </row>
        <row r="1121">
          <cell r="C1121">
            <v>10720818</v>
          </cell>
          <cell r="D1121" t="str">
            <v>VIDAL TIMOTE GILBERTO</v>
          </cell>
          <cell r="E1121">
            <v>45078.378240740742</v>
          </cell>
        </row>
        <row r="1122">
          <cell r="C1122">
            <v>98697998</v>
          </cell>
          <cell r="D1122" t="str">
            <v>OLAYA AGUDELO MAURICIO ALBERTO</v>
          </cell>
          <cell r="E1122">
            <v>45078.378379629627</v>
          </cell>
        </row>
        <row r="1123">
          <cell r="C1123">
            <v>80202642</v>
          </cell>
          <cell r="D1123" t="str">
            <v>TURMEQUE FLOREZ JUAN  CARLOS</v>
          </cell>
          <cell r="E1123">
            <v>45078.378449074073</v>
          </cell>
        </row>
        <row r="1124">
          <cell r="C1124">
            <v>91109953</v>
          </cell>
          <cell r="D1124" t="str">
            <v>CHAVARRO ORTIZ SEGUNDO EPIMENIO</v>
          </cell>
          <cell r="E1124">
            <v>45078.378530092596</v>
          </cell>
        </row>
        <row r="1125">
          <cell r="C1125">
            <v>13520952</v>
          </cell>
          <cell r="D1125" t="str">
            <v>QUINTERO BRICEÑO JAIRO</v>
          </cell>
          <cell r="E1125">
            <v>45078.379328703704</v>
          </cell>
        </row>
        <row r="1126">
          <cell r="C1126">
            <v>19275687</v>
          </cell>
          <cell r="D1126" t="str">
            <v>PEÑA AVILA JOSE FIDEL</v>
          </cell>
          <cell r="E1126">
            <v>45078.379675925928</v>
          </cell>
        </row>
        <row r="1127">
          <cell r="C1127">
            <v>79955260</v>
          </cell>
          <cell r="D1127" t="str">
            <v>BORDA URREGO FRANKLIN ORLANDO</v>
          </cell>
          <cell r="E1127">
            <v>45078.37972222222</v>
          </cell>
        </row>
        <row r="1128">
          <cell r="C1128">
            <v>11258591</v>
          </cell>
          <cell r="D1128" t="str">
            <v>MENDEZ BARRETO LUIS FABIO</v>
          </cell>
          <cell r="E1128">
            <v>45078.379895833335</v>
          </cell>
        </row>
        <row r="1129">
          <cell r="C1129">
            <v>1088261704</v>
          </cell>
          <cell r="D1129" t="str">
            <v>RAMIREZ OCAMPO  DIANA  CATALINA</v>
          </cell>
          <cell r="E1129">
            <v>45078.379895833335</v>
          </cell>
        </row>
        <row r="1130">
          <cell r="C1130">
            <v>80748906</v>
          </cell>
          <cell r="D1130" t="str">
            <v>ESPINOSA  ROJAS  WILFER</v>
          </cell>
          <cell r="E1130">
            <v>45078.380150462966</v>
          </cell>
        </row>
        <row r="1131">
          <cell r="C1131">
            <v>88228263</v>
          </cell>
          <cell r="D1131" t="str">
            <v>PEREZ CARVAJAL HUGO ALONSO</v>
          </cell>
          <cell r="E1131">
            <v>45078.380185185182</v>
          </cell>
        </row>
        <row r="1132">
          <cell r="C1132">
            <v>1069727345</v>
          </cell>
          <cell r="D1132" t="str">
            <v>CUESTA LEMUS JHON ALEXANDER</v>
          </cell>
          <cell r="E1132">
            <v>45078.380381944444</v>
          </cell>
        </row>
        <row r="1133">
          <cell r="C1133">
            <v>80801072</v>
          </cell>
          <cell r="D1133" t="str">
            <v>MORENO GOMEZ JOSE JULIAN</v>
          </cell>
          <cell r="E1133">
            <v>45078.380393518521</v>
          </cell>
        </row>
        <row r="1134">
          <cell r="C1134">
            <v>98778659</v>
          </cell>
          <cell r="D1134" t="str">
            <v>GOMEZ QUINTERO WALTER ANDRES</v>
          </cell>
          <cell r="E1134">
            <v>45078.380671296298</v>
          </cell>
        </row>
        <row r="1135">
          <cell r="C1135">
            <v>3101903</v>
          </cell>
          <cell r="D1135" t="str">
            <v>TRUJILLO LAGUNA JESUS MARIA</v>
          </cell>
          <cell r="E1135">
            <v>45078.380752314813</v>
          </cell>
        </row>
        <row r="1136">
          <cell r="C1136">
            <v>91526859</v>
          </cell>
          <cell r="D1136" t="str">
            <v>LOZANO BUITRAGO JULIAN LEONARDO</v>
          </cell>
          <cell r="E1136">
            <v>45078.380810185183</v>
          </cell>
        </row>
        <row r="1137">
          <cell r="C1137">
            <v>18419003</v>
          </cell>
          <cell r="D1137" t="str">
            <v>ORTIZ ARCE JHON LEIDER</v>
          </cell>
          <cell r="E1137">
            <v>45078.380868055552</v>
          </cell>
        </row>
        <row r="1138">
          <cell r="C1138">
            <v>4237733</v>
          </cell>
          <cell r="D1138" t="str">
            <v>PEREZ COBOS GUILLERMO</v>
          </cell>
          <cell r="E1138">
            <v>45078.381018518521</v>
          </cell>
        </row>
        <row r="1139">
          <cell r="C1139">
            <v>91539109</v>
          </cell>
          <cell r="D1139" t="str">
            <v>GOMEZ GOMEZ EDGAR JAVIER</v>
          </cell>
          <cell r="E1139">
            <v>45078.381076388891</v>
          </cell>
        </row>
        <row r="1140">
          <cell r="C1140">
            <v>19420330</v>
          </cell>
          <cell r="D1140" t="str">
            <v>ARIAS MELO ESTEBAN</v>
          </cell>
          <cell r="E1140">
            <v>45078.381412037037</v>
          </cell>
        </row>
        <row r="1141">
          <cell r="C1141">
            <v>75081044</v>
          </cell>
          <cell r="D1141" t="str">
            <v>OROZCO CASTAÑO JORGE HERNAN</v>
          </cell>
          <cell r="E1141">
            <v>45078.381527777776</v>
          </cell>
        </row>
        <row r="1142">
          <cell r="C1142">
            <v>1031162347</v>
          </cell>
          <cell r="D1142" t="str">
            <v>MONTENEGRO MUÑOZ LEIDY KATHERINE</v>
          </cell>
          <cell r="E1142">
            <v>45078.381574074076</v>
          </cell>
        </row>
        <row r="1143">
          <cell r="C1143">
            <v>13568768</v>
          </cell>
          <cell r="D1143" t="str">
            <v>CHAVEZ JARAMILLO LUIS EDUARDO</v>
          </cell>
          <cell r="E1143">
            <v>45078.381898148145</v>
          </cell>
        </row>
        <row r="1144">
          <cell r="C1144">
            <v>7187452</v>
          </cell>
          <cell r="D1144" t="str">
            <v>CAÑON CONTRERAS BRAYAN FERNEY</v>
          </cell>
          <cell r="E1144">
            <v>45078.381898148145</v>
          </cell>
        </row>
        <row r="1145">
          <cell r="C1145">
            <v>1074129168</v>
          </cell>
          <cell r="D1145" t="str">
            <v>SANTIAGO RODRIGUEZ JAIDY YAMILE</v>
          </cell>
          <cell r="E1145">
            <v>45078.381932870368</v>
          </cell>
        </row>
        <row r="1146">
          <cell r="C1146">
            <v>79391037</v>
          </cell>
          <cell r="D1146" t="str">
            <v>SARAY ORTIZ LUIS MAURICIO</v>
          </cell>
          <cell r="E1146">
            <v>45078.382152777776</v>
          </cell>
        </row>
        <row r="1147">
          <cell r="C1147">
            <v>1085307860</v>
          </cell>
          <cell r="D1147" t="str">
            <v>ESTUPIÑAN MAFLA WILMER JESUS</v>
          </cell>
          <cell r="E1147">
            <v>45078.382314814815</v>
          </cell>
        </row>
        <row r="1148">
          <cell r="C1148">
            <v>88175253</v>
          </cell>
          <cell r="D1148" t="str">
            <v>SALAZAR VALENCIA OCTAVIO ENRIQUE</v>
          </cell>
          <cell r="E1148">
            <v>45078.382395833331</v>
          </cell>
        </row>
        <row r="1149">
          <cell r="C1149">
            <v>1091804736</v>
          </cell>
          <cell r="D1149" t="str">
            <v>BLANCO ASCENCIO JORGE ANDRES</v>
          </cell>
          <cell r="E1149">
            <v>45078.3825462963</v>
          </cell>
        </row>
        <row r="1150">
          <cell r="C1150">
            <v>1092351515</v>
          </cell>
          <cell r="D1150" t="str">
            <v>ANTELIZ ORTIZ YIRAUDIS</v>
          </cell>
          <cell r="E1150">
            <v>45078.382800925923</v>
          </cell>
        </row>
        <row r="1151">
          <cell r="C1151">
            <v>4438046</v>
          </cell>
          <cell r="D1151" t="str">
            <v>CHARRY SANCHEZ CARLOS EDUARDO</v>
          </cell>
          <cell r="E1151">
            <v>45078.382847222223</v>
          </cell>
        </row>
        <row r="1152">
          <cell r="C1152">
            <v>91184495</v>
          </cell>
          <cell r="D1152" t="str">
            <v>RODRIGUEZ CUERVO ROBERT ALEXANDER</v>
          </cell>
          <cell r="E1152">
            <v>45078.382870370369</v>
          </cell>
        </row>
        <row r="1153">
          <cell r="C1153">
            <v>13275248</v>
          </cell>
          <cell r="D1153" t="str">
            <v>GALLARDO APARICIO ALVARO</v>
          </cell>
          <cell r="E1153">
            <v>45078.382939814815</v>
          </cell>
        </row>
        <row r="1154">
          <cell r="C1154">
            <v>13508430</v>
          </cell>
          <cell r="D1154" t="str">
            <v>ORTEGA  NECTTOR</v>
          </cell>
          <cell r="E1154">
            <v>45078.383194444446</v>
          </cell>
        </row>
        <row r="1155">
          <cell r="C1155">
            <v>93415122</v>
          </cell>
          <cell r="D1155" t="str">
            <v>HENAO FRANCO JAMES ANDRES</v>
          </cell>
          <cell r="E1155">
            <v>45078.383472222224</v>
          </cell>
        </row>
        <row r="1156">
          <cell r="C1156">
            <v>1094964724</v>
          </cell>
          <cell r="D1156" t="str">
            <v>GOMEZ ARMIROLA HARRYSON</v>
          </cell>
          <cell r="E1156">
            <v>45078.383483796293</v>
          </cell>
        </row>
        <row r="1157">
          <cell r="C1157">
            <v>1035388416</v>
          </cell>
          <cell r="D1157" t="str">
            <v>DELGADO ORTIZ DUVERNEY</v>
          </cell>
          <cell r="E1157">
            <v>45078.383657407408</v>
          </cell>
        </row>
        <row r="1158">
          <cell r="C1158">
            <v>1109005740</v>
          </cell>
          <cell r="D1158" t="str">
            <v>CAICEDO TICORA ERIKA TATIANA</v>
          </cell>
          <cell r="E1158">
            <v>45078.383796296293</v>
          </cell>
        </row>
        <row r="1159">
          <cell r="C1159">
            <v>1036399444</v>
          </cell>
          <cell r="D1159" t="str">
            <v>ARCILA  GARCIA NATALIA</v>
          </cell>
          <cell r="E1159">
            <v>45078.383877314816</v>
          </cell>
        </row>
        <row r="1160">
          <cell r="C1160">
            <v>74242725</v>
          </cell>
          <cell r="D1160" t="str">
            <v>CASTRO GUERRERO CESAR OVIDIO</v>
          </cell>
          <cell r="E1160">
            <v>45078.383888888886</v>
          </cell>
        </row>
        <row r="1161">
          <cell r="C1161">
            <v>71532408</v>
          </cell>
          <cell r="D1161" t="str">
            <v>CANO ZAPATA JUAN GUILLERMO</v>
          </cell>
          <cell r="E1161">
            <v>45078.384733796294</v>
          </cell>
        </row>
        <row r="1162">
          <cell r="C1162">
            <v>1094955553</v>
          </cell>
          <cell r="D1162" t="str">
            <v>BUSTAMANTE CORDOBA WINNY</v>
          </cell>
          <cell r="E1162">
            <v>45078.385300925926</v>
          </cell>
        </row>
        <row r="1163">
          <cell r="C1163">
            <v>1102807618</v>
          </cell>
          <cell r="D1163" t="str">
            <v>NEGRETE MENDEZ JAIRO JESUS</v>
          </cell>
          <cell r="E1163">
            <v>45078.385312500002</v>
          </cell>
        </row>
        <row r="1164">
          <cell r="C1164">
            <v>1061721645</v>
          </cell>
          <cell r="D1164" t="str">
            <v>SOLANO SOLANO JHON JAIRO</v>
          </cell>
          <cell r="E1164">
            <v>45078.38548611111</v>
          </cell>
        </row>
        <row r="1165">
          <cell r="C1165">
            <v>46358898</v>
          </cell>
          <cell r="D1165" t="str">
            <v>FUQUEN PEREZ CARMENZA</v>
          </cell>
          <cell r="E1165">
            <v>45078.385659722226</v>
          </cell>
        </row>
        <row r="1166">
          <cell r="C1166">
            <v>1053807441</v>
          </cell>
          <cell r="D1166" t="str">
            <v>PEREZ RODRIGUEZ KAREN TATIANA</v>
          </cell>
          <cell r="E1166">
            <v>45078.385694444441</v>
          </cell>
        </row>
        <row r="1167">
          <cell r="C1167">
            <v>3512206</v>
          </cell>
          <cell r="D1167" t="str">
            <v>PORRAS CARDONA JOSE DE LOS SANTOS</v>
          </cell>
          <cell r="E1167">
            <v>45078.385717592595</v>
          </cell>
        </row>
        <row r="1168">
          <cell r="C1168">
            <v>1022338818</v>
          </cell>
          <cell r="D1168" t="str">
            <v>CIFUENTES RINCON DIEGO FERNANDO</v>
          </cell>
          <cell r="E1168">
            <v>45078.385775462964</v>
          </cell>
        </row>
        <row r="1169">
          <cell r="C1169">
            <v>5853645</v>
          </cell>
          <cell r="D1169" t="str">
            <v>CAPERA BARRIOS GILDARDO</v>
          </cell>
          <cell r="E1169">
            <v>45078.385972222219</v>
          </cell>
        </row>
        <row r="1170">
          <cell r="C1170">
            <v>51739423</v>
          </cell>
          <cell r="D1170" t="str">
            <v>GOMEZ RUIZ ANA TERESA</v>
          </cell>
          <cell r="E1170">
            <v>45078.385983796295</v>
          </cell>
        </row>
        <row r="1171">
          <cell r="C1171">
            <v>1032403215</v>
          </cell>
          <cell r="D1171" t="str">
            <v>RAMIREZ RAMOS WILSON FERNANDO</v>
          </cell>
          <cell r="E1171">
            <v>45078.386134259257</v>
          </cell>
        </row>
        <row r="1172">
          <cell r="C1172">
            <v>79991673</v>
          </cell>
          <cell r="D1172" t="str">
            <v>TRIANA RODRIGUEZ JOHN ALEXANDER</v>
          </cell>
          <cell r="E1172">
            <v>45078.38616898148</v>
          </cell>
        </row>
        <row r="1173">
          <cell r="C1173">
            <v>1077320079</v>
          </cell>
          <cell r="D1173" t="str">
            <v>RODRIGUEZ MEDELLIN ELMER YAMID</v>
          </cell>
          <cell r="E1173">
            <v>45078.386388888888</v>
          </cell>
        </row>
        <row r="1174">
          <cell r="C1174">
            <v>6500228</v>
          </cell>
          <cell r="D1174" t="str">
            <v>VALENCIA CASTILLO SANDERSON</v>
          </cell>
          <cell r="E1174">
            <v>45078.386423611111</v>
          </cell>
        </row>
        <row r="1175">
          <cell r="C1175">
            <v>1053802085</v>
          </cell>
          <cell r="D1175" t="str">
            <v>MONTES GUERRERO LUISA FERNANDA</v>
          </cell>
          <cell r="E1175">
            <v>45078.386423611111</v>
          </cell>
        </row>
        <row r="1176">
          <cell r="C1176">
            <v>1073602744</v>
          </cell>
          <cell r="D1176" t="str">
            <v>BOLIVAR CHAVES MARIA ANGELICA</v>
          </cell>
          <cell r="E1176">
            <v>45078.386516203704</v>
          </cell>
        </row>
        <row r="1177">
          <cell r="C1177">
            <v>16591451</v>
          </cell>
          <cell r="D1177" t="str">
            <v>CHAVEZ JIMENEZ NABOR SEBASTIAN</v>
          </cell>
          <cell r="E1177">
            <v>45078.38658564815</v>
          </cell>
        </row>
        <row r="1178">
          <cell r="C1178">
            <v>16078904</v>
          </cell>
          <cell r="D1178" t="str">
            <v>NOREÑA RAMIREZ CARLOS ANDRES</v>
          </cell>
          <cell r="E1178">
            <v>45078.386932870373</v>
          </cell>
        </row>
        <row r="1179">
          <cell r="C1179">
            <v>1024506791</v>
          </cell>
          <cell r="D1179" t="str">
            <v>RODRIGUEZ MELENDEZ ROMINGUER</v>
          </cell>
          <cell r="E1179">
            <v>45078.387326388889</v>
          </cell>
        </row>
        <row r="1180">
          <cell r="C1180">
            <v>1113306002</v>
          </cell>
          <cell r="D1180" t="str">
            <v>ARIAS SIERRA JEHIDER ANDRES</v>
          </cell>
          <cell r="E1180">
            <v>45078.387361111112</v>
          </cell>
        </row>
        <row r="1181">
          <cell r="C1181">
            <v>94473549</v>
          </cell>
          <cell r="D1181" t="str">
            <v>LUQUE MATALLANA HECTOR GABRIEL</v>
          </cell>
          <cell r="E1181">
            <v>45078.38795138889</v>
          </cell>
        </row>
        <row r="1182">
          <cell r="C1182">
            <v>1071163788</v>
          </cell>
          <cell r="D1182" t="str">
            <v>MONTERO BERMUDEZ FABIAN EDUARDO</v>
          </cell>
          <cell r="E1182">
            <v>45078.388356481482</v>
          </cell>
        </row>
        <row r="1183">
          <cell r="C1183">
            <v>91225596</v>
          </cell>
          <cell r="D1183" t="str">
            <v>LOPEZ RUEDA CARLOS IVAN</v>
          </cell>
          <cell r="E1183">
            <v>45078.388379629629</v>
          </cell>
        </row>
        <row r="1184">
          <cell r="C1184">
            <v>1121822343</v>
          </cell>
          <cell r="D1184" t="str">
            <v>BEJARANO PARRA NESTOR  FABIAN</v>
          </cell>
          <cell r="E1184">
            <v>45078.388449074075</v>
          </cell>
        </row>
        <row r="1185">
          <cell r="C1185">
            <v>1033737768</v>
          </cell>
          <cell r="D1185" t="str">
            <v>ARAGON ROMERO CRISTIAN ARMANDO</v>
          </cell>
          <cell r="E1185">
            <v>45078.388506944444</v>
          </cell>
        </row>
        <row r="1186">
          <cell r="C1186">
            <v>80727756</v>
          </cell>
          <cell r="D1186" t="str">
            <v>BARRETO CHAPARRO EDWIN ALEXANDER</v>
          </cell>
          <cell r="E1186">
            <v>45078.38853009259</v>
          </cell>
        </row>
        <row r="1187">
          <cell r="C1187">
            <v>65769806</v>
          </cell>
          <cell r="D1187" t="str">
            <v>AGUDELO  NEVA CLAUDIA MARCELA</v>
          </cell>
          <cell r="E1187">
            <v>45078.388668981483</v>
          </cell>
        </row>
        <row r="1188">
          <cell r="C1188">
            <v>94497924</v>
          </cell>
          <cell r="D1188" t="str">
            <v>GIRALDO GARCIA FABIAN ANTONIO</v>
          </cell>
          <cell r="E1188">
            <v>45078.388865740744</v>
          </cell>
        </row>
        <row r="1189">
          <cell r="C1189">
            <v>1085279892</v>
          </cell>
          <cell r="D1189" t="str">
            <v>DIAZ GOMEZ DEHIBY ALEXANDER</v>
          </cell>
          <cell r="E1189">
            <v>45078.388877314814</v>
          </cell>
        </row>
        <row r="1190">
          <cell r="C1190">
            <v>1101049017</v>
          </cell>
          <cell r="D1190" t="str">
            <v>SALAZAR VEZGA ELBER NORBERTO</v>
          </cell>
          <cell r="E1190">
            <v>45078.389525462961</v>
          </cell>
        </row>
        <row r="1191">
          <cell r="C1191">
            <v>79442888</v>
          </cell>
          <cell r="D1191" t="str">
            <v>SILVA CASALLAS ALVARO</v>
          </cell>
          <cell r="E1191">
            <v>45078.389745370368</v>
          </cell>
        </row>
        <row r="1192">
          <cell r="C1192">
            <v>75090720</v>
          </cell>
          <cell r="D1192" t="str">
            <v>MONTES GIRALDO ROBINSON</v>
          </cell>
          <cell r="E1192">
            <v>45078.389768518522</v>
          </cell>
        </row>
        <row r="1193">
          <cell r="C1193">
            <v>1121870858</v>
          </cell>
          <cell r="D1193" t="str">
            <v>MONTILLA MANRIQUE LEIDY</v>
          </cell>
          <cell r="E1193">
            <v>45078.389837962961</v>
          </cell>
        </row>
        <row r="1194">
          <cell r="C1194">
            <v>79812221</v>
          </cell>
          <cell r="D1194" t="str">
            <v>NEMOGA MORENO PEDRO ELIECER</v>
          </cell>
          <cell r="E1194">
            <v>45078.389907407407</v>
          </cell>
        </row>
        <row r="1195">
          <cell r="C1195">
            <v>4472899</v>
          </cell>
          <cell r="D1195" t="str">
            <v>OSPINA BUSTAMANTE DANIEL ADRIAN</v>
          </cell>
          <cell r="E1195">
            <v>45078.390462962961</v>
          </cell>
        </row>
        <row r="1196">
          <cell r="C1196">
            <v>1049614198</v>
          </cell>
          <cell r="D1196" t="str">
            <v>OJEDA CRUZ ELKIN ANDRES</v>
          </cell>
          <cell r="E1196">
            <v>45078.390474537038</v>
          </cell>
        </row>
        <row r="1197">
          <cell r="C1197">
            <v>80372310</v>
          </cell>
          <cell r="D1197" t="str">
            <v>MORALES  BERNAL  ALEXANDER  ENRIQUE</v>
          </cell>
          <cell r="E1197">
            <v>45078.390868055554</v>
          </cell>
        </row>
        <row r="1198">
          <cell r="C1198">
            <v>80834003</v>
          </cell>
          <cell r="D1198" t="str">
            <v>SIZA PACHON JOHN ALEXANDER</v>
          </cell>
          <cell r="E1198">
            <v>45078.391018518516</v>
          </cell>
        </row>
        <row r="1199">
          <cell r="C1199">
            <v>17337089</v>
          </cell>
          <cell r="D1199" t="str">
            <v>SANCHEZ DIAZ WINSTON</v>
          </cell>
          <cell r="E1199">
            <v>45078.391296296293</v>
          </cell>
        </row>
        <row r="1200">
          <cell r="C1200">
            <v>4344575</v>
          </cell>
          <cell r="D1200" t="str">
            <v>GONZALEZ MARULANDA JOSE ALBEIRO</v>
          </cell>
          <cell r="E1200">
            <v>45078.391400462962</v>
          </cell>
        </row>
        <row r="1201">
          <cell r="C1201">
            <v>15904411</v>
          </cell>
          <cell r="D1201" t="str">
            <v>CARDONA GIRALDO GERSAIN</v>
          </cell>
          <cell r="E1201">
            <v>45078.391412037039</v>
          </cell>
        </row>
        <row r="1202">
          <cell r="C1202">
            <v>94377996</v>
          </cell>
          <cell r="D1202" t="str">
            <v>SEGURA TIMOTE LUIS EDUARDO</v>
          </cell>
          <cell r="E1202">
            <v>45078.391736111109</v>
          </cell>
        </row>
        <row r="1203">
          <cell r="C1203">
            <v>80843534</v>
          </cell>
          <cell r="D1203" t="str">
            <v>ABELLO AGUILAR JARLINSON MAURICIO</v>
          </cell>
          <cell r="E1203">
            <v>45078.392592592594</v>
          </cell>
        </row>
        <row r="1204">
          <cell r="C1204">
            <v>53132483</v>
          </cell>
          <cell r="D1204" t="str">
            <v>GUARIN ARIAS YULY ANDREA</v>
          </cell>
          <cell r="E1204">
            <v>45078.39266203704</v>
          </cell>
        </row>
        <row r="1205">
          <cell r="C1205">
            <v>71262313</v>
          </cell>
          <cell r="D1205" t="str">
            <v>MAZO RIVERA JOSE FERNANDO</v>
          </cell>
          <cell r="E1205">
            <v>45078.392766203702</v>
          </cell>
        </row>
        <row r="1206">
          <cell r="C1206">
            <v>1054916025</v>
          </cell>
          <cell r="D1206" t="str">
            <v>MILLAN MONTOYA JOHAN STIVEN</v>
          </cell>
          <cell r="E1206">
            <v>45078.392777777779</v>
          </cell>
        </row>
        <row r="1207">
          <cell r="C1207">
            <v>1079508633</v>
          </cell>
          <cell r="D1207" t="str">
            <v>ILLERA MENZA OSCAR EDUARDO</v>
          </cell>
          <cell r="E1207">
            <v>45078.393136574072</v>
          </cell>
        </row>
        <row r="1208">
          <cell r="C1208">
            <v>51895450</v>
          </cell>
          <cell r="D1208" t="str">
            <v>MARTINEZ AVILA ADRIANA</v>
          </cell>
          <cell r="E1208">
            <v>45078.39329861111</v>
          </cell>
        </row>
        <row r="1209">
          <cell r="C1209">
            <v>80172501</v>
          </cell>
          <cell r="D1209" t="str">
            <v>TORRES RONCANCIO LUIS EDILSON</v>
          </cell>
          <cell r="E1209">
            <v>45078.393368055556</v>
          </cell>
        </row>
        <row r="1210">
          <cell r="C1210">
            <v>3220527</v>
          </cell>
          <cell r="D1210" t="str">
            <v>CELEITA VARELA NORALDO</v>
          </cell>
          <cell r="E1210">
            <v>45078.393622685187</v>
          </cell>
        </row>
        <row r="1211">
          <cell r="C1211">
            <v>74260144</v>
          </cell>
          <cell r="D1211" t="str">
            <v>RAMIREZ CORTES LUIS ANTONIO</v>
          </cell>
          <cell r="E1211">
            <v>45078.393877314818</v>
          </cell>
        </row>
        <row r="1212">
          <cell r="C1212">
            <v>1090443088</v>
          </cell>
          <cell r="D1212" t="str">
            <v>RAMIREZ SANCHEZ HERNAN ALONSO</v>
          </cell>
          <cell r="E1212">
            <v>45078.393958333334</v>
          </cell>
        </row>
        <row r="1213">
          <cell r="C1213">
            <v>51878385</v>
          </cell>
          <cell r="D1213" t="str">
            <v>MONROY DIAZ SANDRA DEL PILAR</v>
          </cell>
          <cell r="E1213">
            <v>45078.394074074073</v>
          </cell>
        </row>
        <row r="1214">
          <cell r="C1214">
            <v>79842335</v>
          </cell>
          <cell r="D1214" t="str">
            <v>BURGOS AVILA JIMMY MAURICIO</v>
          </cell>
          <cell r="E1214">
            <v>45078.394282407404</v>
          </cell>
        </row>
        <row r="1215">
          <cell r="C1215">
            <v>80072894</v>
          </cell>
          <cell r="D1215" t="str">
            <v>RIVAS MENDEZ CESAR</v>
          </cell>
          <cell r="E1215">
            <v>45078.394305555557</v>
          </cell>
        </row>
        <row r="1216">
          <cell r="C1216">
            <v>65738826</v>
          </cell>
          <cell r="D1216" t="str">
            <v>PEREZ CORTES YAZMIN</v>
          </cell>
          <cell r="E1216">
            <v>45078.394444444442</v>
          </cell>
        </row>
        <row r="1217">
          <cell r="C1217">
            <v>98378485</v>
          </cell>
          <cell r="D1217" t="str">
            <v>CAICEDO MUÑOZ OMAR LISARDO</v>
          </cell>
          <cell r="E1217">
            <v>45078.394548611112</v>
          </cell>
        </row>
        <row r="1218">
          <cell r="C1218">
            <v>51782045</v>
          </cell>
          <cell r="D1218" t="str">
            <v>LONDOÑO GIRALDO MARIA BISMAR</v>
          </cell>
          <cell r="E1218">
            <v>45078.394652777781</v>
          </cell>
        </row>
        <row r="1219">
          <cell r="C1219">
            <v>79365902</v>
          </cell>
          <cell r="D1219" t="str">
            <v>GALVIS  ALEXANDER</v>
          </cell>
          <cell r="E1219">
            <v>45078.394675925927</v>
          </cell>
        </row>
        <row r="1220">
          <cell r="C1220">
            <v>80377206</v>
          </cell>
          <cell r="D1220" t="str">
            <v>OBANDO OBANDO JAIRO  ALIRIO</v>
          </cell>
          <cell r="E1220">
            <v>45078.395370370374</v>
          </cell>
        </row>
        <row r="1221">
          <cell r="C1221">
            <v>16072208</v>
          </cell>
          <cell r="D1221" t="str">
            <v>GARCIA  MOTATO MANUEL JOVANNY</v>
          </cell>
          <cell r="E1221">
            <v>45078.395555555559</v>
          </cell>
        </row>
        <row r="1222">
          <cell r="C1222">
            <v>43754179</v>
          </cell>
          <cell r="D1222" t="str">
            <v>VARELA BENITEZ SANDRA SORELLY</v>
          </cell>
          <cell r="E1222">
            <v>45078.395949074074</v>
          </cell>
        </row>
        <row r="1223">
          <cell r="C1223">
            <v>1014251409</v>
          </cell>
          <cell r="D1223" t="str">
            <v>CHAPARRO  ITURRIAGO JORGE LUIS</v>
          </cell>
          <cell r="E1223">
            <v>45078.396145833336</v>
          </cell>
        </row>
        <row r="1224">
          <cell r="C1224">
            <v>52883160</v>
          </cell>
          <cell r="D1224" t="str">
            <v>ORTEGA OBANDO ANGELA ADRIANA</v>
          </cell>
          <cell r="E1224">
            <v>45078.396215277775</v>
          </cell>
        </row>
        <row r="1225">
          <cell r="C1225">
            <v>1012325675</v>
          </cell>
          <cell r="D1225" t="str">
            <v>GUARIN  ARIAS  JUAN  CARLOS</v>
          </cell>
          <cell r="E1225">
            <v>45078.396516203706</v>
          </cell>
        </row>
        <row r="1226">
          <cell r="C1226">
            <v>1130666269</v>
          </cell>
          <cell r="D1226" t="str">
            <v>MUÑOZ JIMENEZ JHON FREDY</v>
          </cell>
          <cell r="E1226">
            <v>45078.397164351853</v>
          </cell>
        </row>
        <row r="1227">
          <cell r="C1227">
            <v>10298898</v>
          </cell>
          <cell r="D1227" t="str">
            <v>BERMUDEZ DAGUA CARLOS ANDRES</v>
          </cell>
          <cell r="E1227">
            <v>45078.397187499999</v>
          </cell>
        </row>
        <row r="1228">
          <cell r="C1228">
            <v>52086547</v>
          </cell>
          <cell r="D1228" t="str">
            <v>CARRILLO PINZON SANDRA MIREYA</v>
          </cell>
          <cell r="E1228">
            <v>45078.397893518515</v>
          </cell>
        </row>
        <row r="1229">
          <cell r="C1229">
            <v>52267068</v>
          </cell>
          <cell r="D1229" t="str">
            <v>ENCISO LOZANO SONIA PATRICIA</v>
          </cell>
          <cell r="E1229">
            <v>45078.398043981484</v>
          </cell>
        </row>
        <row r="1230">
          <cell r="C1230">
            <v>51716996</v>
          </cell>
          <cell r="D1230" t="str">
            <v>BARINAS NUÑEZ MARLENNY</v>
          </cell>
          <cell r="E1230">
            <v>45078.398634259262</v>
          </cell>
        </row>
        <row r="1231">
          <cell r="C1231">
            <v>80089872</v>
          </cell>
          <cell r="D1231" t="str">
            <v>CHAMORRO PALACIO JUAN PABLO</v>
          </cell>
          <cell r="E1231">
            <v>45078.399062500001</v>
          </cell>
        </row>
        <row r="1232">
          <cell r="C1232">
            <v>14136862</v>
          </cell>
          <cell r="D1232" t="str">
            <v>BARRERO SALINAS BARDEY</v>
          </cell>
          <cell r="E1232">
            <v>45078.399155092593</v>
          </cell>
        </row>
        <row r="1233">
          <cell r="C1233">
            <v>1033698874</v>
          </cell>
          <cell r="D1233" t="str">
            <v>RODRIGUEZ DIAZ EDWARD MAURICIO</v>
          </cell>
          <cell r="E1233">
            <v>45078.399560185186</v>
          </cell>
        </row>
        <row r="1234">
          <cell r="C1234">
            <v>1094242712</v>
          </cell>
          <cell r="D1234" t="str">
            <v>CONTRERAS ACEVEDO EDWIN RAFAEL</v>
          </cell>
          <cell r="E1234">
            <v>45078.399618055555</v>
          </cell>
        </row>
        <row r="1235">
          <cell r="C1235">
            <v>63357346</v>
          </cell>
          <cell r="D1235" t="str">
            <v>ZAFRA TRISTANCHO SANDRA LILIANA</v>
          </cell>
          <cell r="E1235">
            <v>45078.399953703702</v>
          </cell>
        </row>
        <row r="1236">
          <cell r="C1236">
            <v>1037600975</v>
          </cell>
          <cell r="D1236" t="str">
            <v>TORRES  PINEDA  JUAN  ESTEBAN</v>
          </cell>
          <cell r="E1236">
            <v>45078.400069444448</v>
          </cell>
        </row>
        <row r="1237">
          <cell r="C1237">
            <v>1110532848</v>
          </cell>
          <cell r="D1237" t="str">
            <v>CARDENAS GONZALEZ SERGIO EDUARDO</v>
          </cell>
          <cell r="E1237">
            <v>45078.40016203704</v>
          </cell>
        </row>
        <row r="1238">
          <cell r="C1238">
            <v>72282046</v>
          </cell>
          <cell r="D1238" t="str">
            <v>CLAVIJO  FONTALVO JHON  FRANKLIN</v>
          </cell>
          <cell r="E1238">
            <v>45078.40048611111</v>
          </cell>
        </row>
        <row r="1239">
          <cell r="C1239">
            <v>93438709</v>
          </cell>
          <cell r="D1239" t="str">
            <v>DE LOS RIOS MENDIETA JUAN CARLOS</v>
          </cell>
          <cell r="E1239">
            <v>45078.40079861111</v>
          </cell>
        </row>
        <row r="1240">
          <cell r="C1240">
            <v>80901276</v>
          </cell>
          <cell r="D1240" t="str">
            <v>TIMOTE BRIÑEZ NORBEY</v>
          </cell>
          <cell r="E1240">
            <v>45078.400925925926</v>
          </cell>
        </row>
        <row r="1241">
          <cell r="C1241">
            <v>79791827</v>
          </cell>
          <cell r="D1241" t="str">
            <v>BEDOYA ORTIZ ANCIZAR</v>
          </cell>
          <cell r="E1241">
            <v>45078.400960648149</v>
          </cell>
        </row>
        <row r="1242">
          <cell r="C1242">
            <v>80170225</v>
          </cell>
          <cell r="D1242" t="str">
            <v>CALDERON RUBIANO EDWIN HERNANDO</v>
          </cell>
          <cell r="E1242">
            <v>45078.40115740741</v>
          </cell>
        </row>
        <row r="1243">
          <cell r="C1243">
            <v>13748640</v>
          </cell>
          <cell r="D1243" t="str">
            <v>ESCALANTE GARCIA MAURICIO</v>
          </cell>
          <cell r="E1243">
            <v>45078.401238425926</v>
          </cell>
        </row>
        <row r="1244">
          <cell r="C1244">
            <v>52448979</v>
          </cell>
          <cell r="D1244" t="str">
            <v>PENA TORRES YEINNER XIOMARA</v>
          </cell>
          <cell r="E1244">
            <v>45078.401956018519</v>
          </cell>
        </row>
        <row r="1245">
          <cell r="C1245">
            <v>65759175</v>
          </cell>
          <cell r="D1245" t="str">
            <v>CABEZAS GOMEZ ADRIANA MARITZA</v>
          </cell>
          <cell r="E1245">
            <v>45078.402337962965</v>
          </cell>
        </row>
        <row r="1246">
          <cell r="C1246">
            <v>88268810</v>
          </cell>
          <cell r="D1246" t="str">
            <v>SANDOVAL DURAN EBERTH JOHAN</v>
          </cell>
          <cell r="E1246">
            <v>45078.40252314815</v>
          </cell>
        </row>
        <row r="1247">
          <cell r="C1247">
            <v>1093745653</v>
          </cell>
          <cell r="D1247" t="str">
            <v>PAREDES VILLAMIZAR DARITZA</v>
          </cell>
          <cell r="E1247">
            <v>45078.402939814812</v>
          </cell>
        </row>
        <row r="1248">
          <cell r="C1248">
            <v>79999999</v>
          </cell>
          <cell r="D1248" t="str">
            <v>ACOSTA CAMPOS FREDY ALEXANDER</v>
          </cell>
          <cell r="E1248">
            <v>45078.403958333336</v>
          </cell>
        </row>
        <row r="1249">
          <cell r="C1249">
            <v>86083124</v>
          </cell>
          <cell r="D1249" t="str">
            <v>BEJARANO PARRA WILMAR ALEJANDRO</v>
          </cell>
          <cell r="E1249">
            <v>45078.404236111113</v>
          </cell>
        </row>
        <row r="1250">
          <cell r="C1250">
            <v>4517711</v>
          </cell>
          <cell r="D1250" t="str">
            <v>OSSA GUEVARA JOSE LUIS</v>
          </cell>
          <cell r="E1250">
            <v>45078.404583333337</v>
          </cell>
        </row>
        <row r="1251">
          <cell r="C1251">
            <v>1023861473</v>
          </cell>
          <cell r="D1251" t="str">
            <v>DAZA RUIZ NESTOR ALFONSO</v>
          </cell>
          <cell r="E1251">
            <v>45078.404722222222</v>
          </cell>
        </row>
        <row r="1252">
          <cell r="C1252">
            <v>1057579992</v>
          </cell>
          <cell r="D1252" t="str">
            <v>CELY QUIROZ YULY  ANDREA</v>
          </cell>
          <cell r="E1252">
            <v>45078.405416666668</v>
          </cell>
        </row>
        <row r="1253">
          <cell r="C1253">
            <v>11039913</v>
          </cell>
          <cell r="D1253" t="str">
            <v>MARTINEZ  HERAZO CARLOS MANUEL</v>
          </cell>
          <cell r="E1253">
            <v>45078.405706018515</v>
          </cell>
        </row>
        <row r="1254">
          <cell r="C1254">
            <v>91510284</v>
          </cell>
          <cell r="D1254" t="str">
            <v>ARENALES CASTELLANOS RICARDO ANTONIO</v>
          </cell>
          <cell r="E1254">
            <v>45078.405925925923</v>
          </cell>
        </row>
        <row r="1255">
          <cell r="C1255">
            <v>1023862110</v>
          </cell>
          <cell r="D1255" t="str">
            <v>GARZON CHAVEZ YOVANY ANDRES</v>
          </cell>
          <cell r="E1255">
            <v>45078.4062962963</v>
          </cell>
        </row>
        <row r="1256">
          <cell r="C1256">
            <v>4298180</v>
          </cell>
          <cell r="D1256" t="str">
            <v>CRUZ MORENO ARNULFO</v>
          </cell>
          <cell r="E1256">
            <v>45078.406331018516</v>
          </cell>
        </row>
        <row r="1257">
          <cell r="C1257">
            <v>80750903</v>
          </cell>
          <cell r="D1257" t="str">
            <v>RAMIREZ SANDOVAL HERNAN DARIO</v>
          </cell>
          <cell r="E1257">
            <v>45078.406377314815</v>
          </cell>
        </row>
        <row r="1258">
          <cell r="C1258">
            <v>93138416</v>
          </cell>
          <cell r="D1258" t="str">
            <v>CARVAJAL REYES FELIX ANTONIO</v>
          </cell>
          <cell r="E1258">
            <v>45078.406921296293</v>
          </cell>
        </row>
        <row r="1259">
          <cell r="C1259">
            <v>26559210</v>
          </cell>
          <cell r="D1259" t="str">
            <v>OLAVE CUELLAR LIGIA DEL ROSARIO</v>
          </cell>
          <cell r="E1259">
            <v>45078.40693287037</v>
          </cell>
        </row>
        <row r="1260">
          <cell r="C1260">
            <v>1098650725</v>
          </cell>
          <cell r="D1260" t="str">
            <v>DUARTE QUINTERO JIM WALTER</v>
          </cell>
          <cell r="E1260">
            <v>45078.407187500001</v>
          </cell>
        </row>
        <row r="1261">
          <cell r="C1261">
            <v>80751137</v>
          </cell>
          <cell r="D1261" t="str">
            <v>MARTINEZ DIAZ ELKIN JAVIER</v>
          </cell>
          <cell r="E1261">
            <v>45078.407337962963</v>
          </cell>
        </row>
        <row r="1262">
          <cell r="C1262">
            <v>1110447914</v>
          </cell>
          <cell r="D1262" t="str">
            <v>CIFUENTES  OSCAR FERNANDO</v>
          </cell>
          <cell r="E1262">
            <v>45078.407673611109</v>
          </cell>
        </row>
        <row r="1263">
          <cell r="C1263">
            <v>52115200</v>
          </cell>
          <cell r="D1263" t="str">
            <v>CORDOBA REYES LUZ MERY</v>
          </cell>
          <cell r="E1263">
            <v>45078.407754629632</v>
          </cell>
        </row>
        <row r="1264">
          <cell r="C1264">
            <v>79063350</v>
          </cell>
          <cell r="D1264" t="str">
            <v>AREVALO PACHON EDGARDO</v>
          </cell>
          <cell r="E1264">
            <v>45078.408090277779</v>
          </cell>
        </row>
        <row r="1265">
          <cell r="C1265">
            <v>1053784889</v>
          </cell>
          <cell r="D1265" t="str">
            <v>RUIZ MEJIA MARIA ELENA</v>
          </cell>
          <cell r="E1265">
            <v>45078.408310185187</v>
          </cell>
        </row>
        <row r="1266">
          <cell r="C1266">
            <v>5864740</v>
          </cell>
          <cell r="D1266" t="str">
            <v>VILLANUEVA MEJIA SERGIO</v>
          </cell>
          <cell r="E1266">
            <v>45078.408530092594</v>
          </cell>
        </row>
        <row r="1267">
          <cell r="C1267">
            <v>80845762</v>
          </cell>
          <cell r="D1267" t="str">
            <v>GALVIS CORDOBA VICTOR MANUEL</v>
          </cell>
          <cell r="E1267">
            <v>45078.40896990741</v>
          </cell>
        </row>
        <row r="1268">
          <cell r="C1268">
            <v>63563265</v>
          </cell>
          <cell r="D1268" t="str">
            <v>RIVERA RODRIGUEZ LEIDY MABEL</v>
          </cell>
          <cell r="E1268">
            <v>45078.409224537034</v>
          </cell>
        </row>
        <row r="1269">
          <cell r="C1269">
            <v>91524682</v>
          </cell>
          <cell r="D1269" t="str">
            <v>POCHES BURGOS DARWIN HERNANDO</v>
          </cell>
          <cell r="E1269">
            <v>45078.409317129626</v>
          </cell>
        </row>
        <row r="1270">
          <cell r="C1270">
            <v>15920543</v>
          </cell>
          <cell r="D1270" t="str">
            <v>SALGADO TREJOS LEONEL EDILSON</v>
          </cell>
          <cell r="E1270">
            <v>45078.40934027778</v>
          </cell>
        </row>
        <row r="1271">
          <cell r="C1271">
            <v>1080933265</v>
          </cell>
          <cell r="D1271" t="str">
            <v>SAPUY CORREA ANDRI NATALIA</v>
          </cell>
          <cell r="E1271">
            <v>45078.409363425926</v>
          </cell>
        </row>
        <row r="1272">
          <cell r="C1272">
            <v>15645768</v>
          </cell>
          <cell r="D1272" t="str">
            <v>MADRID RUIZ RAFAEL ARMANDO</v>
          </cell>
          <cell r="E1272">
            <v>45078.409456018519</v>
          </cell>
        </row>
        <row r="1273">
          <cell r="C1273">
            <v>1017168122</v>
          </cell>
          <cell r="D1273" t="str">
            <v>MARULANDA AGUIRRE SINDY YURANI</v>
          </cell>
          <cell r="E1273">
            <v>45078.409490740742</v>
          </cell>
        </row>
        <row r="1274">
          <cell r="C1274">
            <v>15923263</v>
          </cell>
          <cell r="D1274" t="str">
            <v>SANCHEZ ESPINOSA JAVIER MAURICIO</v>
          </cell>
          <cell r="E1274">
            <v>45078.409629629627</v>
          </cell>
        </row>
        <row r="1275">
          <cell r="C1275">
            <v>12751205</v>
          </cell>
          <cell r="D1275" t="str">
            <v>JAIMES ROSERO VICTOR JEISSOM</v>
          </cell>
          <cell r="E1275">
            <v>45078.409942129627</v>
          </cell>
        </row>
        <row r="1276">
          <cell r="C1276">
            <v>1110564718</v>
          </cell>
          <cell r="D1276" t="str">
            <v>CRUZ ARBELÁEZ SHARON ANDREA</v>
          </cell>
          <cell r="E1276">
            <v>45078.410150462965</v>
          </cell>
        </row>
        <row r="1277">
          <cell r="C1277">
            <v>40010451</v>
          </cell>
          <cell r="D1277" t="str">
            <v>MEDINA DUEÑAS ISABEL</v>
          </cell>
          <cell r="E1277">
            <v>45078.410370370373</v>
          </cell>
        </row>
        <row r="1278">
          <cell r="C1278">
            <v>1057463427</v>
          </cell>
          <cell r="D1278" t="str">
            <v>CARO  AVILA FREDY  RICARDO</v>
          </cell>
          <cell r="E1278">
            <v>45078.410393518519</v>
          </cell>
        </row>
        <row r="1279">
          <cell r="C1279">
            <v>1018489837</v>
          </cell>
          <cell r="D1279" t="str">
            <v>SARMIENTO SISA MARITZA ALEXANDRA</v>
          </cell>
          <cell r="E1279">
            <v>45078.410405092596</v>
          </cell>
        </row>
        <row r="1280">
          <cell r="C1280">
            <v>1053813879</v>
          </cell>
          <cell r="D1280" t="str">
            <v>MARTINEZ QUINTERO DIEGO ALEJANDRO</v>
          </cell>
          <cell r="E1280">
            <v>45078.410543981481</v>
          </cell>
        </row>
        <row r="1281">
          <cell r="C1281">
            <v>94469379</v>
          </cell>
          <cell r="D1281" t="str">
            <v>RODRIGUEZ MOLINA RAUL ARMANDO</v>
          </cell>
          <cell r="E1281">
            <v>45078.410555555558</v>
          </cell>
        </row>
        <row r="1282">
          <cell r="C1282">
            <v>10698758</v>
          </cell>
          <cell r="D1282" t="str">
            <v>MONTENEGRO VARGAS MILTON CESAR</v>
          </cell>
          <cell r="E1282">
            <v>45078.410578703704</v>
          </cell>
        </row>
        <row r="1283">
          <cell r="C1283">
            <v>1033740567</v>
          </cell>
          <cell r="D1283" t="str">
            <v>PADILLA SAAVEDRA JONATHAN FERNANDO</v>
          </cell>
          <cell r="E1283">
            <v>45078.41065972222</v>
          </cell>
        </row>
        <row r="1284">
          <cell r="C1284">
            <v>40442542</v>
          </cell>
          <cell r="D1284" t="str">
            <v>CUYARES BUITRAGO SANDRA MILENA</v>
          </cell>
          <cell r="E1284">
            <v>45078.410775462966</v>
          </cell>
        </row>
        <row r="1285">
          <cell r="C1285">
            <v>52159804</v>
          </cell>
          <cell r="D1285" t="str">
            <v>RODRIGUEZ MORENO LEONOR</v>
          </cell>
          <cell r="E1285">
            <v>45078.411041666666</v>
          </cell>
        </row>
        <row r="1286">
          <cell r="C1286">
            <v>91110528</v>
          </cell>
          <cell r="D1286" t="str">
            <v>GARAVITO NEIRA ALEXANDER</v>
          </cell>
          <cell r="E1286">
            <v>45078.411145833335</v>
          </cell>
        </row>
        <row r="1287">
          <cell r="C1287">
            <v>1095484510</v>
          </cell>
          <cell r="D1287" t="str">
            <v>VANEGAS AMADOR NELSON</v>
          </cell>
          <cell r="E1287">
            <v>45078.412094907406</v>
          </cell>
        </row>
        <row r="1288">
          <cell r="C1288">
            <v>28210857</v>
          </cell>
          <cell r="D1288" t="str">
            <v>MORENO RUIZ ESPERANZA</v>
          </cell>
          <cell r="E1288">
            <v>45078.412395833337</v>
          </cell>
        </row>
        <row r="1289">
          <cell r="C1289">
            <v>1144061709</v>
          </cell>
          <cell r="D1289" t="str">
            <v>SANTANA ZAMBRANO ALEJANDRA</v>
          </cell>
          <cell r="E1289">
            <v>45078.412847222222</v>
          </cell>
        </row>
        <row r="1290">
          <cell r="C1290">
            <v>1010101402</v>
          </cell>
          <cell r="D1290" t="str">
            <v>BLANDON PEREA CARMEN LEONELLY</v>
          </cell>
          <cell r="E1290">
            <v>45078.412881944445</v>
          </cell>
        </row>
        <row r="1291">
          <cell r="C1291">
            <v>1086018653</v>
          </cell>
          <cell r="D1291" t="str">
            <v>ESPAÑA BURGOS AYDE ALEXANDRA</v>
          </cell>
          <cell r="E1291">
            <v>45078.413078703707</v>
          </cell>
        </row>
        <row r="1292">
          <cell r="C1292">
            <v>1104704019</v>
          </cell>
          <cell r="D1292" t="str">
            <v>BRICEÑO GIL GERMAN</v>
          </cell>
          <cell r="E1292">
            <v>45078.413090277776</v>
          </cell>
        </row>
        <row r="1293">
          <cell r="C1293">
            <v>1017142820</v>
          </cell>
          <cell r="D1293" t="str">
            <v>ZAPATA SANCHEZ ANDRES FELIPE</v>
          </cell>
          <cell r="E1293">
            <v>45078.413877314815</v>
          </cell>
        </row>
        <row r="1294">
          <cell r="C1294">
            <v>97480564</v>
          </cell>
          <cell r="D1294" t="str">
            <v>CHINGAL FIGUEROA JOSE LUIS</v>
          </cell>
          <cell r="E1294">
            <v>45078.413900462961</v>
          </cell>
        </row>
        <row r="1295">
          <cell r="C1295">
            <v>1052402351</v>
          </cell>
          <cell r="D1295" t="str">
            <v>GARCES VARGAS SIMON</v>
          </cell>
          <cell r="E1295">
            <v>45078.414155092592</v>
          </cell>
        </row>
        <row r="1296">
          <cell r="C1296">
            <v>79703849</v>
          </cell>
          <cell r="D1296" t="str">
            <v>CAMACHO SANCHEZ LUIS ARMANDO</v>
          </cell>
          <cell r="E1296">
            <v>45078.414236111108</v>
          </cell>
        </row>
        <row r="1297">
          <cell r="C1297">
            <v>13707564</v>
          </cell>
          <cell r="D1297" t="str">
            <v>ROCHA RUIZ CARLOS ALIRIO</v>
          </cell>
          <cell r="E1297">
            <v>45078.414895833332</v>
          </cell>
        </row>
        <row r="1298">
          <cell r="C1298">
            <v>74381005</v>
          </cell>
          <cell r="D1298" t="str">
            <v>CAMARGO  NIÑO LEANDRO  DAVID</v>
          </cell>
          <cell r="E1298">
            <v>45078.41510416667</v>
          </cell>
        </row>
        <row r="1299">
          <cell r="C1299">
            <v>7169043</v>
          </cell>
          <cell r="D1299" t="str">
            <v>ORTIZ PEREZ JOVANNE ESTEBAN</v>
          </cell>
          <cell r="E1299">
            <v>45078.415289351855</v>
          </cell>
        </row>
        <row r="1300">
          <cell r="C1300">
            <v>43651779</v>
          </cell>
          <cell r="D1300" t="str">
            <v>MEJIA URIBE MIRIAM ASTRID</v>
          </cell>
          <cell r="E1300">
            <v>45078.415358796294</v>
          </cell>
        </row>
        <row r="1301">
          <cell r="C1301">
            <v>1013619897</v>
          </cell>
          <cell r="D1301" t="str">
            <v>PERAFAN SUAREZ ANDRES FELIPE</v>
          </cell>
          <cell r="E1301">
            <v>45078.415370370371</v>
          </cell>
        </row>
        <row r="1302">
          <cell r="C1302">
            <v>28902481</v>
          </cell>
          <cell r="D1302" t="str">
            <v>VARGAS MOSQUERA MARIA ODILIA</v>
          </cell>
          <cell r="E1302">
            <v>45078.415497685186</v>
          </cell>
        </row>
        <row r="1303">
          <cell r="C1303">
            <v>1023910292</v>
          </cell>
          <cell r="D1303" t="str">
            <v>LOPEZ NIÑO JOHANN</v>
          </cell>
          <cell r="E1303">
            <v>45078.415694444448</v>
          </cell>
        </row>
        <row r="1304">
          <cell r="C1304">
            <v>1013614451</v>
          </cell>
          <cell r="D1304" t="str">
            <v>ALARCON NORATO DIANA</v>
          </cell>
          <cell r="E1304">
            <v>45078.415775462963</v>
          </cell>
        </row>
        <row r="1305">
          <cell r="C1305">
            <v>9873826</v>
          </cell>
          <cell r="D1305" t="str">
            <v>SANCHEZ VELASQUEZ HECTOR  FABIO</v>
          </cell>
          <cell r="E1305">
            <v>45078.416030092594</v>
          </cell>
        </row>
        <row r="1306">
          <cell r="C1306">
            <v>65709339</v>
          </cell>
          <cell r="D1306" t="str">
            <v>CALDERÓN GUERRA LILIANA PATRICIA</v>
          </cell>
          <cell r="E1306">
            <v>45078.416122685187</v>
          </cell>
        </row>
        <row r="1307">
          <cell r="C1307">
            <v>1010224782</v>
          </cell>
          <cell r="D1307" t="str">
            <v>LOPEZ OSTOS MICHAEL  STEVE</v>
          </cell>
          <cell r="E1307">
            <v>45078.416203703702</v>
          </cell>
        </row>
        <row r="1308">
          <cell r="C1308">
            <v>79454894</v>
          </cell>
          <cell r="D1308" t="str">
            <v>OROZCO MONTOYA JHONNY SNEIDER</v>
          </cell>
          <cell r="E1308">
            <v>45078.416400462964</v>
          </cell>
        </row>
        <row r="1309">
          <cell r="C1309">
            <v>13073571</v>
          </cell>
          <cell r="D1309" t="str">
            <v>CUARAN REYES JARO LEDER</v>
          </cell>
          <cell r="E1309">
            <v>45078.416875000003</v>
          </cell>
        </row>
        <row r="1310">
          <cell r="C1310">
            <v>79762528</v>
          </cell>
          <cell r="D1310" t="str">
            <v>VILLAMIL BENITEZ EDWIN ALEXANDER</v>
          </cell>
          <cell r="E1310">
            <v>45078.416886574072</v>
          </cell>
        </row>
        <row r="1311">
          <cell r="C1311">
            <v>1097388725</v>
          </cell>
          <cell r="D1311" t="str">
            <v>SANCHEZ BERNAL JHON  DANIEL</v>
          </cell>
          <cell r="E1311">
            <v>45078.417013888888</v>
          </cell>
        </row>
        <row r="1312">
          <cell r="C1312">
            <v>79897956</v>
          </cell>
          <cell r="D1312" t="str">
            <v>DELGADO AMAYA WILSON ENRIQUE</v>
          </cell>
          <cell r="E1312">
            <v>45078.41715277778</v>
          </cell>
        </row>
        <row r="1313">
          <cell r="C1313">
            <v>86082387</v>
          </cell>
          <cell r="D1313" t="str">
            <v>ARCE AGUDELO DANIEL ALCIDES</v>
          </cell>
          <cell r="E1313">
            <v>45078.417210648149</v>
          </cell>
        </row>
        <row r="1314">
          <cell r="C1314">
            <v>51669760</v>
          </cell>
          <cell r="D1314" t="str">
            <v>TORRES SANCHEZ ALBA LUZ</v>
          </cell>
          <cell r="E1314">
            <v>45078.417326388888</v>
          </cell>
        </row>
        <row r="1315">
          <cell r="C1315">
            <v>1024524190</v>
          </cell>
          <cell r="D1315" t="str">
            <v>CUBILLOS GARCIA ZULI YERALDINE</v>
          </cell>
          <cell r="E1315">
            <v>45078.417719907404</v>
          </cell>
        </row>
        <row r="1316">
          <cell r="C1316">
            <v>1054708593</v>
          </cell>
          <cell r="D1316" t="str">
            <v>MENESES GALINDO JAZMIN LUCIA</v>
          </cell>
          <cell r="E1316">
            <v>45078.417800925927</v>
          </cell>
        </row>
        <row r="1317">
          <cell r="C1317">
            <v>1032383319</v>
          </cell>
          <cell r="D1317" t="str">
            <v>RINCON DUCUARA JHON ALEXANDER</v>
          </cell>
          <cell r="E1317">
            <v>45078.418009259258</v>
          </cell>
        </row>
        <row r="1318">
          <cell r="C1318">
            <v>80133052</v>
          </cell>
          <cell r="D1318" t="str">
            <v>RAMOS RUIZ ADRIAN EDUARDO</v>
          </cell>
          <cell r="E1318">
            <v>45078.418599537035</v>
          </cell>
        </row>
        <row r="1319">
          <cell r="C1319">
            <v>72237094</v>
          </cell>
          <cell r="D1319" t="str">
            <v>ARCINIEGAS GONZALEZ HERMES ERNEY</v>
          </cell>
          <cell r="E1319">
            <v>45078.419085648151</v>
          </cell>
        </row>
        <row r="1320">
          <cell r="C1320">
            <v>11799765</v>
          </cell>
          <cell r="D1320" t="str">
            <v>MORENO SANCHEZ OSCAR EMILIO</v>
          </cell>
          <cell r="E1320">
            <v>45078.419907407406</v>
          </cell>
        </row>
        <row r="1321">
          <cell r="C1321">
            <v>1057710190</v>
          </cell>
          <cell r="D1321" t="str">
            <v>GARCES VARGAS ALDEMAR</v>
          </cell>
          <cell r="E1321">
            <v>45078.419918981483</v>
          </cell>
        </row>
        <row r="1322">
          <cell r="C1322">
            <v>1032377680</v>
          </cell>
          <cell r="D1322" t="str">
            <v>BERNAL  PRECIADO NELSON  DANIEL</v>
          </cell>
          <cell r="E1322">
            <v>45078.42019675926</v>
          </cell>
        </row>
        <row r="1323">
          <cell r="C1323">
            <v>1012388321</v>
          </cell>
          <cell r="D1323" t="str">
            <v>ANZOLA RUEDA YIXY TATIANA</v>
          </cell>
          <cell r="E1323">
            <v>45078.420208333337</v>
          </cell>
        </row>
        <row r="1324">
          <cell r="C1324">
            <v>1069720766</v>
          </cell>
          <cell r="D1324" t="str">
            <v>AVILA RODRIGUEZ LEIDY ESPERANZA</v>
          </cell>
          <cell r="E1324">
            <v>45078.420624999999</v>
          </cell>
        </row>
        <row r="1325">
          <cell r="C1325">
            <v>10306785</v>
          </cell>
          <cell r="D1325" t="str">
            <v>OTERO MUÑOZ ARLEY</v>
          </cell>
          <cell r="E1325">
            <v>45078.420740740738</v>
          </cell>
        </row>
        <row r="1326">
          <cell r="C1326">
            <v>1193333650</v>
          </cell>
          <cell r="D1326" t="str">
            <v>ARIAS SIERRA YEHIMER ANDRES</v>
          </cell>
          <cell r="E1326">
            <v>45078.4218287037</v>
          </cell>
        </row>
        <row r="1327">
          <cell r="C1327">
            <v>28115642</v>
          </cell>
          <cell r="D1327" t="str">
            <v>PARDO NIEVES BERTA</v>
          </cell>
          <cell r="E1327">
            <v>45078.422175925924</v>
          </cell>
        </row>
        <row r="1328">
          <cell r="C1328">
            <v>40215525</v>
          </cell>
          <cell r="D1328" t="str">
            <v>RIOS HERNANDEZ AMPARO</v>
          </cell>
          <cell r="E1328">
            <v>45078.42224537037</v>
          </cell>
        </row>
        <row r="1329">
          <cell r="C1329">
            <v>1098649264</v>
          </cell>
          <cell r="D1329" t="str">
            <v>ROBLES CRUZ JIMY</v>
          </cell>
          <cell r="E1329">
            <v>45078.422939814816</v>
          </cell>
        </row>
        <row r="1330">
          <cell r="C1330">
            <v>80121454</v>
          </cell>
          <cell r="D1330" t="str">
            <v>ACHURY CARDENAS YESID ORLANDO</v>
          </cell>
          <cell r="E1330">
            <v>45078.423333333332</v>
          </cell>
        </row>
        <row r="1331">
          <cell r="C1331">
            <v>3277190</v>
          </cell>
          <cell r="D1331" t="str">
            <v>CONTRERAS PONCE GEIMAR YESID</v>
          </cell>
          <cell r="E1331">
            <v>45078.42355324074</v>
          </cell>
        </row>
        <row r="1332">
          <cell r="C1332">
            <v>79900192</v>
          </cell>
          <cell r="D1332" t="str">
            <v>GOMEZ SANCHEZ OSCAR ANDRES</v>
          </cell>
          <cell r="E1332">
            <v>45078.424143518518</v>
          </cell>
        </row>
        <row r="1333">
          <cell r="C1333">
            <v>80209328</v>
          </cell>
          <cell r="D1333" t="str">
            <v>GONZALEZ ZAMBRANO GUSTAVO</v>
          </cell>
          <cell r="E1333">
            <v>45078.425150462965</v>
          </cell>
        </row>
        <row r="1334">
          <cell r="C1334">
            <v>52164357</v>
          </cell>
          <cell r="D1334" t="str">
            <v>JIMENEZ PEREIRA CLARA INES</v>
          </cell>
          <cell r="E1334">
            <v>45078.425416666665</v>
          </cell>
        </row>
        <row r="1335">
          <cell r="C1335">
            <v>1023974558</v>
          </cell>
          <cell r="D1335" t="str">
            <v>VILLAMIZAR PEÑALOSA NATALIA ANDREA</v>
          </cell>
          <cell r="E1335">
            <v>45078.425856481481</v>
          </cell>
        </row>
        <row r="1336">
          <cell r="C1336">
            <v>35418321</v>
          </cell>
          <cell r="D1336" t="str">
            <v>VEGA CARVAJAL LUZ MERY</v>
          </cell>
          <cell r="E1336">
            <v>45078.426053240742</v>
          </cell>
        </row>
        <row r="1337">
          <cell r="C1337">
            <v>51891606</v>
          </cell>
          <cell r="D1337" t="str">
            <v>PARDO PERALTA LIDA VIANNEY</v>
          </cell>
          <cell r="E1337">
            <v>45078.426388888889</v>
          </cell>
        </row>
        <row r="1338">
          <cell r="C1338">
            <v>76329060</v>
          </cell>
          <cell r="D1338" t="str">
            <v>MONTENEGRO MONTENEGRO YINER</v>
          </cell>
          <cell r="E1338">
            <v>45078.42695601852</v>
          </cell>
        </row>
        <row r="1339">
          <cell r="C1339">
            <v>1022923544</v>
          </cell>
          <cell r="D1339" t="str">
            <v>QUINTERO RAMIREZ RICHARD ANDRES</v>
          </cell>
          <cell r="E1339">
            <v>45078.427129629628</v>
          </cell>
        </row>
        <row r="1340">
          <cell r="C1340">
            <v>11222253</v>
          </cell>
          <cell r="D1340" t="str">
            <v>AGUDELO RODRIGUEZ NOLBERTO</v>
          </cell>
          <cell r="E1340">
            <v>45078.427546296298</v>
          </cell>
        </row>
        <row r="1341">
          <cell r="C1341">
            <v>1022374051</v>
          </cell>
          <cell r="D1341" t="str">
            <v>DIAZ MONTENEGRO OSCAR HERNANDO</v>
          </cell>
          <cell r="E1341">
            <v>45078.427916666667</v>
          </cell>
        </row>
        <row r="1342">
          <cell r="C1342">
            <v>80034804</v>
          </cell>
          <cell r="D1342" t="str">
            <v>SOLANO  HARVEY ALEXANDER</v>
          </cell>
          <cell r="E1342">
            <v>45078.428090277775</v>
          </cell>
        </row>
        <row r="1343">
          <cell r="C1343">
            <v>79527883</v>
          </cell>
          <cell r="D1343" t="str">
            <v>FLOREZ BELTRAN JAIRO</v>
          </cell>
          <cell r="E1343">
            <v>45078.429456018515</v>
          </cell>
        </row>
        <row r="1344">
          <cell r="C1344">
            <v>51765217</v>
          </cell>
          <cell r="D1344" t="str">
            <v>RODRIGUEZ LEON JULIA EDITH</v>
          </cell>
          <cell r="E1344">
            <v>45078.429722222223</v>
          </cell>
        </row>
        <row r="1345">
          <cell r="C1345">
            <v>19192154</v>
          </cell>
          <cell r="D1345" t="str">
            <v>BALLESTEROS LOPEZ BERNABE</v>
          </cell>
          <cell r="E1345">
            <v>45078.429930555554</v>
          </cell>
        </row>
        <row r="1346">
          <cell r="C1346">
            <v>28089341</v>
          </cell>
          <cell r="D1346" t="str">
            <v>MEJIA PINTO LUZ MARINA</v>
          </cell>
          <cell r="E1346">
            <v>45078.430069444446</v>
          </cell>
        </row>
        <row r="1347">
          <cell r="C1347">
            <v>1032384985</v>
          </cell>
          <cell r="D1347" t="str">
            <v>TORRES ANGARITA CRISTIAN IVAN</v>
          </cell>
          <cell r="E1347">
            <v>45078.431226851855</v>
          </cell>
        </row>
        <row r="1348">
          <cell r="C1348">
            <v>1053337276</v>
          </cell>
          <cell r="D1348" t="str">
            <v>REYES SOLANO JHAIR ANDRES</v>
          </cell>
          <cell r="E1348">
            <v>45078.431516203702</v>
          </cell>
        </row>
        <row r="1349">
          <cell r="C1349">
            <v>86085587</v>
          </cell>
          <cell r="D1349" t="str">
            <v>HERNANDEZ LANCHEROS REYZON ALEXANDER</v>
          </cell>
          <cell r="E1349">
            <v>45078.431990740741</v>
          </cell>
        </row>
        <row r="1350">
          <cell r="C1350">
            <v>70909235</v>
          </cell>
          <cell r="D1350" t="str">
            <v>GUZMAN MARTINEZ JAIME EDUARDO</v>
          </cell>
          <cell r="E1350">
            <v>45078.433553240742</v>
          </cell>
        </row>
        <row r="1351">
          <cell r="C1351">
            <v>1032383633</v>
          </cell>
          <cell r="D1351" t="str">
            <v>MURCIA ARIAS JAZMIN ROCIO</v>
          </cell>
          <cell r="E1351">
            <v>45078.434305555558</v>
          </cell>
        </row>
        <row r="1352">
          <cell r="C1352">
            <v>79920179</v>
          </cell>
          <cell r="D1352" t="str">
            <v>ORTIZ CASTIBLANCO OSCAR EDISSON</v>
          </cell>
          <cell r="E1352">
            <v>45078.434421296297</v>
          </cell>
        </row>
        <row r="1353">
          <cell r="C1353">
            <v>1095798347</v>
          </cell>
          <cell r="D1353" t="str">
            <v>MEJIA SERRATO EDWAR ALONSO</v>
          </cell>
          <cell r="E1353">
            <v>45078.434988425928</v>
          </cell>
        </row>
        <row r="1354">
          <cell r="C1354">
            <v>16835469</v>
          </cell>
          <cell r="D1354" t="str">
            <v>BARONA CARABALI JANIOR FERNANDO</v>
          </cell>
          <cell r="E1354">
            <v>45078.436261574076</v>
          </cell>
        </row>
        <row r="1355">
          <cell r="C1355">
            <v>83246491</v>
          </cell>
          <cell r="D1355" t="str">
            <v>RODRIGUEZ ANDRADE JOSE RICARDO</v>
          </cell>
          <cell r="E1355">
            <v>45078.436435185184</v>
          </cell>
        </row>
        <row r="1356">
          <cell r="C1356">
            <v>79958495</v>
          </cell>
          <cell r="D1356" t="str">
            <v>ZUBIETA CORONADO LUIS FERNANDO</v>
          </cell>
          <cell r="E1356">
            <v>45078.436840277776</v>
          </cell>
        </row>
        <row r="1357">
          <cell r="C1357">
            <v>80220316</v>
          </cell>
          <cell r="D1357" t="str">
            <v>MATEUS MARIÑO JAIME ALEXANDER</v>
          </cell>
          <cell r="E1357">
            <v>45078.4372337963</v>
          </cell>
        </row>
        <row r="1358">
          <cell r="C1358">
            <v>1075234351</v>
          </cell>
          <cell r="D1358" t="str">
            <v>RAMIREZ MORENO JONATHAN</v>
          </cell>
          <cell r="E1358">
            <v>45078.4374537037</v>
          </cell>
        </row>
        <row r="1359">
          <cell r="C1359">
            <v>87473139</v>
          </cell>
          <cell r="D1359" t="str">
            <v>NARVAEZ BURBANO RICARDO ANDRES</v>
          </cell>
          <cell r="E1359">
            <v>45078.438310185185</v>
          </cell>
        </row>
        <row r="1360">
          <cell r="C1360">
            <v>1070331598</v>
          </cell>
          <cell r="D1360" t="str">
            <v>ORTIZ LADINO ASBLEY YERITZA</v>
          </cell>
          <cell r="E1360">
            <v>45078.438668981478</v>
          </cell>
        </row>
        <row r="1361">
          <cell r="C1361">
            <v>1071888523</v>
          </cell>
          <cell r="D1361" t="str">
            <v>MARTINEZ AGATON MARCELINO</v>
          </cell>
          <cell r="E1361">
            <v>45078.438784722224</v>
          </cell>
        </row>
        <row r="1362">
          <cell r="C1362">
            <v>74302258</v>
          </cell>
          <cell r="D1362" t="str">
            <v>MEDRANO MUÑOZ JOAQUIN DARIO</v>
          </cell>
          <cell r="E1362">
            <v>45078.439120370371</v>
          </cell>
        </row>
        <row r="1363">
          <cell r="C1363">
            <v>55162126</v>
          </cell>
          <cell r="D1363" t="str">
            <v>RODRIGUEZ MORALES CLAUDIA LUCIA</v>
          </cell>
          <cell r="E1363">
            <v>45078.439432870371</v>
          </cell>
        </row>
        <row r="1364">
          <cell r="C1364">
            <v>1122128334</v>
          </cell>
          <cell r="D1364" t="str">
            <v>PARRA ESPINEL DEIBY ALEXIS</v>
          </cell>
          <cell r="E1364">
            <v>45078.439641203702</v>
          </cell>
        </row>
        <row r="1365">
          <cell r="C1365">
            <v>79913738</v>
          </cell>
          <cell r="D1365" t="str">
            <v>ZULUAGA GOMEZ JORGE ARTURO</v>
          </cell>
          <cell r="E1365">
            <v>45078.439722222225</v>
          </cell>
        </row>
        <row r="1366">
          <cell r="C1366">
            <v>5996456</v>
          </cell>
          <cell r="D1366" t="str">
            <v>MARIN MARIN JAIDER ADRIAN</v>
          </cell>
          <cell r="E1366">
            <v>45078.439895833333</v>
          </cell>
        </row>
        <row r="1367">
          <cell r="C1367">
            <v>24346730</v>
          </cell>
          <cell r="D1367" t="str">
            <v>ARICAPA BARRAGAN SANDRA JIMENA</v>
          </cell>
          <cell r="E1367">
            <v>45078.440960648149</v>
          </cell>
        </row>
        <row r="1368">
          <cell r="C1368">
            <v>79471360</v>
          </cell>
          <cell r="D1368" t="str">
            <v>MONTENEGRO GARCIA WINSTON</v>
          </cell>
          <cell r="E1368">
            <v>45078.441203703704</v>
          </cell>
        </row>
        <row r="1369">
          <cell r="C1369">
            <v>1082125423</v>
          </cell>
          <cell r="D1369" t="str">
            <v>TORRES SANCHEZ MAYERLY ANDREA</v>
          </cell>
          <cell r="E1369">
            <v>45078.441932870373</v>
          </cell>
        </row>
        <row r="1370">
          <cell r="C1370">
            <v>13176189</v>
          </cell>
          <cell r="D1370" t="str">
            <v>PEÑA PEREZ YASMAR</v>
          </cell>
          <cell r="E1370">
            <v>45078.442708333336</v>
          </cell>
        </row>
        <row r="1371">
          <cell r="C1371">
            <v>80772090</v>
          </cell>
          <cell r="D1371" t="str">
            <v>MOREO RODRIGUEZ JUAN PABLO</v>
          </cell>
          <cell r="E1371">
            <v>45078.445150462961</v>
          </cell>
        </row>
        <row r="1372">
          <cell r="C1372">
            <v>98764511</v>
          </cell>
          <cell r="D1372" t="str">
            <v>CARMONA  JARAMILLO  EDWIN  ANDRES</v>
          </cell>
          <cell r="E1372">
            <v>45078.445196759261</v>
          </cell>
        </row>
        <row r="1373">
          <cell r="C1373">
            <v>1094882110</v>
          </cell>
          <cell r="D1373" t="str">
            <v>QUITIAN CUENCA ANDREA PATRICIA</v>
          </cell>
          <cell r="E1373">
            <v>45078.446400462963</v>
          </cell>
        </row>
        <row r="1374">
          <cell r="C1374">
            <v>1036676514</v>
          </cell>
          <cell r="D1374" t="str">
            <v>GARIBELLO ECHAVARRIA JHORLEY</v>
          </cell>
          <cell r="E1374">
            <v>45078.446956018517</v>
          </cell>
        </row>
        <row r="1375">
          <cell r="C1375">
            <v>80024831</v>
          </cell>
          <cell r="D1375" t="str">
            <v>MEJIA CORTES RICHARD LEONARDO</v>
          </cell>
          <cell r="E1375">
            <v>45078.448298611111</v>
          </cell>
        </row>
        <row r="1376">
          <cell r="C1376">
            <v>1121816056</v>
          </cell>
          <cell r="D1376" t="str">
            <v>SARMIENTO HINOJOSA WILSON  RAUL</v>
          </cell>
          <cell r="E1376">
            <v>45078.448969907404</v>
          </cell>
        </row>
        <row r="1377">
          <cell r="C1377">
            <v>1109265797</v>
          </cell>
          <cell r="D1377" t="str">
            <v>OSPINA PEREZ CARLOS ANDRES</v>
          </cell>
          <cell r="E1377">
            <v>45078.450300925928</v>
          </cell>
        </row>
        <row r="1378">
          <cell r="C1378">
            <v>81754121</v>
          </cell>
          <cell r="D1378" t="str">
            <v>DIOSA MEJIA YOMAR STIVEN</v>
          </cell>
          <cell r="E1378">
            <v>45078.453287037039</v>
          </cell>
        </row>
        <row r="1379">
          <cell r="C1379">
            <v>1022323885</v>
          </cell>
          <cell r="D1379" t="str">
            <v>MORENO BOLAÑOS WILSON GUSTAVO</v>
          </cell>
          <cell r="E1379">
            <v>45078.455428240741</v>
          </cell>
        </row>
        <row r="1380">
          <cell r="C1380">
            <v>1098751032</v>
          </cell>
          <cell r="D1380" t="str">
            <v>MANRIQUE GUARIN IVAN DARIO</v>
          </cell>
          <cell r="E1380">
            <v>45078.460011574076</v>
          </cell>
        </row>
        <row r="1381">
          <cell r="C1381">
            <v>1118532661</v>
          </cell>
          <cell r="D1381" t="str">
            <v>NIÑO RODRIGUEZ DANIEL ANDRES</v>
          </cell>
          <cell r="E1381">
            <v>45078.460057870368</v>
          </cell>
        </row>
        <row r="1382">
          <cell r="C1382">
            <v>1064989891</v>
          </cell>
          <cell r="D1382" t="str">
            <v>GALARCIO NEGRETE EVER JOSE</v>
          </cell>
          <cell r="E1382">
            <v>45078.460636574076</v>
          </cell>
        </row>
        <row r="1383">
          <cell r="C1383">
            <v>17339428</v>
          </cell>
          <cell r="D1383" t="str">
            <v>MANRRIQUE SANCHEZ MIGUEL ANGEL</v>
          </cell>
          <cell r="E1383">
            <v>45078.460844907408</v>
          </cell>
        </row>
        <row r="1384">
          <cell r="C1384">
            <v>86006666</v>
          </cell>
          <cell r="D1384" t="str">
            <v>ORDOÑEZ SAAVEDRA JOHN JAIRO</v>
          </cell>
          <cell r="E1384">
            <v>45078.461018518516</v>
          </cell>
        </row>
        <row r="1385">
          <cell r="C1385">
            <v>91110302</v>
          </cell>
          <cell r="D1385" t="str">
            <v>GOMEZ RODRIGUEZ IVAN FERNANDO</v>
          </cell>
          <cell r="E1385">
            <v>45078.461041666669</v>
          </cell>
        </row>
        <row r="1386">
          <cell r="C1386">
            <v>80750713</v>
          </cell>
          <cell r="D1386" t="str">
            <v>LÓPEZ SALAMANCA  CARLOS ANDRÉS</v>
          </cell>
          <cell r="E1386">
            <v>45078.461909722224</v>
          </cell>
        </row>
        <row r="1387">
          <cell r="C1387">
            <v>40402673</v>
          </cell>
          <cell r="D1387" t="str">
            <v>LOZANO CASAS SANDRA BIBIANA</v>
          </cell>
          <cell r="E1387">
            <v>45078.464050925926</v>
          </cell>
        </row>
        <row r="1388">
          <cell r="C1388">
            <v>1058970188</v>
          </cell>
          <cell r="D1388" t="str">
            <v>CHAVES OMEN CAMILO ANDRES</v>
          </cell>
          <cell r="E1388">
            <v>45078.464872685188</v>
          </cell>
        </row>
        <row r="1389">
          <cell r="C1389">
            <v>74080498</v>
          </cell>
          <cell r="D1389" t="str">
            <v>HERNANDEZ ARIAS JEINER ALIRIO</v>
          </cell>
          <cell r="E1389">
            <v>45078.467106481483</v>
          </cell>
        </row>
        <row r="1390">
          <cell r="C1390">
            <v>10029789</v>
          </cell>
          <cell r="D1390" t="str">
            <v>MOSQUERA MOSQUERA YEFRY EMIR</v>
          </cell>
          <cell r="E1390">
            <v>45078.468356481484</v>
          </cell>
        </row>
        <row r="1391">
          <cell r="C1391">
            <v>98763789</v>
          </cell>
          <cell r="D1391" t="str">
            <v>SANMARTIN GOMEZ CARLOS  ROBERTO</v>
          </cell>
          <cell r="E1391">
            <v>45078.472280092596</v>
          </cell>
        </row>
        <row r="1392">
          <cell r="C1392">
            <v>1122784150</v>
          </cell>
          <cell r="D1392" t="str">
            <v>TAPIA CARLOSAMA  DEYANIRA LISBETH</v>
          </cell>
          <cell r="E1392">
            <v>45078.473344907405</v>
          </cell>
        </row>
        <row r="1393">
          <cell r="C1393">
            <v>1016018852</v>
          </cell>
          <cell r="D1393" t="str">
            <v>AREVALO ROMERO ESTEFANY CAROLINA</v>
          </cell>
          <cell r="E1393">
            <v>45078.478877314818</v>
          </cell>
        </row>
        <row r="1394">
          <cell r="C1394">
            <v>1093220502</v>
          </cell>
          <cell r="D1394" t="str">
            <v>SALAZAR IDÁRRAGA ANDRÉS FELIPE</v>
          </cell>
          <cell r="E1394">
            <v>45078.482118055559</v>
          </cell>
        </row>
        <row r="1395">
          <cell r="C1395">
            <v>16495036</v>
          </cell>
          <cell r="D1395" t="str">
            <v>ASPRILLA IBARGUEN EDGAR DARIO</v>
          </cell>
          <cell r="E1395">
            <v>45078.482708333337</v>
          </cell>
        </row>
        <row r="1396">
          <cell r="C1396">
            <v>1101754546</v>
          </cell>
          <cell r="D1396" t="str">
            <v>GUIZA VARGAS NANCY</v>
          </cell>
          <cell r="E1396">
            <v>45078.486168981479</v>
          </cell>
        </row>
        <row r="1397">
          <cell r="C1397">
            <v>1075215974</v>
          </cell>
          <cell r="D1397" t="str">
            <v>SANABRIA LOSADA DENIS</v>
          </cell>
          <cell r="E1397">
            <v>45078.488854166666</v>
          </cell>
        </row>
        <row r="1398">
          <cell r="C1398">
            <v>1005604181</v>
          </cell>
          <cell r="D1398" t="str">
            <v>ORTIZ SANTOS BRAYAN JOSE</v>
          </cell>
          <cell r="E1398">
            <v>45078.489282407405</v>
          </cell>
        </row>
        <row r="1399">
          <cell r="C1399">
            <v>51714498</v>
          </cell>
          <cell r="D1399" t="str">
            <v>MIDEROS ROSERO PATRICIA CRISTINA</v>
          </cell>
          <cell r="E1399">
            <v>45078.494490740741</v>
          </cell>
        </row>
        <row r="1400">
          <cell r="C1400">
            <v>79341179</v>
          </cell>
          <cell r="D1400" t="str">
            <v>MELO GARZON LEONARDO</v>
          </cell>
          <cell r="E1400">
            <v>45078.495243055557</v>
          </cell>
        </row>
        <row r="1401">
          <cell r="C1401">
            <v>1086548003</v>
          </cell>
          <cell r="D1401" t="str">
            <v>MUÑOZ  FERNÁNDEZ  FABIAN ALEXANDER</v>
          </cell>
          <cell r="E1401">
            <v>45078.500277777777</v>
          </cell>
        </row>
        <row r="1402">
          <cell r="C1402">
            <v>66966083</v>
          </cell>
          <cell r="D1402" t="str">
            <v>JIMENEZ RAMOS CLAUDIA XIMENA</v>
          </cell>
          <cell r="E1402">
            <v>45078.503819444442</v>
          </cell>
        </row>
        <row r="1403">
          <cell r="C1403">
            <v>1121876739</v>
          </cell>
          <cell r="D1403" t="str">
            <v>SALAS PEÑA JUAN PABLO</v>
          </cell>
          <cell r="E1403">
            <v>45078.516481481478</v>
          </cell>
        </row>
        <row r="1404">
          <cell r="C1404">
            <v>63561427</v>
          </cell>
          <cell r="D1404" t="str">
            <v>BLANCO  LINDA ZULIME</v>
          </cell>
          <cell r="E1404">
            <v>45078.615879629629</v>
          </cell>
        </row>
        <row r="1405">
          <cell r="C1405">
            <v>52076088</v>
          </cell>
          <cell r="D1405" t="str">
            <v>BONILLA RENGIFO DERLI PILAR</v>
          </cell>
          <cell r="E1405">
            <v>45078.617025462961</v>
          </cell>
        </row>
        <row r="1406">
          <cell r="C1406">
            <v>1118556023</v>
          </cell>
          <cell r="D1406" t="str">
            <v>BENÍTEZ  TARACHE  CARLOS ALFREDO</v>
          </cell>
          <cell r="E1406">
            <v>45078.625844907408</v>
          </cell>
        </row>
        <row r="1407">
          <cell r="C1407">
            <v>1049627883</v>
          </cell>
          <cell r="D1407" t="str">
            <v>AHUMADA  TORRES LIZETH JOHANA</v>
          </cell>
          <cell r="E1407">
            <v>45078.629710648151</v>
          </cell>
        </row>
        <row r="1408">
          <cell r="C1408">
            <v>80865264</v>
          </cell>
          <cell r="D1408" t="str">
            <v>TRIVIÑO ROJAS GUSTAVO ADOLFO</v>
          </cell>
          <cell r="E1408">
            <v>45078.631655092591</v>
          </cell>
        </row>
        <row r="1409">
          <cell r="C1409">
            <v>1090435322</v>
          </cell>
          <cell r="D1409" t="str">
            <v>LIZARAZO BUITRAGO MAIRA  ALEJANDRA</v>
          </cell>
          <cell r="E1409">
            <v>45078.636655092596</v>
          </cell>
        </row>
        <row r="1410">
          <cell r="C1410">
            <v>80902841</v>
          </cell>
          <cell r="D1410" t="str">
            <v>MARULANDA GOMEZ ALEXANDER</v>
          </cell>
          <cell r="E1410">
            <v>45078.643310185187</v>
          </cell>
        </row>
        <row r="1411">
          <cell r="C1411">
            <v>88157477</v>
          </cell>
          <cell r="D1411" t="str">
            <v>MENESES GELVES HERNAN  ALONSO</v>
          </cell>
          <cell r="E1411">
            <v>45100.700879629629</v>
          </cell>
        </row>
        <row r="1412">
          <cell r="C1412">
            <v>1088271743</v>
          </cell>
          <cell r="D1412" t="str">
            <v>ARDILA GOMEZ SANDRA MILENA</v>
          </cell>
          <cell r="E1412">
            <v>45112.686539351853</v>
          </cell>
        </row>
        <row r="1413">
          <cell r="C1413">
            <v>52712590</v>
          </cell>
          <cell r="D1413" t="str">
            <v>MONTOYA CIFUENTES JOHANNA  ANDREA</v>
          </cell>
          <cell r="E1413">
            <v>45121.704837962963</v>
          </cell>
        </row>
        <row r="1414">
          <cell r="C1414">
            <v>82392520</v>
          </cell>
          <cell r="D1414" t="str">
            <v>VASQUEZ ARGUELLO DIEGO FERNANDO</v>
          </cell>
          <cell r="E1414">
            <v>45121.711238425924</v>
          </cell>
        </row>
        <row r="1415">
          <cell r="C1415">
            <v>3033563</v>
          </cell>
          <cell r="D1415" t="str">
            <v>RODRIGUEZ MORA PEDRO IGNACIO</v>
          </cell>
          <cell r="E1415">
            <v>45222.375868055555</v>
          </cell>
        </row>
        <row r="1416">
          <cell r="C1416">
            <v>13508430</v>
          </cell>
          <cell r="D1416" t="str">
            <v>ORTEGA  NECTTOR</v>
          </cell>
          <cell r="E1416">
            <v>45222.377106481479</v>
          </cell>
        </row>
        <row r="1417">
          <cell r="C1417">
            <v>79810532</v>
          </cell>
          <cell r="D1417" t="str">
            <v>PACHON VILLALOBOS WILSON JHAIR</v>
          </cell>
          <cell r="E1417">
            <v>45222.377534722225</v>
          </cell>
        </row>
        <row r="1418">
          <cell r="C1418">
            <v>1080932585</v>
          </cell>
          <cell r="D1418" t="str">
            <v>MURCIA TOVAR RUBIELA</v>
          </cell>
          <cell r="E1418">
            <v>45222.378333333334</v>
          </cell>
        </row>
        <row r="1419">
          <cell r="C1419">
            <v>7180385</v>
          </cell>
          <cell r="D1419" t="str">
            <v>GONZALEZ TORRES IVAN ESTEBAN</v>
          </cell>
          <cell r="E1419">
            <v>45222.38003472222</v>
          </cell>
        </row>
        <row r="1420">
          <cell r="C1420">
            <v>79382564</v>
          </cell>
          <cell r="D1420" t="str">
            <v>GUTIERREZ SABOGAL CAMILO</v>
          </cell>
          <cell r="E1420">
            <v>45222.380104166667</v>
          </cell>
        </row>
        <row r="1421">
          <cell r="C1421">
            <v>1020723476</v>
          </cell>
          <cell r="D1421" t="str">
            <v>CARVAJAL GUAJE JOHN FREDDY</v>
          </cell>
          <cell r="E1421">
            <v>45222.380393518521</v>
          </cell>
        </row>
        <row r="1422">
          <cell r="C1422">
            <v>51679793</v>
          </cell>
          <cell r="D1422" t="str">
            <v>MARTINEZ ARAQUE MARTHA CRISTINA</v>
          </cell>
          <cell r="E1422">
            <v>45222.380671296298</v>
          </cell>
        </row>
        <row r="1423">
          <cell r="C1423">
            <v>52559784</v>
          </cell>
          <cell r="D1423" t="str">
            <v>RIVERA  RIPPE AYDEE</v>
          </cell>
          <cell r="E1423">
            <v>45222.380671296298</v>
          </cell>
        </row>
        <row r="1424">
          <cell r="C1424">
            <v>1017130705</v>
          </cell>
          <cell r="D1424" t="str">
            <v>MORALES NUNEZ JORGE ANDRES</v>
          </cell>
          <cell r="E1424">
            <v>45222.380694444444</v>
          </cell>
        </row>
        <row r="1425">
          <cell r="C1425">
            <v>92513069</v>
          </cell>
          <cell r="D1425" t="str">
            <v>LOPEZ GARCIA HECTOR ALFONSO</v>
          </cell>
          <cell r="E1425">
            <v>45222.381168981483</v>
          </cell>
        </row>
        <row r="1426">
          <cell r="C1426">
            <v>1055312919</v>
          </cell>
          <cell r="D1426" t="str">
            <v>CACHOPE PEREZ JORGE LEONARDO</v>
          </cell>
          <cell r="E1426">
            <v>45222.381226851852</v>
          </cell>
        </row>
        <row r="1427">
          <cell r="C1427">
            <v>37555772</v>
          </cell>
          <cell r="D1427" t="str">
            <v>LOZANO CASTELLANOS LIGIA CRISTINA</v>
          </cell>
          <cell r="E1427">
            <v>45222.381539351853</v>
          </cell>
        </row>
        <row r="1428">
          <cell r="C1428">
            <v>2989561</v>
          </cell>
          <cell r="D1428" t="str">
            <v>CASTRO CARRILLO YESID</v>
          </cell>
          <cell r="E1428">
            <v>45222.381585648145</v>
          </cell>
        </row>
        <row r="1429">
          <cell r="C1429">
            <v>1101782373</v>
          </cell>
          <cell r="D1429" t="str">
            <v>CONTRERAS HERRERA YULIETH PAOLA</v>
          </cell>
          <cell r="E1429">
            <v>45222.381655092591</v>
          </cell>
        </row>
        <row r="1430">
          <cell r="C1430">
            <v>6244987</v>
          </cell>
          <cell r="D1430" t="str">
            <v>HERNANDEZ CAÑARTE BELISARIO</v>
          </cell>
          <cell r="E1430">
            <v>45222.381782407407</v>
          </cell>
        </row>
        <row r="1431">
          <cell r="C1431">
            <v>41753379</v>
          </cell>
          <cell r="D1431" t="str">
            <v>OSORIO ARROYAVE MARTHA LUCIA</v>
          </cell>
          <cell r="E1431">
            <v>45222.381863425922</v>
          </cell>
        </row>
        <row r="1432">
          <cell r="C1432">
            <v>1013630546</v>
          </cell>
          <cell r="D1432" t="str">
            <v>DONATO CUEVAS CAROL YOGELI</v>
          </cell>
          <cell r="E1432">
            <v>45222.381874999999</v>
          </cell>
        </row>
        <row r="1433">
          <cell r="C1433">
            <v>1110532848</v>
          </cell>
          <cell r="D1433" t="str">
            <v>CARDENAS GONZALEZ SERGIO EDUARDO</v>
          </cell>
          <cell r="E1433">
            <v>45222.38212962963</v>
          </cell>
        </row>
        <row r="1434">
          <cell r="C1434">
            <v>3174325</v>
          </cell>
          <cell r="D1434" t="str">
            <v>GOMEZ CASTILLO JOHN EDWARD</v>
          </cell>
          <cell r="E1434">
            <v>45222.382268518515</v>
          </cell>
        </row>
        <row r="1435">
          <cell r="C1435">
            <v>63534065</v>
          </cell>
          <cell r="D1435" t="str">
            <v>ERAZO RIVAS SORANY VIVIANA</v>
          </cell>
          <cell r="E1435">
            <v>45222.382337962961</v>
          </cell>
        </row>
        <row r="1436">
          <cell r="C1436">
            <v>43191497</v>
          </cell>
          <cell r="D1436" t="str">
            <v>SUAREZ SANCHEZ JENNY COLOMBIA</v>
          </cell>
          <cell r="E1436">
            <v>45222.382418981484</v>
          </cell>
        </row>
        <row r="1437">
          <cell r="C1437">
            <v>7320160</v>
          </cell>
          <cell r="D1437" t="str">
            <v>ALARCON ANTONIO JULIO ALFREDO</v>
          </cell>
          <cell r="E1437">
            <v>45222.382615740738</v>
          </cell>
        </row>
        <row r="1438">
          <cell r="C1438">
            <v>80728855</v>
          </cell>
          <cell r="D1438" t="str">
            <v>CUEVAS MANCERA JUAN CARLOS</v>
          </cell>
          <cell r="E1438">
            <v>45222.382696759261</v>
          </cell>
        </row>
        <row r="1439">
          <cell r="C1439">
            <v>79471806</v>
          </cell>
          <cell r="D1439" t="str">
            <v>AYA PEREZ JAVIER OSWALDO</v>
          </cell>
          <cell r="E1439">
            <v>45222.382708333331</v>
          </cell>
        </row>
        <row r="1440">
          <cell r="C1440">
            <v>91107629</v>
          </cell>
          <cell r="D1440" t="str">
            <v>MALAGON PINTO JAIRO</v>
          </cell>
          <cell r="E1440">
            <v>45222.382719907408</v>
          </cell>
        </row>
        <row r="1441">
          <cell r="C1441">
            <v>13539558</v>
          </cell>
          <cell r="D1441" t="str">
            <v>DIAZ ARDILA LUIS FREDY</v>
          </cell>
          <cell r="E1441">
            <v>45222.382777777777</v>
          </cell>
        </row>
        <row r="1442">
          <cell r="C1442">
            <v>16045335</v>
          </cell>
          <cell r="D1442" t="str">
            <v>GALVEZ BETANCOURTH EDWIN HERNANDO</v>
          </cell>
          <cell r="E1442">
            <v>45222.382789351854</v>
          </cell>
        </row>
        <row r="1443">
          <cell r="C1443">
            <v>1016038561</v>
          </cell>
          <cell r="D1443" t="str">
            <v>VELEZ ZAPATA ANA CAROLINA</v>
          </cell>
          <cell r="E1443">
            <v>45222.382939814815</v>
          </cell>
        </row>
        <row r="1444">
          <cell r="C1444">
            <v>1113524908</v>
          </cell>
          <cell r="D1444" t="str">
            <v>MONTOYA RAMIREZ RICARDO</v>
          </cell>
          <cell r="E1444">
            <v>45222.382962962962</v>
          </cell>
        </row>
        <row r="1445">
          <cell r="C1445">
            <v>80015991</v>
          </cell>
          <cell r="D1445" t="str">
            <v>PEREZ PARRA ALEXANDER</v>
          </cell>
          <cell r="E1445">
            <v>45222.383113425924</v>
          </cell>
        </row>
        <row r="1446">
          <cell r="C1446">
            <v>1017122136</v>
          </cell>
          <cell r="D1446" t="str">
            <v>CALDERON OLARTE JUAN DAVID</v>
          </cell>
          <cell r="E1446">
            <v>45222.383159722223</v>
          </cell>
        </row>
        <row r="1447">
          <cell r="C1447">
            <v>16629393</v>
          </cell>
          <cell r="D1447" t="str">
            <v>CALVO GARCIA DANIEL HERNAN</v>
          </cell>
          <cell r="E1447">
            <v>45222.383321759262</v>
          </cell>
        </row>
        <row r="1448">
          <cell r="C1448">
            <v>1069734430</v>
          </cell>
          <cell r="D1448" t="str">
            <v>CUECA CARDENAS YEISON EDUARDO</v>
          </cell>
          <cell r="E1448">
            <v>45222.38349537037</v>
          </cell>
        </row>
        <row r="1449">
          <cell r="C1449">
            <v>1023928059</v>
          </cell>
          <cell r="D1449" t="str">
            <v>GONZALEZ HORTUA JESSICA ANDREA</v>
          </cell>
          <cell r="E1449">
            <v>45222.38349537037</v>
          </cell>
        </row>
        <row r="1450">
          <cell r="C1450">
            <v>14567350</v>
          </cell>
          <cell r="D1450" t="str">
            <v>AGUDELO VARGAS NILTON EDWARD</v>
          </cell>
          <cell r="E1450">
            <v>45222.383587962962</v>
          </cell>
        </row>
        <row r="1451">
          <cell r="C1451">
            <v>52888976</v>
          </cell>
          <cell r="D1451" t="str">
            <v>BONILLA SANABRIA ADRIANA MAYERLY</v>
          </cell>
          <cell r="E1451">
            <v>45222.384016203701</v>
          </cell>
        </row>
        <row r="1452">
          <cell r="C1452">
            <v>17588776</v>
          </cell>
          <cell r="D1452" t="str">
            <v>ACOSTA  FRANKLIN HEILER</v>
          </cell>
          <cell r="E1452">
            <v>45222.384085648147</v>
          </cell>
        </row>
        <row r="1453">
          <cell r="C1453">
            <v>80173137</v>
          </cell>
          <cell r="D1453" t="str">
            <v>BALLESTEROS RAMIREZ OSCAR ALFONSO</v>
          </cell>
          <cell r="E1453">
            <v>45222.384108796294</v>
          </cell>
        </row>
        <row r="1454">
          <cell r="C1454">
            <v>5692449</v>
          </cell>
          <cell r="D1454" t="str">
            <v>LIZARAZO ARGUELLO YAMID ALBERTO</v>
          </cell>
          <cell r="E1454">
            <v>45222.384131944447</v>
          </cell>
        </row>
        <row r="1455">
          <cell r="C1455">
            <v>1085261143</v>
          </cell>
          <cell r="D1455" t="str">
            <v>GUERRERO FLOREZ JOHANA ELIZABETH</v>
          </cell>
          <cell r="E1455">
            <v>45222.384131944447</v>
          </cell>
        </row>
        <row r="1456">
          <cell r="C1456">
            <v>1049619982</v>
          </cell>
          <cell r="D1456" t="str">
            <v>ARIAS OJEDA HENRY RODRIGO</v>
          </cell>
          <cell r="E1456">
            <v>45222.384212962963</v>
          </cell>
        </row>
        <row r="1457">
          <cell r="C1457">
            <v>1026260649</v>
          </cell>
          <cell r="D1457" t="str">
            <v>MAZUERA LOPEZ OSCAR DANILO</v>
          </cell>
          <cell r="E1457">
            <v>45222.384583333333</v>
          </cell>
        </row>
        <row r="1458">
          <cell r="C1458">
            <v>71351855</v>
          </cell>
          <cell r="D1458" t="str">
            <v>GELES ARIAS CARLOS ALBERTO</v>
          </cell>
          <cell r="E1458">
            <v>45222.384606481479</v>
          </cell>
        </row>
        <row r="1459">
          <cell r="C1459">
            <v>86080013</v>
          </cell>
          <cell r="D1459" t="str">
            <v>QUIROZ  BAQUERO  EDILSON  OSWALDO</v>
          </cell>
          <cell r="E1459">
            <v>45222.384710648148</v>
          </cell>
        </row>
        <row r="1460">
          <cell r="C1460">
            <v>76342989</v>
          </cell>
          <cell r="D1460" t="str">
            <v>CAMPO ASTAIZA WILMAR HERNEY</v>
          </cell>
          <cell r="E1460">
            <v>45222.384895833333</v>
          </cell>
        </row>
        <row r="1461">
          <cell r="C1461">
            <v>12973256</v>
          </cell>
          <cell r="D1461" t="str">
            <v>GARCIA ORTEGA HUGO ALFREDO</v>
          </cell>
          <cell r="E1461">
            <v>45222.384953703702</v>
          </cell>
        </row>
        <row r="1462">
          <cell r="C1462">
            <v>1069730309</v>
          </cell>
          <cell r="D1462" t="str">
            <v>ZAMUDIO MORA JHON JEIVER</v>
          </cell>
          <cell r="E1462">
            <v>45222.385011574072</v>
          </cell>
        </row>
        <row r="1463">
          <cell r="C1463">
            <v>79651221</v>
          </cell>
          <cell r="D1463" t="str">
            <v>DEVIA MEDINA JORGE ELIECER</v>
          </cell>
          <cell r="E1463">
            <v>45222.385474537034</v>
          </cell>
        </row>
        <row r="1464">
          <cell r="C1464">
            <v>23496352</v>
          </cell>
          <cell r="D1464" t="str">
            <v>LEMUS MURCIA LUCY MARIELA</v>
          </cell>
          <cell r="E1464">
            <v>45222.385682870372</v>
          </cell>
        </row>
        <row r="1465">
          <cell r="C1465">
            <v>4236685</v>
          </cell>
          <cell r="D1465" t="str">
            <v>MUÑOZ MONRROY ELIAS</v>
          </cell>
          <cell r="E1465">
            <v>45222.385821759257</v>
          </cell>
        </row>
        <row r="1466">
          <cell r="C1466">
            <v>88274126</v>
          </cell>
          <cell r="D1466" t="str">
            <v>MIRANDA HERRERA FELIX DANIEL</v>
          </cell>
          <cell r="E1466">
            <v>45222.38585648148</v>
          </cell>
        </row>
        <row r="1467">
          <cell r="C1467">
            <v>1082921303</v>
          </cell>
          <cell r="D1467" t="str">
            <v>NIÑO PULIDO EDGAR IGNACIO</v>
          </cell>
          <cell r="E1467">
            <v>45222.386087962965</v>
          </cell>
        </row>
        <row r="1468">
          <cell r="C1468">
            <v>1053769154</v>
          </cell>
          <cell r="D1468" t="str">
            <v>VARGAS ARIAS CHRISTIAN CAMILO</v>
          </cell>
          <cell r="E1468">
            <v>45222.386122685188</v>
          </cell>
        </row>
        <row r="1469">
          <cell r="C1469">
            <v>1093775549</v>
          </cell>
          <cell r="D1469" t="str">
            <v>UREÑA GOMEZ JEFERSON EDUARDO</v>
          </cell>
          <cell r="E1469">
            <v>45222.386354166665</v>
          </cell>
        </row>
        <row r="1470">
          <cell r="C1470">
            <v>1023906551</v>
          </cell>
          <cell r="D1470" t="str">
            <v>OSPINA RAMIREZ JAIME ANDRES</v>
          </cell>
          <cell r="E1470">
            <v>45222.386504629627</v>
          </cell>
        </row>
        <row r="1471">
          <cell r="C1471">
            <v>11808270</v>
          </cell>
          <cell r="D1471" t="str">
            <v>ARRIETA PINEDA EDGARDO RAFAEL</v>
          </cell>
          <cell r="E1471">
            <v>45222.386516203704</v>
          </cell>
        </row>
        <row r="1472">
          <cell r="C1472">
            <v>41527398</v>
          </cell>
          <cell r="D1472" t="str">
            <v>FAGUA CRUZ JULIA MARIA</v>
          </cell>
          <cell r="E1472">
            <v>45222.386562500003</v>
          </cell>
        </row>
        <row r="1473">
          <cell r="C1473">
            <v>79342691</v>
          </cell>
          <cell r="D1473" t="str">
            <v>USECHE BUITRAGO ALEXANDER</v>
          </cell>
          <cell r="E1473">
            <v>45222.386597222219</v>
          </cell>
        </row>
        <row r="1474">
          <cell r="C1474">
            <v>1078347101</v>
          </cell>
          <cell r="D1474" t="str">
            <v>ROJAS BARRIOS EDDIE ALBERTO</v>
          </cell>
          <cell r="E1474">
            <v>45222.386678240742</v>
          </cell>
        </row>
        <row r="1475">
          <cell r="C1475">
            <v>15932282</v>
          </cell>
          <cell r="D1475" t="str">
            <v>PARRA AYALA EDILSON DE JESUS</v>
          </cell>
          <cell r="E1475">
            <v>45222.386805555558</v>
          </cell>
        </row>
        <row r="1476">
          <cell r="C1476">
            <v>1014251409</v>
          </cell>
          <cell r="D1476" t="str">
            <v>CHAPARRO  ITURRIAGO JORGE LUIS</v>
          </cell>
          <cell r="E1476">
            <v>45222.386817129627</v>
          </cell>
        </row>
        <row r="1477">
          <cell r="C1477">
            <v>1053775728</v>
          </cell>
          <cell r="D1477" t="str">
            <v>JIMENEZ CRUZ MARCELO</v>
          </cell>
          <cell r="E1477">
            <v>45222.38685185185</v>
          </cell>
        </row>
        <row r="1478">
          <cell r="C1478">
            <v>1022973859</v>
          </cell>
          <cell r="D1478" t="str">
            <v>GELVEZ QUINTERO MONICA MILENA</v>
          </cell>
          <cell r="E1478">
            <v>45222.38685185185</v>
          </cell>
        </row>
        <row r="1479">
          <cell r="C1479">
            <v>1022936286</v>
          </cell>
          <cell r="D1479" t="str">
            <v>MEJIA PEREZ YEISON</v>
          </cell>
          <cell r="E1479">
            <v>45222.387106481481</v>
          </cell>
        </row>
        <row r="1480">
          <cell r="C1480">
            <v>52107692</v>
          </cell>
          <cell r="D1480" t="str">
            <v>FIERRO FLOREZ ALEXANDRA LILIAM</v>
          </cell>
          <cell r="E1480">
            <v>45222.387199074074</v>
          </cell>
        </row>
        <row r="1481">
          <cell r="C1481">
            <v>5306171</v>
          </cell>
          <cell r="D1481" t="str">
            <v>MARTINEZ BENAVIDES JOSE ALBERTO</v>
          </cell>
          <cell r="E1481">
            <v>45222.387824074074</v>
          </cell>
        </row>
        <row r="1482">
          <cell r="C1482">
            <v>80147724</v>
          </cell>
          <cell r="D1482" t="str">
            <v>FORERO PRIETO EDGAR HERNAN</v>
          </cell>
          <cell r="E1482">
            <v>45222.387962962966</v>
          </cell>
        </row>
        <row r="1483">
          <cell r="C1483">
            <v>1042060934</v>
          </cell>
          <cell r="D1483" t="str">
            <v>CORREA GARCIA ADRIAN FERNEY</v>
          </cell>
          <cell r="E1483">
            <v>45222.387997685182</v>
          </cell>
        </row>
        <row r="1484">
          <cell r="C1484">
            <v>1053339328</v>
          </cell>
          <cell r="D1484" t="str">
            <v>VELASQUEZ ACERO DAYANA MARISOL</v>
          </cell>
          <cell r="E1484">
            <v>45222.388032407405</v>
          </cell>
        </row>
        <row r="1485">
          <cell r="C1485">
            <v>1101049017</v>
          </cell>
          <cell r="D1485" t="str">
            <v>SALAZAR VEZGA ELBER NORBERTO</v>
          </cell>
          <cell r="E1485">
            <v>45222.388090277775</v>
          </cell>
        </row>
        <row r="1486">
          <cell r="C1486">
            <v>1032363222</v>
          </cell>
          <cell r="D1486" t="str">
            <v>ARIAS ROMERO ANDRES</v>
          </cell>
          <cell r="E1486">
            <v>45222.388171296298</v>
          </cell>
        </row>
        <row r="1487">
          <cell r="C1487">
            <v>1053558119</v>
          </cell>
          <cell r="D1487" t="str">
            <v>SANABRIA BONILLA JULIO CESAR</v>
          </cell>
          <cell r="E1487">
            <v>45222.38857638889</v>
          </cell>
        </row>
        <row r="1488">
          <cell r="C1488">
            <v>79515324</v>
          </cell>
          <cell r="D1488" t="str">
            <v>BALLEN GARCIA EDILBERTO</v>
          </cell>
          <cell r="E1488">
            <v>45222.388599537036</v>
          </cell>
        </row>
        <row r="1489">
          <cell r="C1489">
            <v>80140836</v>
          </cell>
          <cell r="D1489" t="str">
            <v>SANGUINETTI GONZALEZ FABIAN ANDRES</v>
          </cell>
          <cell r="E1489">
            <v>45222.388611111113</v>
          </cell>
        </row>
        <row r="1490">
          <cell r="C1490">
            <v>1121877880</v>
          </cell>
          <cell r="D1490" t="str">
            <v>SACHICA ACOSTA LUIS EDUARDO</v>
          </cell>
          <cell r="E1490">
            <v>45222.388703703706</v>
          </cell>
        </row>
        <row r="1491">
          <cell r="C1491">
            <v>1019006896</v>
          </cell>
          <cell r="D1491" t="str">
            <v>CASTRO GOMEZ DIEGO FERNANDO</v>
          </cell>
          <cell r="E1491">
            <v>45222.388773148145</v>
          </cell>
        </row>
        <row r="1492">
          <cell r="C1492">
            <v>52697467</v>
          </cell>
          <cell r="D1492" t="str">
            <v>LUQUERNA RODRIGUEZ  ANA  MARIA</v>
          </cell>
          <cell r="E1492">
            <v>45222.388773148145</v>
          </cell>
        </row>
        <row r="1493">
          <cell r="C1493">
            <v>3296681</v>
          </cell>
          <cell r="D1493" t="str">
            <v>CASTRO CASTRO JORGE ENRIQUE</v>
          </cell>
          <cell r="E1493">
            <v>45222.389155092591</v>
          </cell>
        </row>
        <row r="1494">
          <cell r="C1494">
            <v>1116260466</v>
          </cell>
          <cell r="D1494" t="str">
            <v>RODRIGUEZ MUÑOZ ERIKA VANESSA</v>
          </cell>
          <cell r="E1494">
            <v>45222.389201388891</v>
          </cell>
        </row>
        <row r="1495">
          <cell r="C1495">
            <v>1013620791</v>
          </cell>
          <cell r="D1495" t="str">
            <v>ZULUAGA GIRALDO ALEXANDER</v>
          </cell>
          <cell r="E1495">
            <v>45222.38925925926</v>
          </cell>
        </row>
        <row r="1496">
          <cell r="C1496">
            <v>78762484</v>
          </cell>
          <cell r="D1496" t="str">
            <v>HERAZO LOZANO EXIQUIO MIGUEL</v>
          </cell>
          <cell r="E1496">
            <v>45222.389305555553</v>
          </cell>
        </row>
        <row r="1497">
          <cell r="C1497">
            <v>1119890921</v>
          </cell>
          <cell r="D1497" t="str">
            <v>GONZALEZ CARDENAS  LILIANA  ANDREA</v>
          </cell>
          <cell r="E1497">
            <v>45222.389351851853</v>
          </cell>
        </row>
        <row r="1498">
          <cell r="C1498">
            <v>1085248360</v>
          </cell>
          <cell r="D1498" t="str">
            <v>CABRERA PUCHANA WILLIAM OVIDIO</v>
          </cell>
          <cell r="E1498">
            <v>45222.389374999999</v>
          </cell>
        </row>
        <row r="1499">
          <cell r="C1499">
            <v>1017133937</v>
          </cell>
          <cell r="D1499" t="str">
            <v>HOLGUIN GARCIA JHON WILLIAM</v>
          </cell>
          <cell r="E1499">
            <v>45222.389502314814</v>
          </cell>
        </row>
        <row r="1500">
          <cell r="C1500">
            <v>79448419</v>
          </cell>
          <cell r="D1500" t="str">
            <v>LUQUE LOZANO BALDOMERO</v>
          </cell>
          <cell r="E1500">
            <v>45222.389652777776</v>
          </cell>
        </row>
        <row r="1501">
          <cell r="C1501">
            <v>1018458441</v>
          </cell>
          <cell r="D1501" t="str">
            <v>OJEDA SICHACA JOSE BALDO</v>
          </cell>
          <cell r="E1501">
            <v>45222.389965277776</v>
          </cell>
        </row>
        <row r="1502">
          <cell r="C1502">
            <v>15490078</v>
          </cell>
          <cell r="D1502" t="str">
            <v>RODRIGUEZ MARTINEZ FREDY ALEXANDER</v>
          </cell>
          <cell r="E1502">
            <v>45222.389988425923</v>
          </cell>
        </row>
        <row r="1503">
          <cell r="C1503">
            <v>52291869</v>
          </cell>
          <cell r="D1503" t="str">
            <v>RODRIGUEZ MALAGON GLORIA NEL</v>
          </cell>
          <cell r="E1503">
            <v>45222.390104166669</v>
          </cell>
        </row>
        <row r="1504">
          <cell r="C1504">
            <v>80153676</v>
          </cell>
          <cell r="D1504" t="str">
            <v>RODRIGUEZ URREGO JORGE ARMANDO</v>
          </cell>
          <cell r="E1504">
            <v>45222.39025462963</v>
          </cell>
        </row>
        <row r="1505">
          <cell r="C1505">
            <v>4298180</v>
          </cell>
          <cell r="D1505" t="str">
            <v>CRUZ MORENO ARNULFO</v>
          </cell>
          <cell r="E1505">
            <v>45222.390451388892</v>
          </cell>
        </row>
        <row r="1506">
          <cell r="C1506">
            <v>1024462136</v>
          </cell>
          <cell r="D1506" t="str">
            <v>BARRERA BERMUDEZ WILMER NARCISO</v>
          </cell>
          <cell r="E1506">
            <v>45222.390486111108</v>
          </cell>
        </row>
        <row r="1507">
          <cell r="C1507">
            <v>1085251288</v>
          </cell>
          <cell r="D1507" t="str">
            <v>CERON BURGOS DAVID  ALEJANDRO</v>
          </cell>
          <cell r="E1507">
            <v>45222.390509259261</v>
          </cell>
        </row>
        <row r="1508">
          <cell r="C1508">
            <v>75106404</v>
          </cell>
          <cell r="D1508" t="str">
            <v>QUINTERO LLANOS GILSON</v>
          </cell>
          <cell r="E1508">
            <v>45222.3906712963</v>
          </cell>
        </row>
        <row r="1509">
          <cell r="C1509">
            <v>94330449</v>
          </cell>
          <cell r="D1509" t="str">
            <v>DURAN NOGUERA DIEGO FERNANDO</v>
          </cell>
          <cell r="E1509">
            <v>45222.390752314815</v>
          </cell>
        </row>
        <row r="1510">
          <cell r="C1510">
            <v>4525519</v>
          </cell>
          <cell r="D1510" t="str">
            <v>RIOS RUIZ ARCESIO</v>
          </cell>
          <cell r="E1510">
            <v>45222.390821759262</v>
          </cell>
        </row>
        <row r="1511">
          <cell r="C1511">
            <v>1052916323</v>
          </cell>
          <cell r="D1511" t="str">
            <v>CASTILLO AGUILERA LUIS FRANCISCO</v>
          </cell>
          <cell r="E1511">
            <v>45222.390833333331</v>
          </cell>
        </row>
        <row r="1512">
          <cell r="C1512">
            <v>80217083</v>
          </cell>
          <cell r="D1512" t="str">
            <v>BARRANTES ROJAS JORGE ANDRES</v>
          </cell>
          <cell r="E1512">
            <v>45222.390902777777</v>
          </cell>
        </row>
        <row r="1513">
          <cell r="C1513">
            <v>46454427</v>
          </cell>
          <cell r="D1513" t="str">
            <v>ZARABANDA TORRES DIANA LUCERO</v>
          </cell>
          <cell r="E1513">
            <v>45222.391006944446</v>
          </cell>
        </row>
        <row r="1514">
          <cell r="C1514">
            <v>1057606380</v>
          </cell>
          <cell r="D1514" t="str">
            <v>DIAZ MELO RONALDO IVAN</v>
          </cell>
          <cell r="E1514">
            <v>45222.391018518516</v>
          </cell>
        </row>
        <row r="1515">
          <cell r="C1515">
            <v>80778916</v>
          </cell>
          <cell r="D1515" t="str">
            <v>MEDINA GOMEZ ANDERSON JULIAN</v>
          </cell>
          <cell r="E1515">
            <v>45222.391145833331</v>
          </cell>
        </row>
        <row r="1516">
          <cell r="C1516">
            <v>1094939573</v>
          </cell>
          <cell r="D1516" t="str">
            <v>LOPEZ  LONDOÑO DIANA  ALEJANDRA</v>
          </cell>
          <cell r="E1516">
            <v>45222.391192129631</v>
          </cell>
        </row>
        <row r="1517">
          <cell r="C1517">
            <v>16079464</v>
          </cell>
          <cell r="D1517" t="str">
            <v>GALLEGO AGUDELO JHON ALEXANDER</v>
          </cell>
          <cell r="E1517">
            <v>45222.391215277778</v>
          </cell>
        </row>
        <row r="1518">
          <cell r="C1518">
            <v>1052389019</v>
          </cell>
          <cell r="D1518" t="str">
            <v>RODRIGUEZ ARAQUE JOHAN SEBASTIAN</v>
          </cell>
          <cell r="E1518">
            <v>45222.391331018516</v>
          </cell>
        </row>
        <row r="1519">
          <cell r="C1519">
            <v>79421337</v>
          </cell>
          <cell r="D1519" t="str">
            <v>MEDINA CUBILLOS JOSE MAURICIO</v>
          </cell>
          <cell r="E1519">
            <v>45222.391435185185</v>
          </cell>
        </row>
        <row r="1520">
          <cell r="C1520">
            <v>79365902</v>
          </cell>
          <cell r="D1520" t="str">
            <v>GALVIS  ALEXANDER</v>
          </cell>
          <cell r="E1520">
            <v>45222.391655092593</v>
          </cell>
        </row>
        <row r="1521">
          <cell r="C1521">
            <v>86078311</v>
          </cell>
          <cell r="D1521" t="str">
            <v>UMAÑA GOMEZ CESAR FERNANDO</v>
          </cell>
          <cell r="E1521">
            <v>45222.39167824074</v>
          </cell>
        </row>
        <row r="1522">
          <cell r="C1522">
            <v>1032458982</v>
          </cell>
          <cell r="D1522" t="str">
            <v>CHAPARRO GRANADOS RAQUEL JULIANA</v>
          </cell>
          <cell r="E1522">
            <v>45222.391851851855</v>
          </cell>
        </row>
        <row r="1523">
          <cell r="C1523">
            <v>16925112</v>
          </cell>
          <cell r="D1523" t="str">
            <v>RAMIREZ ALZATE JOSE ANTONIO</v>
          </cell>
          <cell r="E1523">
            <v>45222.391851851855</v>
          </cell>
        </row>
        <row r="1524">
          <cell r="C1524">
            <v>1116242142</v>
          </cell>
          <cell r="D1524" t="str">
            <v>MUÑOZ RIVERA DORA MILENA</v>
          </cell>
          <cell r="E1524">
            <v>45222.391932870371</v>
          </cell>
        </row>
        <row r="1525">
          <cell r="C1525">
            <v>1092346833</v>
          </cell>
          <cell r="D1525" t="str">
            <v>LOPEZ GARCIA FANNY LILIANA</v>
          </cell>
          <cell r="E1525">
            <v>45222.392002314817</v>
          </cell>
        </row>
        <row r="1526">
          <cell r="C1526">
            <v>79959671</v>
          </cell>
          <cell r="D1526" t="str">
            <v>USMA REYES GUILLERMO ENRIQUE</v>
          </cell>
          <cell r="E1526">
            <v>45222.392233796294</v>
          </cell>
        </row>
        <row r="1527">
          <cell r="C1527">
            <v>10183688</v>
          </cell>
          <cell r="D1527" t="str">
            <v>MAHECHA HERNANDEZ FELIX ALBERTO</v>
          </cell>
          <cell r="E1527">
            <v>45222.392314814817</v>
          </cell>
        </row>
        <row r="1528">
          <cell r="C1528">
            <v>1012363969</v>
          </cell>
          <cell r="D1528" t="str">
            <v>TORRES TORRES JIMMY  ALEXANDER</v>
          </cell>
          <cell r="E1528">
            <v>45222.392384259256</v>
          </cell>
        </row>
        <row r="1529">
          <cell r="C1529">
            <v>1088248698</v>
          </cell>
          <cell r="D1529" t="str">
            <v>ARAGONEZ OSPINA JONATAN</v>
          </cell>
          <cell r="E1529">
            <v>45222.392430555556</v>
          </cell>
        </row>
        <row r="1530">
          <cell r="C1530">
            <v>1032425516</v>
          </cell>
          <cell r="D1530" t="str">
            <v>SALAMANCA AVELLA CRISTIAN  HUMBERTO</v>
          </cell>
          <cell r="E1530">
            <v>45222.392465277779</v>
          </cell>
        </row>
        <row r="1531">
          <cell r="C1531">
            <v>1096007511</v>
          </cell>
          <cell r="D1531" t="str">
            <v>HOLGUIN AGUIRRE KELLY JOVANA</v>
          </cell>
          <cell r="E1531">
            <v>45222.392546296294</v>
          </cell>
        </row>
        <row r="1532">
          <cell r="C1532">
            <v>14801692</v>
          </cell>
          <cell r="D1532" t="str">
            <v>SOLIS CARABALI JOSE FRANCISCO</v>
          </cell>
          <cell r="E1532">
            <v>45222.392858796295</v>
          </cell>
        </row>
        <row r="1533">
          <cell r="C1533">
            <v>93394840</v>
          </cell>
          <cell r="D1533" t="str">
            <v>RUANO FLOREZ JAIRO ORLANDO</v>
          </cell>
          <cell r="E1533">
            <v>45222.392928240741</v>
          </cell>
        </row>
        <row r="1534">
          <cell r="C1534">
            <v>80895086</v>
          </cell>
          <cell r="D1534" t="str">
            <v>AZA CALDERON WILLIAM SAMUEL</v>
          </cell>
          <cell r="E1534">
            <v>45222.392951388887</v>
          </cell>
        </row>
        <row r="1535">
          <cell r="C1535">
            <v>1075218890</v>
          </cell>
          <cell r="D1535" t="str">
            <v>DEVIA OROZCO WILLIAM GUILLERMO</v>
          </cell>
          <cell r="E1535">
            <v>45222.393159722225</v>
          </cell>
        </row>
        <row r="1536">
          <cell r="C1536">
            <v>1094882092</v>
          </cell>
          <cell r="D1536" t="str">
            <v>ESCOBAR SABOGAL REINEL EDUARDO</v>
          </cell>
          <cell r="E1536">
            <v>45222.393275462964</v>
          </cell>
        </row>
        <row r="1537">
          <cell r="C1537">
            <v>479552</v>
          </cell>
          <cell r="D1537" t="str">
            <v>GARZON PIÑEROS JOSE IGNACIO</v>
          </cell>
          <cell r="E1537">
            <v>45222.393310185187</v>
          </cell>
        </row>
        <row r="1538">
          <cell r="C1538">
            <v>52096499</v>
          </cell>
          <cell r="D1538" t="str">
            <v>APONTE RAVELO ADELA</v>
          </cell>
          <cell r="E1538">
            <v>45222.393310185187</v>
          </cell>
        </row>
        <row r="1539">
          <cell r="C1539">
            <v>1053800103</v>
          </cell>
          <cell r="D1539" t="str">
            <v>GRISALES GONZALEZ JULIAN FELIPE</v>
          </cell>
          <cell r="E1539">
            <v>45222.393379629626</v>
          </cell>
        </row>
        <row r="1540">
          <cell r="C1540">
            <v>74381725</v>
          </cell>
          <cell r="D1540" t="str">
            <v>PATIÑO SIERRA TULIO HERNANDO</v>
          </cell>
          <cell r="E1540">
            <v>45222.393495370372</v>
          </cell>
        </row>
        <row r="1541">
          <cell r="C1541">
            <v>1121905053</v>
          </cell>
          <cell r="D1541" t="str">
            <v>MARTINEZ VARGAS ERIC GIOVANNY</v>
          </cell>
          <cell r="E1541">
            <v>45222.393634259257</v>
          </cell>
        </row>
        <row r="1542">
          <cell r="C1542">
            <v>1070958944</v>
          </cell>
          <cell r="D1542" t="str">
            <v>DAZA PINZON FABIAN HERNANDO</v>
          </cell>
          <cell r="E1542">
            <v>45222.393807870372</v>
          </cell>
        </row>
        <row r="1543">
          <cell r="C1543">
            <v>10031342</v>
          </cell>
          <cell r="D1543" t="str">
            <v>PATIÑO ARIAS LUIS FERNANDO</v>
          </cell>
          <cell r="E1543">
            <v>45222.393900462965</v>
          </cell>
        </row>
        <row r="1544">
          <cell r="C1544">
            <v>1101320838</v>
          </cell>
          <cell r="D1544" t="str">
            <v>DUARTE QUINTERO CRISTTIAN LEONARDO</v>
          </cell>
          <cell r="E1544">
            <v>45222.394375000003</v>
          </cell>
        </row>
        <row r="1545">
          <cell r="C1545">
            <v>11810498</v>
          </cell>
          <cell r="D1545" t="str">
            <v>CAICEDO MENA FRANCISCO ALIRIO</v>
          </cell>
          <cell r="E1545">
            <v>45222.394675925927</v>
          </cell>
        </row>
        <row r="1546">
          <cell r="C1546">
            <v>73560269</v>
          </cell>
          <cell r="D1546" t="str">
            <v>HERRERA ZUÑIGA FRANCISCO DE JESUS</v>
          </cell>
          <cell r="E1546">
            <v>45222.394791666666</v>
          </cell>
        </row>
        <row r="1547">
          <cell r="C1547">
            <v>1093754869</v>
          </cell>
          <cell r="D1547" t="str">
            <v>RODRIGUEZ RODRIGUEZ ELEIDER</v>
          </cell>
          <cell r="E1547">
            <v>45222.394988425927</v>
          </cell>
        </row>
        <row r="1548">
          <cell r="C1548">
            <v>1121902864</v>
          </cell>
          <cell r="D1548" t="str">
            <v>VILLARRAGA PEÑA JEISSON CAMILO</v>
          </cell>
          <cell r="E1548">
            <v>45222.395046296297</v>
          </cell>
        </row>
        <row r="1549">
          <cell r="C1549">
            <v>80733561</v>
          </cell>
          <cell r="D1549" t="str">
            <v>SILVA CASTRO JUAN MANUEL</v>
          </cell>
          <cell r="E1549">
            <v>45222.395115740743</v>
          </cell>
        </row>
        <row r="1550">
          <cell r="C1550">
            <v>51917918</v>
          </cell>
          <cell r="D1550" t="str">
            <v>VILLAMARIN RIAÑO FLORALBA</v>
          </cell>
          <cell r="E1550">
            <v>45222.395162037035</v>
          </cell>
        </row>
        <row r="1551">
          <cell r="C1551">
            <v>79123112</v>
          </cell>
          <cell r="D1551" t="str">
            <v>MOYA ROMERO MOISES</v>
          </cell>
          <cell r="E1551">
            <v>45222.395856481482</v>
          </cell>
        </row>
        <row r="1552">
          <cell r="C1552">
            <v>1027885661</v>
          </cell>
          <cell r="D1552" t="str">
            <v>BEDOYA OSPINA LUIS ALFONSO</v>
          </cell>
          <cell r="E1552">
            <v>45222.396053240744</v>
          </cell>
        </row>
        <row r="1553">
          <cell r="C1553">
            <v>80036332</v>
          </cell>
          <cell r="D1553" t="str">
            <v>ZAMBRANO RUBIANO FREDI YESID</v>
          </cell>
          <cell r="E1553">
            <v>45222.396111111113</v>
          </cell>
        </row>
        <row r="1554">
          <cell r="C1554">
            <v>60358716</v>
          </cell>
          <cell r="D1554" t="str">
            <v>RODRIGUEZ  ARIZA CAROLINA</v>
          </cell>
          <cell r="E1554">
            <v>45222.396145833336</v>
          </cell>
        </row>
        <row r="1555">
          <cell r="C1555">
            <v>4237369</v>
          </cell>
          <cell r="D1555" t="str">
            <v>MEDINA NEIRA WILBER</v>
          </cell>
          <cell r="E1555">
            <v>45222.396180555559</v>
          </cell>
        </row>
        <row r="1556">
          <cell r="C1556">
            <v>79724091</v>
          </cell>
          <cell r="D1556" t="str">
            <v>BASTIDAS ROJAS CARLOS ANDRES</v>
          </cell>
          <cell r="E1556">
            <v>45222.396423611113</v>
          </cell>
        </row>
        <row r="1557">
          <cell r="C1557">
            <v>1105686128</v>
          </cell>
          <cell r="D1557" t="str">
            <v>VILLANUEVA DEVIA JULIO CESAR</v>
          </cell>
          <cell r="E1557">
            <v>45222.396574074075</v>
          </cell>
        </row>
        <row r="1558">
          <cell r="C1558">
            <v>1019034204</v>
          </cell>
          <cell r="D1558" t="str">
            <v>SUAREZ SANCHEZ LADY VIVIANA</v>
          </cell>
          <cell r="E1558">
            <v>45222.396666666667</v>
          </cell>
        </row>
        <row r="1559">
          <cell r="C1559">
            <v>1128048073</v>
          </cell>
          <cell r="D1559" t="str">
            <v>ARIAS DURAN CRISTIAN JOAN</v>
          </cell>
          <cell r="E1559">
            <v>45222.396666666667</v>
          </cell>
        </row>
        <row r="1560">
          <cell r="C1560">
            <v>12209583</v>
          </cell>
          <cell r="D1560" t="str">
            <v>GUEVARA BERMEO LUIS ALBERTO</v>
          </cell>
          <cell r="E1560">
            <v>45222.396678240744</v>
          </cell>
        </row>
        <row r="1561">
          <cell r="C1561">
            <v>1052391580</v>
          </cell>
          <cell r="D1561" t="str">
            <v>MIRANDA BLANCO LUIS ALFONSO</v>
          </cell>
          <cell r="E1561">
            <v>45222.396851851852</v>
          </cell>
        </row>
        <row r="1562">
          <cell r="C1562">
            <v>93363474</v>
          </cell>
          <cell r="D1562" t="str">
            <v>TAPIAS TORRES ORLANDO</v>
          </cell>
          <cell r="E1562">
            <v>45222.396932870368</v>
          </cell>
        </row>
        <row r="1563">
          <cell r="C1563">
            <v>94386468</v>
          </cell>
          <cell r="D1563" t="str">
            <v>HINCAPIE ARIAS LEONARDO FABIO</v>
          </cell>
          <cell r="E1563">
            <v>45222.397118055553</v>
          </cell>
        </row>
        <row r="1564">
          <cell r="C1564">
            <v>1113655732</v>
          </cell>
          <cell r="D1564" t="str">
            <v>RENGIFO  CARDONA JHON STIVENSON</v>
          </cell>
          <cell r="E1564">
            <v>45222.397141203706</v>
          </cell>
        </row>
        <row r="1565">
          <cell r="C1565">
            <v>43641304</v>
          </cell>
          <cell r="D1565" t="str">
            <v>GONZALEZ PINO YAQUELINE ANDREA</v>
          </cell>
          <cell r="E1565">
            <v>45222.397418981483</v>
          </cell>
        </row>
        <row r="1566">
          <cell r="C1566">
            <v>1040733003</v>
          </cell>
          <cell r="D1566" t="str">
            <v>RIOS POSADA YULIANA CAROLINA</v>
          </cell>
          <cell r="E1566">
            <v>45222.397777777776</v>
          </cell>
        </row>
        <row r="1567">
          <cell r="C1567">
            <v>14639836</v>
          </cell>
          <cell r="D1567" t="str">
            <v>IBARRA TOBAR FREDDY ALEXANDER</v>
          </cell>
          <cell r="E1567">
            <v>45222.397881944446</v>
          </cell>
        </row>
        <row r="1568">
          <cell r="C1568">
            <v>1116255935</v>
          </cell>
          <cell r="D1568" t="str">
            <v>MILLAN AGUDELO JUAN CARLOS</v>
          </cell>
          <cell r="E1568">
            <v>45222.398009259261</v>
          </cell>
        </row>
        <row r="1569">
          <cell r="C1569">
            <v>1053800195</v>
          </cell>
          <cell r="D1569" t="str">
            <v>LOPEZ HOYOS JOHN EDWIN</v>
          </cell>
          <cell r="E1569">
            <v>45222.398078703707</v>
          </cell>
        </row>
        <row r="1570">
          <cell r="C1570">
            <v>5973104</v>
          </cell>
          <cell r="D1570" t="str">
            <v>DUCUARA REYES EDINSON JAVIER</v>
          </cell>
          <cell r="E1570">
            <v>45222.398368055554</v>
          </cell>
        </row>
        <row r="1571">
          <cell r="C1571">
            <v>1023880051</v>
          </cell>
          <cell r="D1571" t="str">
            <v>GONZALEZ VELASQUEZ JOSE ALVARO</v>
          </cell>
          <cell r="E1571">
            <v>45222.398530092592</v>
          </cell>
        </row>
        <row r="1572">
          <cell r="C1572">
            <v>7703985</v>
          </cell>
          <cell r="D1572" t="str">
            <v>GONZALEZ MEDINA MARIO YESID</v>
          </cell>
          <cell r="E1572">
            <v>45222.398784722223</v>
          </cell>
        </row>
        <row r="1573">
          <cell r="C1573">
            <v>1004491825</v>
          </cell>
          <cell r="D1573" t="str">
            <v>CEDEÑO PERDOMO SERGIO</v>
          </cell>
          <cell r="E1573">
            <v>45222.399108796293</v>
          </cell>
        </row>
        <row r="1574">
          <cell r="C1574">
            <v>19126977</v>
          </cell>
          <cell r="D1574" t="str">
            <v>RIVERO SILVA JOSE DEL CRISTO DE JESUS</v>
          </cell>
          <cell r="E1574">
            <v>45222.399178240739</v>
          </cell>
        </row>
        <row r="1575">
          <cell r="C1575">
            <v>1017171527</v>
          </cell>
          <cell r="D1575" t="str">
            <v>BETANCUR MUÑOZ DIEGO ALEJANDRO</v>
          </cell>
          <cell r="E1575">
            <v>45222.39947916667</v>
          </cell>
        </row>
        <row r="1576">
          <cell r="C1576">
            <v>53930906</v>
          </cell>
          <cell r="D1576" t="str">
            <v>SANCHEZ ZUÑIGA LISCETH ROCIO</v>
          </cell>
          <cell r="E1576">
            <v>45222.399548611109</v>
          </cell>
        </row>
        <row r="1577">
          <cell r="C1577">
            <v>1098693739</v>
          </cell>
          <cell r="D1577" t="str">
            <v>CASTAÑEDA  PEÑA DIEGO ANDRES</v>
          </cell>
          <cell r="E1577">
            <v>45222.400219907409</v>
          </cell>
        </row>
        <row r="1578">
          <cell r="C1578">
            <v>1052397778</v>
          </cell>
          <cell r="D1578" t="str">
            <v>BECERRA MEDINA CESAR LEONARDO</v>
          </cell>
          <cell r="E1578">
            <v>45222.400416666664</v>
          </cell>
        </row>
        <row r="1579">
          <cell r="C1579">
            <v>1088315760</v>
          </cell>
          <cell r="D1579" t="str">
            <v>MEJIA  CORTES  JUAN  DAVID</v>
          </cell>
          <cell r="E1579">
            <v>45222.400729166664</v>
          </cell>
        </row>
        <row r="1580">
          <cell r="C1580">
            <v>79614471</v>
          </cell>
          <cell r="D1580" t="str">
            <v>BOLAÑOS  SILVA MAURICIO</v>
          </cell>
          <cell r="E1580">
            <v>45222.400787037041</v>
          </cell>
        </row>
        <row r="1581">
          <cell r="C1581">
            <v>11256377</v>
          </cell>
          <cell r="D1581" t="str">
            <v>BAUTISTA  CALDERON  CARLOS  EDUARDO</v>
          </cell>
          <cell r="E1581">
            <v>45222.40084490741</v>
          </cell>
        </row>
        <row r="1582">
          <cell r="C1582">
            <v>46384570</v>
          </cell>
          <cell r="D1582" t="str">
            <v>RUIZ ESTUPIÑAN ANDREA CATALINA</v>
          </cell>
          <cell r="E1582">
            <v>45222.401087962964</v>
          </cell>
        </row>
        <row r="1583">
          <cell r="C1583">
            <v>80004904</v>
          </cell>
          <cell r="D1583" t="str">
            <v>MURCIA HUERTAS JAMES RODOLFO</v>
          </cell>
          <cell r="E1583">
            <v>45222.401180555556</v>
          </cell>
        </row>
        <row r="1584">
          <cell r="C1584">
            <v>1019098473</v>
          </cell>
          <cell r="D1584" t="str">
            <v>PÉREZ  ACERO  WILFREDO</v>
          </cell>
          <cell r="E1584">
            <v>45222.401296296295</v>
          </cell>
        </row>
        <row r="1585">
          <cell r="C1585">
            <v>1032415842</v>
          </cell>
          <cell r="D1585" t="str">
            <v>LUNA ROJAS DANNY YULEIMA</v>
          </cell>
          <cell r="E1585">
            <v>45222.401562500003</v>
          </cell>
        </row>
        <row r="1586">
          <cell r="C1586">
            <v>1143973891</v>
          </cell>
          <cell r="D1586" t="str">
            <v>GONZALEZ NAVIA DAVINSON  ANDRES</v>
          </cell>
          <cell r="E1586">
            <v>45222.401597222219</v>
          </cell>
        </row>
        <row r="1587">
          <cell r="C1587">
            <v>11256677</v>
          </cell>
          <cell r="D1587" t="str">
            <v>PACHON RODRIGUEZ JOHN ALEJANDRO</v>
          </cell>
          <cell r="E1587">
            <v>45222.401620370372</v>
          </cell>
        </row>
        <row r="1588">
          <cell r="C1588">
            <v>91500100</v>
          </cell>
          <cell r="D1588" t="str">
            <v>CASTRO ROJAS OSCAR ENRIQUE</v>
          </cell>
          <cell r="E1588">
            <v>45222.401759259257</v>
          </cell>
        </row>
        <row r="1589">
          <cell r="C1589">
            <v>1055918012</v>
          </cell>
          <cell r="D1589" t="str">
            <v>BLANDON MURILLO LUIS FELIPE</v>
          </cell>
          <cell r="E1589">
            <v>45222.40215277778</v>
          </cell>
        </row>
        <row r="1590">
          <cell r="C1590">
            <v>9590197</v>
          </cell>
          <cell r="D1590" t="str">
            <v>ANGARITA ROJAS CARLOS ALBERTO</v>
          </cell>
          <cell r="E1590">
            <v>45222.402175925927</v>
          </cell>
        </row>
        <row r="1591">
          <cell r="C1591">
            <v>35418321</v>
          </cell>
          <cell r="D1591" t="str">
            <v>VEGA CARVAJAL LUZ MERY</v>
          </cell>
          <cell r="E1591">
            <v>45222.402314814812</v>
          </cell>
        </row>
        <row r="1592">
          <cell r="C1592">
            <v>1070942342</v>
          </cell>
          <cell r="D1592" t="str">
            <v>ALARCON CHACON EDUARDO ANDRES</v>
          </cell>
          <cell r="E1592">
            <v>45222.402407407404</v>
          </cell>
        </row>
        <row r="1593">
          <cell r="C1593">
            <v>11438846</v>
          </cell>
          <cell r="D1593" t="str">
            <v>VERA TRIANA ADRIANO</v>
          </cell>
          <cell r="E1593">
            <v>45222.402442129627</v>
          </cell>
        </row>
        <row r="1594">
          <cell r="C1594">
            <v>51739423</v>
          </cell>
          <cell r="D1594" t="str">
            <v>GOMEZ RUIZ ANA TERESA</v>
          </cell>
          <cell r="E1594">
            <v>45222.402488425927</v>
          </cell>
        </row>
        <row r="1595">
          <cell r="C1595">
            <v>1144025271</v>
          </cell>
          <cell r="D1595" t="str">
            <v>ARIAS CAICEDO JOHNNY ANDRES</v>
          </cell>
          <cell r="E1595">
            <v>45222.402592592596</v>
          </cell>
        </row>
        <row r="1596">
          <cell r="C1596">
            <v>80143738</v>
          </cell>
          <cell r="D1596" t="str">
            <v>SILVA GOMEZ JORGE WASHINGTON</v>
          </cell>
          <cell r="E1596">
            <v>45222.402627314812</v>
          </cell>
        </row>
        <row r="1597">
          <cell r="C1597">
            <v>1070608972</v>
          </cell>
          <cell r="D1597" t="str">
            <v>CARVAJAL  SALCEDO VICTOR  ARLEY</v>
          </cell>
          <cell r="E1597">
            <v>45222.402685185189</v>
          </cell>
        </row>
        <row r="1598">
          <cell r="C1598">
            <v>79187395</v>
          </cell>
          <cell r="D1598" t="str">
            <v>PUENTES ESPINOSA JOSE RAUL</v>
          </cell>
          <cell r="E1598">
            <v>45222.402754629627</v>
          </cell>
        </row>
        <row r="1599">
          <cell r="C1599">
            <v>86073501</v>
          </cell>
          <cell r="D1599" t="str">
            <v>MOYA MEDINA EDWIN</v>
          </cell>
          <cell r="E1599">
            <v>45222.402881944443</v>
          </cell>
        </row>
        <row r="1600">
          <cell r="C1600">
            <v>1045758051</v>
          </cell>
          <cell r="D1600" t="str">
            <v>JIMENEZ ARTEAGA IVAN JOSE</v>
          </cell>
          <cell r="E1600">
            <v>45222.403009259258</v>
          </cell>
        </row>
        <row r="1601">
          <cell r="C1601">
            <v>86087141</v>
          </cell>
          <cell r="D1601" t="str">
            <v>PEREZ MANCERA CARLOS ANDRES</v>
          </cell>
          <cell r="E1601">
            <v>45222.40320601852</v>
          </cell>
        </row>
        <row r="1602">
          <cell r="C1602">
            <v>1110522608</v>
          </cell>
          <cell r="D1602" t="str">
            <v>PIÑEROS GARCIA JAIRO ALBERTO</v>
          </cell>
          <cell r="E1602">
            <v>45222.403333333335</v>
          </cell>
        </row>
        <row r="1603">
          <cell r="C1603">
            <v>1095812056</v>
          </cell>
          <cell r="D1603" t="str">
            <v>GELVEZ CORREA NELSON OSWALDO</v>
          </cell>
          <cell r="E1603">
            <v>45222.403356481482</v>
          </cell>
        </row>
        <row r="1604">
          <cell r="C1604">
            <v>52365817</v>
          </cell>
          <cell r="D1604" t="str">
            <v>PINEDA RIVERA MARY SIRLEY</v>
          </cell>
          <cell r="E1604">
            <v>45222.403368055559</v>
          </cell>
        </row>
        <row r="1605">
          <cell r="C1605">
            <v>80255528</v>
          </cell>
          <cell r="D1605" t="str">
            <v>CANTOR CANTOR JULIAN RODRIGO</v>
          </cell>
          <cell r="E1605">
            <v>45222.403483796297</v>
          </cell>
        </row>
        <row r="1606">
          <cell r="C1606">
            <v>94480570</v>
          </cell>
          <cell r="D1606" t="str">
            <v>PAZ CARLOSAMA EDINSON</v>
          </cell>
          <cell r="E1606">
            <v>45222.403483796297</v>
          </cell>
        </row>
        <row r="1607">
          <cell r="C1607">
            <v>52154829</v>
          </cell>
          <cell r="D1607" t="str">
            <v>HENDEZ OSORIO MILENA YASMIN</v>
          </cell>
          <cell r="E1607">
            <v>45222.403495370374</v>
          </cell>
        </row>
        <row r="1608">
          <cell r="C1608">
            <v>80739743</v>
          </cell>
          <cell r="D1608" t="str">
            <v>MOLAVOQUE MEDINA JHON  HIGINIO</v>
          </cell>
          <cell r="E1608">
            <v>45222.403819444444</v>
          </cell>
        </row>
        <row r="1609">
          <cell r="C1609">
            <v>1022982644</v>
          </cell>
          <cell r="D1609" t="str">
            <v>GARCIA MOSCOSO BRAYAN</v>
          </cell>
          <cell r="E1609">
            <v>45222.403935185182</v>
          </cell>
        </row>
        <row r="1610">
          <cell r="C1610">
            <v>86062599</v>
          </cell>
          <cell r="D1610" t="str">
            <v>ANGEL BACCA LEONARDO</v>
          </cell>
          <cell r="E1610">
            <v>45222.404039351852</v>
          </cell>
        </row>
        <row r="1611">
          <cell r="C1611">
            <v>74130338</v>
          </cell>
          <cell r="D1611" t="str">
            <v>CORREDOR DIAZ FREDY HERNANDO</v>
          </cell>
          <cell r="E1611">
            <v>45222.404317129629</v>
          </cell>
        </row>
        <row r="1612">
          <cell r="C1612">
            <v>79584887</v>
          </cell>
          <cell r="D1612" t="str">
            <v>CERINZA TOBOS LUIS EDUARDO</v>
          </cell>
          <cell r="E1612">
            <v>45222.404328703706</v>
          </cell>
        </row>
        <row r="1613">
          <cell r="C1613">
            <v>1103102803</v>
          </cell>
          <cell r="D1613" t="str">
            <v>ARRIETA CARRASCAL DIVIER</v>
          </cell>
          <cell r="E1613">
            <v>45222.404363425929</v>
          </cell>
        </row>
        <row r="1614">
          <cell r="C1614">
            <v>79612930</v>
          </cell>
          <cell r="D1614" t="str">
            <v>MELO LEON HUMBERTO ANTONIO</v>
          </cell>
          <cell r="E1614">
            <v>45222.404386574075</v>
          </cell>
        </row>
        <row r="1615">
          <cell r="C1615">
            <v>1059785067</v>
          </cell>
          <cell r="D1615" t="str">
            <v>SUAREZ  GOMEZ  YESSICA  MARIA</v>
          </cell>
          <cell r="E1615">
            <v>45222.404444444444</v>
          </cell>
        </row>
        <row r="1616">
          <cell r="C1616">
            <v>71224916</v>
          </cell>
          <cell r="D1616" t="str">
            <v>OLARTE  OSSA HERNAN DARIO</v>
          </cell>
          <cell r="E1616">
            <v>45222.405601851853</v>
          </cell>
        </row>
        <row r="1617">
          <cell r="C1617">
            <v>12568141</v>
          </cell>
          <cell r="D1617" t="str">
            <v>DURAN PELAEZ GELMUTH</v>
          </cell>
          <cell r="E1617">
            <v>45222.405763888892</v>
          </cell>
        </row>
        <row r="1618">
          <cell r="C1618">
            <v>1110473017</v>
          </cell>
          <cell r="D1618" t="str">
            <v>RAMOS BASTIDAS MARTIN FERNANDO</v>
          </cell>
          <cell r="E1618">
            <v>45222.405914351853</v>
          </cell>
        </row>
        <row r="1619">
          <cell r="C1619">
            <v>72289337</v>
          </cell>
          <cell r="D1619" t="str">
            <v>ALBOR GONZALEZ  HUGO ALBERTO</v>
          </cell>
          <cell r="E1619">
            <v>45222.406053240738</v>
          </cell>
        </row>
        <row r="1620">
          <cell r="C1620">
            <v>88214971</v>
          </cell>
          <cell r="D1620" t="str">
            <v>CUERVO VERANO NESTOR IVAN</v>
          </cell>
          <cell r="E1620">
            <v>45222.406064814815</v>
          </cell>
        </row>
        <row r="1621">
          <cell r="C1621">
            <v>86060719</v>
          </cell>
          <cell r="D1621" t="str">
            <v>NIÑO CARDONA RUBEN FERNANDO</v>
          </cell>
          <cell r="E1621">
            <v>45222.406446759262</v>
          </cell>
        </row>
        <row r="1622">
          <cell r="C1622">
            <v>74245214</v>
          </cell>
          <cell r="D1622" t="str">
            <v>RODRIGUEZ RODRIGUEZ JORGE EDUARDO</v>
          </cell>
          <cell r="E1622">
            <v>45222.406782407408</v>
          </cell>
        </row>
        <row r="1623">
          <cell r="C1623">
            <v>18608881</v>
          </cell>
          <cell r="D1623" t="str">
            <v>HERNANDEZ ARBOLEDA WILLIAM</v>
          </cell>
          <cell r="E1623">
            <v>45222.407094907408</v>
          </cell>
        </row>
        <row r="1624">
          <cell r="C1624">
            <v>52520507</v>
          </cell>
          <cell r="D1624" t="str">
            <v>RUIZ  AMADO SANDRA MARLEN</v>
          </cell>
          <cell r="E1624">
            <v>45222.407094907408</v>
          </cell>
        </row>
        <row r="1625">
          <cell r="C1625">
            <v>1090390215</v>
          </cell>
          <cell r="D1625" t="str">
            <v>MORA ORTIZ HECTOR FERNANDO</v>
          </cell>
          <cell r="E1625">
            <v>45222.40730324074</v>
          </cell>
        </row>
        <row r="1626">
          <cell r="C1626">
            <v>94390304</v>
          </cell>
          <cell r="D1626" t="str">
            <v>ALZATE ARENAS MIGUEL ALFREDO</v>
          </cell>
          <cell r="E1626">
            <v>45222.407326388886</v>
          </cell>
        </row>
        <row r="1627">
          <cell r="C1627">
            <v>52622850</v>
          </cell>
          <cell r="D1627" t="str">
            <v>TORRES AGUILAR SANDRA YAZMIN</v>
          </cell>
          <cell r="E1627">
            <v>45222.407384259262</v>
          </cell>
        </row>
        <row r="1628">
          <cell r="C1628">
            <v>12194586</v>
          </cell>
          <cell r="D1628" t="str">
            <v>CALAMBÁS HURTADO ROBINSON FREDY</v>
          </cell>
          <cell r="E1628">
            <v>45222.407847222225</v>
          </cell>
        </row>
        <row r="1629">
          <cell r="C1629">
            <v>88275514</v>
          </cell>
          <cell r="D1629" t="str">
            <v>HERNANDEZ SEPULVEDA HERNAN DARIO</v>
          </cell>
          <cell r="E1629">
            <v>45222.407893518517</v>
          </cell>
        </row>
        <row r="1630">
          <cell r="C1630">
            <v>34567475</v>
          </cell>
          <cell r="D1630" t="str">
            <v>GONZALEZ CRUZ MALFI OLIVA</v>
          </cell>
          <cell r="E1630">
            <v>45222.408182870371</v>
          </cell>
        </row>
        <row r="1631">
          <cell r="C1631">
            <v>11413552</v>
          </cell>
          <cell r="D1631" t="str">
            <v>CLAVIJO VELASQUEZ JOSE MANUEL</v>
          </cell>
          <cell r="E1631">
            <v>45222.408275462964</v>
          </cell>
        </row>
        <row r="1632">
          <cell r="C1632">
            <v>10772237</v>
          </cell>
          <cell r="D1632" t="str">
            <v>HERNANDEZ MARTINEZ JOSE MIGUEL</v>
          </cell>
          <cell r="E1632">
            <v>45222.408587962964</v>
          </cell>
        </row>
        <row r="1633">
          <cell r="C1633">
            <v>14254503</v>
          </cell>
          <cell r="D1633" t="str">
            <v>RICAURTE PERALTA CARLOS ARTURO</v>
          </cell>
          <cell r="E1633">
            <v>45222.408587962964</v>
          </cell>
        </row>
        <row r="1634">
          <cell r="C1634">
            <v>1128465642</v>
          </cell>
          <cell r="D1634" t="str">
            <v>ARGAEZ VARGAS ISABEL  CRISTINA</v>
          </cell>
          <cell r="E1634">
            <v>45222.408946759257</v>
          </cell>
        </row>
        <row r="1635">
          <cell r="C1635">
            <v>52478135</v>
          </cell>
          <cell r="D1635" t="str">
            <v>HERNANDEZ QUINTERO DORIS</v>
          </cell>
          <cell r="E1635">
            <v>45222.409039351849</v>
          </cell>
        </row>
        <row r="1636">
          <cell r="C1636">
            <v>1033687107</v>
          </cell>
          <cell r="D1636" t="str">
            <v>CABEZAS MONDRAGON WILMER</v>
          </cell>
          <cell r="E1636">
            <v>45222.409062500003</v>
          </cell>
        </row>
        <row r="1637">
          <cell r="C1637">
            <v>93439651</v>
          </cell>
          <cell r="D1637" t="str">
            <v>ROMERO ESCAMILLA CARLOS ANDRES</v>
          </cell>
          <cell r="E1637">
            <v>45222.409212962964</v>
          </cell>
        </row>
        <row r="1638">
          <cell r="C1638">
            <v>1030626273</v>
          </cell>
          <cell r="D1638" t="str">
            <v>CUERVO CUERVO MIGUEL ANGEL</v>
          </cell>
          <cell r="E1638">
            <v>45222.409363425926</v>
          </cell>
        </row>
        <row r="1639">
          <cell r="C1639">
            <v>80204235</v>
          </cell>
          <cell r="D1639" t="str">
            <v>LOTERO AMAYA WILSON ROBERTO</v>
          </cell>
          <cell r="E1639">
            <v>45222.409641203703</v>
          </cell>
        </row>
        <row r="1640">
          <cell r="C1640">
            <v>79830825</v>
          </cell>
          <cell r="D1640" t="str">
            <v>YOMAYUZA  JULIAN ANDRES</v>
          </cell>
          <cell r="E1640">
            <v>45222.409722222219</v>
          </cell>
        </row>
        <row r="1641">
          <cell r="C1641">
            <v>1019049687</v>
          </cell>
          <cell r="D1641" t="str">
            <v>CASTRO RAMIREZ YEISON FERNANDO</v>
          </cell>
          <cell r="E1641">
            <v>45222.409884259258</v>
          </cell>
        </row>
        <row r="1642">
          <cell r="C1642">
            <v>1116251818</v>
          </cell>
          <cell r="D1642" t="str">
            <v>GOMEZ MEDINA ALEJANDRO</v>
          </cell>
          <cell r="E1642">
            <v>45222.409930555557</v>
          </cell>
        </row>
        <row r="1643">
          <cell r="C1643">
            <v>79812985</v>
          </cell>
          <cell r="D1643" t="str">
            <v>RINCON  JORGE ANDRES</v>
          </cell>
          <cell r="E1643">
            <v>45222.41</v>
          </cell>
        </row>
        <row r="1644">
          <cell r="C1644">
            <v>94544606</v>
          </cell>
          <cell r="D1644" t="str">
            <v>GAMBOA JIMENEZ DADUYN JOSE</v>
          </cell>
          <cell r="E1644">
            <v>45222.410254629627</v>
          </cell>
        </row>
        <row r="1645">
          <cell r="C1645">
            <v>80156918</v>
          </cell>
          <cell r="D1645" t="str">
            <v>PORRAS BOHADA RAFAEL CAMILO</v>
          </cell>
          <cell r="E1645">
            <v>45222.410381944443</v>
          </cell>
        </row>
        <row r="1646">
          <cell r="C1646">
            <v>1065827702</v>
          </cell>
          <cell r="D1646" t="str">
            <v>MONTES BASTIDAS JEYFERSON DAVID</v>
          </cell>
          <cell r="E1646">
            <v>45222.410428240742</v>
          </cell>
        </row>
        <row r="1647">
          <cell r="C1647">
            <v>1053327044</v>
          </cell>
          <cell r="D1647" t="str">
            <v>SÁNCHEZ  DURAN  JESUS ALFONSO</v>
          </cell>
          <cell r="E1647">
            <v>45222.410474537035</v>
          </cell>
        </row>
        <row r="1648">
          <cell r="C1648">
            <v>36695699</v>
          </cell>
          <cell r="D1648" t="str">
            <v>GARCIA VELEZ ANA ROSA</v>
          </cell>
          <cell r="E1648">
            <v>45222.41065972222</v>
          </cell>
        </row>
        <row r="1649">
          <cell r="C1649">
            <v>1085322807</v>
          </cell>
          <cell r="D1649" t="str">
            <v>MORILLO BURBANO ALVARO ESTEBAN</v>
          </cell>
          <cell r="E1649">
            <v>45222.41070601852</v>
          </cell>
        </row>
        <row r="1650">
          <cell r="C1650">
            <v>1015997190</v>
          </cell>
          <cell r="D1650" t="str">
            <v>SANCHEZ ROZO HARINTON</v>
          </cell>
          <cell r="E1650">
            <v>45222.41070601852</v>
          </cell>
        </row>
        <row r="1651">
          <cell r="C1651">
            <v>1052387577</v>
          </cell>
          <cell r="D1651" t="str">
            <v>MARTINEZ DIAZ CIRO HUMBERTO</v>
          </cell>
          <cell r="E1651">
            <v>45222.410844907405</v>
          </cell>
        </row>
        <row r="1652">
          <cell r="C1652">
            <v>79752268</v>
          </cell>
          <cell r="D1652" t="str">
            <v>SOLANO PEDRAZA OSCAR ALEXANDER</v>
          </cell>
          <cell r="E1652">
            <v>45222.410868055558</v>
          </cell>
        </row>
        <row r="1653">
          <cell r="C1653">
            <v>19481251</v>
          </cell>
          <cell r="D1653" t="str">
            <v>TIQUE LOAIZA JAIRO</v>
          </cell>
          <cell r="E1653">
            <v>45222.410902777781</v>
          </cell>
        </row>
        <row r="1654">
          <cell r="C1654">
            <v>1116263860</v>
          </cell>
          <cell r="D1654" t="str">
            <v>TAPIA AMADOR BRIAN STEVEN</v>
          </cell>
          <cell r="E1654">
            <v>45222.41097222222</v>
          </cell>
        </row>
        <row r="1655">
          <cell r="C1655">
            <v>1110528541</v>
          </cell>
          <cell r="D1655" t="str">
            <v>LOPEZ ARANZAZU DUVAN  ANTONIO</v>
          </cell>
          <cell r="E1655">
            <v>45222.411087962966</v>
          </cell>
        </row>
        <row r="1656">
          <cell r="C1656">
            <v>87573939</v>
          </cell>
          <cell r="D1656" t="str">
            <v>DOMINGUEZ GOMEZ JESUS ARNULFO</v>
          </cell>
          <cell r="E1656">
            <v>45222.411192129628</v>
          </cell>
        </row>
        <row r="1657">
          <cell r="C1657">
            <v>91269106</v>
          </cell>
          <cell r="D1657" t="str">
            <v>ARDILA URBINA ORLANDO</v>
          </cell>
          <cell r="E1657">
            <v>45222.411319444444</v>
          </cell>
        </row>
        <row r="1658">
          <cell r="C1658">
            <v>4151853</v>
          </cell>
          <cell r="D1658" t="str">
            <v>GUTIERREZ MOLANO JAIRO ALONSO</v>
          </cell>
          <cell r="E1658">
            <v>45222.411423611113</v>
          </cell>
        </row>
        <row r="1659">
          <cell r="C1659">
            <v>1057412344</v>
          </cell>
          <cell r="D1659" t="str">
            <v>FERNANDEZ ORTIZ JIMENA</v>
          </cell>
          <cell r="E1659">
            <v>45222.411458333336</v>
          </cell>
        </row>
        <row r="1660">
          <cell r="C1660">
            <v>79966841</v>
          </cell>
          <cell r="D1660" t="str">
            <v>CASTRO PINEDA OSCAR</v>
          </cell>
          <cell r="E1660">
            <v>45222.411504629628</v>
          </cell>
        </row>
        <row r="1661">
          <cell r="C1661">
            <v>1039759937</v>
          </cell>
          <cell r="D1661" t="str">
            <v>CASTILLO MONCADA YURY ALEJANDRA</v>
          </cell>
          <cell r="E1661">
            <v>45222.411574074074</v>
          </cell>
        </row>
        <row r="1662">
          <cell r="C1662">
            <v>1090405690</v>
          </cell>
          <cell r="D1662" t="str">
            <v>LACHE MENDOZA ROMARIO ALDAIR</v>
          </cell>
          <cell r="E1662">
            <v>45222.411805555559</v>
          </cell>
        </row>
        <row r="1663">
          <cell r="C1663">
            <v>1110491150</v>
          </cell>
          <cell r="D1663" t="str">
            <v>GARCIA BUITRAGO DALY DAYERLY</v>
          </cell>
          <cell r="E1663">
            <v>45222.411805555559</v>
          </cell>
        </row>
        <row r="1664">
          <cell r="C1664">
            <v>1069755265</v>
          </cell>
          <cell r="D1664" t="str">
            <v>HENAO PEÑA NEIDA DIXLEY</v>
          </cell>
          <cell r="E1664">
            <v>45222.411944444444</v>
          </cell>
        </row>
        <row r="1665">
          <cell r="C1665">
            <v>9975125</v>
          </cell>
          <cell r="D1665" t="str">
            <v>VALENCIA GONZALEZ EBER ULISES</v>
          </cell>
          <cell r="E1665">
            <v>45222.412141203706</v>
          </cell>
        </row>
        <row r="1666">
          <cell r="C1666">
            <v>53130588</v>
          </cell>
          <cell r="D1666" t="str">
            <v>ESTRADA GARCIA JENNY JOHANNA</v>
          </cell>
          <cell r="E1666">
            <v>45222.412175925929</v>
          </cell>
        </row>
        <row r="1667">
          <cell r="C1667">
            <v>1031144716</v>
          </cell>
          <cell r="D1667" t="str">
            <v>MORALES ROZO MIGUEL ANGEL</v>
          </cell>
          <cell r="E1667">
            <v>45222.412314814814</v>
          </cell>
        </row>
        <row r="1668">
          <cell r="C1668">
            <v>94064899</v>
          </cell>
          <cell r="D1668" t="str">
            <v>FRANCO OSSA CRISTHIAN ANDRES</v>
          </cell>
          <cell r="E1668">
            <v>45222.412569444445</v>
          </cell>
        </row>
        <row r="1669">
          <cell r="C1669">
            <v>19085170</v>
          </cell>
          <cell r="D1669" t="str">
            <v>NAVARRETE  JULIO CESAR</v>
          </cell>
          <cell r="E1669">
            <v>45222.412581018521</v>
          </cell>
        </row>
        <row r="1670">
          <cell r="C1670">
            <v>1022400148</v>
          </cell>
          <cell r="D1670" t="str">
            <v>MONGUI PINILLA BRAYAN DANIEL</v>
          </cell>
          <cell r="E1670">
            <v>45222.412627314814</v>
          </cell>
        </row>
        <row r="1671">
          <cell r="C1671">
            <v>80833508</v>
          </cell>
          <cell r="D1671" t="str">
            <v>CASTILLO  BURITICA HERNAN  DUQUEIRO</v>
          </cell>
          <cell r="E1671">
            <v>45222.412662037037</v>
          </cell>
        </row>
        <row r="1672">
          <cell r="C1672">
            <v>1152701743</v>
          </cell>
          <cell r="D1672" t="str">
            <v>MONTOYA  VERGARA  DANILO  ANDRES</v>
          </cell>
          <cell r="E1672">
            <v>45222.412939814814</v>
          </cell>
        </row>
        <row r="1673">
          <cell r="C1673">
            <v>1121886909</v>
          </cell>
          <cell r="D1673" t="str">
            <v>PARRA GUTIERREZ NINY JOHANNA</v>
          </cell>
          <cell r="E1673">
            <v>45222.413043981483</v>
          </cell>
        </row>
        <row r="1674">
          <cell r="C1674">
            <v>7321377</v>
          </cell>
          <cell r="D1674" t="str">
            <v>POVEDA CASAS ROBIN JOHAN</v>
          </cell>
          <cell r="E1674">
            <v>45222.413055555553</v>
          </cell>
        </row>
        <row r="1675">
          <cell r="C1675">
            <v>1107059826</v>
          </cell>
          <cell r="D1675" t="str">
            <v>ALVAREZ MUECES LEIDY JOHANA</v>
          </cell>
          <cell r="E1675">
            <v>45222.413460648146</v>
          </cell>
        </row>
        <row r="1676">
          <cell r="C1676">
            <v>1113624165</v>
          </cell>
          <cell r="D1676" t="str">
            <v>ARIAS CULCHAC DIEGO FERNANDO</v>
          </cell>
          <cell r="E1676">
            <v>45222.413564814815</v>
          </cell>
        </row>
        <row r="1677">
          <cell r="C1677">
            <v>80725582</v>
          </cell>
          <cell r="D1677" t="str">
            <v>MORENO GAITAN ANDRES GUSTAVO</v>
          </cell>
          <cell r="E1677">
            <v>45222.413680555554</v>
          </cell>
        </row>
        <row r="1678">
          <cell r="C1678">
            <v>79539329</v>
          </cell>
          <cell r="D1678" t="str">
            <v>MORALES DEVIA LUIS GERMAN</v>
          </cell>
          <cell r="E1678">
            <v>45222.41369212963</v>
          </cell>
        </row>
        <row r="1679">
          <cell r="C1679">
            <v>80395723</v>
          </cell>
          <cell r="D1679" t="str">
            <v>RODRIGUEZ TORRES WILLIAM HERNANDO</v>
          </cell>
          <cell r="E1679">
            <v>45222.413900462961</v>
          </cell>
        </row>
        <row r="1680">
          <cell r="C1680">
            <v>1006120746</v>
          </cell>
          <cell r="D1680" t="str">
            <v>GOMEZ MORALES JEISON ANDRES</v>
          </cell>
          <cell r="E1680">
            <v>45222.413993055554</v>
          </cell>
        </row>
        <row r="1681">
          <cell r="C1681">
            <v>1048846676</v>
          </cell>
          <cell r="D1681" t="str">
            <v>ROA FERNANDEZ EDILBERTO</v>
          </cell>
          <cell r="E1681">
            <v>45222.414155092592</v>
          </cell>
        </row>
        <row r="1682">
          <cell r="C1682">
            <v>55162126</v>
          </cell>
          <cell r="D1682" t="str">
            <v>RODRIGUEZ MORALES CLAUDIA LUCIA</v>
          </cell>
          <cell r="E1682">
            <v>45222.414212962962</v>
          </cell>
        </row>
        <row r="1683">
          <cell r="C1683">
            <v>91457817</v>
          </cell>
          <cell r="D1683" t="str">
            <v>NORIEGA FLOREZ RODOLFO</v>
          </cell>
          <cell r="E1683">
            <v>45222.414340277777</v>
          </cell>
        </row>
        <row r="1684">
          <cell r="C1684">
            <v>1089481266</v>
          </cell>
          <cell r="D1684" t="str">
            <v>ORDOÑEZ CABRERA CARLOS FABIAN</v>
          </cell>
          <cell r="E1684">
            <v>45222.414780092593</v>
          </cell>
        </row>
        <row r="1685">
          <cell r="C1685">
            <v>1088282441</v>
          </cell>
          <cell r="D1685" t="str">
            <v>GUAPACHA BARTOLO  JORGE  LEONARDO</v>
          </cell>
          <cell r="E1685">
            <v>45222.415138888886</v>
          </cell>
        </row>
        <row r="1686">
          <cell r="C1686">
            <v>86085357</v>
          </cell>
          <cell r="D1686" t="str">
            <v>VELASQUEZ SANTIAGO JUAN CARLOS</v>
          </cell>
          <cell r="E1686">
            <v>45222.415312500001</v>
          </cell>
        </row>
        <row r="1687">
          <cell r="C1687">
            <v>1111201535</v>
          </cell>
          <cell r="D1687" t="str">
            <v>CUCAITA RUBIO DIEGO FERNANDO</v>
          </cell>
          <cell r="E1687">
            <v>45222.415370370371</v>
          </cell>
        </row>
        <row r="1688">
          <cell r="C1688">
            <v>51634498</v>
          </cell>
          <cell r="D1688" t="str">
            <v>RAMIREZ CAMACHO MARIA DUBIA</v>
          </cell>
          <cell r="E1688">
            <v>45222.415393518517</v>
          </cell>
        </row>
        <row r="1689">
          <cell r="C1689">
            <v>6119481</v>
          </cell>
          <cell r="D1689" t="str">
            <v>AGUDELO LEMOS JULIAN ANDRES</v>
          </cell>
          <cell r="E1689">
            <v>45222.415682870371</v>
          </cell>
        </row>
        <row r="1690">
          <cell r="C1690">
            <v>1036598286</v>
          </cell>
          <cell r="D1690" t="str">
            <v>QUINTERO CASTRO DAVID ANDRES</v>
          </cell>
          <cell r="E1690">
            <v>45222.416886574072</v>
          </cell>
        </row>
        <row r="1691">
          <cell r="C1691">
            <v>97437246</v>
          </cell>
          <cell r="D1691" t="str">
            <v>RENTERIA SALAS VICTOR HUGO</v>
          </cell>
          <cell r="E1691">
            <v>45222.416932870372</v>
          </cell>
        </row>
        <row r="1692">
          <cell r="C1692">
            <v>1053800968</v>
          </cell>
          <cell r="D1692" t="str">
            <v>CORTES CEBALLOS JEYSON ANDRES</v>
          </cell>
          <cell r="E1692">
            <v>45222.416967592595</v>
          </cell>
        </row>
        <row r="1693">
          <cell r="C1693">
            <v>18496420</v>
          </cell>
          <cell r="D1693" t="str">
            <v>HERRERA QUINTERO CARLOS ALBERTO</v>
          </cell>
          <cell r="E1693">
            <v>45222.417013888888</v>
          </cell>
        </row>
        <row r="1694">
          <cell r="C1694">
            <v>1118121281</v>
          </cell>
          <cell r="D1694" t="str">
            <v>NOVOA BOHORQUEZ HUGO FERNANDO</v>
          </cell>
          <cell r="E1694">
            <v>45222.41777777778</v>
          </cell>
        </row>
        <row r="1695">
          <cell r="C1695">
            <v>85477878</v>
          </cell>
          <cell r="D1695" t="str">
            <v>FERNANDEZ PARRA CARLOS ENRIQUE</v>
          </cell>
          <cell r="E1695">
            <v>45222.417997685188</v>
          </cell>
        </row>
        <row r="1696">
          <cell r="C1696">
            <v>1104708946</v>
          </cell>
          <cell r="D1696" t="str">
            <v>CAÑON CAÑON CHRISTIAM FERNANDO</v>
          </cell>
          <cell r="E1696">
            <v>45222.418043981481</v>
          </cell>
        </row>
        <row r="1697">
          <cell r="C1697">
            <v>11000508</v>
          </cell>
          <cell r="D1697" t="str">
            <v>ARBOLEDA  PIEDRAHITA YORLY  ARMANDO</v>
          </cell>
          <cell r="E1697">
            <v>45222.418124999997</v>
          </cell>
        </row>
        <row r="1698">
          <cell r="C1698">
            <v>80165976</v>
          </cell>
          <cell r="D1698" t="str">
            <v>BAUTISTA  JOHN ALEJANDRO</v>
          </cell>
          <cell r="E1698">
            <v>45222.418240740742</v>
          </cell>
        </row>
        <row r="1699">
          <cell r="C1699">
            <v>1110444644</v>
          </cell>
          <cell r="D1699" t="str">
            <v>MORA ROA NELSON ENRIQUE</v>
          </cell>
          <cell r="E1699">
            <v>45222.418449074074</v>
          </cell>
        </row>
        <row r="1700">
          <cell r="C1700">
            <v>1111790271</v>
          </cell>
          <cell r="D1700" t="str">
            <v>ROSALES HINESTROZA LEYDI JAHAIRA</v>
          </cell>
          <cell r="E1700">
            <v>45222.418692129628</v>
          </cell>
        </row>
        <row r="1701">
          <cell r="C1701">
            <v>1094369637</v>
          </cell>
          <cell r="D1701" t="str">
            <v>CONTRERAS  HERNANDEZ  VIANNY ORBEY</v>
          </cell>
          <cell r="E1701">
            <v>45222.418842592589</v>
          </cell>
        </row>
        <row r="1702">
          <cell r="C1702">
            <v>79517951</v>
          </cell>
          <cell r="D1702" t="str">
            <v>ALBAN DELGADO HECTOR ANDRES</v>
          </cell>
          <cell r="E1702">
            <v>45222.418912037036</v>
          </cell>
        </row>
        <row r="1703">
          <cell r="C1703">
            <v>1032383633</v>
          </cell>
          <cell r="D1703" t="str">
            <v>MURCIA ARIAS JAZMIN ROCIO</v>
          </cell>
          <cell r="E1703">
            <v>45222.418923611112</v>
          </cell>
        </row>
        <row r="1704">
          <cell r="C1704">
            <v>23582384</v>
          </cell>
          <cell r="D1704" t="str">
            <v>VARGAS SUAREZ CARMEN DORIS</v>
          </cell>
          <cell r="E1704">
            <v>45222.419027777774</v>
          </cell>
        </row>
        <row r="1705">
          <cell r="C1705">
            <v>1074415942</v>
          </cell>
          <cell r="D1705" t="str">
            <v>RODRIGUEZ BENAVIDES WILSON JAVIER</v>
          </cell>
          <cell r="E1705">
            <v>45222.419131944444</v>
          </cell>
        </row>
        <row r="1706">
          <cell r="C1706">
            <v>32935536</v>
          </cell>
          <cell r="D1706" t="str">
            <v>SIERRA  GONZALEZ  MARIA  CAROLINA</v>
          </cell>
          <cell r="E1706">
            <v>45222.41915509259</v>
          </cell>
        </row>
        <row r="1707">
          <cell r="C1707">
            <v>4137087</v>
          </cell>
          <cell r="D1707" t="str">
            <v>MOLINA VARGAS ARISTOBULO</v>
          </cell>
          <cell r="E1707">
            <v>45222.419178240743</v>
          </cell>
        </row>
        <row r="1708">
          <cell r="C1708">
            <v>60357994</v>
          </cell>
          <cell r="D1708" t="str">
            <v>GONZALEZ MARIÑO MARIA PAOLA</v>
          </cell>
          <cell r="E1708">
            <v>45222.419224537036</v>
          </cell>
        </row>
        <row r="1709">
          <cell r="C1709">
            <v>40185333</v>
          </cell>
          <cell r="D1709" t="str">
            <v>JIMENEZ PIÑEROS DIANA MILENA</v>
          </cell>
          <cell r="E1709">
            <v>45222.419398148151</v>
          </cell>
        </row>
        <row r="1710">
          <cell r="C1710">
            <v>93438663</v>
          </cell>
          <cell r="D1710" t="str">
            <v>CORTES BERMUDEZ JOHN LEISON</v>
          </cell>
          <cell r="E1710">
            <v>45222.419641203705</v>
          </cell>
        </row>
        <row r="1711">
          <cell r="C1711">
            <v>79908915</v>
          </cell>
          <cell r="D1711" t="str">
            <v>APARICIO  CARDENAS LUIS ANTONIO</v>
          </cell>
          <cell r="E1711">
            <v>45222.419976851852</v>
          </cell>
        </row>
        <row r="1712">
          <cell r="C1712">
            <v>93137093</v>
          </cell>
          <cell r="D1712" t="str">
            <v>CHAMORRO VILLANUEVA ESTIBENSON</v>
          </cell>
          <cell r="E1712">
            <v>45222.420358796298</v>
          </cell>
        </row>
        <row r="1713">
          <cell r="C1713">
            <v>98766273</v>
          </cell>
          <cell r="D1713" t="str">
            <v>CANO ACEVEDO LUIS GUILLERMO</v>
          </cell>
          <cell r="E1713">
            <v>45222.420474537037</v>
          </cell>
        </row>
        <row r="1714">
          <cell r="C1714">
            <v>91514147</v>
          </cell>
          <cell r="D1714" t="str">
            <v>BARBOSA TORRES JHONATTAN</v>
          </cell>
          <cell r="E1714">
            <v>45222.420520833337</v>
          </cell>
        </row>
        <row r="1715">
          <cell r="C1715">
            <v>98215339</v>
          </cell>
          <cell r="D1715" t="str">
            <v>MUÑOZ  MARTINEZ  CARLOS  MENANDRO</v>
          </cell>
          <cell r="E1715">
            <v>45222.421273148146</v>
          </cell>
        </row>
        <row r="1716">
          <cell r="C1716">
            <v>1024539464</v>
          </cell>
          <cell r="D1716" t="str">
            <v>MONROY PATIÑO MICHAEL  STIVEN</v>
          </cell>
          <cell r="E1716">
            <v>45222.422002314815</v>
          </cell>
        </row>
        <row r="1717">
          <cell r="C1717">
            <v>6013600</v>
          </cell>
          <cell r="D1717" t="str">
            <v>ROJAS CONDE CARLOS JOSE</v>
          </cell>
          <cell r="E1717">
            <v>45222.422500000001</v>
          </cell>
        </row>
        <row r="1718">
          <cell r="C1718">
            <v>93089976</v>
          </cell>
          <cell r="D1718" t="str">
            <v>SALCEDO TORRES DIEGO FERNANDO</v>
          </cell>
          <cell r="E1718">
            <v>45222.422534722224</v>
          </cell>
        </row>
        <row r="1719">
          <cell r="C1719">
            <v>87492265</v>
          </cell>
          <cell r="D1719" t="str">
            <v>CHICAIZA GOMEZ ADRIAN ANTONIO</v>
          </cell>
          <cell r="E1719">
            <v>45222.422569444447</v>
          </cell>
        </row>
        <row r="1720">
          <cell r="C1720">
            <v>91356066</v>
          </cell>
          <cell r="D1720" t="str">
            <v>CASTELLANOS  TORRES ORLANDO</v>
          </cell>
          <cell r="E1720">
            <v>45222.422569444447</v>
          </cell>
        </row>
        <row r="1721">
          <cell r="C1721">
            <v>80764291</v>
          </cell>
          <cell r="D1721" t="str">
            <v>ISAZA HERRERA DEYWISON ALBERTO</v>
          </cell>
          <cell r="E1721">
            <v>45222.422673611109</v>
          </cell>
        </row>
        <row r="1722">
          <cell r="C1722">
            <v>79872771</v>
          </cell>
          <cell r="D1722" t="str">
            <v>GONZALEZ REY HENRY</v>
          </cell>
          <cell r="E1722">
            <v>45222.423379629632</v>
          </cell>
        </row>
        <row r="1723">
          <cell r="C1723">
            <v>93437746</v>
          </cell>
          <cell r="D1723" t="str">
            <v>JIMENEZ VELANDIA OSCAR IVAN</v>
          </cell>
          <cell r="E1723">
            <v>45222.423391203702</v>
          </cell>
        </row>
        <row r="1724">
          <cell r="C1724">
            <v>1098628960</v>
          </cell>
          <cell r="D1724" t="str">
            <v>ERAZO RIVAS KAREN DAHIANA</v>
          </cell>
          <cell r="E1724">
            <v>45222.424317129633</v>
          </cell>
        </row>
        <row r="1725">
          <cell r="C1725">
            <v>1093769163</v>
          </cell>
          <cell r="D1725" t="str">
            <v>GALLO GARCIA ASTRID CAROLINA</v>
          </cell>
          <cell r="E1725">
            <v>45222.424317129633</v>
          </cell>
        </row>
        <row r="1726">
          <cell r="C1726">
            <v>16651150</v>
          </cell>
          <cell r="D1726" t="str">
            <v>BOLIVAR ALEGRIA ALDEMAR</v>
          </cell>
          <cell r="E1726">
            <v>45222.425034722219</v>
          </cell>
        </row>
        <row r="1727">
          <cell r="C1727">
            <v>51651195</v>
          </cell>
          <cell r="D1727" t="str">
            <v>RODRIGUEZ GORDILLO NUBIA YANETH</v>
          </cell>
          <cell r="E1727">
            <v>45222.425370370373</v>
          </cell>
        </row>
        <row r="1728">
          <cell r="C1728">
            <v>74083123</v>
          </cell>
          <cell r="D1728" t="str">
            <v>MEDINA  JULIÁN ANDRÉS</v>
          </cell>
          <cell r="E1728">
            <v>45222.425393518519</v>
          </cell>
        </row>
        <row r="1729">
          <cell r="C1729">
            <v>1035418888</v>
          </cell>
          <cell r="D1729" t="str">
            <v>GOMEZ SALAZAR ALEXANDER</v>
          </cell>
          <cell r="E1729">
            <v>45222.425902777781</v>
          </cell>
        </row>
        <row r="1730">
          <cell r="C1730">
            <v>1121912608</v>
          </cell>
          <cell r="D1730" t="str">
            <v>RODRIGUEZ RAMIREZ LYLIA CAMILA</v>
          </cell>
          <cell r="E1730">
            <v>45222.42596064815</v>
          </cell>
        </row>
        <row r="1731">
          <cell r="C1731">
            <v>1070587399</v>
          </cell>
          <cell r="D1731" t="str">
            <v>GARCIA SIATAMA CARLOS JULIO</v>
          </cell>
          <cell r="E1731">
            <v>45222.426145833335</v>
          </cell>
        </row>
        <row r="1732">
          <cell r="C1732">
            <v>7369602</v>
          </cell>
          <cell r="D1732" t="str">
            <v>PERALTA ESCOBAR JOSE HAROL</v>
          </cell>
          <cell r="E1732">
            <v>45222.426157407404</v>
          </cell>
        </row>
        <row r="1733">
          <cell r="C1733">
            <v>1121205496</v>
          </cell>
          <cell r="D1733" t="str">
            <v>YUCUNA YUCUNA JORGE ELIECER</v>
          </cell>
          <cell r="E1733">
            <v>45222.42628472222</v>
          </cell>
        </row>
        <row r="1734">
          <cell r="C1734">
            <v>1014201402</v>
          </cell>
          <cell r="D1734" t="str">
            <v>MENDEZ ALFONSO JENNY ALEXANDRA</v>
          </cell>
          <cell r="E1734">
            <v>45222.426435185182</v>
          </cell>
        </row>
        <row r="1735">
          <cell r="C1735">
            <v>93372466</v>
          </cell>
          <cell r="D1735" t="str">
            <v>PACHECO  JOSE ARIEL</v>
          </cell>
          <cell r="E1735">
            <v>45222.426550925928</v>
          </cell>
        </row>
        <row r="1736">
          <cell r="C1736">
            <v>79432092</v>
          </cell>
          <cell r="D1736" t="str">
            <v>REYES SEPULVEDA JAIRO ORLANDO</v>
          </cell>
          <cell r="E1736">
            <v>45222.426666666666</v>
          </cell>
        </row>
        <row r="1737">
          <cell r="C1737">
            <v>1058819135</v>
          </cell>
          <cell r="D1737" t="str">
            <v>ZAPATA ARISTIZABAL EDWIN ALEXANDER</v>
          </cell>
          <cell r="E1737">
            <v>45222.427268518521</v>
          </cell>
        </row>
        <row r="1738">
          <cell r="C1738">
            <v>1069732578</v>
          </cell>
          <cell r="D1738" t="str">
            <v>RICO FLOREZ LISETH YURANY</v>
          </cell>
          <cell r="E1738">
            <v>45222.427997685183</v>
          </cell>
        </row>
        <row r="1739">
          <cell r="C1739">
            <v>1070609451</v>
          </cell>
          <cell r="D1739" t="str">
            <v>HERRERA MALDONADO MICHAEL FERNANDO</v>
          </cell>
          <cell r="E1739">
            <v>45222.428020833337</v>
          </cell>
        </row>
        <row r="1740">
          <cell r="C1740">
            <v>80777261</v>
          </cell>
          <cell r="D1740" t="str">
            <v>QUINTERO SARMIENTO JOHN HEIBER</v>
          </cell>
          <cell r="E1740">
            <v>45222.428032407406</v>
          </cell>
        </row>
        <row r="1741">
          <cell r="C1741">
            <v>33378660</v>
          </cell>
          <cell r="D1741" t="str">
            <v>NIÑO MONROY LEIDY VIVIAN</v>
          </cell>
          <cell r="E1741">
            <v>45222.428726851853</v>
          </cell>
        </row>
        <row r="1742">
          <cell r="C1742">
            <v>80894395</v>
          </cell>
          <cell r="D1742" t="str">
            <v>RIOS BASABE CARLOS HUMBERTO</v>
          </cell>
          <cell r="E1742">
            <v>45222.428912037038</v>
          </cell>
        </row>
        <row r="1743">
          <cell r="C1743">
            <v>1115192646</v>
          </cell>
          <cell r="D1743" t="str">
            <v>HERRERA AGUDELO HECTOR FABIO</v>
          </cell>
          <cell r="E1743">
            <v>45222.42895833333</v>
          </cell>
        </row>
        <row r="1744">
          <cell r="C1744">
            <v>79900605</v>
          </cell>
          <cell r="D1744" t="str">
            <v>HENAO RESTREPO JARRISON</v>
          </cell>
          <cell r="E1744">
            <v>45222.429189814815</v>
          </cell>
        </row>
        <row r="1745">
          <cell r="C1745">
            <v>1049644063</v>
          </cell>
          <cell r="D1745" t="str">
            <v>ZAPATA CUERBO HEIDY TATIANA</v>
          </cell>
          <cell r="E1745">
            <v>45222.429583333331</v>
          </cell>
        </row>
        <row r="1746">
          <cell r="C1746">
            <v>75107709</v>
          </cell>
          <cell r="D1746" t="str">
            <v>CIFUENTES VALENCIA JHON EDISON</v>
          </cell>
          <cell r="E1746">
            <v>45222.429606481484</v>
          </cell>
        </row>
        <row r="1747">
          <cell r="C1747">
            <v>1126602052</v>
          </cell>
          <cell r="D1747" t="str">
            <v>ARIAS GALLEGO JHONY ALEXANDER</v>
          </cell>
          <cell r="E1747">
            <v>45222.429722222223</v>
          </cell>
        </row>
        <row r="1748">
          <cell r="C1748">
            <v>52156747</v>
          </cell>
          <cell r="D1748" t="str">
            <v>PIÑEROS BELTRAN EMILCE LILIAN</v>
          </cell>
          <cell r="E1748">
            <v>45222.429884259262</v>
          </cell>
        </row>
        <row r="1749">
          <cell r="C1749">
            <v>1121850336</v>
          </cell>
          <cell r="D1749" t="str">
            <v>BAQUERO CAÑAVERAL ANDRES</v>
          </cell>
          <cell r="E1749">
            <v>45222.430509259262</v>
          </cell>
        </row>
        <row r="1750">
          <cell r="C1750">
            <v>1078636248</v>
          </cell>
          <cell r="D1750" t="str">
            <v>CORDOBA SANCHEZ CILIA VANESA</v>
          </cell>
          <cell r="E1750">
            <v>45222.430844907409</v>
          </cell>
        </row>
        <row r="1751">
          <cell r="C1751">
            <v>71795603</v>
          </cell>
          <cell r="D1751" t="str">
            <v>SUAZA ARANGO ANDRES FELIPE</v>
          </cell>
          <cell r="E1751">
            <v>45222.43136574074</v>
          </cell>
        </row>
        <row r="1752">
          <cell r="C1752">
            <v>1094919430</v>
          </cell>
          <cell r="D1752" t="str">
            <v>SILVA RAMIREZ LINA  MARCELA</v>
          </cell>
          <cell r="E1752">
            <v>45222.431608796294</v>
          </cell>
        </row>
        <row r="1753">
          <cell r="C1753">
            <v>4549048</v>
          </cell>
          <cell r="D1753" t="str">
            <v>CALLE CARMONA JORGE ALEXANDER</v>
          </cell>
          <cell r="E1753">
            <v>45222.431666666664</v>
          </cell>
        </row>
        <row r="1754">
          <cell r="C1754">
            <v>30317884</v>
          </cell>
          <cell r="D1754" t="str">
            <v>VARGAS MEZA BEATRIZ HELENA</v>
          </cell>
          <cell r="E1754">
            <v>45222.431921296295</v>
          </cell>
        </row>
        <row r="1755">
          <cell r="C1755">
            <v>1032421304</v>
          </cell>
          <cell r="D1755" t="str">
            <v>SOSA CAMARGO JULIO CESAR</v>
          </cell>
          <cell r="E1755">
            <v>45222.431921296295</v>
          </cell>
        </row>
        <row r="1756">
          <cell r="C1756">
            <v>1032404353</v>
          </cell>
          <cell r="D1756" t="str">
            <v>PARRA VARGAS  YEISON  ALEJANDRO</v>
          </cell>
          <cell r="E1756">
            <v>45222.431967592594</v>
          </cell>
        </row>
        <row r="1757">
          <cell r="C1757">
            <v>7601283</v>
          </cell>
          <cell r="D1757" t="str">
            <v>BOLIVAR OSORIO ALEXANDER ISMAEL</v>
          </cell>
          <cell r="E1757">
            <v>45222.432152777779</v>
          </cell>
        </row>
        <row r="1758">
          <cell r="C1758">
            <v>21526114</v>
          </cell>
          <cell r="D1758" t="str">
            <v>GARCÍA  ELIANA YULIET</v>
          </cell>
          <cell r="E1758">
            <v>45222.432662037034</v>
          </cell>
        </row>
        <row r="1759">
          <cell r="C1759">
            <v>1053610494</v>
          </cell>
          <cell r="D1759" t="str">
            <v>RUIZ  MONROY  LEIDY  VIVÍANA</v>
          </cell>
          <cell r="E1759">
            <v>45222.432754629626</v>
          </cell>
        </row>
        <row r="1760">
          <cell r="C1760">
            <v>1045672844</v>
          </cell>
          <cell r="D1760" t="str">
            <v>GOMEZ  MESSINO EDWIN ESTIVENS</v>
          </cell>
          <cell r="E1760">
            <v>45222.432789351849</v>
          </cell>
        </row>
        <row r="1761">
          <cell r="C1761">
            <v>1023878661</v>
          </cell>
          <cell r="D1761" t="str">
            <v>LIMAS OCAMPO JIMMY ANDRES</v>
          </cell>
          <cell r="E1761">
            <v>45222.433125000003</v>
          </cell>
        </row>
        <row r="1762">
          <cell r="C1762">
            <v>1073693021</v>
          </cell>
          <cell r="D1762" t="str">
            <v>MONROY  NIETO EDNER  ANDRES</v>
          </cell>
          <cell r="E1762">
            <v>45222.433252314811</v>
          </cell>
        </row>
        <row r="1763">
          <cell r="C1763">
            <v>92549598</v>
          </cell>
          <cell r="D1763" t="str">
            <v>ARANGO  MEZA DIDIER</v>
          </cell>
          <cell r="E1763">
            <v>45222.433622685188</v>
          </cell>
        </row>
        <row r="1764">
          <cell r="C1764">
            <v>1005855294</v>
          </cell>
          <cell r="D1764" t="str">
            <v>PARRA ROJAS JULIAN GERARDO</v>
          </cell>
          <cell r="E1764">
            <v>45222.433761574073</v>
          </cell>
        </row>
        <row r="1765">
          <cell r="C1765">
            <v>1069432566</v>
          </cell>
          <cell r="D1765" t="str">
            <v>BENAVIDES RIAÑO FERNEY RICARDO</v>
          </cell>
          <cell r="E1765">
            <v>45222.434050925927</v>
          </cell>
        </row>
        <row r="1766">
          <cell r="C1766">
            <v>15530873</v>
          </cell>
          <cell r="D1766" t="str">
            <v>ESCOBAR ARAQUE DUVAN ALONSO</v>
          </cell>
          <cell r="E1766">
            <v>45222.434317129628</v>
          </cell>
        </row>
        <row r="1767">
          <cell r="C1767">
            <v>79955260</v>
          </cell>
          <cell r="D1767" t="str">
            <v>BORDA URREGO FRANKLIN ORLANDO</v>
          </cell>
          <cell r="E1767">
            <v>45222.434386574074</v>
          </cell>
        </row>
        <row r="1768">
          <cell r="C1768">
            <v>18611963</v>
          </cell>
          <cell r="D1768" t="str">
            <v>OSORIO GRANADA WILMAR</v>
          </cell>
          <cell r="E1768">
            <v>45222.43445601852</v>
          </cell>
        </row>
        <row r="1769">
          <cell r="C1769">
            <v>72348023</v>
          </cell>
          <cell r="D1769" t="str">
            <v>BORRERO NAVARRO ELKIN ARTURO</v>
          </cell>
          <cell r="E1769">
            <v>45222.434467592589</v>
          </cell>
        </row>
        <row r="1770">
          <cell r="C1770">
            <v>1128452856</v>
          </cell>
          <cell r="D1770" t="str">
            <v>ESCOBAR GONZALEZ DANIEL</v>
          </cell>
          <cell r="E1770">
            <v>45222.434502314813</v>
          </cell>
        </row>
        <row r="1771">
          <cell r="C1771">
            <v>1090363854</v>
          </cell>
          <cell r="D1771" t="str">
            <v>SANJUAN  MARIA ALEJANDRA</v>
          </cell>
          <cell r="E1771">
            <v>45222.434907407405</v>
          </cell>
        </row>
        <row r="1772">
          <cell r="C1772">
            <v>1122129906</v>
          </cell>
          <cell r="D1772" t="str">
            <v>CASALLAS PINZON VIANNEY  ELIZABETH</v>
          </cell>
          <cell r="E1772">
            <v>45222.435023148151</v>
          </cell>
        </row>
        <row r="1773">
          <cell r="C1773">
            <v>91263708</v>
          </cell>
          <cell r="D1773" t="str">
            <v>MORENO NUÑEZ BELARMINO</v>
          </cell>
          <cell r="E1773">
            <v>45222.436307870368</v>
          </cell>
        </row>
        <row r="1774">
          <cell r="C1774">
            <v>1044504251</v>
          </cell>
          <cell r="D1774" t="str">
            <v>GONZALEZ JARAMILLO ALEXIS</v>
          </cell>
          <cell r="E1774">
            <v>45222.436377314814</v>
          </cell>
        </row>
        <row r="1775">
          <cell r="C1775">
            <v>12277308</v>
          </cell>
          <cell r="D1775" t="str">
            <v>PEDROZA YASNO ROBINSON</v>
          </cell>
          <cell r="E1775">
            <v>45222.437164351853</v>
          </cell>
        </row>
        <row r="1776">
          <cell r="C1776">
            <v>1090386157</v>
          </cell>
          <cell r="D1776" t="str">
            <v>CARRASQUILLA CONTRERAS ADRIAN  JOSE</v>
          </cell>
          <cell r="E1776">
            <v>45222.437222222223</v>
          </cell>
        </row>
        <row r="1777">
          <cell r="C1777">
            <v>1047230549</v>
          </cell>
          <cell r="D1777" t="str">
            <v>FUENTES CASTRO HERSON ANDRES</v>
          </cell>
          <cell r="E1777">
            <v>45222.437835648147</v>
          </cell>
        </row>
        <row r="1778">
          <cell r="C1778">
            <v>80071197</v>
          </cell>
          <cell r="D1778" t="str">
            <v>CARRILLO MONTAÑO REINALDO ANDRÉS</v>
          </cell>
          <cell r="E1778">
            <v>45222.437962962962</v>
          </cell>
        </row>
        <row r="1779">
          <cell r="C1779">
            <v>80093762</v>
          </cell>
          <cell r="D1779" t="str">
            <v>MUÑOZ MENDIVELSO OLMAN GUILLERMO</v>
          </cell>
          <cell r="E1779">
            <v>45222.438067129631</v>
          </cell>
        </row>
        <row r="1780">
          <cell r="C1780">
            <v>1121208725</v>
          </cell>
          <cell r="D1780" t="str">
            <v>VARGAS AHUANARY ERICK HOSMITH</v>
          </cell>
          <cell r="E1780">
            <v>45222.438506944447</v>
          </cell>
        </row>
        <row r="1781">
          <cell r="C1781">
            <v>98391817</v>
          </cell>
          <cell r="D1781" t="str">
            <v>BOLAÑOS SALAZAR JAIME BERNARDO</v>
          </cell>
          <cell r="E1781">
            <v>45222.438587962963</v>
          </cell>
        </row>
        <row r="1782">
          <cell r="C1782">
            <v>1094168367</v>
          </cell>
          <cell r="D1782" t="str">
            <v>LOPEZ RODRIGUEZ LEONELA</v>
          </cell>
          <cell r="E1782">
            <v>45222.439074074071</v>
          </cell>
        </row>
        <row r="1783">
          <cell r="C1783">
            <v>1020424433</v>
          </cell>
          <cell r="D1783" t="str">
            <v>SIERRA ARANGO WILVER ANDRES</v>
          </cell>
          <cell r="E1783">
            <v>45222.439375000002</v>
          </cell>
        </row>
        <row r="1784">
          <cell r="C1784">
            <v>18400883</v>
          </cell>
          <cell r="D1784" t="str">
            <v>GONZALEZ NOREÑA DIDIER ALONSO</v>
          </cell>
          <cell r="E1784">
            <v>45222.43949074074</v>
          </cell>
        </row>
        <row r="1785">
          <cell r="C1785">
            <v>52321251</v>
          </cell>
          <cell r="D1785" t="str">
            <v>FLECHAS AVENDAÑO INGRID ALEXANDRA</v>
          </cell>
          <cell r="E1785">
            <v>45222.439733796295</v>
          </cell>
        </row>
        <row r="1786">
          <cell r="C1786">
            <v>80902960</v>
          </cell>
          <cell r="D1786" t="str">
            <v>ARDILA GOMEZ GERARDO ALBERTO</v>
          </cell>
          <cell r="E1786">
            <v>45222.440046296295</v>
          </cell>
        </row>
        <row r="1787">
          <cell r="C1787">
            <v>1114121406</v>
          </cell>
          <cell r="D1787" t="str">
            <v>ROJAS GRANADA MIGUIEL ANGEL</v>
          </cell>
          <cell r="E1787">
            <v>45222.440254629626</v>
          </cell>
        </row>
        <row r="1788">
          <cell r="C1788">
            <v>1090378584</v>
          </cell>
          <cell r="D1788" t="str">
            <v>CONTRERAS MENESES ENDER RENE</v>
          </cell>
          <cell r="E1788">
            <v>45222.440474537034</v>
          </cell>
        </row>
        <row r="1789">
          <cell r="C1789">
            <v>1061804658</v>
          </cell>
          <cell r="D1789" t="str">
            <v>PAREDES DIAZ JESSIKA KATERIN</v>
          </cell>
          <cell r="E1789">
            <v>45222.440775462965</v>
          </cell>
        </row>
        <row r="1790">
          <cell r="C1790">
            <v>1000613864</v>
          </cell>
          <cell r="D1790" t="str">
            <v>OSORIO HERNANDEZ DANIELA</v>
          </cell>
          <cell r="E1790">
            <v>45222.440833333334</v>
          </cell>
        </row>
        <row r="1791">
          <cell r="C1791">
            <v>1121917678</v>
          </cell>
          <cell r="D1791" t="str">
            <v>HERRERA BOLIVAR LINA MARIA</v>
          </cell>
          <cell r="E1791">
            <v>45222.441030092596</v>
          </cell>
        </row>
        <row r="1792">
          <cell r="C1792">
            <v>19161760</v>
          </cell>
          <cell r="D1792" t="str">
            <v>RUIZ SILVA JOSE ELEUTERIO</v>
          </cell>
          <cell r="E1792">
            <v>45222.441354166665</v>
          </cell>
        </row>
        <row r="1793">
          <cell r="C1793">
            <v>1101757693</v>
          </cell>
          <cell r="D1793" t="str">
            <v>FLOREZ AYALA MIGUEL ANGEL</v>
          </cell>
          <cell r="E1793">
            <v>45222.44259259259</v>
          </cell>
        </row>
        <row r="1794">
          <cell r="C1794">
            <v>1090470839</v>
          </cell>
          <cell r="D1794" t="str">
            <v>PARADA JAIMES JAMES JAVIER</v>
          </cell>
          <cell r="E1794">
            <v>45222.442766203705</v>
          </cell>
        </row>
        <row r="1795">
          <cell r="C1795">
            <v>1115191334</v>
          </cell>
          <cell r="D1795" t="str">
            <v>HENAO BUITRAGO  YEISON  ANDRES</v>
          </cell>
          <cell r="E1795">
            <v>45222.44332175926</v>
          </cell>
        </row>
        <row r="1796">
          <cell r="C1796">
            <v>74378457</v>
          </cell>
          <cell r="D1796" t="str">
            <v>LIZARAZO SORACA DIEGO HERNANDO</v>
          </cell>
          <cell r="E1796">
            <v>45222.443530092591</v>
          </cell>
        </row>
        <row r="1797">
          <cell r="C1797">
            <v>1069852133</v>
          </cell>
          <cell r="D1797" t="str">
            <v>GONZALEZ GARZON PEDRO JULIAN</v>
          </cell>
          <cell r="E1797">
            <v>45222.444456018522</v>
          </cell>
        </row>
        <row r="1798">
          <cell r="C1798">
            <v>1051316359</v>
          </cell>
          <cell r="D1798" t="str">
            <v>PÉREZ  NÚÑEZ  CARLOS OCTAVIO</v>
          </cell>
          <cell r="E1798">
            <v>45222.4452662037</v>
          </cell>
        </row>
        <row r="1799">
          <cell r="C1799">
            <v>1023873572</v>
          </cell>
          <cell r="D1799" t="str">
            <v>GONZALEZ QUINTANA EDWIN ALFONSO</v>
          </cell>
          <cell r="E1799">
            <v>45222.445393518516</v>
          </cell>
        </row>
        <row r="1800">
          <cell r="C1800">
            <v>16946672</v>
          </cell>
          <cell r="D1800" t="str">
            <v>HURTADO MONTAÑO FERNEY YOVANY</v>
          </cell>
          <cell r="E1800">
            <v>45222.445462962962</v>
          </cell>
        </row>
        <row r="1801">
          <cell r="C1801">
            <v>1144134607</v>
          </cell>
          <cell r="D1801" t="str">
            <v>OROZCO PAZ JULIAN ANDRES</v>
          </cell>
          <cell r="E1801">
            <v>45222.445509259262</v>
          </cell>
        </row>
        <row r="1802">
          <cell r="C1802">
            <v>75107787</v>
          </cell>
          <cell r="D1802" t="str">
            <v>LLANO ZAPATA LEANDRO</v>
          </cell>
          <cell r="E1802">
            <v>45222.445555555554</v>
          </cell>
        </row>
        <row r="1803">
          <cell r="C1803">
            <v>5594379</v>
          </cell>
          <cell r="D1803" t="str">
            <v>LOPEZ AYALA LUIS  GABRIEL</v>
          </cell>
          <cell r="E1803">
            <v>45222.44568287037</v>
          </cell>
        </row>
        <row r="1804">
          <cell r="C1804">
            <v>1030573068</v>
          </cell>
          <cell r="D1804" t="str">
            <v>ROMERO  TORRES LINA MARIA</v>
          </cell>
          <cell r="E1804">
            <v>45222.446215277778</v>
          </cell>
        </row>
        <row r="1805">
          <cell r="C1805">
            <v>1120869414</v>
          </cell>
          <cell r="D1805" t="str">
            <v>CARDENAS CARDENAS JESUS DAVID</v>
          </cell>
          <cell r="E1805">
            <v>45222.446759259263</v>
          </cell>
        </row>
        <row r="1806">
          <cell r="C1806">
            <v>1022346883</v>
          </cell>
          <cell r="D1806" t="str">
            <v>RIVERA LIZARAZO RAQUEL ADRIANA</v>
          </cell>
          <cell r="E1806">
            <v>45222.446979166663</v>
          </cell>
        </row>
        <row r="1807">
          <cell r="C1807">
            <v>6240308</v>
          </cell>
          <cell r="D1807" t="str">
            <v>ZAPATA BOLIVAR JOHN FREDDY</v>
          </cell>
          <cell r="E1807">
            <v>45222.447233796294</v>
          </cell>
        </row>
        <row r="1808">
          <cell r="C1808">
            <v>24023358</v>
          </cell>
          <cell r="D1808" t="str">
            <v>SAAVEDRA CONTRERAS EMILCE YOLANDA</v>
          </cell>
          <cell r="E1808">
            <v>45222.447384259256</v>
          </cell>
        </row>
        <row r="1809">
          <cell r="C1809">
            <v>34445861</v>
          </cell>
          <cell r="D1809" t="str">
            <v>GUERRERO MONTILLA  LILIANA</v>
          </cell>
          <cell r="E1809">
            <v>45222.447662037041</v>
          </cell>
        </row>
        <row r="1810">
          <cell r="C1810">
            <v>1033695922</v>
          </cell>
          <cell r="D1810" t="str">
            <v>RODRIGUEZ TORO GABRIEL ORLANDO</v>
          </cell>
          <cell r="E1810">
            <v>45222.448750000003</v>
          </cell>
        </row>
        <row r="1811">
          <cell r="C1811">
            <v>1093736127</v>
          </cell>
          <cell r="D1811" t="str">
            <v>PERDOMO MONTEALEGRE TULIO ALEXANDER</v>
          </cell>
          <cell r="E1811">
            <v>45222.448831018519</v>
          </cell>
        </row>
        <row r="1812">
          <cell r="C1812">
            <v>1082920368</v>
          </cell>
          <cell r="D1812" t="str">
            <v>ZAPATA CASTRO ALDAIR</v>
          </cell>
          <cell r="E1812">
            <v>45222.448888888888</v>
          </cell>
        </row>
        <row r="1813">
          <cell r="C1813">
            <v>1105677778</v>
          </cell>
          <cell r="D1813" t="str">
            <v>PORTELA RAMIREZ YANINI ALEXANDRA</v>
          </cell>
          <cell r="E1813">
            <v>45222.449849537035</v>
          </cell>
        </row>
        <row r="1814">
          <cell r="C1814">
            <v>1055833798</v>
          </cell>
          <cell r="D1814" t="str">
            <v>LOPEZ ARCILA MARIO DE JESUS</v>
          </cell>
          <cell r="E1814">
            <v>45222.450023148151</v>
          </cell>
        </row>
        <row r="1815">
          <cell r="C1815">
            <v>1023892549</v>
          </cell>
          <cell r="D1815" t="str">
            <v>GAMBA BAQUERO VICTOR MANUEL</v>
          </cell>
          <cell r="E1815">
            <v>45222.450150462966</v>
          </cell>
        </row>
        <row r="1816">
          <cell r="C1816">
            <v>80163888</v>
          </cell>
          <cell r="D1816" t="str">
            <v>NOVOA DIAZ EDDI JHONNATAN</v>
          </cell>
          <cell r="E1816">
            <v>45222.45034722222</v>
          </cell>
        </row>
        <row r="1817">
          <cell r="C1817">
            <v>40220049</v>
          </cell>
          <cell r="D1817" t="str">
            <v>SANTANA  CRUZ ROSA MARIA</v>
          </cell>
          <cell r="E1817">
            <v>45222.450601851851</v>
          </cell>
        </row>
        <row r="1818">
          <cell r="C1818">
            <v>79252306</v>
          </cell>
          <cell r="D1818" t="str">
            <v>JOYA JAIMES JOSE EDILBERTO</v>
          </cell>
          <cell r="E1818">
            <v>45222.451192129629</v>
          </cell>
        </row>
        <row r="1819">
          <cell r="C1819">
            <v>1020407538</v>
          </cell>
          <cell r="D1819" t="str">
            <v>MARQUEZ AGUDELO DANIEL  FONKLEY</v>
          </cell>
          <cell r="E1819">
            <v>45222.452986111108</v>
          </cell>
        </row>
        <row r="1820">
          <cell r="C1820">
            <v>51716996</v>
          </cell>
          <cell r="D1820" t="str">
            <v>BARINAS NUÑEZ MARLENNY</v>
          </cell>
          <cell r="E1820">
            <v>45222.453553240739</v>
          </cell>
        </row>
        <row r="1821">
          <cell r="C1821">
            <v>1053796178</v>
          </cell>
          <cell r="D1821" t="str">
            <v>SÁNCHEZ  BUENAVENTURA  JULIÁN  ANDRÉS</v>
          </cell>
          <cell r="E1821">
            <v>45222.453842592593</v>
          </cell>
        </row>
        <row r="1822">
          <cell r="C1822">
            <v>52076616</v>
          </cell>
          <cell r="D1822" t="str">
            <v>VERGARA CAMPOS SANDRA MILENA</v>
          </cell>
          <cell r="E1822">
            <v>45222.454398148147</v>
          </cell>
        </row>
        <row r="1823">
          <cell r="C1823">
            <v>79718615</v>
          </cell>
          <cell r="D1823" t="str">
            <v>DIAZ HERNANDEZ JAMIR ANTONIO</v>
          </cell>
          <cell r="E1823">
            <v>45222.454560185186</v>
          </cell>
        </row>
        <row r="1824">
          <cell r="C1824">
            <v>79714595</v>
          </cell>
          <cell r="D1824" t="str">
            <v>AGUILERA SILVA EDGAR GUSTAVO</v>
          </cell>
          <cell r="E1824">
            <v>45222.454861111109</v>
          </cell>
        </row>
        <row r="1825">
          <cell r="C1825">
            <v>52827166</v>
          </cell>
          <cell r="D1825" t="str">
            <v>GOMEZ SANCHEZ CAROLINA</v>
          </cell>
          <cell r="E1825">
            <v>45222.45553240741</v>
          </cell>
        </row>
        <row r="1826">
          <cell r="C1826">
            <v>79999999</v>
          </cell>
          <cell r="D1826" t="str">
            <v>ACOSTA CAMPOS FREDY ALEXANDER</v>
          </cell>
          <cell r="E1826">
            <v>45222.456192129626</v>
          </cell>
        </row>
        <row r="1827">
          <cell r="C1827">
            <v>1120864549</v>
          </cell>
          <cell r="D1827" t="str">
            <v>PERDOMO CHAQUEA NESTOR HUGO</v>
          </cell>
          <cell r="E1827">
            <v>45222.456226851849</v>
          </cell>
        </row>
        <row r="1828">
          <cell r="C1828">
            <v>79884181</v>
          </cell>
          <cell r="D1828" t="str">
            <v>SANCHEZ ANGULO LUIS ENRIQUE</v>
          </cell>
          <cell r="E1828">
            <v>45222.456354166665</v>
          </cell>
        </row>
        <row r="1829">
          <cell r="C1829">
            <v>93135519</v>
          </cell>
          <cell r="D1829" t="str">
            <v>NUSTES YARA JOSE ALBERTO</v>
          </cell>
          <cell r="E1829">
            <v>45222.45722222222</v>
          </cell>
        </row>
        <row r="1830">
          <cell r="C1830">
            <v>52505221</v>
          </cell>
          <cell r="D1830" t="str">
            <v>CAÑON CARDENAS OLGA MILENA</v>
          </cell>
          <cell r="E1830">
            <v>45222.457291666666</v>
          </cell>
        </row>
        <row r="1831">
          <cell r="C1831">
            <v>1108934730</v>
          </cell>
          <cell r="D1831" t="str">
            <v>MORENO CORTES LAURA XIMENA</v>
          </cell>
          <cell r="E1831">
            <v>45222.457604166666</v>
          </cell>
        </row>
        <row r="1832">
          <cell r="C1832">
            <v>7124640</v>
          </cell>
          <cell r="D1832" t="str">
            <v>RODRIGUEZ LAITON JUAN  VICENTE</v>
          </cell>
          <cell r="E1832">
            <v>45222.458101851851</v>
          </cell>
        </row>
        <row r="1833">
          <cell r="C1833">
            <v>37088139</v>
          </cell>
          <cell r="D1833" t="str">
            <v>PEREZ UNIGARRO INES YOLANDA</v>
          </cell>
          <cell r="E1833">
            <v>45222.458124999997</v>
          </cell>
        </row>
        <row r="1834">
          <cell r="C1834">
            <v>1031133956</v>
          </cell>
          <cell r="D1834" t="str">
            <v>ZULUAGA LONDOÑO JUAN DAVID</v>
          </cell>
          <cell r="E1834">
            <v>45222.458819444444</v>
          </cell>
        </row>
        <row r="1835">
          <cell r="C1835">
            <v>80051759</v>
          </cell>
          <cell r="D1835" t="str">
            <v>BUITRAGO CUBIDES JULIAN RICARDO</v>
          </cell>
          <cell r="E1835">
            <v>45222.459039351852</v>
          </cell>
        </row>
        <row r="1836">
          <cell r="C1836">
            <v>51566047</v>
          </cell>
          <cell r="D1836" t="str">
            <v>CABALLERO ALFONSO MARIA EVELIA</v>
          </cell>
          <cell r="E1836">
            <v>45222.459178240744</v>
          </cell>
        </row>
        <row r="1837">
          <cell r="C1837">
            <v>17268518</v>
          </cell>
          <cell r="D1837" t="str">
            <v>VARGAS DIAZ NESTOR FABIAN</v>
          </cell>
          <cell r="E1837">
            <v>45222.459282407406</v>
          </cell>
        </row>
        <row r="1838">
          <cell r="C1838">
            <v>1148142195</v>
          </cell>
          <cell r="D1838" t="str">
            <v>CASTRO QUINTERO LEONEL ALFONSO</v>
          </cell>
          <cell r="E1838">
            <v>45222.459432870368</v>
          </cell>
        </row>
        <row r="1839">
          <cell r="C1839">
            <v>8033159</v>
          </cell>
          <cell r="D1839" t="str">
            <v>RESTREPO CADAVID LUCAS</v>
          </cell>
          <cell r="E1839">
            <v>45222.459976851853</v>
          </cell>
        </row>
        <row r="1840">
          <cell r="C1840">
            <v>1114730035</v>
          </cell>
          <cell r="D1840" t="str">
            <v>RODRIGUEZ BURGOS DEISY MARICELL</v>
          </cell>
          <cell r="E1840">
            <v>45222.460185185184</v>
          </cell>
        </row>
        <row r="1841">
          <cell r="C1841">
            <v>24337398</v>
          </cell>
          <cell r="D1841" t="str">
            <v>GOMEZ  PATIÑO YENNY ALEXANDRA</v>
          </cell>
          <cell r="E1841">
            <v>45222.460231481484</v>
          </cell>
        </row>
        <row r="1842">
          <cell r="C1842">
            <v>1057488493</v>
          </cell>
          <cell r="D1842" t="str">
            <v>VARGAS CLAVIJO GERMAN HARVEY</v>
          </cell>
          <cell r="E1842">
            <v>45222.460324074076</v>
          </cell>
        </row>
        <row r="1843">
          <cell r="C1843">
            <v>35375234</v>
          </cell>
          <cell r="D1843" t="str">
            <v>ROJAS CERON MERCEDES</v>
          </cell>
          <cell r="E1843">
            <v>45222.460613425923</v>
          </cell>
        </row>
        <row r="1844">
          <cell r="C1844">
            <v>52828980</v>
          </cell>
          <cell r="D1844" t="str">
            <v>MONTAÑA RAMIREZ ANDREA</v>
          </cell>
          <cell r="E1844">
            <v>45222.4609837963</v>
          </cell>
        </row>
        <row r="1845">
          <cell r="C1845">
            <v>79796564</v>
          </cell>
          <cell r="D1845" t="str">
            <v>MARIÑO JULIO VICENTE FERRER</v>
          </cell>
          <cell r="E1845">
            <v>45222.461041666669</v>
          </cell>
        </row>
        <row r="1846">
          <cell r="C1846">
            <v>19709436</v>
          </cell>
          <cell r="D1846" t="str">
            <v>ACOSTA MENESES LUIS FERNANDO</v>
          </cell>
          <cell r="E1846">
            <v>45222.461689814816</v>
          </cell>
        </row>
        <row r="1847">
          <cell r="C1847">
            <v>52009973</v>
          </cell>
          <cell r="D1847" t="str">
            <v>JARAMILLO FLOREZ DORYS</v>
          </cell>
          <cell r="E1847">
            <v>45222.462025462963</v>
          </cell>
        </row>
        <row r="1848">
          <cell r="C1848">
            <v>1110489451</v>
          </cell>
          <cell r="D1848" t="str">
            <v>GUERRERO ESPINOSA JOHN EDWAR</v>
          </cell>
          <cell r="E1848">
            <v>45222.462094907409</v>
          </cell>
        </row>
        <row r="1849">
          <cell r="C1849">
            <v>1090402917</v>
          </cell>
          <cell r="D1849" t="str">
            <v>VILLAMIZAR BENITEZ GERSON GIOVANNY</v>
          </cell>
          <cell r="E1849">
            <v>45222.462766203702</v>
          </cell>
        </row>
        <row r="1850">
          <cell r="C1850">
            <v>1033716970</v>
          </cell>
          <cell r="D1850" t="str">
            <v>MOGOLLON AGUILAR JOSE LUIS</v>
          </cell>
          <cell r="E1850">
            <v>45222.463321759256</v>
          </cell>
        </row>
        <row r="1851">
          <cell r="C1851">
            <v>80005437</v>
          </cell>
          <cell r="D1851" t="str">
            <v>RAMIREZ OYUELA CARLOS ARTURO</v>
          </cell>
          <cell r="E1851">
            <v>45222.463865740741</v>
          </cell>
        </row>
        <row r="1852">
          <cell r="C1852">
            <v>1152214336</v>
          </cell>
          <cell r="D1852" t="str">
            <v>CARVAJAL LOPEZ WILINGTHON ARLEY</v>
          </cell>
          <cell r="E1852">
            <v>45222.464270833334</v>
          </cell>
        </row>
        <row r="1853">
          <cell r="C1853">
            <v>80170225</v>
          </cell>
          <cell r="D1853" t="str">
            <v>CALDERON RUBIANO EDWIN HERNANDO</v>
          </cell>
          <cell r="E1853">
            <v>45222.464629629627</v>
          </cell>
        </row>
        <row r="1854">
          <cell r="C1854">
            <v>1089242914</v>
          </cell>
          <cell r="D1854" t="str">
            <v>PEREZ  TIMANA  ALBEIRO  LAUREANO</v>
          </cell>
          <cell r="E1854">
            <v>45222.466481481482</v>
          </cell>
        </row>
        <row r="1855">
          <cell r="C1855">
            <v>1069743997</v>
          </cell>
          <cell r="D1855" t="str">
            <v>GARCIA  CALDERON  RUBEN  DARIO</v>
          </cell>
          <cell r="E1855">
            <v>45222.466724537036</v>
          </cell>
        </row>
        <row r="1856">
          <cell r="C1856">
            <v>71223766</v>
          </cell>
          <cell r="D1856" t="str">
            <v>MAZO MAZO JUAN DIEGO</v>
          </cell>
          <cell r="E1856">
            <v>45222.466851851852</v>
          </cell>
        </row>
        <row r="1857">
          <cell r="C1857">
            <v>19118974</v>
          </cell>
          <cell r="D1857" t="str">
            <v>GUZMÁN  DIAZ JOSUÉ  ISAI</v>
          </cell>
          <cell r="E1857">
            <v>45222.467118055552</v>
          </cell>
        </row>
        <row r="1858">
          <cell r="C1858">
            <v>80770657</v>
          </cell>
          <cell r="D1858" t="str">
            <v>GARCIA CRUZ TOMY ALEXANDER</v>
          </cell>
          <cell r="E1858">
            <v>45222.467314814814</v>
          </cell>
        </row>
        <row r="1859">
          <cell r="C1859">
            <v>93136666</v>
          </cell>
          <cell r="D1859" t="str">
            <v>SOSA MORALES JOSE MANUEL</v>
          </cell>
          <cell r="E1859">
            <v>45222.468425925923</v>
          </cell>
        </row>
        <row r="1860">
          <cell r="C1860">
            <v>65709339</v>
          </cell>
          <cell r="D1860" t="str">
            <v>CALDERÓN GUERRA LILIANA PATRICIA</v>
          </cell>
          <cell r="E1860">
            <v>45222.468541666669</v>
          </cell>
        </row>
        <row r="1861">
          <cell r="C1861">
            <v>9725856</v>
          </cell>
          <cell r="D1861" t="str">
            <v>BERMUDEZ FLOREZ JUAN CARLOS</v>
          </cell>
          <cell r="E1861">
            <v>45222.469351851854</v>
          </cell>
        </row>
        <row r="1862">
          <cell r="C1862">
            <v>1130588238</v>
          </cell>
          <cell r="D1862" t="str">
            <v>TRUJILLO CASTAÑEDA GERMAN  ANDRES</v>
          </cell>
          <cell r="E1862">
            <v>45222.469560185185</v>
          </cell>
        </row>
        <row r="1863">
          <cell r="C1863">
            <v>1069736047</v>
          </cell>
          <cell r="D1863" t="str">
            <v>CASTAÑO  TORRES  JAMES  DUVERNEY</v>
          </cell>
          <cell r="E1863">
            <v>45222.469814814816</v>
          </cell>
        </row>
        <row r="1864">
          <cell r="C1864">
            <v>1050220265</v>
          </cell>
          <cell r="D1864" t="str">
            <v>REYES RUANO YOSMAN FLOVER</v>
          </cell>
          <cell r="E1864">
            <v>45222.469895833332</v>
          </cell>
        </row>
        <row r="1865">
          <cell r="C1865">
            <v>80795073</v>
          </cell>
          <cell r="D1865" t="str">
            <v>ORTIZ CESPEDES JAVIER ALEXANDER</v>
          </cell>
          <cell r="E1865">
            <v>45222.472083333334</v>
          </cell>
        </row>
        <row r="1866">
          <cell r="C1866">
            <v>46379673</v>
          </cell>
          <cell r="D1866" t="str">
            <v>BOLIVAR VARGAS ZULMA  ANDREA</v>
          </cell>
          <cell r="E1866">
            <v>45222.472361111111</v>
          </cell>
        </row>
        <row r="1867">
          <cell r="C1867">
            <v>79538957</v>
          </cell>
          <cell r="D1867" t="str">
            <v>MUÑOZ RIASCOS CARLOS GERMAN</v>
          </cell>
          <cell r="E1867">
            <v>45222.473090277781</v>
          </cell>
        </row>
        <row r="1868">
          <cell r="C1868">
            <v>82361607</v>
          </cell>
          <cell r="D1868" t="str">
            <v>MENA LOZANO ROGER DARIO</v>
          </cell>
          <cell r="E1868">
            <v>45222.475011574075</v>
          </cell>
        </row>
        <row r="1869">
          <cell r="C1869">
            <v>1027945637</v>
          </cell>
          <cell r="D1869" t="str">
            <v>LEIVA CAICEDO GARY CHRISTIAN</v>
          </cell>
          <cell r="E1869">
            <v>45222.475462962961</v>
          </cell>
        </row>
        <row r="1870">
          <cell r="C1870">
            <v>88241416</v>
          </cell>
          <cell r="D1870" t="str">
            <v>GONZALEZ SANTAFE ELKIN ANDRES</v>
          </cell>
          <cell r="E1870">
            <v>45222.475694444445</v>
          </cell>
        </row>
        <row r="1871">
          <cell r="C1871">
            <v>71227896</v>
          </cell>
          <cell r="D1871" t="str">
            <v>CASTRILLON CORREA JUAN CARLOS</v>
          </cell>
          <cell r="E1871">
            <v>45222.475844907407</v>
          </cell>
        </row>
        <row r="1872">
          <cell r="C1872">
            <v>74377790</v>
          </cell>
          <cell r="D1872" t="str">
            <v>ALVAREZ ESPITIA EDWIN  JOSE</v>
          </cell>
          <cell r="E1872">
            <v>45222.476342592592</v>
          </cell>
        </row>
        <row r="1873">
          <cell r="C1873">
            <v>80377512</v>
          </cell>
          <cell r="D1873" t="str">
            <v>LEE CULMA FEDERICO EDUARDO</v>
          </cell>
          <cell r="E1873">
            <v>45222.477511574078</v>
          </cell>
        </row>
        <row r="1874">
          <cell r="C1874">
            <v>1098688627</v>
          </cell>
          <cell r="D1874" t="str">
            <v>JAIMES RABELO JYMMER LEONARDO</v>
          </cell>
          <cell r="E1874">
            <v>45222.478148148148</v>
          </cell>
        </row>
        <row r="1875">
          <cell r="C1875">
            <v>1017142820</v>
          </cell>
          <cell r="D1875" t="str">
            <v>ZAPATA SANCHEZ ANDRES FELIPE</v>
          </cell>
          <cell r="E1875">
            <v>45222.478900462964</v>
          </cell>
        </row>
        <row r="1876">
          <cell r="C1876">
            <v>1053824062</v>
          </cell>
          <cell r="D1876" t="str">
            <v>CASTRILLON SANCHEZ MAIRELY ANYINEID</v>
          </cell>
          <cell r="E1876">
            <v>45222.48096064815</v>
          </cell>
        </row>
        <row r="1877">
          <cell r="C1877">
            <v>8797786</v>
          </cell>
          <cell r="D1877" t="str">
            <v>FARIA MORALES FARID ALBERTO</v>
          </cell>
          <cell r="E1877">
            <v>45222.481030092589</v>
          </cell>
        </row>
        <row r="1878">
          <cell r="C1878">
            <v>39457547</v>
          </cell>
          <cell r="D1878" t="str">
            <v>GIL GUARIN NATALY</v>
          </cell>
          <cell r="E1878">
            <v>45222.481064814812</v>
          </cell>
        </row>
        <row r="1879">
          <cell r="C1879">
            <v>1053586603</v>
          </cell>
          <cell r="D1879" t="str">
            <v>REYES ACOSTA JUAN CARLOS</v>
          </cell>
          <cell r="E1879">
            <v>45222.48164351852</v>
          </cell>
        </row>
        <row r="1880">
          <cell r="C1880">
            <v>1053608525</v>
          </cell>
          <cell r="D1880" t="str">
            <v>CAMARGO FONSECA BAYARDO</v>
          </cell>
          <cell r="E1880">
            <v>45222.486481481479</v>
          </cell>
        </row>
        <row r="1881">
          <cell r="C1881">
            <v>1128476179</v>
          </cell>
          <cell r="D1881" t="str">
            <v>MEJIA  GALLEGO SANTIAGO</v>
          </cell>
          <cell r="E1881">
            <v>45222.488171296296</v>
          </cell>
        </row>
        <row r="1882">
          <cell r="C1882">
            <v>1063160536</v>
          </cell>
          <cell r="D1882" t="str">
            <v>ALARCON MARTINEZ MELISA DEL CARMEN</v>
          </cell>
          <cell r="E1882">
            <v>45222.488923611112</v>
          </cell>
        </row>
        <row r="1883">
          <cell r="C1883">
            <v>1089745990</v>
          </cell>
          <cell r="D1883" t="str">
            <v>TABARES USUGA JORGE IVAN</v>
          </cell>
          <cell r="E1883">
            <v>45222.488981481481</v>
          </cell>
        </row>
        <row r="1884">
          <cell r="C1884">
            <v>9399379</v>
          </cell>
          <cell r="D1884" t="str">
            <v>LEMUS PINTO JAVIER GUSTAVO</v>
          </cell>
          <cell r="E1884">
            <v>45222.491481481484</v>
          </cell>
        </row>
        <row r="1885">
          <cell r="C1885">
            <v>79279461</v>
          </cell>
          <cell r="D1885" t="str">
            <v>MORA MORALES JOSE HERMEREGILDO</v>
          </cell>
          <cell r="E1885">
            <v>45222.491678240738</v>
          </cell>
        </row>
        <row r="1886">
          <cell r="C1886">
            <v>1119211117</v>
          </cell>
          <cell r="D1886" t="str">
            <v>ALMARIO OTAVO ABID ALEJANDRO</v>
          </cell>
          <cell r="E1886">
            <v>45222.493206018517</v>
          </cell>
        </row>
        <row r="1887">
          <cell r="C1887">
            <v>98627190</v>
          </cell>
          <cell r="D1887" t="str">
            <v>LOPEZ ACEVEDO JORGE HUMBERTO</v>
          </cell>
          <cell r="E1887">
            <v>45222.498437499999</v>
          </cell>
        </row>
        <row r="1888">
          <cell r="C1888">
            <v>80259927</v>
          </cell>
          <cell r="D1888" t="str">
            <v>POVEDA  JOHAN ENRIQUE</v>
          </cell>
          <cell r="E1888">
            <v>45222.49931712963</v>
          </cell>
        </row>
        <row r="1889">
          <cell r="C1889">
            <v>1094426209</v>
          </cell>
          <cell r="D1889" t="str">
            <v>BARAJAS GELVEZ CARLOS ALEJANDRO</v>
          </cell>
          <cell r="E1889">
            <v>45222.500555555554</v>
          </cell>
        </row>
        <row r="1890">
          <cell r="C1890">
            <v>80008079</v>
          </cell>
          <cell r="D1890" t="str">
            <v>TORRES SANCHEZ NELSON JAVIER</v>
          </cell>
          <cell r="E1890">
            <v>45222.505358796298</v>
          </cell>
        </row>
        <row r="1891">
          <cell r="C1891">
            <v>11257414</v>
          </cell>
          <cell r="D1891" t="str">
            <v>FERRO PUIN CARLOS HERNANDO</v>
          </cell>
          <cell r="E1891">
            <v>45222.516250000001</v>
          </cell>
        </row>
        <row r="1892">
          <cell r="C1892">
            <v>1049631901</v>
          </cell>
          <cell r="D1892" t="str">
            <v>ROJAS SUAREZ YULI ESPERANZA</v>
          </cell>
          <cell r="E1892">
            <v>45222.524699074071</v>
          </cell>
        </row>
        <row r="1893">
          <cell r="C1893">
            <v>75004535</v>
          </cell>
          <cell r="D1893" t="str">
            <v>ARBOLEDA MUÑOZ EDWIN JHOAN</v>
          </cell>
          <cell r="E1893">
            <v>45222.527141203704</v>
          </cell>
        </row>
        <row r="1894">
          <cell r="C1894">
            <v>51587990</v>
          </cell>
          <cell r="D1894" t="str">
            <v>ANGEL PARRA MARIA LUZ</v>
          </cell>
          <cell r="E1894">
            <v>45222.59480324074</v>
          </cell>
        </row>
        <row r="1895">
          <cell r="C1895">
            <v>79382564</v>
          </cell>
          <cell r="D1895" t="str">
            <v>GUTIERREZ SABOGAL CAMILO</v>
          </cell>
          <cell r="E1895">
            <v>45237.379560185182</v>
          </cell>
        </row>
        <row r="1896">
          <cell r="C1896">
            <v>37946837</v>
          </cell>
          <cell r="D1896" t="str">
            <v>DURAN RUEDA NHORA MILENA</v>
          </cell>
          <cell r="E1896">
            <v>45237.379571759258</v>
          </cell>
        </row>
        <row r="1897">
          <cell r="C1897">
            <v>79891066</v>
          </cell>
          <cell r="D1897" t="str">
            <v>SANCHEZ FLOREZ CARLOS ENRIQUE</v>
          </cell>
          <cell r="E1897">
            <v>45237.379606481481</v>
          </cell>
        </row>
        <row r="1898">
          <cell r="C1898">
            <v>74189287</v>
          </cell>
          <cell r="D1898" t="str">
            <v>LEMUS PINTO CESAR ALBERTO</v>
          </cell>
          <cell r="E1898">
            <v>45237.379756944443</v>
          </cell>
        </row>
        <row r="1899">
          <cell r="C1899">
            <v>6119481</v>
          </cell>
          <cell r="D1899" t="str">
            <v>AGUDELO LEMOS JULIAN ANDRES</v>
          </cell>
          <cell r="E1899">
            <v>45237.380219907405</v>
          </cell>
        </row>
        <row r="1900">
          <cell r="C1900">
            <v>4291299</v>
          </cell>
          <cell r="D1900" t="str">
            <v>LOPEZ HUERTAS JAIRO HUMBERTO</v>
          </cell>
          <cell r="E1900">
            <v>45237.380370370367</v>
          </cell>
        </row>
        <row r="1901">
          <cell r="C1901">
            <v>79904742</v>
          </cell>
          <cell r="D1901" t="str">
            <v>GARZON RUIZ JOHN ALEXANDER</v>
          </cell>
          <cell r="E1901">
            <v>45237.380555555559</v>
          </cell>
        </row>
        <row r="1902">
          <cell r="C1902">
            <v>80357494</v>
          </cell>
          <cell r="D1902" t="str">
            <v>AYALA GUTIERREZ JOSE JIMMY</v>
          </cell>
          <cell r="E1902">
            <v>45237.380879629629</v>
          </cell>
        </row>
        <row r="1903">
          <cell r="C1903">
            <v>46373280</v>
          </cell>
          <cell r="D1903" t="str">
            <v>TORRES TORRES GLORIA XIMENA</v>
          </cell>
          <cell r="E1903">
            <v>45237.380925925929</v>
          </cell>
        </row>
        <row r="1904">
          <cell r="C1904">
            <v>80051759</v>
          </cell>
          <cell r="D1904" t="str">
            <v>BUITRAGO CUBIDES JULIAN RICARDO</v>
          </cell>
          <cell r="E1904">
            <v>45237.380937499998</v>
          </cell>
        </row>
        <row r="1905">
          <cell r="C1905">
            <v>52096499</v>
          </cell>
          <cell r="D1905" t="str">
            <v>APONTE RAVELO ADELA</v>
          </cell>
          <cell r="E1905">
            <v>45237.381307870368</v>
          </cell>
        </row>
        <row r="1906">
          <cell r="C1906">
            <v>79308838</v>
          </cell>
          <cell r="D1906" t="str">
            <v>SILVA MALAGON JOSE ANTONIO</v>
          </cell>
          <cell r="E1906">
            <v>45237.381319444445</v>
          </cell>
        </row>
        <row r="1907">
          <cell r="C1907">
            <v>39533827</v>
          </cell>
          <cell r="D1907" t="str">
            <v>PARRA  MELGAREJO MARIA  GLADIS</v>
          </cell>
          <cell r="E1907">
            <v>45237.381481481483</v>
          </cell>
        </row>
        <row r="1908">
          <cell r="C1908">
            <v>3174325</v>
          </cell>
          <cell r="D1908" t="str">
            <v>GOMEZ CASTILLO JOHN EDWARD</v>
          </cell>
          <cell r="E1908">
            <v>45237.381527777776</v>
          </cell>
        </row>
        <row r="1909">
          <cell r="C1909">
            <v>10772237</v>
          </cell>
          <cell r="D1909" t="str">
            <v>HERNANDEZ MARTINEZ JOSE MIGUEL</v>
          </cell>
          <cell r="E1909">
            <v>45237.381689814814</v>
          </cell>
        </row>
        <row r="1910">
          <cell r="C1910">
            <v>19089256</v>
          </cell>
          <cell r="D1910" t="str">
            <v>TORRES AVILA JOSE ANACLETO</v>
          </cell>
          <cell r="E1910">
            <v>45237.381782407407</v>
          </cell>
        </row>
        <row r="1911">
          <cell r="C1911">
            <v>80000751</v>
          </cell>
          <cell r="D1911" t="str">
            <v>ROBLES GUTIERREZ LUIS ALEXANDER</v>
          </cell>
          <cell r="E1911">
            <v>45237.381979166668</v>
          </cell>
        </row>
        <row r="1912">
          <cell r="C1912">
            <v>1010101540</v>
          </cell>
          <cell r="D1912" t="str">
            <v>SALCEDO ARANGO DYLAN ANDRÉS</v>
          </cell>
          <cell r="E1912">
            <v>45237.382025462961</v>
          </cell>
        </row>
        <row r="1913">
          <cell r="C1913">
            <v>52337363</v>
          </cell>
          <cell r="D1913" t="str">
            <v>AGUILAR PINILLA NUBIA MARLENY</v>
          </cell>
          <cell r="E1913">
            <v>45237.382141203707</v>
          </cell>
        </row>
        <row r="1914">
          <cell r="C1914">
            <v>13508430</v>
          </cell>
          <cell r="D1914" t="str">
            <v>ORTEGA  NECTTOR</v>
          </cell>
          <cell r="E1914">
            <v>45237.382268518515</v>
          </cell>
        </row>
        <row r="1915">
          <cell r="C1915">
            <v>52314797</v>
          </cell>
          <cell r="D1915" t="str">
            <v>RANGEL  ESTEBAN YANETH SAMIRNA</v>
          </cell>
          <cell r="E1915">
            <v>45237.382384259261</v>
          </cell>
        </row>
        <row r="1916">
          <cell r="C1916">
            <v>1023873572</v>
          </cell>
          <cell r="D1916" t="str">
            <v>GONZALEZ QUINTANA EDWIN ALFONSO</v>
          </cell>
          <cell r="E1916">
            <v>45237.382384259261</v>
          </cell>
        </row>
        <row r="1917">
          <cell r="C1917">
            <v>6244987</v>
          </cell>
          <cell r="D1917" t="str">
            <v>HERNANDEZ CAÑARTE BELISARIO</v>
          </cell>
          <cell r="E1917">
            <v>45237.382465277777</v>
          </cell>
        </row>
        <row r="1918">
          <cell r="C1918">
            <v>94480570</v>
          </cell>
          <cell r="D1918" t="str">
            <v>PAZ CARLOSAMA EDINSON</v>
          </cell>
          <cell r="E1918">
            <v>45237.382581018515</v>
          </cell>
        </row>
        <row r="1919">
          <cell r="C1919">
            <v>1093769163</v>
          </cell>
          <cell r="D1919" t="str">
            <v>GALLO GARCIA ASTRID CAROLINA</v>
          </cell>
          <cell r="E1919">
            <v>45237.382754629631</v>
          </cell>
        </row>
        <row r="1920">
          <cell r="C1920">
            <v>80764291</v>
          </cell>
          <cell r="D1920" t="str">
            <v>ISAZA HERRERA DEYWISON ALBERTO</v>
          </cell>
          <cell r="E1920">
            <v>45237.382905092592</v>
          </cell>
        </row>
        <row r="1921">
          <cell r="C1921">
            <v>19425319</v>
          </cell>
          <cell r="D1921" t="str">
            <v>GIRALDO DELGADO JAIRO ARMANDO</v>
          </cell>
          <cell r="E1921">
            <v>45237.382916666669</v>
          </cell>
        </row>
        <row r="1922">
          <cell r="C1922">
            <v>60312756</v>
          </cell>
          <cell r="D1922" t="str">
            <v>ALBA ARIAS FABIOLA</v>
          </cell>
          <cell r="E1922">
            <v>45237.382962962962</v>
          </cell>
        </row>
        <row r="1923">
          <cell r="C1923">
            <v>5887486</v>
          </cell>
          <cell r="D1923" t="str">
            <v>BUSTAMANTE QUINTERO WILLIAM</v>
          </cell>
          <cell r="E1923">
            <v>45237.383009259262</v>
          </cell>
        </row>
        <row r="1924">
          <cell r="C1924">
            <v>80110930</v>
          </cell>
          <cell r="D1924" t="str">
            <v>ROA NOVA RICARDO</v>
          </cell>
          <cell r="E1924">
            <v>45237.383043981485</v>
          </cell>
        </row>
        <row r="1925">
          <cell r="C1925">
            <v>4236685</v>
          </cell>
          <cell r="D1925" t="str">
            <v>MUÑOZ MONRROY ELIAS</v>
          </cell>
          <cell r="E1925">
            <v>45237.383055555554</v>
          </cell>
        </row>
        <row r="1926">
          <cell r="C1926">
            <v>11227568</v>
          </cell>
          <cell r="D1926" t="str">
            <v>SILVA BONILLA DIEGO ABELARDO</v>
          </cell>
          <cell r="E1926">
            <v>45237.383171296293</v>
          </cell>
        </row>
        <row r="1927">
          <cell r="C1927">
            <v>79714595</v>
          </cell>
          <cell r="D1927" t="str">
            <v>AGUILERA SILVA EDGAR GUSTAVO</v>
          </cell>
          <cell r="E1927">
            <v>45237.383287037039</v>
          </cell>
        </row>
        <row r="1928">
          <cell r="C1928">
            <v>7186480</v>
          </cell>
          <cell r="D1928" t="str">
            <v>ULLOA BLANCO NELSON OSWALDO</v>
          </cell>
          <cell r="E1928">
            <v>45237.383344907408</v>
          </cell>
        </row>
        <row r="1929">
          <cell r="C1929">
            <v>52013118</v>
          </cell>
          <cell r="D1929" t="str">
            <v>SANABRIA BADILLO EMILCE</v>
          </cell>
          <cell r="E1929">
            <v>45237.383576388886</v>
          </cell>
        </row>
        <row r="1930">
          <cell r="C1930">
            <v>5694274</v>
          </cell>
          <cell r="D1930" t="str">
            <v>RANGEL REYES ANGEL ERNESTO</v>
          </cell>
          <cell r="E1930">
            <v>45237.383576388886</v>
          </cell>
        </row>
        <row r="1931">
          <cell r="C1931">
            <v>79959671</v>
          </cell>
          <cell r="D1931" t="str">
            <v>USMA REYES GUILLERMO ENRIQUE</v>
          </cell>
          <cell r="E1931">
            <v>45237.383634259262</v>
          </cell>
        </row>
        <row r="1932">
          <cell r="C1932">
            <v>52550831</v>
          </cell>
          <cell r="D1932" t="str">
            <v>MUÑOZ MENDOZA YOLIMA ADELAIDA</v>
          </cell>
          <cell r="E1932">
            <v>45237.383657407408</v>
          </cell>
        </row>
        <row r="1933">
          <cell r="C1933">
            <v>1055226558</v>
          </cell>
          <cell r="D1933" t="str">
            <v>GONZALEZ PLAZAS NICOLAS</v>
          </cell>
          <cell r="E1933">
            <v>45237.383761574078</v>
          </cell>
        </row>
        <row r="1934">
          <cell r="C1934">
            <v>79471806</v>
          </cell>
          <cell r="D1934" t="str">
            <v>AYA PEREZ JAVIER OSWALDO</v>
          </cell>
          <cell r="E1934">
            <v>45237.383773148147</v>
          </cell>
        </row>
        <row r="1935">
          <cell r="C1935">
            <v>16925112</v>
          </cell>
          <cell r="D1935" t="str">
            <v>RAMIREZ ALZATE JOSE ANTONIO</v>
          </cell>
          <cell r="E1935">
            <v>45237.383784722224</v>
          </cell>
        </row>
        <row r="1936">
          <cell r="C1936">
            <v>74083123</v>
          </cell>
          <cell r="D1936" t="str">
            <v>MEDINA  JULIÁN ANDRÉS</v>
          </cell>
          <cell r="E1936">
            <v>45237.383796296293</v>
          </cell>
        </row>
        <row r="1937">
          <cell r="C1937">
            <v>88214971</v>
          </cell>
          <cell r="D1937" t="str">
            <v>CUERVO VERANO NESTOR IVAN</v>
          </cell>
          <cell r="E1937">
            <v>45237.38385416667</v>
          </cell>
        </row>
        <row r="1938">
          <cell r="C1938">
            <v>51691110</v>
          </cell>
          <cell r="D1938" t="str">
            <v>GARCIA LEON CARMEN LUCELY</v>
          </cell>
          <cell r="E1938">
            <v>45237.383912037039</v>
          </cell>
        </row>
        <row r="1939">
          <cell r="C1939">
            <v>80059863</v>
          </cell>
          <cell r="D1939" t="str">
            <v>PINTO AGUIRRE BLADIMIR</v>
          </cell>
          <cell r="E1939">
            <v>45237.384062500001</v>
          </cell>
        </row>
        <row r="1940">
          <cell r="C1940">
            <v>52113607</v>
          </cell>
          <cell r="D1940" t="str">
            <v>ZAMBRANO  MACHUCA  CLAUDIA  PATRICIA</v>
          </cell>
          <cell r="E1940">
            <v>45237.384074074071</v>
          </cell>
        </row>
        <row r="1941">
          <cell r="C1941">
            <v>6394549</v>
          </cell>
          <cell r="D1941" t="str">
            <v>SANTACRUZ VARGAS VICTOR HUGO</v>
          </cell>
          <cell r="E1941">
            <v>45237.384120370371</v>
          </cell>
        </row>
        <row r="1942">
          <cell r="C1942">
            <v>79635597</v>
          </cell>
          <cell r="D1942" t="str">
            <v>MENESES BERNAL OSCAR</v>
          </cell>
          <cell r="E1942">
            <v>45237.384131944447</v>
          </cell>
        </row>
        <row r="1943">
          <cell r="C1943">
            <v>39562313</v>
          </cell>
          <cell r="D1943" t="str">
            <v>QUEVEDO MEJIA ROSA</v>
          </cell>
          <cell r="E1943">
            <v>45237.384421296294</v>
          </cell>
        </row>
        <row r="1944">
          <cell r="C1944">
            <v>1016017721</v>
          </cell>
          <cell r="D1944" t="str">
            <v>MORALES LOPEZ HARRY ALBERTO</v>
          </cell>
          <cell r="E1944">
            <v>45237.384467592594</v>
          </cell>
        </row>
        <row r="1945">
          <cell r="C1945">
            <v>4537201</v>
          </cell>
          <cell r="D1945" t="str">
            <v>SANCHEZ BECERRA LUIS ALBERTO</v>
          </cell>
          <cell r="E1945">
            <v>45237.384571759256</v>
          </cell>
        </row>
        <row r="1946">
          <cell r="C1946">
            <v>79467153</v>
          </cell>
          <cell r="D1946" t="str">
            <v>PACHON CUERVO GABRIEL ALEJANDRO</v>
          </cell>
          <cell r="E1946">
            <v>45237.384745370371</v>
          </cell>
        </row>
        <row r="1947">
          <cell r="C1947">
            <v>79961059</v>
          </cell>
          <cell r="D1947" t="str">
            <v>RODRIGUEZ GAITAN YEFERSON</v>
          </cell>
          <cell r="E1947">
            <v>45237.384837962964</v>
          </cell>
        </row>
        <row r="1948">
          <cell r="C1948">
            <v>79711086</v>
          </cell>
          <cell r="D1948" t="str">
            <v>PULIDO  ESNEIDER MAURICIO</v>
          </cell>
          <cell r="E1948">
            <v>45237.384872685187</v>
          </cell>
        </row>
        <row r="1949">
          <cell r="C1949">
            <v>19489607</v>
          </cell>
          <cell r="D1949" t="str">
            <v>SANCHEZ SANCHEZ JOSE VICENTE</v>
          </cell>
          <cell r="E1949">
            <v>45237.384953703702</v>
          </cell>
        </row>
        <row r="1950">
          <cell r="C1950">
            <v>73158422</v>
          </cell>
          <cell r="D1950" t="str">
            <v>PRIETO CELIS JUAN JOSE</v>
          </cell>
          <cell r="E1950">
            <v>45237.384953703702</v>
          </cell>
        </row>
        <row r="1951">
          <cell r="C1951">
            <v>98648272</v>
          </cell>
          <cell r="D1951" t="str">
            <v>DURANGO RODRIGUEZ JESUS HUMBEIRO</v>
          </cell>
          <cell r="E1951">
            <v>45237.384988425925</v>
          </cell>
        </row>
        <row r="1952">
          <cell r="C1952">
            <v>52107692</v>
          </cell>
          <cell r="D1952" t="str">
            <v>FIERRO FLOREZ ALEXANDRA LILIAM</v>
          </cell>
          <cell r="E1952">
            <v>45237.384988425925</v>
          </cell>
        </row>
        <row r="1953">
          <cell r="C1953">
            <v>80499264</v>
          </cell>
          <cell r="D1953" t="str">
            <v>NARANJO JUNCO HUBER</v>
          </cell>
          <cell r="E1953">
            <v>45237.385057870371</v>
          </cell>
        </row>
        <row r="1954">
          <cell r="C1954">
            <v>60354739</v>
          </cell>
          <cell r="D1954" t="str">
            <v>QUINTERO BECERRA LUZ EVELY</v>
          </cell>
          <cell r="E1954">
            <v>45237.385196759256</v>
          </cell>
        </row>
        <row r="1955">
          <cell r="C1955">
            <v>52112098</v>
          </cell>
          <cell r="D1955" t="str">
            <v>LEON ATUESTA LUZ NELIDA</v>
          </cell>
          <cell r="E1955">
            <v>45237.38521990741</v>
          </cell>
        </row>
        <row r="1956">
          <cell r="C1956">
            <v>93338164</v>
          </cell>
          <cell r="D1956" t="str">
            <v>FANDIÑO MEDINA MARIO HUMBERTO</v>
          </cell>
          <cell r="E1956">
            <v>45237.38521990741</v>
          </cell>
        </row>
        <row r="1957">
          <cell r="C1957">
            <v>79966841</v>
          </cell>
          <cell r="D1957" t="str">
            <v>CASTRO PINEDA OSCAR</v>
          </cell>
          <cell r="E1957">
            <v>45237.385312500002</v>
          </cell>
        </row>
        <row r="1958">
          <cell r="C1958">
            <v>79982066</v>
          </cell>
          <cell r="D1958" t="str">
            <v>CASTILLO CASALLAS YAIR MAURICIO</v>
          </cell>
          <cell r="E1958">
            <v>45237.385324074072</v>
          </cell>
        </row>
        <row r="1959">
          <cell r="C1959">
            <v>79985217</v>
          </cell>
          <cell r="D1959" t="str">
            <v>VEGA SAMACA NELSON DANIEL</v>
          </cell>
          <cell r="E1959">
            <v>45237.385335648149</v>
          </cell>
        </row>
        <row r="1960">
          <cell r="C1960">
            <v>82393198</v>
          </cell>
          <cell r="D1960" t="str">
            <v>VARON MARTINEZ JORGE ENRIQUE</v>
          </cell>
          <cell r="E1960">
            <v>45237.385520833333</v>
          </cell>
        </row>
        <row r="1961">
          <cell r="C1961">
            <v>65775686</v>
          </cell>
          <cell r="D1961" t="str">
            <v>HOYOS GIRALDO BEATRIZ ELENA</v>
          </cell>
          <cell r="E1961">
            <v>45237.38553240741</v>
          </cell>
        </row>
        <row r="1962">
          <cell r="C1962">
            <v>93082570</v>
          </cell>
          <cell r="D1962" t="str">
            <v>LARA GUZMAN GABRIEL</v>
          </cell>
          <cell r="E1962">
            <v>45237.385567129626</v>
          </cell>
        </row>
        <row r="1963">
          <cell r="C1963">
            <v>51917918</v>
          </cell>
          <cell r="D1963" t="str">
            <v>VILLAMARIN RIAÑO FLORALBA</v>
          </cell>
          <cell r="E1963">
            <v>45237.385671296295</v>
          </cell>
        </row>
        <row r="1964">
          <cell r="C1964">
            <v>52007139</v>
          </cell>
          <cell r="D1964" t="str">
            <v>PINEDA ORTIZ OLGA LUCIA</v>
          </cell>
          <cell r="E1964">
            <v>45237.385694444441</v>
          </cell>
        </row>
        <row r="1965">
          <cell r="C1965">
            <v>25160903</v>
          </cell>
          <cell r="D1965" t="str">
            <v>ESQUIVEL YAIMA DILIA NIEVES</v>
          </cell>
          <cell r="E1965">
            <v>45237.385844907411</v>
          </cell>
        </row>
        <row r="1966">
          <cell r="C1966">
            <v>79724091</v>
          </cell>
          <cell r="D1966" t="str">
            <v>BASTIDAS ROJAS CARLOS ANDRES</v>
          </cell>
          <cell r="E1966">
            <v>45237.385868055557</v>
          </cell>
        </row>
        <row r="1967">
          <cell r="C1967">
            <v>79713446</v>
          </cell>
          <cell r="D1967" t="str">
            <v>CARDENAS ROLDAN OSCAR ARMANDO</v>
          </cell>
          <cell r="E1967">
            <v>45237.385949074072</v>
          </cell>
        </row>
        <row r="1968">
          <cell r="C1968">
            <v>1101320941</v>
          </cell>
          <cell r="D1968" t="str">
            <v>PINTO CRISTANCHO JESUS ALBERTO</v>
          </cell>
          <cell r="E1968">
            <v>45237.385949074072</v>
          </cell>
        </row>
        <row r="1969">
          <cell r="C1969">
            <v>23561283</v>
          </cell>
          <cell r="D1969" t="str">
            <v>ALVAREZ ALARCON BLANCA YANETH</v>
          </cell>
          <cell r="E1969">
            <v>45237.386250000003</v>
          </cell>
        </row>
        <row r="1970">
          <cell r="C1970">
            <v>86060719</v>
          </cell>
          <cell r="D1970" t="str">
            <v>NIÑO CARDONA RUBEN FERNANDO</v>
          </cell>
          <cell r="E1970">
            <v>45237.386273148149</v>
          </cell>
        </row>
        <row r="1971">
          <cell r="C1971">
            <v>88031729</v>
          </cell>
          <cell r="D1971" t="str">
            <v>HERNANDEZ GELVEZ LUIS HERNANDO</v>
          </cell>
          <cell r="E1971">
            <v>45237.386319444442</v>
          </cell>
        </row>
        <row r="1972">
          <cell r="C1972">
            <v>17184764</v>
          </cell>
          <cell r="D1972" t="str">
            <v>RODRIGUEZ PEREZ LUIS ALFREDO</v>
          </cell>
          <cell r="E1972">
            <v>45237.386331018519</v>
          </cell>
        </row>
        <row r="1973">
          <cell r="C1973">
            <v>79880560</v>
          </cell>
          <cell r="D1973" t="str">
            <v>SILVA GUZMAN HARVEY AUGUSTO</v>
          </cell>
          <cell r="E1973">
            <v>45237.386689814812</v>
          </cell>
        </row>
        <row r="1974">
          <cell r="C1974">
            <v>7165783</v>
          </cell>
          <cell r="D1974" t="str">
            <v>SAAVEDRA MAHECHA EDUIN ARNUBAL</v>
          </cell>
          <cell r="E1974">
            <v>45237.386701388888</v>
          </cell>
        </row>
        <row r="1975">
          <cell r="C1975">
            <v>80137393</v>
          </cell>
          <cell r="D1975" t="str">
            <v>RODRIGUEZ TAFUR JHON EDHER</v>
          </cell>
          <cell r="E1975">
            <v>45237.386747685188</v>
          </cell>
        </row>
        <row r="1976">
          <cell r="C1976">
            <v>79650815</v>
          </cell>
          <cell r="D1976" t="str">
            <v>JAIMES VILLAMIZAR CARLOS ALBERTO</v>
          </cell>
          <cell r="E1976">
            <v>45237.386793981481</v>
          </cell>
        </row>
        <row r="1977">
          <cell r="C1977">
            <v>39635991</v>
          </cell>
          <cell r="D1977" t="str">
            <v>CHALA GARCIA YIL NELLY</v>
          </cell>
          <cell r="E1977">
            <v>45237.38689814815</v>
          </cell>
        </row>
        <row r="1978">
          <cell r="C1978">
            <v>13839446</v>
          </cell>
          <cell r="D1978" t="str">
            <v>VALE MOSQUERA EDGAR ORLANDO</v>
          </cell>
          <cell r="E1978">
            <v>45237.386921296296</v>
          </cell>
        </row>
        <row r="1979">
          <cell r="C1979">
            <v>79644568</v>
          </cell>
          <cell r="D1979" t="str">
            <v>RODRIGUEZ MAHECHA EFRAIN</v>
          </cell>
          <cell r="E1979">
            <v>45237.386979166666</v>
          </cell>
        </row>
        <row r="1980">
          <cell r="C1980">
            <v>3096973</v>
          </cell>
          <cell r="D1980" t="str">
            <v>GUERRERO  MORA  DIEGO ALCIDES</v>
          </cell>
          <cell r="E1980">
            <v>45237.387025462966</v>
          </cell>
        </row>
        <row r="1981">
          <cell r="C1981">
            <v>76296401</v>
          </cell>
          <cell r="D1981" t="str">
            <v>HIDROBO  JOSE LUIS</v>
          </cell>
          <cell r="E1981">
            <v>45237.387048611112</v>
          </cell>
        </row>
        <row r="1982">
          <cell r="C1982">
            <v>93137710</v>
          </cell>
          <cell r="D1982" t="str">
            <v>JARAMILLO SANCHEZ CARLOS GERARDO</v>
          </cell>
          <cell r="E1982">
            <v>45237.387060185189</v>
          </cell>
        </row>
        <row r="1983">
          <cell r="C1983">
            <v>94365298</v>
          </cell>
          <cell r="D1983" t="str">
            <v>JARAMILLO HERNANDEZ JHON FREDY</v>
          </cell>
          <cell r="E1983">
            <v>45237.387245370373</v>
          </cell>
        </row>
        <row r="1984">
          <cell r="C1984">
            <v>79342691</v>
          </cell>
          <cell r="D1984" t="str">
            <v>USECHE BUITRAGO ALEXANDER</v>
          </cell>
          <cell r="E1984">
            <v>45237.387291666666</v>
          </cell>
        </row>
        <row r="1985">
          <cell r="C1985">
            <v>80725144</v>
          </cell>
          <cell r="D1985" t="str">
            <v>SANCHEZ  NIÑO MARLIO ALEXANDER</v>
          </cell>
          <cell r="E1985">
            <v>45237.387303240743</v>
          </cell>
        </row>
        <row r="1986">
          <cell r="C1986">
            <v>7333851</v>
          </cell>
          <cell r="D1986" t="str">
            <v>AMAYA  OLMOS GUILLEN ALEXANDER</v>
          </cell>
          <cell r="E1986">
            <v>45237.387407407405</v>
          </cell>
        </row>
        <row r="1987">
          <cell r="C1987">
            <v>1075872874</v>
          </cell>
          <cell r="D1987" t="str">
            <v>ARIAS MAHECHA ELVIS FELIPE</v>
          </cell>
          <cell r="E1987">
            <v>45237.387465277781</v>
          </cell>
        </row>
        <row r="1988">
          <cell r="C1988">
            <v>79701686</v>
          </cell>
          <cell r="D1988" t="str">
            <v>ARGUELLO GALLEGO ELIAS</v>
          </cell>
          <cell r="E1988">
            <v>45237.387476851851</v>
          </cell>
        </row>
        <row r="1989">
          <cell r="C1989">
            <v>79610364</v>
          </cell>
          <cell r="D1989" t="str">
            <v>RIVERA RIVERA OSCAR</v>
          </cell>
          <cell r="E1989">
            <v>45237.387511574074</v>
          </cell>
        </row>
        <row r="1990">
          <cell r="C1990">
            <v>46364084</v>
          </cell>
          <cell r="D1990" t="str">
            <v>PEREZ RINCON NANCY MARIA</v>
          </cell>
          <cell r="E1990">
            <v>45237.387569444443</v>
          </cell>
        </row>
        <row r="1991">
          <cell r="C1991">
            <v>1106769051</v>
          </cell>
          <cell r="D1991" t="str">
            <v>ROA CULMA RODRIGO ANDRES</v>
          </cell>
          <cell r="E1991">
            <v>45237.387662037036</v>
          </cell>
        </row>
        <row r="1992">
          <cell r="C1992">
            <v>59819348</v>
          </cell>
          <cell r="D1992" t="str">
            <v>MUÑOZ LOPEZ LUCY OFIR</v>
          </cell>
          <cell r="E1992">
            <v>45237.387696759259</v>
          </cell>
        </row>
        <row r="1993">
          <cell r="C1993">
            <v>80904222</v>
          </cell>
          <cell r="D1993" t="str">
            <v>PERALTA MORALES YHOINER</v>
          </cell>
          <cell r="E1993">
            <v>45237.387766203705</v>
          </cell>
        </row>
        <row r="1994">
          <cell r="C1994">
            <v>1061720646</v>
          </cell>
          <cell r="D1994" t="str">
            <v>MELLIZO FIGUEROA GINETH CATHERINE</v>
          </cell>
          <cell r="E1994">
            <v>45237.387777777774</v>
          </cell>
        </row>
        <row r="1995">
          <cell r="C1995">
            <v>71224916</v>
          </cell>
          <cell r="D1995" t="str">
            <v>OLARTE  OSSA HERNAN DARIO</v>
          </cell>
          <cell r="E1995">
            <v>45237.387777777774</v>
          </cell>
        </row>
        <row r="1996">
          <cell r="C1996">
            <v>9923548</v>
          </cell>
          <cell r="D1996" t="str">
            <v>CASTAÑEDA LOPEZ ELDIVEY ADOLFO</v>
          </cell>
          <cell r="E1996">
            <v>45237.387812499997</v>
          </cell>
        </row>
        <row r="1997">
          <cell r="C1997">
            <v>91016551</v>
          </cell>
          <cell r="D1997" t="str">
            <v>AMADO  VARGAS  FULVER ENRIQUE</v>
          </cell>
          <cell r="E1997">
            <v>45237.387858796297</v>
          </cell>
        </row>
        <row r="1998">
          <cell r="C1998">
            <v>79627800</v>
          </cell>
          <cell r="D1998" t="str">
            <v>BERNAL SALAMANCA ALEJANDRO</v>
          </cell>
          <cell r="E1998">
            <v>45237.38795138889</v>
          </cell>
        </row>
        <row r="1999">
          <cell r="C1999">
            <v>7718016</v>
          </cell>
          <cell r="D1999" t="str">
            <v>HERNANDEZ  ELVIS ERNEY</v>
          </cell>
          <cell r="E1999">
            <v>45237.388032407405</v>
          </cell>
        </row>
        <row r="2000">
          <cell r="C2000">
            <v>51875256</v>
          </cell>
          <cell r="D2000" t="str">
            <v>RAMIREZ MOJICA ELVIA YANETH</v>
          </cell>
          <cell r="E2000">
            <v>45237.388078703705</v>
          </cell>
        </row>
        <row r="2001">
          <cell r="C2001">
            <v>94285322</v>
          </cell>
          <cell r="D2001" t="str">
            <v>ZAPATA BEDOYA LUIS HORACIO</v>
          </cell>
          <cell r="E2001">
            <v>45237.388148148151</v>
          </cell>
        </row>
        <row r="2002">
          <cell r="C2002">
            <v>79515324</v>
          </cell>
          <cell r="D2002" t="str">
            <v>BALLEN GARCIA EDILBERTO</v>
          </cell>
          <cell r="E2002">
            <v>45237.388171296298</v>
          </cell>
        </row>
        <row r="2003">
          <cell r="C2003">
            <v>14797590</v>
          </cell>
          <cell r="D2003" t="str">
            <v>ACOSTA GALVEZ ANDRES FELIPE</v>
          </cell>
          <cell r="E2003">
            <v>45237.388182870367</v>
          </cell>
        </row>
        <row r="2004">
          <cell r="C2004">
            <v>93394875</v>
          </cell>
          <cell r="D2004" t="str">
            <v>HERRAN OSORIO CARLO AUGUSTO</v>
          </cell>
          <cell r="E2004">
            <v>45237.388229166667</v>
          </cell>
        </row>
        <row r="2005">
          <cell r="C2005">
            <v>98389106</v>
          </cell>
          <cell r="D2005" t="str">
            <v>PANTOJA GUSTIN LUIS ALBERTO</v>
          </cell>
          <cell r="E2005">
            <v>45237.388310185182</v>
          </cell>
        </row>
        <row r="2006">
          <cell r="C2006">
            <v>13817895</v>
          </cell>
          <cell r="D2006" t="str">
            <v>RUEDA CELIS ALFONSO</v>
          </cell>
          <cell r="E2006">
            <v>45237.388391203705</v>
          </cell>
        </row>
        <row r="2007">
          <cell r="C2007">
            <v>55165426</v>
          </cell>
          <cell r="D2007" t="str">
            <v>RODRIGUEZ MONTEALEGRE JAZBLEIDY</v>
          </cell>
          <cell r="E2007">
            <v>45237.388414351852</v>
          </cell>
        </row>
        <row r="2008">
          <cell r="C2008">
            <v>65738826</v>
          </cell>
          <cell r="D2008" t="str">
            <v>PEREZ CORTES YAZMIN</v>
          </cell>
          <cell r="E2008">
            <v>45237.388472222221</v>
          </cell>
        </row>
        <row r="2009">
          <cell r="C2009">
            <v>73560269</v>
          </cell>
          <cell r="D2009" t="str">
            <v>HERRERA ZUÑIGA FRANCISCO DE JESUS</v>
          </cell>
          <cell r="E2009">
            <v>45237.388692129629</v>
          </cell>
        </row>
        <row r="2010">
          <cell r="C2010">
            <v>1112098048</v>
          </cell>
          <cell r="D2010" t="str">
            <v>HENAO GAMBOA HECTOR FABIO</v>
          </cell>
          <cell r="E2010">
            <v>45237.388726851852</v>
          </cell>
        </row>
        <row r="2011">
          <cell r="C2011">
            <v>5228349</v>
          </cell>
          <cell r="D2011" t="str">
            <v>CABRERA CAIZA WILLIAM ALEXANDER</v>
          </cell>
          <cell r="E2011">
            <v>45237.388819444444</v>
          </cell>
        </row>
        <row r="2012">
          <cell r="C2012">
            <v>71085335</v>
          </cell>
          <cell r="D2012" t="str">
            <v>BUELVAS LEGUIA JIMMY JESUS</v>
          </cell>
          <cell r="E2012">
            <v>45237.388854166667</v>
          </cell>
        </row>
        <row r="2013">
          <cell r="C2013">
            <v>74130338</v>
          </cell>
          <cell r="D2013" t="str">
            <v>CORREDOR DIAZ FREDY HERNANDO</v>
          </cell>
          <cell r="E2013">
            <v>45237.388888888891</v>
          </cell>
        </row>
        <row r="2014">
          <cell r="C2014">
            <v>24047911</v>
          </cell>
          <cell r="D2014" t="str">
            <v>PEÑA FAJARDO PATRICIA TERESITA DEL NIÑO JESUS</v>
          </cell>
          <cell r="E2014">
            <v>45237.38894675926</v>
          </cell>
        </row>
        <row r="2015">
          <cell r="C2015">
            <v>71532408</v>
          </cell>
          <cell r="D2015" t="str">
            <v>CANO ZAPATA JUAN GUILLERMO</v>
          </cell>
          <cell r="E2015">
            <v>45237.388981481483</v>
          </cell>
        </row>
        <row r="2016">
          <cell r="C2016">
            <v>16071220</v>
          </cell>
          <cell r="D2016" t="str">
            <v>QUINTERO SERNA LUIS FERNANDO</v>
          </cell>
          <cell r="E2016">
            <v>45237.389074074075</v>
          </cell>
        </row>
        <row r="2017">
          <cell r="C2017">
            <v>4059082</v>
          </cell>
          <cell r="D2017" t="str">
            <v>MURILLO  HERMINDO</v>
          </cell>
          <cell r="E2017">
            <v>45237.389189814814</v>
          </cell>
        </row>
        <row r="2018">
          <cell r="C2018">
            <v>5858365</v>
          </cell>
          <cell r="D2018" t="str">
            <v>CAPERA FIGUEROA JAMER</v>
          </cell>
          <cell r="E2018">
            <v>45237.389201388891</v>
          </cell>
        </row>
        <row r="2019">
          <cell r="C2019">
            <v>80020770</v>
          </cell>
          <cell r="D2019" t="str">
            <v>LEYES CUTA LEONARDO</v>
          </cell>
          <cell r="E2019">
            <v>45237.38921296296</v>
          </cell>
        </row>
        <row r="2020">
          <cell r="C2020">
            <v>24023358</v>
          </cell>
          <cell r="D2020" t="str">
            <v>SAAVEDRA CONTRERAS EMILCE YOLANDA</v>
          </cell>
          <cell r="E2020">
            <v>45237.389224537037</v>
          </cell>
        </row>
        <row r="2021">
          <cell r="C2021">
            <v>52622850</v>
          </cell>
          <cell r="D2021" t="str">
            <v>TORRES AGUILAR SANDRA YAZMIN</v>
          </cell>
          <cell r="E2021">
            <v>45237.389224537037</v>
          </cell>
        </row>
        <row r="2022">
          <cell r="C2022">
            <v>5772143</v>
          </cell>
          <cell r="D2022" t="str">
            <v>ROMERO ESCAMILLA PEDRO WILFRED</v>
          </cell>
          <cell r="E2022">
            <v>45237.389317129629</v>
          </cell>
        </row>
        <row r="2023">
          <cell r="C2023">
            <v>80727028</v>
          </cell>
          <cell r="D2023" t="str">
            <v>BELTRAN CALCETERO JORGE ALEXANDER</v>
          </cell>
          <cell r="E2023">
            <v>45237.389351851853</v>
          </cell>
        </row>
        <row r="2024">
          <cell r="C2024">
            <v>52390173</v>
          </cell>
          <cell r="D2024" t="str">
            <v>BARAJAS GUIZA SANDRA YOLIMA</v>
          </cell>
          <cell r="E2024">
            <v>45237.389456018522</v>
          </cell>
        </row>
        <row r="2025">
          <cell r="C2025">
            <v>1073558412</v>
          </cell>
          <cell r="D2025" t="str">
            <v>PARRA MANCERA DANY JESUS</v>
          </cell>
          <cell r="E2025">
            <v>45237.389456018522</v>
          </cell>
        </row>
        <row r="2026">
          <cell r="C2026">
            <v>60359490</v>
          </cell>
          <cell r="D2026" t="str">
            <v>CEBALLOS OVIEDO DIANA STELLA</v>
          </cell>
          <cell r="E2026">
            <v>45237.389479166668</v>
          </cell>
        </row>
        <row r="2027">
          <cell r="C2027">
            <v>52174353</v>
          </cell>
          <cell r="D2027" t="str">
            <v>MORALES CASTRO CONCEPCION</v>
          </cell>
          <cell r="E2027">
            <v>45237.389525462961</v>
          </cell>
        </row>
        <row r="2028">
          <cell r="C2028">
            <v>1121850336</v>
          </cell>
          <cell r="D2028" t="str">
            <v>BAQUERO CAÑAVERAL ANDRES</v>
          </cell>
          <cell r="E2028">
            <v>45237.389722222222</v>
          </cell>
        </row>
        <row r="2029">
          <cell r="C2029">
            <v>79752268</v>
          </cell>
          <cell r="D2029" t="str">
            <v>SOLANO PEDRAZA OSCAR ALEXANDER</v>
          </cell>
          <cell r="E2029">
            <v>45237.389756944445</v>
          </cell>
        </row>
        <row r="2030">
          <cell r="C2030">
            <v>14704086</v>
          </cell>
          <cell r="D2030" t="str">
            <v>PAZ MARTINEZ CRISTIAN HERNAN</v>
          </cell>
          <cell r="E2030">
            <v>45237.389756944445</v>
          </cell>
        </row>
        <row r="2031">
          <cell r="C2031">
            <v>80108991</v>
          </cell>
          <cell r="D2031" t="str">
            <v>BARRIOS MARTINEZ EDWIN YOHANNI</v>
          </cell>
          <cell r="E2031">
            <v>45237.389884259261</v>
          </cell>
        </row>
        <row r="2032">
          <cell r="C2032">
            <v>1018419464</v>
          </cell>
          <cell r="D2032" t="str">
            <v>BELTRAN CAICEDO ANDRES RICARDO</v>
          </cell>
          <cell r="E2032">
            <v>45237.390185185184</v>
          </cell>
        </row>
        <row r="2033">
          <cell r="C2033">
            <v>1026152612</v>
          </cell>
          <cell r="D2033" t="str">
            <v>MARTINEZ TUBERQUIA HAROLD SMITH</v>
          </cell>
          <cell r="E2033">
            <v>45237.390300925923</v>
          </cell>
        </row>
        <row r="2034">
          <cell r="C2034">
            <v>1070956303</v>
          </cell>
          <cell r="D2034" t="str">
            <v>LOPEZ PIÑEROS JULIAN DAVID</v>
          </cell>
          <cell r="E2034">
            <v>45237.390324074076</v>
          </cell>
        </row>
        <row r="2035">
          <cell r="C2035">
            <v>75106404</v>
          </cell>
          <cell r="D2035" t="str">
            <v>QUINTERO LLANOS GILSON</v>
          </cell>
          <cell r="E2035">
            <v>45237.390393518515</v>
          </cell>
        </row>
        <row r="2036">
          <cell r="C2036">
            <v>43651779</v>
          </cell>
          <cell r="D2036" t="str">
            <v>MEJIA URIBE MIRIAM ASTRID</v>
          </cell>
          <cell r="E2036">
            <v>45237.390462962961</v>
          </cell>
        </row>
        <row r="2037">
          <cell r="C2037">
            <v>1053800968</v>
          </cell>
          <cell r="D2037" t="str">
            <v>CORTES CEBALLOS JEYSON ANDRES</v>
          </cell>
          <cell r="E2037">
            <v>45237.390486111108</v>
          </cell>
        </row>
        <row r="2038">
          <cell r="C2038">
            <v>94512946</v>
          </cell>
          <cell r="D2038" t="str">
            <v>MEDINA CAICEDO EDGAR ANDRES</v>
          </cell>
          <cell r="E2038">
            <v>45237.390497685185</v>
          </cell>
        </row>
        <row r="2039">
          <cell r="C2039">
            <v>79584887</v>
          </cell>
          <cell r="D2039" t="str">
            <v>CERINZA TOBOS LUIS EDUARDO</v>
          </cell>
          <cell r="E2039">
            <v>45237.390509259261</v>
          </cell>
        </row>
        <row r="2040">
          <cell r="C2040">
            <v>30287341</v>
          </cell>
          <cell r="D2040" t="str">
            <v>JURADO LOPEZ CONSUELO</v>
          </cell>
          <cell r="E2040">
            <v>45237.390648148146</v>
          </cell>
        </row>
        <row r="2041">
          <cell r="C2041">
            <v>65709339</v>
          </cell>
          <cell r="D2041" t="str">
            <v>CALDERÓN GUERRA LILIANA PATRICIA</v>
          </cell>
          <cell r="E2041">
            <v>45237.390752314815</v>
          </cell>
        </row>
        <row r="2042">
          <cell r="C2042">
            <v>41646955</v>
          </cell>
          <cell r="D2042" t="str">
            <v>DUEÑAS DE OTALORA MARIA MERCEDES</v>
          </cell>
          <cell r="E2042">
            <v>45237.390844907408</v>
          </cell>
        </row>
        <row r="2043">
          <cell r="C2043">
            <v>79448419</v>
          </cell>
          <cell r="D2043" t="str">
            <v>LUQUE LOZANO BALDOMERO</v>
          </cell>
          <cell r="E2043">
            <v>45237.390844907408</v>
          </cell>
        </row>
        <row r="2044">
          <cell r="C2044">
            <v>1022973859</v>
          </cell>
          <cell r="D2044" t="str">
            <v>GELVEZ QUINTERO MONICA MILENA</v>
          </cell>
          <cell r="E2044">
            <v>45237.390902777777</v>
          </cell>
        </row>
        <row r="2045">
          <cell r="C2045">
            <v>80825665</v>
          </cell>
          <cell r="D2045" t="str">
            <v>GIRALDO NIVIA CARLOS ANDREY</v>
          </cell>
          <cell r="E2045">
            <v>45237.391018518516</v>
          </cell>
        </row>
        <row r="2046">
          <cell r="C2046">
            <v>88152809</v>
          </cell>
          <cell r="D2046" t="str">
            <v>RODRIGUEZ DIAZGRANADOS JUAN CARLOS</v>
          </cell>
          <cell r="E2046">
            <v>45237.391099537039</v>
          </cell>
        </row>
        <row r="2047">
          <cell r="C2047">
            <v>1090376194</v>
          </cell>
          <cell r="D2047" t="str">
            <v>SERRANO CIFUENTES OSCAR FERNANDO</v>
          </cell>
          <cell r="E2047">
            <v>45237.391134259262</v>
          </cell>
        </row>
        <row r="2048">
          <cell r="C2048">
            <v>80012167</v>
          </cell>
          <cell r="D2048" t="str">
            <v>CASTELLANOS  RINCON  ROBIN</v>
          </cell>
          <cell r="E2048">
            <v>45237.391145833331</v>
          </cell>
        </row>
        <row r="2049">
          <cell r="C2049">
            <v>10772325</v>
          </cell>
          <cell r="D2049" t="str">
            <v>ZAPATA GARCIA HERIBERTO ANDRES</v>
          </cell>
          <cell r="E2049">
            <v>45237.391342592593</v>
          </cell>
        </row>
        <row r="2050">
          <cell r="C2050">
            <v>6774626</v>
          </cell>
          <cell r="D2050" t="str">
            <v>PEREZ  RODRIGUEZ  FLORENTINO</v>
          </cell>
          <cell r="E2050">
            <v>45237.391365740739</v>
          </cell>
        </row>
        <row r="2051">
          <cell r="C2051">
            <v>1094271581</v>
          </cell>
          <cell r="D2051" t="str">
            <v>RAMON HERNANDEZ JEFFERSON DANIEL</v>
          </cell>
          <cell r="E2051">
            <v>45237.391365740739</v>
          </cell>
        </row>
        <row r="2052">
          <cell r="C2052">
            <v>18600585</v>
          </cell>
          <cell r="D2052" t="str">
            <v>CASTAÑEDA SOTO MARIO ALBERTO</v>
          </cell>
          <cell r="E2052">
            <v>45237.391388888886</v>
          </cell>
        </row>
        <row r="2053">
          <cell r="C2053">
            <v>79400453</v>
          </cell>
          <cell r="D2053" t="str">
            <v>DUARTE PEREZ NELSON ALFONSO</v>
          </cell>
          <cell r="E2053">
            <v>45237.391423611109</v>
          </cell>
        </row>
        <row r="2054">
          <cell r="C2054">
            <v>5420681</v>
          </cell>
          <cell r="D2054" t="str">
            <v>ORTEGA VERA JOSE AFANADOR</v>
          </cell>
          <cell r="E2054">
            <v>45237.391458333332</v>
          </cell>
        </row>
        <row r="2055">
          <cell r="C2055">
            <v>17337089</v>
          </cell>
          <cell r="D2055" t="str">
            <v>SANCHEZ DIAZ WINSTON</v>
          </cell>
          <cell r="E2055">
            <v>45237.391562500001</v>
          </cell>
        </row>
        <row r="2056">
          <cell r="C2056">
            <v>74245358</v>
          </cell>
          <cell r="D2056" t="str">
            <v>AGUDELO PUENTES ARIOLFO</v>
          </cell>
          <cell r="E2056">
            <v>45237.391597222224</v>
          </cell>
        </row>
        <row r="2057">
          <cell r="C2057">
            <v>65739483</v>
          </cell>
          <cell r="D2057" t="str">
            <v>PRADA BETANCOURT NARBBY ENITH</v>
          </cell>
          <cell r="E2057">
            <v>45237.391631944447</v>
          </cell>
        </row>
        <row r="2058">
          <cell r="C2058">
            <v>80926994</v>
          </cell>
          <cell r="D2058" t="str">
            <v>RODRIGUEZ BELTRAN EDISON LEONARDO</v>
          </cell>
          <cell r="E2058">
            <v>45237.391689814816</v>
          </cell>
        </row>
        <row r="2059">
          <cell r="C2059">
            <v>80064356</v>
          </cell>
          <cell r="D2059" t="str">
            <v>RODRIGUEZ GIL DONNY MAURICIO</v>
          </cell>
          <cell r="E2059">
            <v>45237.391736111109</v>
          </cell>
        </row>
        <row r="2060">
          <cell r="C2060">
            <v>66953739</v>
          </cell>
          <cell r="D2060" t="str">
            <v>TOSE GARCIA YOLIMA</v>
          </cell>
          <cell r="E2060">
            <v>45237.391770833332</v>
          </cell>
        </row>
        <row r="2061">
          <cell r="C2061">
            <v>65715762</v>
          </cell>
          <cell r="D2061" t="str">
            <v>RODRIGUEZ  LORENA</v>
          </cell>
          <cell r="E2061">
            <v>45237.391770833332</v>
          </cell>
        </row>
        <row r="2062">
          <cell r="C2062">
            <v>66713263</v>
          </cell>
          <cell r="D2062" t="str">
            <v>RIOS RICO MELBA LUCIA</v>
          </cell>
          <cell r="E2062">
            <v>45237.391909722224</v>
          </cell>
        </row>
        <row r="2063">
          <cell r="C2063">
            <v>38144839</v>
          </cell>
          <cell r="D2063" t="str">
            <v>RUBIO FRESNEDA DIANA MILENA</v>
          </cell>
          <cell r="E2063">
            <v>45237.391979166663</v>
          </cell>
        </row>
        <row r="2064">
          <cell r="C2064">
            <v>24048996</v>
          </cell>
          <cell r="D2064" t="str">
            <v>CELY MORALES MARIA ANTONIA</v>
          </cell>
          <cell r="E2064">
            <v>45237.39199074074</v>
          </cell>
        </row>
        <row r="2065">
          <cell r="C2065">
            <v>43048173</v>
          </cell>
          <cell r="D2065" t="str">
            <v>PASOS JIMENEZ AMPARO DE JESUS</v>
          </cell>
          <cell r="E2065">
            <v>45237.392013888886</v>
          </cell>
        </row>
        <row r="2066">
          <cell r="C2066">
            <v>80859762</v>
          </cell>
          <cell r="D2066" t="str">
            <v>BERNAL CASTELLANOS JORGE  ANDRÉS</v>
          </cell>
          <cell r="E2066">
            <v>45237.39230324074</v>
          </cell>
        </row>
        <row r="2067">
          <cell r="C2067">
            <v>93437892</v>
          </cell>
          <cell r="D2067" t="str">
            <v>MUÑOZ LOPEZ ANGEL</v>
          </cell>
          <cell r="E2067">
            <v>45237.392314814817</v>
          </cell>
        </row>
        <row r="2068">
          <cell r="C2068">
            <v>80271572</v>
          </cell>
          <cell r="D2068" t="str">
            <v>ROA MORENO ROSBEL ALIPIO</v>
          </cell>
          <cell r="E2068">
            <v>45237.392361111109</v>
          </cell>
        </row>
        <row r="2069">
          <cell r="C2069">
            <v>1017154858</v>
          </cell>
          <cell r="D2069" t="str">
            <v>TABORDA ZULUAGA ESTHEPHANY</v>
          </cell>
          <cell r="E2069">
            <v>45237.392407407409</v>
          </cell>
        </row>
        <row r="2070">
          <cell r="C2070">
            <v>1010180650</v>
          </cell>
          <cell r="D2070" t="str">
            <v>LINARES PULIDO LEIDY MARCELA</v>
          </cell>
          <cell r="E2070">
            <v>45237.392430555556</v>
          </cell>
        </row>
        <row r="2071">
          <cell r="C2071">
            <v>1012380778</v>
          </cell>
          <cell r="D2071" t="str">
            <v>ROJAS OSPINA DIEGO FERNANDO</v>
          </cell>
          <cell r="E2071">
            <v>45237.392500000002</v>
          </cell>
        </row>
        <row r="2072">
          <cell r="C2072">
            <v>80728453</v>
          </cell>
          <cell r="D2072" t="str">
            <v>GUZMAN RUIZ NELSON GUILLERMO</v>
          </cell>
          <cell r="E2072">
            <v>45237.392511574071</v>
          </cell>
        </row>
        <row r="2073">
          <cell r="C2073">
            <v>80740196</v>
          </cell>
          <cell r="D2073" t="str">
            <v>SANCHEZ SUAREZ CARLOS ANDRES</v>
          </cell>
          <cell r="E2073">
            <v>45237.392604166664</v>
          </cell>
        </row>
        <row r="2074">
          <cell r="C2074">
            <v>28722380</v>
          </cell>
          <cell r="D2074" t="str">
            <v>LINARES SANDOVAL ANGEIRA</v>
          </cell>
          <cell r="E2074">
            <v>45237.392638888887</v>
          </cell>
        </row>
        <row r="2075">
          <cell r="C2075">
            <v>35475073</v>
          </cell>
          <cell r="D2075" t="str">
            <v>CARDENAS CARDENAS MARTHA LILIA</v>
          </cell>
          <cell r="E2075">
            <v>45237.39266203704</v>
          </cell>
        </row>
        <row r="2076">
          <cell r="C2076">
            <v>15904411</v>
          </cell>
          <cell r="D2076" t="str">
            <v>CARDONA GIRALDO GERSAIN</v>
          </cell>
          <cell r="E2076">
            <v>45237.39267361111</v>
          </cell>
        </row>
        <row r="2077">
          <cell r="C2077">
            <v>80220896</v>
          </cell>
          <cell r="D2077" t="str">
            <v>GONZALEZ  ARAGON JANSEN JAIR</v>
          </cell>
          <cell r="E2077">
            <v>45237.392777777779</v>
          </cell>
        </row>
        <row r="2078">
          <cell r="C2078">
            <v>1024489066</v>
          </cell>
          <cell r="D2078" t="str">
            <v>MOJICA HERNANDEZ JULIAN LEANDRO</v>
          </cell>
          <cell r="E2078">
            <v>45237.392789351848</v>
          </cell>
        </row>
        <row r="2079">
          <cell r="C2079">
            <v>32935536</v>
          </cell>
          <cell r="D2079" t="str">
            <v>SIERRA  GONZALEZ  MARIA  CAROLINA</v>
          </cell>
          <cell r="E2079">
            <v>45237.392789351848</v>
          </cell>
        </row>
        <row r="2080">
          <cell r="C2080">
            <v>87060979</v>
          </cell>
          <cell r="D2080" t="str">
            <v>SAENZ CORDOBA MAURICIO FERNANDO</v>
          </cell>
          <cell r="E2080">
            <v>45237.392858796295</v>
          </cell>
        </row>
        <row r="2081">
          <cell r="C2081">
            <v>80828993</v>
          </cell>
          <cell r="D2081" t="str">
            <v>GARCIA MUÑOZ MANUEL  ALBERTO</v>
          </cell>
          <cell r="E2081">
            <v>45237.392881944441</v>
          </cell>
        </row>
        <row r="2082">
          <cell r="C2082">
            <v>39717776</v>
          </cell>
          <cell r="D2082" t="str">
            <v>ROZO JARA LUZ MARINA</v>
          </cell>
          <cell r="E2082">
            <v>45237.392939814818</v>
          </cell>
        </row>
        <row r="2083">
          <cell r="C2083">
            <v>7172077</v>
          </cell>
          <cell r="D2083" t="str">
            <v>CUERVO FONSECA PEDRO YOVANNY</v>
          </cell>
          <cell r="E2083">
            <v>45237.393043981479</v>
          </cell>
        </row>
        <row r="2084">
          <cell r="C2084">
            <v>16377517</v>
          </cell>
          <cell r="D2084" t="str">
            <v>BEDOYA RINCON LUIS GONZAGA</v>
          </cell>
          <cell r="E2084">
            <v>45237.393067129633</v>
          </cell>
        </row>
        <row r="2085">
          <cell r="C2085">
            <v>35418321</v>
          </cell>
          <cell r="D2085" t="str">
            <v>VEGA CARVAJAL LUZ MERY</v>
          </cell>
          <cell r="E2085">
            <v>45237.393148148149</v>
          </cell>
        </row>
        <row r="2086">
          <cell r="C2086">
            <v>51593758</v>
          </cell>
          <cell r="D2086" t="str">
            <v>REYES ROJAS MARIA MARTHA</v>
          </cell>
          <cell r="E2086">
            <v>45237.393206018518</v>
          </cell>
        </row>
        <row r="2087">
          <cell r="C2087">
            <v>79910681</v>
          </cell>
          <cell r="D2087" t="str">
            <v>MONDRAGON MOYA JELBER</v>
          </cell>
          <cell r="E2087">
            <v>45237.39329861111</v>
          </cell>
        </row>
        <row r="2088">
          <cell r="C2088">
            <v>13929069</v>
          </cell>
          <cell r="D2088" t="str">
            <v>ROJAS BASTO JIMMY ALEXANDER</v>
          </cell>
          <cell r="E2088">
            <v>45237.393368055556</v>
          </cell>
        </row>
        <row r="2089">
          <cell r="C2089">
            <v>79595055</v>
          </cell>
          <cell r="D2089" t="str">
            <v>BOLIVAR JIMENEZ NIXON ALEXIS</v>
          </cell>
          <cell r="E2089">
            <v>45237.393425925926</v>
          </cell>
        </row>
        <row r="2090">
          <cell r="C2090">
            <v>3055540</v>
          </cell>
          <cell r="D2090" t="str">
            <v>RODRIGUEZ CORTES CARLOS ERNESTO</v>
          </cell>
          <cell r="E2090">
            <v>45237.393437500003</v>
          </cell>
        </row>
        <row r="2091">
          <cell r="C2091">
            <v>79999999</v>
          </cell>
          <cell r="D2091" t="str">
            <v>ACOSTA CAMPOS FREDY ALEXANDER</v>
          </cell>
          <cell r="E2091">
            <v>45237.393518518518</v>
          </cell>
        </row>
        <row r="2092">
          <cell r="C2092">
            <v>1022331085</v>
          </cell>
          <cell r="D2092" t="str">
            <v>ROBERTO PEREZ EDWIN ANDRES</v>
          </cell>
          <cell r="E2092">
            <v>45237.393518518518</v>
          </cell>
        </row>
        <row r="2093">
          <cell r="C2093">
            <v>1116235237</v>
          </cell>
          <cell r="D2093" t="str">
            <v>OSPINA MORALES ALDEMAR ANDRES</v>
          </cell>
          <cell r="E2093">
            <v>45237.393541666665</v>
          </cell>
        </row>
        <row r="2094">
          <cell r="C2094">
            <v>79712750</v>
          </cell>
          <cell r="D2094" t="str">
            <v>ORTIZ PADILLA FELIPE HERNANDO</v>
          </cell>
          <cell r="E2094">
            <v>45237.393611111111</v>
          </cell>
        </row>
        <row r="2095">
          <cell r="C2095">
            <v>36555408</v>
          </cell>
          <cell r="D2095" t="str">
            <v>CARDENAS GUARDIA JACKQUELINE</v>
          </cell>
          <cell r="E2095">
            <v>45237.393645833334</v>
          </cell>
        </row>
        <row r="2096">
          <cell r="C2096">
            <v>37294624</v>
          </cell>
          <cell r="D2096" t="str">
            <v>BAUTISTA  GELVES ROSSY TATIANA</v>
          </cell>
          <cell r="E2096">
            <v>45237.393692129626</v>
          </cell>
        </row>
        <row r="2097">
          <cell r="C2097">
            <v>80215388</v>
          </cell>
          <cell r="D2097" t="str">
            <v>CABALLERO LUENGAS ANDRES GIOVANNI</v>
          </cell>
          <cell r="E2097">
            <v>45237.393703703703</v>
          </cell>
        </row>
        <row r="2098">
          <cell r="C2098">
            <v>19333793</v>
          </cell>
          <cell r="D2098" t="str">
            <v>PINEDA GOMEZ ORLANDO</v>
          </cell>
          <cell r="E2098">
            <v>45237.393750000003</v>
          </cell>
        </row>
        <row r="2099">
          <cell r="C2099">
            <v>79708956</v>
          </cell>
          <cell r="D2099" t="str">
            <v>RIAÑO GARZON GIOVANNY</v>
          </cell>
          <cell r="E2099">
            <v>45237.393807870372</v>
          </cell>
        </row>
        <row r="2100">
          <cell r="C2100">
            <v>14240019</v>
          </cell>
          <cell r="D2100" t="str">
            <v>GUERRERO GOMEZ LUIS EDUARDO</v>
          </cell>
          <cell r="E2100">
            <v>45237.394131944442</v>
          </cell>
        </row>
        <row r="2101">
          <cell r="C2101">
            <v>12992726</v>
          </cell>
          <cell r="D2101" t="str">
            <v>BENAVIDES SUAREZ LUIS FERNANDO</v>
          </cell>
          <cell r="E2101">
            <v>45237.394166666665</v>
          </cell>
        </row>
        <row r="2102">
          <cell r="C2102">
            <v>14798303</v>
          </cell>
          <cell r="D2102" t="str">
            <v>BERMUDEZ MONSALVE ANDRES FELIPE</v>
          </cell>
          <cell r="E2102">
            <v>45237.394363425927</v>
          </cell>
        </row>
        <row r="2103">
          <cell r="C2103">
            <v>64525114</v>
          </cell>
          <cell r="D2103" t="str">
            <v>SALAZAR GOMEZ PATRICIA</v>
          </cell>
          <cell r="E2103">
            <v>45237.39439814815</v>
          </cell>
        </row>
        <row r="2104">
          <cell r="C2104">
            <v>79955260</v>
          </cell>
          <cell r="D2104" t="str">
            <v>BORDA URREGO FRANKLIN ORLANDO</v>
          </cell>
          <cell r="E2104">
            <v>45237.39439814815</v>
          </cell>
        </row>
        <row r="2105">
          <cell r="C2105">
            <v>80206898</v>
          </cell>
          <cell r="D2105" t="str">
            <v>NEIRA CASAS CHRISTIAN FREDDY</v>
          </cell>
          <cell r="E2105">
            <v>45237.394502314812</v>
          </cell>
        </row>
        <row r="2106">
          <cell r="C2106">
            <v>98073820</v>
          </cell>
          <cell r="D2106" t="str">
            <v>SANTACRUZ RECALDE EDGAR ARNOLVIO</v>
          </cell>
          <cell r="E2106">
            <v>45237.394571759258</v>
          </cell>
        </row>
        <row r="2107">
          <cell r="C2107">
            <v>52432343</v>
          </cell>
          <cell r="D2107" t="str">
            <v>LOPEZ ALBA MONICA</v>
          </cell>
          <cell r="E2107">
            <v>45237.394652777781</v>
          </cell>
        </row>
        <row r="2108">
          <cell r="C2108">
            <v>7183993</v>
          </cell>
          <cell r="D2108" t="str">
            <v>ULLOA BLANCO CAMILO ALBERTO</v>
          </cell>
          <cell r="E2108">
            <v>45237.394733796296</v>
          </cell>
        </row>
        <row r="2109">
          <cell r="C2109">
            <v>1103217491</v>
          </cell>
          <cell r="D2109" t="str">
            <v>MENDOZA FIOCCO TIVISAY SOFIA</v>
          </cell>
          <cell r="E2109">
            <v>45237.394814814812</v>
          </cell>
        </row>
        <row r="2110">
          <cell r="C2110">
            <v>7321377</v>
          </cell>
          <cell r="D2110" t="str">
            <v>POVEDA CASAS ROBIN JOHAN</v>
          </cell>
          <cell r="E2110">
            <v>45237.394884259258</v>
          </cell>
        </row>
        <row r="2111">
          <cell r="C2111">
            <v>28357941</v>
          </cell>
          <cell r="D2111" t="str">
            <v>MEDINA CARVAJAL GLORIA INES</v>
          </cell>
          <cell r="E2111">
            <v>45237.394918981481</v>
          </cell>
        </row>
        <row r="2112">
          <cell r="C2112">
            <v>73144475</v>
          </cell>
          <cell r="D2112" t="str">
            <v>BUELVAS JIMENEZ RAFAEL DE JESUS</v>
          </cell>
          <cell r="E2112">
            <v>45237.394942129627</v>
          </cell>
        </row>
        <row r="2113">
          <cell r="C2113">
            <v>2235249</v>
          </cell>
          <cell r="D2113" t="str">
            <v>ZAMBRANO BARAJAS JOHN FERNANDO</v>
          </cell>
          <cell r="E2113">
            <v>45237.394999999997</v>
          </cell>
        </row>
        <row r="2114">
          <cell r="C2114">
            <v>1013596699</v>
          </cell>
          <cell r="D2114" t="str">
            <v>GOMEZ VARELA WILSON RICARDO</v>
          </cell>
          <cell r="E2114">
            <v>45237.39503472222</v>
          </cell>
        </row>
        <row r="2115">
          <cell r="C2115">
            <v>1072493472</v>
          </cell>
          <cell r="D2115" t="str">
            <v>REINA FONSECA JUAN CARLOS</v>
          </cell>
          <cell r="E2115">
            <v>45237.39503472222</v>
          </cell>
        </row>
        <row r="2116">
          <cell r="C2116">
            <v>73006088</v>
          </cell>
          <cell r="D2116" t="str">
            <v>MENDEZ VILLADIEGO IVAN JOSE</v>
          </cell>
          <cell r="E2116">
            <v>45237.39508101852</v>
          </cell>
        </row>
        <row r="2117">
          <cell r="C2117">
            <v>16368252</v>
          </cell>
          <cell r="D2117" t="str">
            <v>BERNAL CARDENAS ALBERTO</v>
          </cell>
          <cell r="E2117">
            <v>45237.395138888889</v>
          </cell>
        </row>
        <row r="2118">
          <cell r="C2118">
            <v>43160808</v>
          </cell>
          <cell r="D2118" t="str">
            <v>RUIZ COLORADO ADRIANA MARIA</v>
          </cell>
          <cell r="E2118">
            <v>45237.395185185182</v>
          </cell>
        </row>
        <row r="2119">
          <cell r="C2119">
            <v>1090378584</v>
          </cell>
          <cell r="D2119" t="str">
            <v>CONTRERAS MENESES ENDER RENE</v>
          </cell>
          <cell r="E2119">
            <v>45237.395231481481</v>
          </cell>
        </row>
        <row r="2120">
          <cell r="C2120">
            <v>1050220265</v>
          </cell>
          <cell r="D2120" t="str">
            <v>REYES RUANO YOSMAN FLOVER</v>
          </cell>
          <cell r="E2120">
            <v>45237.395243055558</v>
          </cell>
        </row>
        <row r="2121">
          <cell r="C2121">
            <v>51587990</v>
          </cell>
          <cell r="D2121" t="str">
            <v>ANGEL PARRA MARIA LUZ</v>
          </cell>
          <cell r="E2121">
            <v>45237.395266203705</v>
          </cell>
        </row>
        <row r="2122">
          <cell r="C2122">
            <v>1053794167</v>
          </cell>
          <cell r="D2122" t="str">
            <v>CALLE SOTO LUISA FERNANDA</v>
          </cell>
          <cell r="E2122">
            <v>45237.395497685182</v>
          </cell>
        </row>
        <row r="2123">
          <cell r="C2123">
            <v>88228263</v>
          </cell>
          <cell r="D2123" t="str">
            <v>PEREZ CARVAJAL HUGO ALONSO</v>
          </cell>
          <cell r="E2123">
            <v>45237.395567129628</v>
          </cell>
        </row>
        <row r="2124">
          <cell r="C2124">
            <v>80845762</v>
          </cell>
          <cell r="D2124" t="str">
            <v>GALVIS CORDOBA VICTOR MANUEL</v>
          </cell>
          <cell r="E2124">
            <v>45237.395624999997</v>
          </cell>
        </row>
        <row r="2125">
          <cell r="C2125">
            <v>24048031</v>
          </cell>
          <cell r="D2125" t="str">
            <v>PENA FAJARDO JUDITH DEL SOCORRO</v>
          </cell>
          <cell r="E2125">
            <v>45237.395671296297</v>
          </cell>
        </row>
        <row r="2126">
          <cell r="C2126">
            <v>79527883</v>
          </cell>
          <cell r="D2126" t="str">
            <v>FLOREZ BELTRAN JAIRO</v>
          </cell>
          <cell r="E2126">
            <v>45237.395729166667</v>
          </cell>
        </row>
        <row r="2127">
          <cell r="C2127">
            <v>79329602</v>
          </cell>
          <cell r="D2127" t="str">
            <v>RINCON  CARLOS EDUARDO</v>
          </cell>
          <cell r="E2127">
            <v>45237.395995370367</v>
          </cell>
        </row>
        <row r="2128">
          <cell r="C2128">
            <v>79919566</v>
          </cell>
          <cell r="D2128" t="str">
            <v>HERNANDEZ SANCHEZ JAMES ALEXANDER</v>
          </cell>
          <cell r="E2128">
            <v>45237.396134259259</v>
          </cell>
        </row>
        <row r="2129">
          <cell r="C2129">
            <v>1015404709</v>
          </cell>
          <cell r="D2129" t="str">
            <v>SIERRA VILLAMIL AURA NATALIA</v>
          </cell>
          <cell r="E2129">
            <v>45237.396134259259</v>
          </cell>
        </row>
        <row r="2130">
          <cell r="C2130">
            <v>11438846</v>
          </cell>
          <cell r="D2130" t="str">
            <v>VERA TRIANA ADRIANO</v>
          </cell>
          <cell r="E2130">
            <v>45237.396226851852</v>
          </cell>
        </row>
        <row r="2131">
          <cell r="C2131">
            <v>34490055</v>
          </cell>
          <cell r="D2131" t="str">
            <v>OCORO BALANTA LUZ YANED</v>
          </cell>
          <cell r="E2131">
            <v>45237.396296296298</v>
          </cell>
        </row>
        <row r="2132">
          <cell r="C2132">
            <v>80795515</v>
          </cell>
          <cell r="D2132" t="str">
            <v>ORDOÑEZ SARMIENTO EDISON ALEXANDER</v>
          </cell>
          <cell r="E2132">
            <v>45237.396365740744</v>
          </cell>
        </row>
        <row r="2133">
          <cell r="C2133">
            <v>32756836</v>
          </cell>
          <cell r="D2133" t="str">
            <v>DIAZ CHARRIS DANALSY MARIA</v>
          </cell>
          <cell r="E2133">
            <v>45237.396377314813</v>
          </cell>
        </row>
        <row r="2134">
          <cell r="C2134">
            <v>13717615</v>
          </cell>
          <cell r="D2134" t="str">
            <v>CHAPARRO MORENO FABIAN MAURICIO</v>
          </cell>
          <cell r="E2134">
            <v>45237.396435185183</v>
          </cell>
        </row>
        <row r="2135">
          <cell r="C2135">
            <v>10771325</v>
          </cell>
          <cell r="D2135" t="str">
            <v>PULGAR GENES DAVID ENRIQUE</v>
          </cell>
          <cell r="E2135">
            <v>45237.396585648145</v>
          </cell>
        </row>
        <row r="2136">
          <cell r="C2136">
            <v>51577335</v>
          </cell>
          <cell r="D2136" t="str">
            <v>OSPINA OCAMPO DORA ILSA</v>
          </cell>
          <cell r="E2136">
            <v>45237.396597222221</v>
          </cell>
        </row>
        <row r="2137">
          <cell r="C2137">
            <v>1072495355</v>
          </cell>
          <cell r="D2137" t="str">
            <v>BARBOSA MORALES  YERSON CAMILO</v>
          </cell>
          <cell r="E2137">
            <v>45237.39675925926</v>
          </cell>
        </row>
        <row r="2138">
          <cell r="C2138">
            <v>80829481</v>
          </cell>
          <cell r="D2138" t="str">
            <v>GOMEZ RODRIGUEZ WILMAR ALEJANDRO</v>
          </cell>
          <cell r="E2138">
            <v>45237.396782407406</v>
          </cell>
        </row>
        <row r="2139">
          <cell r="C2139">
            <v>80859784</v>
          </cell>
          <cell r="D2139" t="str">
            <v>LOPEZ MUÑOZ NESTOR FABIAN</v>
          </cell>
          <cell r="E2139">
            <v>45237.396782407406</v>
          </cell>
        </row>
        <row r="2140">
          <cell r="C2140">
            <v>80728158</v>
          </cell>
          <cell r="D2140" t="str">
            <v>GARZON MONTAÑEZ MANUEL ALEXANDER</v>
          </cell>
          <cell r="E2140">
            <v>45237.396793981483</v>
          </cell>
        </row>
        <row r="2141">
          <cell r="C2141">
            <v>14321826</v>
          </cell>
          <cell r="D2141" t="str">
            <v>PRADA GUTIERREZ JOSE LUIS</v>
          </cell>
          <cell r="E2141">
            <v>45237.396851851852</v>
          </cell>
        </row>
        <row r="2142">
          <cell r="C2142">
            <v>15530873</v>
          </cell>
          <cell r="D2142" t="str">
            <v>ESCOBAR ARAQUE DUVAN ALONSO</v>
          </cell>
          <cell r="E2142">
            <v>45237.396863425929</v>
          </cell>
        </row>
        <row r="2143">
          <cell r="C2143">
            <v>86082920</v>
          </cell>
          <cell r="D2143" t="str">
            <v>HERNANDEZ RINCON JUAN BAUTISTA</v>
          </cell>
          <cell r="E2143">
            <v>45237.396932870368</v>
          </cell>
        </row>
        <row r="2144">
          <cell r="C2144">
            <v>40028032</v>
          </cell>
          <cell r="D2144" t="str">
            <v>CARRANZA HERNANDEZ NOHORA MARCELA</v>
          </cell>
          <cell r="E2144">
            <v>45237.397013888891</v>
          </cell>
        </row>
        <row r="2145">
          <cell r="C2145">
            <v>7730946</v>
          </cell>
          <cell r="D2145" t="str">
            <v>MOSQUERA MARROQUIN VICTOR ALFONSO</v>
          </cell>
          <cell r="E2145">
            <v>45237.397465277776</v>
          </cell>
        </row>
        <row r="2146">
          <cell r="C2146">
            <v>79457546</v>
          </cell>
          <cell r="D2146" t="str">
            <v>SEPULVEDA SEPULVEDA WUILSON FERNANDO</v>
          </cell>
          <cell r="E2146">
            <v>45237.397592592592</v>
          </cell>
        </row>
        <row r="2147">
          <cell r="C2147">
            <v>79995826</v>
          </cell>
          <cell r="D2147" t="str">
            <v>BELLO VALENCIA RAFAEL JULIAN</v>
          </cell>
          <cell r="E2147">
            <v>45237.397627314815</v>
          </cell>
        </row>
        <row r="2148">
          <cell r="C2148">
            <v>4166248</v>
          </cell>
          <cell r="D2148" t="str">
            <v>MONTENEGRO DIAZ JAIME PASTOR</v>
          </cell>
          <cell r="E2148">
            <v>45237.397743055553</v>
          </cell>
        </row>
        <row r="2149">
          <cell r="C2149">
            <v>1053330953</v>
          </cell>
          <cell r="D2149" t="str">
            <v>GARCIA SUAREZ JEISSON FELIPE</v>
          </cell>
          <cell r="E2149">
            <v>45237.397800925923</v>
          </cell>
        </row>
        <row r="2150">
          <cell r="C2150">
            <v>74377790</v>
          </cell>
          <cell r="D2150" t="str">
            <v>ALVAREZ ESPITIA EDWIN  JOSE</v>
          </cell>
          <cell r="E2150">
            <v>45237.397905092592</v>
          </cell>
        </row>
        <row r="2151">
          <cell r="C2151">
            <v>1086018653</v>
          </cell>
          <cell r="D2151" t="str">
            <v>ESPAÑA BURGOS AYDE ALEXANDRA</v>
          </cell>
          <cell r="E2151">
            <v>45237.39806712963</v>
          </cell>
        </row>
        <row r="2152">
          <cell r="C2152">
            <v>80196251</v>
          </cell>
          <cell r="D2152" t="str">
            <v>DELGADO CUELLAR JHON FREDY</v>
          </cell>
          <cell r="E2152">
            <v>45237.398113425923</v>
          </cell>
        </row>
        <row r="2153">
          <cell r="C2153">
            <v>1014209269</v>
          </cell>
          <cell r="D2153" t="str">
            <v>URREGO MORALES JHONATAN STEVE</v>
          </cell>
          <cell r="E2153">
            <v>45237.398148148146</v>
          </cell>
        </row>
        <row r="2154">
          <cell r="C2154">
            <v>1068974561</v>
          </cell>
          <cell r="D2154" t="str">
            <v>OÑATE  PARDO CARLOS  ALBERTO</v>
          </cell>
          <cell r="E2154">
            <v>45237.398576388892</v>
          </cell>
        </row>
        <row r="2155">
          <cell r="C2155">
            <v>80257591</v>
          </cell>
          <cell r="D2155" t="str">
            <v>ACEVEDO GOMEZ JORGE ALIRIO</v>
          </cell>
          <cell r="E2155">
            <v>45237.398587962962</v>
          </cell>
        </row>
        <row r="2156">
          <cell r="C2156">
            <v>36149116</v>
          </cell>
          <cell r="D2156" t="str">
            <v>LOZANO ROJAS GLORIA VIANNEY</v>
          </cell>
          <cell r="E2156">
            <v>45237.398611111108</v>
          </cell>
        </row>
        <row r="2157">
          <cell r="C2157">
            <v>34987496</v>
          </cell>
          <cell r="D2157" t="str">
            <v>OSPINO PEREZ JOSEFA ESTHER</v>
          </cell>
          <cell r="E2157">
            <v>45237.398622685185</v>
          </cell>
        </row>
        <row r="2158">
          <cell r="C2158">
            <v>1032383633</v>
          </cell>
          <cell r="D2158" t="str">
            <v>MURCIA ARIAS JAZMIN ROCIO</v>
          </cell>
          <cell r="E2158">
            <v>45237.398622685185</v>
          </cell>
        </row>
        <row r="2159">
          <cell r="C2159">
            <v>1116543021</v>
          </cell>
          <cell r="D2159" t="str">
            <v>FONTECHA QUINTERO RUBEN DARIO</v>
          </cell>
          <cell r="E2159">
            <v>45237.398854166669</v>
          </cell>
        </row>
        <row r="2160">
          <cell r="C2160">
            <v>14399146</v>
          </cell>
          <cell r="D2160" t="str">
            <v>VARGAS ARANDA YEISON FERNANDO</v>
          </cell>
          <cell r="E2160">
            <v>45237.39916666667</v>
          </cell>
        </row>
        <row r="2161">
          <cell r="C2161">
            <v>77192213</v>
          </cell>
          <cell r="D2161" t="str">
            <v>OROZCO BALMACEDA MARIANO</v>
          </cell>
          <cell r="E2161">
            <v>45237.399212962962</v>
          </cell>
        </row>
        <row r="2162">
          <cell r="C2162">
            <v>79840625</v>
          </cell>
          <cell r="D2162" t="str">
            <v>CARDOZO ESTRELLA ANGEL ERNESTO</v>
          </cell>
          <cell r="E2162">
            <v>45237.399375000001</v>
          </cell>
        </row>
        <row r="2163">
          <cell r="C2163">
            <v>1088285594</v>
          </cell>
          <cell r="D2163" t="str">
            <v>LOAIZA  LOAIZA JHON HAROLD</v>
          </cell>
          <cell r="E2163">
            <v>45237.399409722224</v>
          </cell>
        </row>
        <row r="2164">
          <cell r="C2164">
            <v>91017980</v>
          </cell>
          <cell r="D2164" t="str">
            <v>CASTAÑEDA MORA JOSE FERNANDO</v>
          </cell>
          <cell r="E2164">
            <v>45237.399409722224</v>
          </cell>
        </row>
        <row r="2165">
          <cell r="C2165">
            <v>1049628177</v>
          </cell>
          <cell r="D2165" t="str">
            <v>RODRIGUEZ CALDERON DANIEL FERNANDO</v>
          </cell>
          <cell r="E2165">
            <v>45237.399444444447</v>
          </cell>
        </row>
        <row r="2166">
          <cell r="C2166">
            <v>1061765051</v>
          </cell>
          <cell r="D2166" t="str">
            <v>CAMAYO  ORDOÑEZ  BAIRON  ALEX</v>
          </cell>
          <cell r="E2166">
            <v>45237.399456018517</v>
          </cell>
        </row>
        <row r="2167">
          <cell r="C2167">
            <v>80006771</v>
          </cell>
          <cell r="D2167" t="str">
            <v>BECERRA ZABALA JOHN ALEXANDER</v>
          </cell>
          <cell r="E2167">
            <v>45237.39949074074</v>
          </cell>
        </row>
        <row r="2168">
          <cell r="C2168">
            <v>71229167</v>
          </cell>
          <cell r="D2168" t="str">
            <v>MARTINEZ GARCIA EDWIN LUCAS</v>
          </cell>
          <cell r="E2168">
            <v>45237.399537037039</v>
          </cell>
        </row>
        <row r="2169">
          <cell r="C2169">
            <v>17421562</v>
          </cell>
          <cell r="D2169" t="str">
            <v>TRIANA AMAYA CESAR GONZALO</v>
          </cell>
          <cell r="E2169">
            <v>45237.399675925924</v>
          </cell>
        </row>
        <row r="2170">
          <cell r="C2170">
            <v>80742459</v>
          </cell>
          <cell r="D2170" t="str">
            <v>NAVA INFANTE WALTER FERNANDO</v>
          </cell>
          <cell r="E2170">
            <v>45237.399687500001</v>
          </cell>
        </row>
        <row r="2171">
          <cell r="C2171">
            <v>41752589</v>
          </cell>
          <cell r="D2171" t="str">
            <v>RUIZ PAEZ MARIA LUISA</v>
          </cell>
          <cell r="E2171">
            <v>45237.399710648147</v>
          </cell>
        </row>
        <row r="2172">
          <cell r="C2172">
            <v>94377996</v>
          </cell>
          <cell r="D2172" t="str">
            <v>SEGURA TIMOTE LUIS EDUARDO</v>
          </cell>
          <cell r="E2172">
            <v>45237.399791666663</v>
          </cell>
        </row>
        <row r="2173">
          <cell r="C2173">
            <v>93128393</v>
          </cell>
          <cell r="D2173" t="str">
            <v>CARDOSO LEAL NELSON</v>
          </cell>
          <cell r="E2173">
            <v>45237.39984953704</v>
          </cell>
        </row>
        <row r="2174">
          <cell r="C2174">
            <v>93469210</v>
          </cell>
          <cell r="D2174" t="str">
            <v>CARTAGENA SANCHEZ HECTOR JULIO</v>
          </cell>
          <cell r="E2174">
            <v>45237.399907407409</v>
          </cell>
        </row>
        <row r="2175">
          <cell r="C2175">
            <v>24197830</v>
          </cell>
          <cell r="D2175" t="str">
            <v>ROMERO ROMERO MAGDA LUCIA</v>
          </cell>
          <cell r="E2175">
            <v>45237.399907407409</v>
          </cell>
        </row>
        <row r="2176">
          <cell r="C2176">
            <v>80108024</v>
          </cell>
          <cell r="D2176" t="str">
            <v>SOLER ANGARITA ALFONSO ENRIQUE</v>
          </cell>
          <cell r="E2176">
            <v>45237.399965277778</v>
          </cell>
        </row>
        <row r="2177">
          <cell r="C2177">
            <v>60357994</v>
          </cell>
          <cell r="D2177" t="str">
            <v>GONZALEZ MARIÑO MARIA PAOLA</v>
          </cell>
          <cell r="E2177">
            <v>45237.399988425925</v>
          </cell>
        </row>
        <row r="2178">
          <cell r="C2178">
            <v>80124121</v>
          </cell>
          <cell r="D2178" t="str">
            <v>SANCHEZ RODRIGUEZ RICARDO</v>
          </cell>
          <cell r="E2178">
            <v>45237.400081018517</v>
          </cell>
        </row>
        <row r="2179">
          <cell r="C2179">
            <v>1019014690</v>
          </cell>
          <cell r="D2179" t="str">
            <v>NAVA RUIZ JHON EDISON</v>
          </cell>
          <cell r="E2179">
            <v>45237.400127314817</v>
          </cell>
        </row>
        <row r="2180">
          <cell r="C2180">
            <v>16161936</v>
          </cell>
          <cell r="D2180" t="str">
            <v>SANCHEZ GONZALEZ CRISTIAN MAURICIO</v>
          </cell>
          <cell r="E2180">
            <v>45237.400358796294</v>
          </cell>
        </row>
        <row r="2181">
          <cell r="C2181">
            <v>52291869</v>
          </cell>
          <cell r="D2181" t="str">
            <v>RODRIGUEZ MALAGON GLORIA NEL</v>
          </cell>
          <cell r="E2181">
            <v>45237.400590277779</v>
          </cell>
        </row>
        <row r="2182">
          <cell r="C2182">
            <v>86063918</v>
          </cell>
          <cell r="D2182" t="str">
            <v>MOLINA LEAL JOSE FARLEY</v>
          </cell>
          <cell r="E2182">
            <v>45237.400613425925</v>
          </cell>
        </row>
        <row r="2183">
          <cell r="C2183">
            <v>79686234</v>
          </cell>
          <cell r="D2183" t="str">
            <v>FORERO MONTERO GERMAN GONZALO</v>
          </cell>
          <cell r="E2183">
            <v>45237.400694444441</v>
          </cell>
        </row>
        <row r="2184">
          <cell r="C2184">
            <v>1101691241</v>
          </cell>
          <cell r="D2184" t="str">
            <v>CALA PARRA PEDRO</v>
          </cell>
          <cell r="E2184">
            <v>45237.400972222225</v>
          </cell>
        </row>
        <row r="2185">
          <cell r="C2185">
            <v>93135756</v>
          </cell>
          <cell r="D2185" t="str">
            <v>GARZON SOTO SAMUEL ANDRES</v>
          </cell>
          <cell r="E2185">
            <v>45237.400983796295</v>
          </cell>
        </row>
        <row r="2186">
          <cell r="C2186">
            <v>74423683</v>
          </cell>
          <cell r="D2186" t="str">
            <v>ROJAS MARIÑO WILSON  EDUARDO</v>
          </cell>
          <cell r="E2186">
            <v>45237.401018518518</v>
          </cell>
        </row>
        <row r="2187">
          <cell r="C2187">
            <v>1033690206</v>
          </cell>
          <cell r="D2187" t="str">
            <v>MARTINEZ HERRERA EDWIN</v>
          </cell>
          <cell r="E2187">
            <v>45237.401145833333</v>
          </cell>
        </row>
        <row r="2188">
          <cell r="C2188">
            <v>16918908</v>
          </cell>
          <cell r="D2188" t="str">
            <v>MARIN  CESAR AUGUSTO</v>
          </cell>
          <cell r="E2188">
            <v>45237.401180555556</v>
          </cell>
        </row>
        <row r="2189">
          <cell r="C2189">
            <v>1078347230</v>
          </cell>
          <cell r="D2189" t="str">
            <v>CASAS CORTÉS RÁUL FERNANDO</v>
          </cell>
          <cell r="E2189">
            <v>45237.401307870372</v>
          </cell>
        </row>
        <row r="2190">
          <cell r="C2190">
            <v>6766513</v>
          </cell>
          <cell r="D2190" t="str">
            <v>CUERVO HERNANDEZ WILLIAM</v>
          </cell>
          <cell r="E2190">
            <v>45237.401307870372</v>
          </cell>
        </row>
        <row r="2191">
          <cell r="C2191">
            <v>7574329</v>
          </cell>
          <cell r="D2191" t="str">
            <v>PICON RONDON DIDIER DAIR</v>
          </cell>
          <cell r="E2191">
            <v>45237.401319444441</v>
          </cell>
        </row>
        <row r="2192">
          <cell r="C2192">
            <v>1057582592</v>
          </cell>
          <cell r="D2192" t="str">
            <v>LEGUIZAMO NIÑO JUAN SEBASTIAN</v>
          </cell>
          <cell r="E2192">
            <v>45237.401400462964</v>
          </cell>
        </row>
        <row r="2193">
          <cell r="C2193">
            <v>5853645</v>
          </cell>
          <cell r="D2193" t="str">
            <v>CAPERA BARRIOS GILDARDO</v>
          </cell>
          <cell r="E2193">
            <v>45237.401458333334</v>
          </cell>
        </row>
        <row r="2194">
          <cell r="C2194">
            <v>14295444</v>
          </cell>
          <cell r="D2194" t="str">
            <v>FLOREZ GONGORA EDER JULIAN</v>
          </cell>
          <cell r="E2194">
            <v>45237.401562500003</v>
          </cell>
        </row>
        <row r="2195">
          <cell r="C2195">
            <v>80827523</v>
          </cell>
          <cell r="D2195" t="str">
            <v>ESPINOSA MATEUS FERNANDO</v>
          </cell>
          <cell r="E2195">
            <v>45237.401597222219</v>
          </cell>
        </row>
        <row r="2196">
          <cell r="C2196">
            <v>41402689</v>
          </cell>
          <cell r="D2196" t="str">
            <v>ROJAS DE RODRIGUEZ ROSA BERY</v>
          </cell>
          <cell r="E2196">
            <v>45237.401643518519</v>
          </cell>
        </row>
        <row r="2197">
          <cell r="C2197">
            <v>26559210</v>
          </cell>
          <cell r="D2197" t="str">
            <v>OLAVE CUELLAR LIGIA DEL ROSARIO</v>
          </cell>
          <cell r="E2197">
            <v>45237.401701388888</v>
          </cell>
        </row>
        <row r="2198">
          <cell r="C2198">
            <v>79992609</v>
          </cell>
          <cell r="D2198" t="str">
            <v>GUITIERREZ GARCIA CARLOS FERNANDO</v>
          </cell>
          <cell r="E2198">
            <v>45237.401759259257</v>
          </cell>
        </row>
        <row r="2199">
          <cell r="C2199">
            <v>1064840759</v>
          </cell>
          <cell r="D2199" t="str">
            <v>CACELLES MENDOZA LUIS MIGUEL</v>
          </cell>
          <cell r="E2199">
            <v>45237.402291666665</v>
          </cell>
        </row>
        <row r="2200">
          <cell r="C2200">
            <v>1026576376</v>
          </cell>
          <cell r="D2200" t="str">
            <v>DAVILA MORALES JERSON DARLEY</v>
          </cell>
          <cell r="E2200">
            <v>45237.402418981481</v>
          </cell>
        </row>
        <row r="2201">
          <cell r="C2201">
            <v>16773948</v>
          </cell>
          <cell r="D2201" t="str">
            <v>TUMBAJOY GUTIERREZ NORMAN</v>
          </cell>
          <cell r="E2201">
            <v>45237.402465277781</v>
          </cell>
        </row>
        <row r="2202">
          <cell r="C2202">
            <v>1022332680</v>
          </cell>
          <cell r="D2202" t="str">
            <v>RODRIGUEZ MUÑOZ NADIA  ANGELICA</v>
          </cell>
          <cell r="E2202">
            <v>45237.402800925927</v>
          </cell>
        </row>
        <row r="2203">
          <cell r="C2203">
            <v>1121819611</v>
          </cell>
          <cell r="D2203" t="str">
            <v>ROZO DE OLIVEIRA DAVID ALEXANDER</v>
          </cell>
          <cell r="E2203">
            <v>45237.403067129628</v>
          </cell>
        </row>
        <row r="2204">
          <cell r="C2204">
            <v>10134692</v>
          </cell>
          <cell r="D2204" t="str">
            <v>MORENO BUSTAMANTE CESAR AUGUSTO</v>
          </cell>
          <cell r="E2204">
            <v>45237.403136574074</v>
          </cell>
        </row>
        <row r="2205">
          <cell r="C2205">
            <v>1013629418</v>
          </cell>
          <cell r="D2205" t="str">
            <v>RAMÍREZ  BARRAGÁN  ÓSCAR  IVÁN</v>
          </cell>
          <cell r="E2205">
            <v>45237.403379629628</v>
          </cell>
        </row>
        <row r="2206">
          <cell r="C2206">
            <v>1044422742</v>
          </cell>
          <cell r="D2206" t="str">
            <v>CANTILLO AGUILERA MARIA  FERNANDA</v>
          </cell>
          <cell r="E2206">
            <v>45237.403402777774</v>
          </cell>
        </row>
        <row r="2207">
          <cell r="C2207">
            <v>72001611</v>
          </cell>
          <cell r="D2207" t="str">
            <v>GOMEZ RIVERO OSCAR</v>
          </cell>
          <cell r="E2207">
            <v>45237.403541666667</v>
          </cell>
        </row>
        <row r="2208">
          <cell r="C2208">
            <v>79662507</v>
          </cell>
          <cell r="D2208" t="str">
            <v>CAICEDO ROJAS JUVENAL ALEXANDER</v>
          </cell>
          <cell r="E2208">
            <v>45237.403726851851</v>
          </cell>
        </row>
        <row r="2209">
          <cell r="C2209">
            <v>79894670</v>
          </cell>
          <cell r="D2209" t="str">
            <v>TELLEZ CERON YOAN MANUEL</v>
          </cell>
          <cell r="E2209">
            <v>45237.403773148151</v>
          </cell>
        </row>
        <row r="2210">
          <cell r="C2210">
            <v>1152188132</v>
          </cell>
          <cell r="D2210" t="str">
            <v>ZAPATA DELGADO ERIKA NATHALIA</v>
          </cell>
          <cell r="E2210">
            <v>45237.403784722221</v>
          </cell>
        </row>
        <row r="2211">
          <cell r="C2211">
            <v>16762104</v>
          </cell>
          <cell r="D2211" t="str">
            <v>RESTREPO RUIZ JOHN JAIRO</v>
          </cell>
          <cell r="E2211">
            <v>45237.403854166667</v>
          </cell>
        </row>
        <row r="2212">
          <cell r="C2212">
            <v>80006944</v>
          </cell>
          <cell r="D2212" t="str">
            <v>JAIME ESPINOSA ANDROS</v>
          </cell>
          <cell r="E2212">
            <v>45237.403981481482</v>
          </cell>
        </row>
        <row r="2213">
          <cell r="C2213">
            <v>19481251</v>
          </cell>
          <cell r="D2213" t="str">
            <v>TIQUE LOAIZA JAIRO</v>
          </cell>
          <cell r="E2213">
            <v>45237.403993055559</v>
          </cell>
        </row>
        <row r="2214">
          <cell r="C2214">
            <v>1030537433</v>
          </cell>
          <cell r="D2214" t="str">
            <v>SALAZAR OLIVOS JHONATAN JAVIER</v>
          </cell>
          <cell r="E2214">
            <v>45237.404108796298</v>
          </cell>
        </row>
        <row r="2215">
          <cell r="C2215">
            <v>79978149</v>
          </cell>
          <cell r="D2215" t="str">
            <v>GONZALEZ JARAMILLO MANUEL GIOVANNY</v>
          </cell>
          <cell r="E2215">
            <v>45237.404108796298</v>
          </cell>
        </row>
        <row r="2216">
          <cell r="C2216">
            <v>1022943207</v>
          </cell>
          <cell r="D2216" t="str">
            <v>TORRES PUENTES JUAN HERALDO</v>
          </cell>
          <cell r="E2216">
            <v>45237.404594907406</v>
          </cell>
        </row>
        <row r="2217">
          <cell r="C2217">
            <v>16362677</v>
          </cell>
          <cell r="D2217" t="str">
            <v>BERNAL CARDENAS BERNARDO</v>
          </cell>
          <cell r="E2217">
            <v>45237.404733796298</v>
          </cell>
        </row>
        <row r="2218">
          <cell r="C2218">
            <v>1059704054</v>
          </cell>
          <cell r="D2218" t="str">
            <v>BAÑOL RENDON ANDRES FELIPE</v>
          </cell>
          <cell r="E2218">
            <v>45237.405243055553</v>
          </cell>
        </row>
        <row r="2219">
          <cell r="C2219">
            <v>94441097</v>
          </cell>
          <cell r="D2219" t="str">
            <v>GONZALEZ DIAZ WILLIAN</v>
          </cell>
          <cell r="E2219">
            <v>45237.405844907407</v>
          </cell>
        </row>
        <row r="2220">
          <cell r="C2220">
            <v>10698736</v>
          </cell>
          <cell r="D2220" t="str">
            <v>SANDOVAL LEITON JHON EDINSON</v>
          </cell>
          <cell r="E2220">
            <v>45237.405856481484</v>
          </cell>
        </row>
        <row r="2221">
          <cell r="C2221">
            <v>1112218071</v>
          </cell>
          <cell r="D2221" t="str">
            <v>MONTENEGRO MELO WALTHER OSWALDO</v>
          </cell>
          <cell r="E2221">
            <v>45237.405902777777</v>
          </cell>
        </row>
        <row r="2222">
          <cell r="C2222">
            <v>79501821</v>
          </cell>
          <cell r="D2222" t="str">
            <v>CAMELO VILLAMIL JOSE NILSON</v>
          </cell>
          <cell r="E2222">
            <v>45237.406111111108</v>
          </cell>
        </row>
        <row r="2223">
          <cell r="C2223">
            <v>51729894</v>
          </cell>
          <cell r="D2223" t="str">
            <v>PORRAS MORENO ROSA MARIA</v>
          </cell>
          <cell r="E2223">
            <v>45237.4062962963</v>
          </cell>
        </row>
        <row r="2224">
          <cell r="C2224">
            <v>1053837311</v>
          </cell>
          <cell r="D2224" t="str">
            <v>FIGUEROA OSORIO LUIS FELIPE</v>
          </cell>
          <cell r="E2224">
            <v>45237.406354166669</v>
          </cell>
        </row>
        <row r="2225">
          <cell r="C2225">
            <v>93181060</v>
          </cell>
          <cell r="D2225" t="str">
            <v>AZUERO DUQUE HERNAN ALFREDO</v>
          </cell>
          <cell r="E2225">
            <v>45237.406388888892</v>
          </cell>
        </row>
        <row r="2226">
          <cell r="C2226">
            <v>7169043</v>
          </cell>
          <cell r="D2226" t="str">
            <v>ORTIZ PEREZ JOVANNE ESTEBAN</v>
          </cell>
          <cell r="E2226">
            <v>45237.406435185185</v>
          </cell>
        </row>
        <row r="2227">
          <cell r="C2227">
            <v>91182165</v>
          </cell>
          <cell r="D2227" t="str">
            <v>ALMEYDA PITTA JORGE ENRIQUE</v>
          </cell>
          <cell r="E2227">
            <v>45237.406550925924</v>
          </cell>
        </row>
        <row r="2228">
          <cell r="C2228">
            <v>79222977</v>
          </cell>
          <cell r="D2228" t="str">
            <v>CASTRO GRISALES MIGUEL ANGEL</v>
          </cell>
          <cell r="E2228">
            <v>45237.406898148147</v>
          </cell>
        </row>
        <row r="2229">
          <cell r="C2229">
            <v>1116241941</v>
          </cell>
          <cell r="D2229" t="str">
            <v>BONILLA VILLALOBOS HOVER FERNANDO</v>
          </cell>
          <cell r="E2229">
            <v>45237.406944444447</v>
          </cell>
        </row>
        <row r="2230">
          <cell r="C2230">
            <v>1094276817</v>
          </cell>
          <cell r="D2230" t="str">
            <v>GELVEZ  PARADA OMAR ALEXANDER</v>
          </cell>
          <cell r="E2230">
            <v>45237.407071759262</v>
          </cell>
        </row>
        <row r="2231">
          <cell r="C2231">
            <v>13745852</v>
          </cell>
          <cell r="D2231" t="str">
            <v>TORRADO DUARTE RAMON DAVID</v>
          </cell>
          <cell r="E2231">
            <v>45237.407141203701</v>
          </cell>
        </row>
        <row r="2232">
          <cell r="C2232">
            <v>1002462067</v>
          </cell>
          <cell r="D2232" t="str">
            <v>BECERRA PEDRAZA CARLOS FAVIAN</v>
          </cell>
          <cell r="E2232">
            <v>45237.407222222224</v>
          </cell>
        </row>
        <row r="2233">
          <cell r="C2233">
            <v>79842335</v>
          </cell>
          <cell r="D2233" t="str">
            <v>BURGOS AVILA JIMMY MAURICIO</v>
          </cell>
          <cell r="E2233">
            <v>45237.407546296294</v>
          </cell>
        </row>
        <row r="2234">
          <cell r="C2234">
            <v>1053796178</v>
          </cell>
          <cell r="D2234" t="str">
            <v>SÁNCHEZ  BUENAVENTURA  JULIÁN  ANDRÉS</v>
          </cell>
          <cell r="E2234">
            <v>45237.407893518517</v>
          </cell>
        </row>
        <row r="2235">
          <cell r="C2235">
            <v>1128424865</v>
          </cell>
          <cell r="D2235" t="str">
            <v>GONZÁLEZ  HERNÁNDEZ  JUAN ESTEBAN</v>
          </cell>
          <cell r="E2235">
            <v>45237.408136574071</v>
          </cell>
        </row>
        <row r="2236">
          <cell r="C2236">
            <v>1010155256</v>
          </cell>
          <cell r="D2236" t="str">
            <v>MOJICA VILLAMIZAR SOFIA</v>
          </cell>
          <cell r="E2236">
            <v>45237.408182870371</v>
          </cell>
        </row>
        <row r="2237">
          <cell r="C2237">
            <v>1023881623</v>
          </cell>
          <cell r="D2237" t="str">
            <v>PEREZ MINGAN CARLOS ALFONSO</v>
          </cell>
          <cell r="E2237">
            <v>45237.408634259256</v>
          </cell>
        </row>
        <row r="2238">
          <cell r="C2238">
            <v>1061046683</v>
          </cell>
          <cell r="D2238" t="str">
            <v>GARCIA GONZALEZ JOHANY</v>
          </cell>
          <cell r="E2238">
            <v>45237.409050925926</v>
          </cell>
        </row>
        <row r="2239">
          <cell r="C2239">
            <v>46358898</v>
          </cell>
          <cell r="D2239" t="str">
            <v>FUQUEN PEREZ CARMENZA</v>
          </cell>
          <cell r="E2239">
            <v>45237.409942129627</v>
          </cell>
        </row>
        <row r="2240">
          <cell r="C2240">
            <v>74377771</v>
          </cell>
          <cell r="D2240" t="str">
            <v>GONZALEZ LOPEZ OSCAR JAVIER</v>
          </cell>
          <cell r="E2240">
            <v>45237.410150462965</v>
          </cell>
        </row>
        <row r="2241">
          <cell r="C2241">
            <v>1082850732</v>
          </cell>
          <cell r="D2241" t="str">
            <v>IGLESIA ARIZA DAINLER JAVIER</v>
          </cell>
          <cell r="E2241">
            <v>45237.410254629627</v>
          </cell>
        </row>
        <row r="2242">
          <cell r="C2242">
            <v>80740724</v>
          </cell>
          <cell r="D2242" t="str">
            <v>SANCHEZ ESTEBAN ALVARO ALEXANDER</v>
          </cell>
          <cell r="E2242">
            <v>45237.410254629627</v>
          </cell>
        </row>
        <row r="2243">
          <cell r="C2243">
            <v>14700739</v>
          </cell>
          <cell r="D2243" t="str">
            <v>MUÑOZ PALOMINO MAURICIO</v>
          </cell>
          <cell r="E2243">
            <v>45237.410312499997</v>
          </cell>
        </row>
        <row r="2244">
          <cell r="C2244">
            <v>87573939</v>
          </cell>
          <cell r="D2244" t="str">
            <v>DOMINGUEZ GOMEZ JESUS ARNULFO</v>
          </cell>
          <cell r="E2244">
            <v>45237.410381944443</v>
          </cell>
        </row>
        <row r="2245">
          <cell r="C2245">
            <v>1085265841</v>
          </cell>
          <cell r="D2245" t="str">
            <v>SOTELO SOLARTE  DAYANA  MARICEL</v>
          </cell>
          <cell r="E2245">
            <v>45237.410532407404</v>
          </cell>
        </row>
        <row r="2246">
          <cell r="C2246">
            <v>1049373287</v>
          </cell>
          <cell r="D2246" t="str">
            <v>CORZO CORREA YEISON ALEXANDER</v>
          </cell>
          <cell r="E2246">
            <v>45237.410532407404</v>
          </cell>
        </row>
        <row r="2247">
          <cell r="C2247">
            <v>80812012</v>
          </cell>
          <cell r="D2247" t="str">
            <v>CASTILLO MONTAÑA LEONARDO</v>
          </cell>
          <cell r="E2247">
            <v>45237.410891203705</v>
          </cell>
        </row>
        <row r="2248">
          <cell r="C2248">
            <v>1010173548</v>
          </cell>
          <cell r="D2248" t="str">
            <v>SERRANO ARENAS ANDRES FELIPE</v>
          </cell>
          <cell r="E2248">
            <v>45237.410937499997</v>
          </cell>
        </row>
        <row r="2249">
          <cell r="C2249">
            <v>88219623</v>
          </cell>
          <cell r="D2249" t="str">
            <v>CARVAJAL  EFREN</v>
          </cell>
          <cell r="E2249">
            <v>45237.411215277774</v>
          </cell>
        </row>
        <row r="2250">
          <cell r="C2250">
            <v>74244017</v>
          </cell>
          <cell r="D2250" t="str">
            <v>ESPINOSA SAENZ LUIS FERNANDO</v>
          </cell>
          <cell r="E2250">
            <v>45237.411319444444</v>
          </cell>
        </row>
        <row r="2251">
          <cell r="C2251">
            <v>1088303917</v>
          </cell>
          <cell r="D2251" t="str">
            <v>MARIA DE LOS ANGELES ESCOBAR PINO</v>
          </cell>
          <cell r="E2251">
            <v>45237.412048611113</v>
          </cell>
        </row>
        <row r="2252">
          <cell r="C2252">
            <v>1015422965</v>
          </cell>
          <cell r="D2252" t="str">
            <v>SANCHEZ CASTRO CRISTIAN JAVIER</v>
          </cell>
          <cell r="E2252">
            <v>45237.412129629629</v>
          </cell>
        </row>
        <row r="2253">
          <cell r="C2253">
            <v>79650894</v>
          </cell>
          <cell r="D2253" t="str">
            <v>BERNAL GONZALEZ WILSON YECID</v>
          </cell>
          <cell r="E2253">
            <v>45237.412893518522</v>
          </cell>
        </row>
        <row r="2254">
          <cell r="C2254">
            <v>6136480</v>
          </cell>
          <cell r="D2254" t="str">
            <v>RUIZ ARGOTY HAROLD</v>
          </cell>
          <cell r="E2254">
            <v>45237.412951388891</v>
          </cell>
        </row>
        <row r="2255">
          <cell r="C2255">
            <v>7167129</v>
          </cell>
          <cell r="D2255" t="str">
            <v>CRUZ FAUTOQUE FERNANDO</v>
          </cell>
          <cell r="E2255">
            <v>45237.413518518515</v>
          </cell>
        </row>
        <row r="2256">
          <cell r="C2256">
            <v>91300921</v>
          </cell>
          <cell r="D2256" t="str">
            <v>ROJAS QUIROGA ELVER ARMANDO</v>
          </cell>
          <cell r="E2256">
            <v>45237.413680555554</v>
          </cell>
        </row>
        <row r="2257">
          <cell r="C2257">
            <v>14797209</v>
          </cell>
          <cell r="D2257" t="str">
            <v>MARMOLEJO  SANTIAGO</v>
          </cell>
          <cell r="E2257">
            <v>45237.413865740738</v>
          </cell>
        </row>
        <row r="2258">
          <cell r="C2258">
            <v>51878385</v>
          </cell>
          <cell r="D2258" t="str">
            <v>MONROY DIAZ SANDRA DEL PILAR</v>
          </cell>
          <cell r="E2258">
            <v>45237.4140625</v>
          </cell>
        </row>
        <row r="2259">
          <cell r="C2259">
            <v>1121816665</v>
          </cell>
          <cell r="D2259" t="str">
            <v>CALDERON AGUILAR MAURICIO</v>
          </cell>
          <cell r="E2259">
            <v>45237.414166666669</v>
          </cell>
        </row>
        <row r="2260">
          <cell r="C2260">
            <v>1059810441</v>
          </cell>
          <cell r="D2260" t="str">
            <v>CARDENAS OLARTE JUAN DAVID</v>
          </cell>
          <cell r="E2260">
            <v>45237.414849537039</v>
          </cell>
        </row>
        <row r="2261">
          <cell r="C2261">
            <v>40010451</v>
          </cell>
          <cell r="D2261" t="str">
            <v>MEDINA DUEÑAS ISABEL</v>
          </cell>
          <cell r="E2261">
            <v>45237.415034722224</v>
          </cell>
        </row>
        <row r="2262">
          <cell r="C2262">
            <v>80156918</v>
          </cell>
          <cell r="D2262" t="str">
            <v>PORRAS BOHADA RAFAEL CAMILO</v>
          </cell>
          <cell r="E2262">
            <v>45237.416041666664</v>
          </cell>
        </row>
        <row r="2263">
          <cell r="C2263">
            <v>1098670042</v>
          </cell>
          <cell r="D2263" t="str">
            <v>ARIAS DUQUE JENNY KATERINE</v>
          </cell>
          <cell r="E2263">
            <v>45237.416250000002</v>
          </cell>
        </row>
        <row r="2264">
          <cell r="C2264">
            <v>4751878</v>
          </cell>
          <cell r="D2264" t="str">
            <v>AUSECHA NARVAEZ FRANKLIN</v>
          </cell>
          <cell r="E2264">
            <v>45237.416712962964</v>
          </cell>
        </row>
        <row r="2265">
          <cell r="C2265">
            <v>94314477</v>
          </cell>
          <cell r="D2265" t="str">
            <v>BANGUERA HERRERA HOOVER</v>
          </cell>
          <cell r="E2265">
            <v>45237.417002314818</v>
          </cell>
        </row>
        <row r="2266">
          <cell r="C2266">
            <v>1012353607</v>
          </cell>
          <cell r="D2266" t="str">
            <v>SOSA MOYA FREDDY LEONARDO</v>
          </cell>
          <cell r="E2266">
            <v>45237.417094907411</v>
          </cell>
        </row>
        <row r="2267">
          <cell r="C2267">
            <v>91184495</v>
          </cell>
          <cell r="D2267" t="str">
            <v>RODRIGUEZ CUERVO ROBERT ALEXANDER</v>
          </cell>
          <cell r="E2267">
            <v>45237.417974537035</v>
          </cell>
        </row>
        <row r="2268">
          <cell r="C2268">
            <v>8724768</v>
          </cell>
          <cell r="D2268" t="str">
            <v>HERMOSILLA CARPIO DIOMEDES ARCADIO</v>
          </cell>
          <cell r="E2268">
            <v>45237.418275462966</v>
          </cell>
        </row>
        <row r="2269">
          <cell r="C2269">
            <v>1023934446</v>
          </cell>
          <cell r="D2269" t="str">
            <v>GAITAN QUIMBAYO LADY XIOMARA</v>
          </cell>
          <cell r="E2269">
            <v>45237.41915509259</v>
          </cell>
        </row>
        <row r="2270">
          <cell r="C2270">
            <v>9497292</v>
          </cell>
          <cell r="D2270" t="str">
            <v>GONZALEZ LOMBANA EDGAR ENRIQUE</v>
          </cell>
          <cell r="E2270">
            <v>45237.419803240744</v>
          </cell>
        </row>
        <row r="2271">
          <cell r="C2271">
            <v>1052410738</v>
          </cell>
          <cell r="D2271" t="str">
            <v>MONTAÑEZ ROJAS CRISTIAN FERNANDO</v>
          </cell>
          <cell r="E2271">
            <v>45237.420011574075</v>
          </cell>
        </row>
        <row r="2272">
          <cell r="C2272">
            <v>1085288912</v>
          </cell>
          <cell r="D2272" t="str">
            <v>COSTAIN  MITES EDWIN ALEXANDER</v>
          </cell>
          <cell r="E2272">
            <v>45237.420034722221</v>
          </cell>
        </row>
        <row r="2273">
          <cell r="C2273">
            <v>93135900</v>
          </cell>
          <cell r="D2273" t="str">
            <v>LOZANO SERRANO DIEGO FERNANDO</v>
          </cell>
          <cell r="E2273">
            <v>45237.420543981483</v>
          </cell>
        </row>
        <row r="2274">
          <cell r="C2274">
            <v>74353025</v>
          </cell>
          <cell r="D2274" t="str">
            <v>ESGUERRA BARRETO JAVIER ANDREY</v>
          </cell>
          <cell r="E2274">
            <v>45237.420671296299</v>
          </cell>
        </row>
        <row r="2275">
          <cell r="C2275">
            <v>18777279</v>
          </cell>
          <cell r="D2275" t="str">
            <v>ARIAS PEREZ ALEXANDER</v>
          </cell>
          <cell r="E2275">
            <v>45237.420902777776</v>
          </cell>
        </row>
        <row r="2276">
          <cell r="C2276">
            <v>1107071438</v>
          </cell>
          <cell r="D2276" t="str">
            <v>MUÑOZ GARCIA YULDER GERMAN</v>
          </cell>
          <cell r="E2276">
            <v>45237.421041666668</v>
          </cell>
        </row>
        <row r="2277">
          <cell r="C2277">
            <v>1030565377</v>
          </cell>
          <cell r="D2277" t="str">
            <v>LONDONO ZAPATA AMALIA</v>
          </cell>
          <cell r="E2277">
            <v>45237.421087962961</v>
          </cell>
        </row>
        <row r="2278">
          <cell r="C2278">
            <v>11224739</v>
          </cell>
          <cell r="D2278" t="str">
            <v>CORRALES RUGI JUAN CARLOS</v>
          </cell>
          <cell r="E2278">
            <v>45237.421238425923</v>
          </cell>
        </row>
        <row r="2279">
          <cell r="C2279">
            <v>19381526</v>
          </cell>
          <cell r="D2279" t="str">
            <v>RODRIGUEZ CARDENAS LUIS ANGEL</v>
          </cell>
          <cell r="E2279">
            <v>45237.4215625</v>
          </cell>
        </row>
        <row r="2280">
          <cell r="C2280">
            <v>1077146784</v>
          </cell>
          <cell r="D2280" t="str">
            <v>ARENAS PENAGOS  MIGUEL  HERNANDO</v>
          </cell>
          <cell r="E2280">
            <v>45237.423009259262</v>
          </cell>
        </row>
        <row r="2281">
          <cell r="C2281">
            <v>16495036</v>
          </cell>
          <cell r="D2281" t="str">
            <v>ASPRILLA IBARGUEN EDGAR DARIO</v>
          </cell>
          <cell r="E2281">
            <v>45237.423483796294</v>
          </cell>
        </row>
        <row r="2282">
          <cell r="C2282">
            <v>5332979</v>
          </cell>
          <cell r="D2282" t="str">
            <v>ROSERO BUCHELY JOSÉ  MARIA</v>
          </cell>
          <cell r="E2282">
            <v>45237.424814814818</v>
          </cell>
        </row>
        <row r="2283">
          <cell r="C2283">
            <v>4223126</v>
          </cell>
          <cell r="D2283" t="str">
            <v>RODRIGUEZ CARDENAS JAIME</v>
          </cell>
          <cell r="E2283">
            <v>45237.425405092596</v>
          </cell>
        </row>
        <row r="2284">
          <cell r="C2284">
            <v>17356429</v>
          </cell>
          <cell r="D2284" t="str">
            <v>VEGA  ARMANDO</v>
          </cell>
          <cell r="E2284">
            <v>45237.426388888889</v>
          </cell>
        </row>
        <row r="2285">
          <cell r="C2285">
            <v>16799725</v>
          </cell>
          <cell r="D2285" t="str">
            <v>VARGAS SOLIS FRANKLIN</v>
          </cell>
          <cell r="E2285">
            <v>45237.42664351852</v>
          </cell>
        </row>
        <row r="2286">
          <cell r="C2286">
            <v>93125083</v>
          </cell>
          <cell r="D2286" t="str">
            <v>CARVAJAL CARDENAS OTONIEL</v>
          </cell>
          <cell r="E2286">
            <v>45237.429155092592</v>
          </cell>
        </row>
        <row r="2287">
          <cell r="C2287">
            <v>1105683400</v>
          </cell>
          <cell r="D2287" t="str">
            <v>PEÑA MORA ANA MARIA</v>
          </cell>
          <cell r="E2287">
            <v>45237.430856481478</v>
          </cell>
        </row>
        <row r="2288">
          <cell r="C2288">
            <v>1075249745</v>
          </cell>
          <cell r="D2288" t="str">
            <v>BECERRA HERNANDEZ MONICA ALEJANDRA</v>
          </cell>
          <cell r="E2288">
            <v>45237.431192129632</v>
          </cell>
        </row>
        <row r="2289">
          <cell r="C2289">
            <v>1075293724</v>
          </cell>
          <cell r="D2289" t="str">
            <v>BECERRA HERNÁNDEZ JESSICA ALEXANDRA</v>
          </cell>
          <cell r="E2289">
            <v>45237.431562500002</v>
          </cell>
        </row>
        <row r="2290">
          <cell r="C2290">
            <v>79954595</v>
          </cell>
          <cell r="D2290" t="str">
            <v>ZAPATA OSORNO MAURICIO ANTONIO</v>
          </cell>
          <cell r="E2290">
            <v>45237.433009259257</v>
          </cell>
        </row>
        <row r="2291">
          <cell r="C2291">
            <v>88175253</v>
          </cell>
          <cell r="D2291" t="str">
            <v>SALAZAR VALENCIA OCTAVIO ENRIQUE</v>
          </cell>
          <cell r="E2291">
            <v>45237.434432870374</v>
          </cell>
        </row>
        <row r="2292">
          <cell r="C2292">
            <v>1098690784</v>
          </cell>
          <cell r="D2292" t="str">
            <v>SANGUINO  CAMACHO  TULIO  CESAR</v>
          </cell>
          <cell r="E2292">
            <v>45237.435115740744</v>
          </cell>
        </row>
        <row r="2293">
          <cell r="C2293">
            <v>80147362</v>
          </cell>
          <cell r="D2293" t="str">
            <v>GONZALEZ OLMOS LUIS ROBERTO</v>
          </cell>
          <cell r="E2293">
            <v>45237.435208333336</v>
          </cell>
        </row>
        <row r="2294">
          <cell r="C2294">
            <v>94356320</v>
          </cell>
          <cell r="D2294" t="str">
            <v>CABAL ROLDAN OSCAR HOLMES</v>
          </cell>
          <cell r="E2294">
            <v>45237.440625000003</v>
          </cell>
        </row>
        <row r="2295">
          <cell r="C2295">
            <v>16765864</v>
          </cell>
          <cell r="D2295" t="str">
            <v>ANGEL GUTIERREZ WILSON</v>
          </cell>
          <cell r="E2295">
            <v>45237.442453703705</v>
          </cell>
        </row>
        <row r="2296">
          <cell r="C2296">
            <v>98629015</v>
          </cell>
          <cell r="D2296" t="str">
            <v>ORDOÑEZ RODRIGUEZ CARLOS HONORIO</v>
          </cell>
          <cell r="E2296">
            <v>45237.445810185185</v>
          </cell>
        </row>
        <row r="2297">
          <cell r="C2297">
            <v>75105070</v>
          </cell>
          <cell r="D2297" t="str">
            <v>VELANDIA MOYA PEDRO MILTON</v>
          </cell>
          <cell r="E2297">
            <v>45237.447905092595</v>
          </cell>
        </row>
        <row r="2298">
          <cell r="C2298">
            <v>80024831</v>
          </cell>
          <cell r="D2298" t="str">
            <v>MEJIA CORTES RICHARD LEONARDO</v>
          </cell>
          <cell r="E2298">
            <v>45237.453958333332</v>
          </cell>
        </row>
        <row r="2299">
          <cell r="C2299">
            <v>1098745827</v>
          </cell>
          <cell r="D2299" t="str">
            <v>GARCIA  CAMARGO EDINSON</v>
          </cell>
          <cell r="E2299">
            <v>45237.467615740738</v>
          </cell>
        </row>
        <row r="2300">
          <cell r="C2300">
            <v>86087859</v>
          </cell>
          <cell r="D2300" t="str">
            <v>ARIAS ZAPATA JUAN GUILLERMO</v>
          </cell>
          <cell r="E2300">
            <v>45237.499143518522</v>
          </cell>
        </row>
        <row r="2301">
          <cell r="C2301">
            <v>12279657</v>
          </cell>
          <cell r="D2301" t="str">
            <v>PAJOY THOLA WILMER</v>
          </cell>
          <cell r="E2301">
            <v>45237.528449074074</v>
          </cell>
        </row>
        <row r="2302">
          <cell r="C2302">
            <v>15450800</v>
          </cell>
          <cell r="D2302" t="str">
            <v>DURANGO RODRIGUEZ JIMMY CARTER</v>
          </cell>
          <cell r="E2302">
            <v>45237.868738425925</v>
          </cell>
        </row>
        <row r="2303">
          <cell r="C2303">
            <v>6013600</v>
          </cell>
          <cell r="D2303" t="str">
            <v>ROJAS CONDE CARLOS JOSE</v>
          </cell>
          <cell r="E2303">
            <v>45237.879791666666</v>
          </cell>
        </row>
        <row r="2304">
          <cell r="C2304">
            <v>11321960</v>
          </cell>
          <cell r="D2304" t="str">
            <v>SANCHEZ RAMIREZ RENE</v>
          </cell>
          <cell r="E2304">
            <v>45237.898541666669</v>
          </cell>
        </row>
        <row r="2305">
          <cell r="C2305">
            <v>19126977</v>
          </cell>
          <cell r="D2305" t="str">
            <v>RIVERO SILVA JOSE DEL CRISTO DE JESUS</v>
          </cell>
          <cell r="E2305">
            <v>45237.91269675926</v>
          </cell>
        </row>
        <row r="2306">
          <cell r="C2306">
            <v>17649240</v>
          </cell>
          <cell r="D2306" t="str">
            <v>CHAGUALA  ALAPE  ALBERTO  LUIS</v>
          </cell>
          <cell r="E2306">
            <v>45237.925381944442</v>
          </cell>
        </row>
        <row r="2307">
          <cell r="C2307">
            <v>1110466618</v>
          </cell>
          <cell r="D2307" t="str">
            <v>CORREA  ANDRES FELIPE</v>
          </cell>
          <cell r="E2307">
            <v>45237.928391203706</v>
          </cell>
        </row>
        <row r="2308">
          <cell r="C2308">
            <v>1020716615</v>
          </cell>
          <cell r="D2308" t="str">
            <v>GALEANO CASTAÑEDA IVAN DARIO</v>
          </cell>
          <cell r="E2308">
            <v>45237.930069444446</v>
          </cell>
        </row>
        <row r="2309">
          <cell r="C2309">
            <v>8389148</v>
          </cell>
          <cell r="D2309" t="str">
            <v>SERNA ARIAS ARGEMIRO</v>
          </cell>
          <cell r="E2309">
            <v>45244.377962962964</v>
          </cell>
        </row>
        <row r="2310">
          <cell r="C2310">
            <v>52622850</v>
          </cell>
          <cell r="D2310" t="str">
            <v>TORRES AGUILAR SANDRA YAZMIN</v>
          </cell>
          <cell r="E2310">
            <v>45244.378495370373</v>
          </cell>
        </row>
        <row r="2311">
          <cell r="C2311">
            <v>1053808639</v>
          </cell>
          <cell r="D2311" t="str">
            <v>CARMONA VIVAS ALEJANDRA</v>
          </cell>
          <cell r="E2311">
            <v>45244.378634259258</v>
          </cell>
        </row>
        <row r="2312">
          <cell r="C2312">
            <v>4908938</v>
          </cell>
          <cell r="D2312" t="str">
            <v>ROJAS RAMIREZ PEDRO NEL</v>
          </cell>
          <cell r="E2312">
            <v>45244.378657407404</v>
          </cell>
        </row>
        <row r="2313">
          <cell r="C2313">
            <v>91077460</v>
          </cell>
          <cell r="D2313" t="str">
            <v>DUARTE DIAZ FREDY</v>
          </cell>
          <cell r="E2313">
            <v>45244.378738425927</v>
          </cell>
        </row>
        <row r="2314">
          <cell r="C2314">
            <v>1112218789</v>
          </cell>
          <cell r="D2314" t="str">
            <v>JARAMILLO GRIJALBA DIEGO  FERNANDO</v>
          </cell>
          <cell r="E2314">
            <v>45244.378807870373</v>
          </cell>
        </row>
        <row r="2315">
          <cell r="C2315">
            <v>16773948</v>
          </cell>
          <cell r="D2315" t="str">
            <v>TUMBAJOY GUTIERREZ NORMAN</v>
          </cell>
          <cell r="E2315">
            <v>45244.379201388889</v>
          </cell>
        </row>
        <row r="2316">
          <cell r="C2316">
            <v>79995826</v>
          </cell>
          <cell r="D2316" t="str">
            <v>BELLO VALENCIA RAFAEL JULIAN</v>
          </cell>
          <cell r="E2316">
            <v>45244.379270833335</v>
          </cell>
        </row>
        <row r="2317">
          <cell r="C2317">
            <v>1026152612</v>
          </cell>
          <cell r="D2317" t="str">
            <v>MARTINEZ TUBERQUIA HAROLD SMITH</v>
          </cell>
          <cell r="E2317">
            <v>45244.379363425927</v>
          </cell>
        </row>
        <row r="2318">
          <cell r="C2318">
            <v>80012167</v>
          </cell>
          <cell r="D2318" t="str">
            <v>CASTELLANOS  RINCON  ROBIN</v>
          </cell>
          <cell r="E2318">
            <v>45244.37945601852</v>
          </cell>
        </row>
        <row r="2319">
          <cell r="C2319">
            <v>6766513</v>
          </cell>
          <cell r="D2319" t="str">
            <v>CUERVO HERNANDEZ WILLIAM</v>
          </cell>
          <cell r="E2319">
            <v>45244.379525462966</v>
          </cell>
        </row>
        <row r="2320">
          <cell r="C2320">
            <v>28268983</v>
          </cell>
          <cell r="D2320" t="str">
            <v>LOPEZ ARDILA SONIA</v>
          </cell>
          <cell r="E2320">
            <v>45244.379814814813</v>
          </cell>
        </row>
        <row r="2321">
          <cell r="C2321">
            <v>11388255</v>
          </cell>
          <cell r="D2321" t="str">
            <v>HERNANDEZ ALDANA LUIS CARLOS</v>
          </cell>
          <cell r="E2321">
            <v>45244.379895833335</v>
          </cell>
        </row>
        <row r="2322">
          <cell r="C2322">
            <v>17346375</v>
          </cell>
          <cell r="D2322" t="str">
            <v>CASTELLANOS  TUAY  TITO YESID</v>
          </cell>
          <cell r="E2322">
            <v>45244.38009259259</v>
          </cell>
        </row>
        <row r="2323">
          <cell r="C2323">
            <v>63529739</v>
          </cell>
          <cell r="D2323" t="str">
            <v>PINEDA  TARAZONA  YUDY  ALEXANDRA</v>
          </cell>
          <cell r="E2323">
            <v>45244.38009259259</v>
          </cell>
        </row>
        <row r="2324">
          <cell r="C2324">
            <v>79595055</v>
          </cell>
          <cell r="D2324" t="str">
            <v>BOLIVAR JIMENEZ NIXON ALEXIS</v>
          </cell>
          <cell r="E2324">
            <v>45244.380335648151</v>
          </cell>
        </row>
        <row r="2325">
          <cell r="C2325">
            <v>1121850336</v>
          </cell>
          <cell r="D2325" t="str">
            <v>BAQUERO CAÑAVERAL ANDRES</v>
          </cell>
          <cell r="E2325">
            <v>45244.380347222221</v>
          </cell>
        </row>
        <row r="2326">
          <cell r="C2326">
            <v>7730946</v>
          </cell>
          <cell r="D2326" t="str">
            <v>MOSQUERA MARROQUIN VICTOR ALFONSO</v>
          </cell>
          <cell r="E2326">
            <v>45244.380462962959</v>
          </cell>
        </row>
        <row r="2327">
          <cell r="C2327">
            <v>1013587360</v>
          </cell>
          <cell r="D2327" t="str">
            <v>SANTOFIMIO FERNANDEZ LUIS ALFONSO</v>
          </cell>
          <cell r="E2327">
            <v>45244.380532407406</v>
          </cell>
        </row>
        <row r="2328">
          <cell r="C2328">
            <v>79894670</v>
          </cell>
          <cell r="D2328" t="str">
            <v>TELLEZ CERON YOAN MANUEL</v>
          </cell>
          <cell r="E2328">
            <v>45244.380613425928</v>
          </cell>
        </row>
        <row r="2329">
          <cell r="C2329">
            <v>39717776</v>
          </cell>
          <cell r="D2329" t="str">
            <v>ROZO JARA LUZ MARINA</v>
          </cell>
          <cell r="E2329">
            <v>45244.380624999998</v>
          </cell>
        </row>
        <row r="2330">
          <cell r="C2330">
            <v>1017154858</v>
          </cell>
          <cell r="D2330" t="str">
            <v>TABORDA ZULUAGA ESTHEPHANY</v>
          </cell>
          <cell r="E2330">
            <v>45244.380740740744</v>
          </cell>
        </row>
        <row r="2331">
          <cell r="C2331">
            <v>46384570</v>
          </cell>
          <cell r="D2331" t="str">
            <v>RUIZ ESTUPIÑAN ANDREA CATALINA</v>
          </cell>
          <cell r="E2331">
            <v>45244.38076388889</v>
          </cell>
        </row>
        <row r="2332">
          <cell r="C2332">
            <v>1061716663</v>
          </cell>
          <cell r="D2332" t="str">
            <v>GAON IDROBO CRISTIAN FABIAN</v>
          </cell>
          <cell r="E2332">
            <v>45244.38076388889</v>
          </cell>
        </row>
        <row r="2333">
          <cell r="C2333">
            <v>80842975</v>
          </cell>
          <cell r="D2333" t="str">
            <v>MENDOZA  MIGUEL AUGUSTO</v>
          </cell>
          <cell r="E2333">
            <v>45244.38077546296</v>
          </cell>
        </row>
        <row r="2334">
          <cell r="C2334">
            <v>79457546</v>
          </cell>
          <cell r="D2334" t="str">
            <v>SEPULVEDA SEPULVEDA WUILSON FERNANDO</v>
          </cell>
          <cell r="E2334">
            <v>45244.38077546296</v>
          </cell>
        </row>
        <row r="2335">
          <cell r="C2335">
            <v>80163794</v>
          </cell>
          <cell r="D2335" t="str">
            <v>RIVEROS RIVERA JUAN CARLOS</v>
          </cell>
          <cell r="E2335">
            <v>45244.38077546296</v>
          </cell>
        </row>
        <row r="2336">
          <cell r="C2336">
            <v>14395173</v>
          </cell>
          <cell r="D2336" t="str">
            <v>YATE RUIZ NELSON</v>
          </cell>
          <cell r="E2336">
            <v>45244.380937499998</v>
          </cell>
        </row>
        <row r="2337">
          <cell r="C2337">
            <v>1121821793</v>
          </cell>
          <cell r="D2337" t="str">
            <v>GUIZA CASTELLANOS ANA MARIA</v>
          </cell>
          <cell r="E2337">
            <v>45244.381168981483</v>
          </cell>
        </row>
        <row r="2338">
          <cell r="C2338">
            <v>4227678</v>
          </cell>
          <cell r="D2338" t="str">
            <v>VALERO VALERO LUIS  URIEL</v>
          </cell>
          <cell r="E2338">
            <v>45244.381261574075</v>
          </cell>
        </row>
        <row r="2339">
          <cell r="C2339">
            <v>12968114</v>
          </cell>
          <cell r="D2339" t="str">
            <v>RICAURTE  TAPIA GUSTAVO ADOLFO</v>
          </cell>
          <cell r="E2339">
            <v>45244.381365740737</v>
          </cell>
        </row>
        <row r="2340">
          <cell r="C2340">
            <v>88175253</v>
          </cell>
          <cell r="D2340" t="str">
            <v>SALAZAR VALENCIA OCTAVIO ENRIQUE</v>
          </cell>
          <cell r="E2340">
            <v>45244.381412037037</v>
          </cell>
        </row>
        <row r="2341">
          <cell r="C2341">
            <v>24023358</v>
          </cell>
          <cell r="D2341" t="str">
            <v>SAAVEDRA CONTRERAS EMILCE YOLANDA</v>
          </cell>
          <cell r="E2341">
            <v>45244.381412037037</v>
          </cell>
        </row>
        <row r="2342">
          <cell r="C2342">
            <v>79759143</v>
          </cell>
          <cell r="D2342" t="str">
            <v>CLAVIJO UMAÑA FREDDY HERNANDO</v>
          </cell>
          <cell r="E2342">
            <v>45244.38144675926</v>
          </cell>
        </row>
        <row r="2343">
          <cell r="C2343">
            <v>1090378584</v>
          </cell>
          <cell r="D2343" t="str">
            <v>CONTRERAS MENESES ENDER RENE</v>
          </cell>
          <cell r="E2343">
            <v>45244.381597222222</v>
          </cell>
        </row>
        <row r="2344">
          <cell r="C2344">
            <v>80147362</v>
          </cell>
          <cell r="D2344" t="str">
            <v>GONZALEZ OLMOS LUIS ROBERTO</v>
          </cell>
          <cell r="E2344">
            <v>45244.381643518522</v>
          </cell>
        </row>
        <row r="2345">
          <cell r="C2345">
            <v>80728453</v>
          </cell>
          <cell r="D2345" t="str">
            <v>GUZMAN RUIZ NELSON GUILLERMO</v>
          </cell>
          <cell r="E2345">
            <v>45244.381666666668</v>
          </cell>
        </row>
        <row r="2346">
          <cell r="C2346">
            <v>72244627</v>
          </cell>
          <cell r="D2346" t="str">
            <v>MORALES COLPAS MARCOS AUGUSTO</v>
          </cell>
          <cell r="E2346">
            <v>45244.381678240738</v>
          </cell>
        </row>
        <row r="2347">
          <cell r="C2347">
            <v>66713263</v>
          </cell>
          <cell r="D2347" t="str">
            <v>RIOS RICO MELBA LUCIA</v>
          </cell>
          <cell r="E2347">
            <v>45244.381724537037</v>
          </cell>
        </row>
        <row r="2348">
          <cell r="C2348">
            <v>19222751</v>
          </cell>
          <cell r="D2348" t="str">
            <v>SANTANDER MORALES MARCIAL</v>
          </cell>
          <cell r="E2348">
            <v>45244.381736111114</v>
          </cell>
        </row>
        <row r="2349">
          <cell r="C2349">
            <v>65739483</v>
          </cell>
          <cell r="D2349" t="str">
            <v>PRADA BETANCOURT NARBBY ENITH</v>
          </cell>
          <cell r="E2349">
            <v>45244.38177083333</v>
          </cell>
        </row>
        <row r="2350">
          <cell r="C2350">
            <v>79584887</v>
          </cell>
          <cell r="D2350" t="str">
            <v>CERINZA TOBOS LUIS EDUARDO</v>
          </cell>
          <cell r="E2350">
            <v>45244.381840277776</v>
          </cell>
        </row>
        <row r="2351">
          <cell r="C2351">
            <v>71532408</v>
          </cell>
          <cell r="D2351" t="str">
            <v>CANO ZAPATA JUAN GUILLERMO</v>
          </cell>
          <cell r="E2351">
            <v>45244.381851851853</v>
          </cell>
        </row>
        <row r="2352">
          <cell r="C2352">
            <v>11257414</v>
          </cell>
          <cell r="D2352" t="str">
            <v>FERRO PUIN CARLOS HERNANDO</v>
          </cell>
          <cell r="E2352">
            <v>45244.381863425922</v>
          </cell>
        </row>
        <row r="2353">
          <cell r="C2353">
            <v>93181060</v>
          </cell>
          <cell r="D2353" t="str">
            <v>AZUERO DUQUE HERNAN ALFREDO</v>
          </cell>
          <cell r="E2353">
            <v>45244.381874999999</v>
          </cell>
        </row>
        <row r="2354">
          <cell r="C2354">
            <v>1070956303</v>
          </cell>
          <cell r="D2354" t="str">
            <v>LOPEZ PIÑEROS JULIAN DAVID</v>
          </cell>
          <cell r="E2354">
            <v>45244.381898148145</v>
          </cell>
        </row>
        <row r="2355">
          <cell r="C2355">
            <v>51593758</v>
          </cell>
          <cell r="D2355" t="str">
            <v>REYES ROJAS MARIA MARTHA</v>
          </cell>
          <cell r="E2355">
            <v>45244.381898148145</v>
          </cell>
        </row>
        <row r="2356">
          <cell r="C2356">
            <v>7172077</v>
          </cell>
          <cell r="D2356" t="str">
            <v>CUERVO FONSECA PEDRO YOVANNY</v>
          </cell>
          <cell r="E2356">
            <v>45244.381967592592</v>
          </cell>
        </row>
        <row r="2357">
          <cell r="C2357">
            <v>43651779</v>
          </cell>
          <cell r="D2357" t="str">
            <v>MEJIA URIBE MIRIAM ASTRID</v>
          </cell>
          <cell r="E2357">
            <v>45244.381967592592</v>
          </cell>
        </row>
        <row r="2358">
          <cell r="C2358">
            <v>14254503</v>
          </cell>
          <cell r="D2358" t="str">
            <v>RICAURTE PERALTA CARLOS ARTURO</v>
          </cell>
          <cell r="E2358">
            <v>45244.382025462961</v>
          </cell>
        </row>
        <row r="2359">
          <cell r="C2359">
            <v>1026576376</v>
          </cell>
          <cell r="D2359" t="str">
            <v>DAVILA MORALES JERSON DARLEY</v>
          </cell>
          <cell r="E2359">
            <v>45244.382106481484</v>
          </cell>
        </row>
        <row r="2360">
          <cell r="C2360">
            <v>5420681</v>
          </cell>
          <cell r="D2360" t="str">
            <v>ORTEGA VERA JOSE AFANADOR</v>
          </cell>
          <cell r="E2360">
            <v>45244.382337962961</v>
          </cell>
        </row>
        <row r="2361">
          <cell r="C2361">
            <v>79752268</v>
          </cell>
          <cell r="D2361" t="str">
            <v>SOLANO PEDRAZA OSCAR ALEXANDER</v>
          </cell>
          <cell r="E2361">
            <v>45244.382372685184</v>
          </cell>
        </row>
        <row r="2362">
          <cell r="C2362">
            <v>1053330953</v>
          </cell>
          <cell r="D2362" t="str">
            <v>GARCIA SUAREZ JEISSON FELIPE</v>
          </cell>
          <cell r="E2362">
            <v>45244.382384259261</v>
          </cell>
        </row>
        <row r="2363">
          <cell r="C2363">
            <v>94461206</v>
          </cell>
          <cell r="D2363" t="str">
            <v>ALVAREZ MORALES FABIO ALEXANDER</v>
          </cell>
          <cell r="E2363">
            <v>45244.382430555554</v>
          </cell>
        </row>
        <row r="2364">
          <cell r="C2364">
            <v>79919566</v>
          </cell>
          <cell r="D2364" t="str">
            <v>HERNANDEZ SANCHEZ JAMES ALEXANDER</v>
          </cell>
          <cell r="E2364">
            <v>45244.382430555554</v>
          </cell>
        </row>
        <row r="2365">
          <cell r="C2365">
            <v>86087859</v>
          </cell>
          <cell r="D2365" t="str">
            <v>ARIAS ZAPATA JUAN GUILLERMO</v>
          </cell>
          <cell r="E2365">
            <v>45244.3825</v>
          </cell>
        </row>
        <row r="2366">
          <cell r="C2366">
            <v>65709339</v>
          </cell>
          <cell r="D2366" t="str">
            <v>CALDERÓN GUERRA LILIANA PATRICIA</v>
          </cell>
          <cell r="E2366">
            <v>45244.3825</v>
          </cell>
        </row>
        <row r="2367">
          <cell r="C2367">
            <v>79662507</v>
          </cell>
          <cell r="D2367" t="str">
            <v>CAICEDO ROJAS JUVENAL ALEXANDER</v>
          </cell>
          <cell r="E2367">
            <v>45244.382604166669</v>
          </cell>
        </row>
        <row r="2368">
          <cell r="C2368">
            <v>80842847</v>
          </cell>
          <cell r="D2368" t="str">
            <v>CASTAÑEDA  RUIZ  LUIS  FELIPE</v>
          </cell>
          <cell r="E2368">
            <v>45244.382615740738</v>
          </cell>
        </row>
        <row r="2369">
          <cell r="C2369">
            <v>4525954</v>
          </cell>
          <cell r="D2369" t="str">
            <v>ARIZA QUITIAN WILLIAM ADRIAN</v>
          </cell>
          <cell r="E2369">
            <v>45244.382638888892</v>
          </cell>
        </row>
        <row r="2370">
          <cell r="C2370">
            <v>1053788537</v>
          </cell>
          <cell r="D2370" t="str">
            <v>SALGADO RENDON  GUILLERMO  STEVENS</v>
          </cell>
          <cell r="E2370">
            <v>45244.382638888892</v>
          </cell>
        </row>
        <row r="2371">
          <cell r="C2371">
            <v>10771325</v>
          </cell>
          <cell r="D2371" t="str">
            <v>PULGAR GENES DAVID ENRIQUE</v>
          </cell>
          <cell r="E2371">
            <v>45244.382650462961</v>
          </cell>
        </row>
        <row r="2372">
          <cell r="C2372">
            <v>80377504</v>
          </cell>
          <cell r="D2372" t="str">
            <v>CARDENAS LINARES JOSE EDWIN</v>
          </cell>
          <cell r="E2372">
            <v>45244.382708333331</v>
          </cell>
        </row>
        <row r="2373">
          <cell r="C2373">
            <v>91300921</v>
          </cell>
          <cell r="D2373" t="str">
            <v>ROJAS QUIROGA ELVER ARMANDO</v>
          </cell>
          <cell r="E2373">
            <v>45244.382743055554</v>
          </cell>
        </row>
        <row r="2374">
          <cell r="C2374">
            <v>11438846</v>
          </cell>
          <cell r="D2374" t="str">
            <v>VERA TRIANA ADRIANO</v>
          </cell>
          <cell r="E2374">
            <v>45244.382847222223</v>
          </cell>
        </row>
        <row r="2375">
          <cell r="C2375">
            <v>79400453</v>
          </cell>
          <cell r="D2375" t="str">
            <v>DUARTE PEREZ NELSON ALFONSO</v>
          </cell>
          <cell r="E2375">
            <v>45244.3828587963</v>
          </cell>
        </row>
        <row r="2376">
          <cell r="C2376">
            <v>79955260</v>
          </cell>
          <cell r="D2376" t="str">
            <v>BORDA URREGO FRANKLIN ORLANDO</v>
          </cell>
          <cell r="E2376">
            <v>45244.382870370369</v>
          </cell>
        </row>
        <row r="2377">
          <cell r="C2377">
            <v>60357994</v>
          </cell>
          <cell r="D2377" t="str">
            <v>GONZALEZ MARIÑO MARIA PAOLA</v>
          </cell>
          <cell r="E2377">
            <v>45244.382939814815</v>
          </cell>
        </row>
        <row r="2378">
          <cell r="C2378">
            <v>1010180650</v>
          </cell>
          <cell r="D2378" t="str">
            <v>LINARES PULIDO LEIDY MARCELA</v>
          </cell>
          <cell r="E2378">
            <v>45244.382997685185</v>
          </cell>
        </row>
        <row r="2379">
          <cell r="C2379">
            <v>80825665</v>
          </cell>
          <cell r="D2379" t="str">
            <v>GIRALDO NIVIA CARLOS ANDREY</v>
          </cell>
          <cell r="E2379">
            <v>45244.383101851854</v>
          </cell>
        </row>
        <row r="2380">
          <cell r="C2380">
            <v>74245358</v>
          </cell>
          <cell r="D2380" t="str">
            <v>AGUDELO PUENTES ARIOLFO</v>
          </cell>
          <cell r="E2380">
            <v>45244.383125</v>
          </cell>
        </row>
        <row r="2381">
          <cell r="C2381">
            <v>79448419</v>
          </cell>
          <cell r="D2381" t="str">
            <v>LUQUE LOZANO BALDOMERO</v>
          </cell>
          <cell r="E2381">
            <v>45244.383125</v>
          </cell>
        </row>
        <row r="2382">
          <cell r="C2382">
            <v>24175336</v>
          </cell>
          <cell r="D2382" t="str">
            <v>JIMENEZ BECERRA MARTA CECILIA</v>
          </cell>
          <cell r="E2382">
            <v>45244.383125</v>
          </cell>
        </row>
        <row r="2383">
          <cell r="C2383">
            <v>19462166</v>
          </cell>
          <cell r="D2383" t="str">
            <v>BONILLA GALINDO GUILLERMO</v>
          </cell>
          <cell r="E2383">
            <v>45244.383159722223</v>
          </cell>
        </row>
        <row r="2384">
          <cell r="C2384">
            <v>19250662</v>
          </cell>
          <cell r="D2384" t="str">
            <v>CASTRO RONCANCIO ADONAI</v>
          </cell>
          <cell r="E2384">
            <v>45244.383171296293</v>
          </cell>
        </row>
        <row r="2385">
          <cell r="C2385">
            <v>14652387</v>
          </cell>
          <cell r="D2385" t="str">
            <v>CASTRILLON QUINTERO OSCAR FERNANDO</v>
          </cell>
          <cell r="E2385">
            <v>45244.383206018516</v>
          </cell>
        </row>
        <row r="2386">
          <cell r="C2386">
            <v>80215388</v>
          </cell>
          <cell r="D2386" t="str">
            <v>CABALLERO LUENGAS ANDRES GIOVANNI</v>
          </cell>
          <cell r="E2386">
            <v>45244.383229166669</v>
          </cell>
        </row>
        <row r="2387">
          <cell r="C2387">
            <v>1010101402</v>
          </cell>
          <cell r="D2387" t="str">
            <v>BLANDON PEREA CARMEN LEONELLY</v>
          </cell>
          <cell r="E2387">
            <v>45244.383252314816</v>
          </cell>
        </row>
        <row r="2388">
          <cell r="C2388">
            <v>75106404</v>
          </cell>
          <cell r="D2388" t="str">
            <v>QUINTERO LLANOS GILSON</v>
          </cell>
          <cell r="E2388">
            <v>45244.383287037039</v>
          </cell>
        </row>
        <row r="2389">
          <cell r="C2389">
            <v>7321377</v>
          </cell>
          <cell r="D2389" t="str">
            <v>POVEDA CASAS ROBIN JOHAN</v>
          </cell>
          <cell r="E2389">
            <v>45244.383287037039</v>
          </cell>
        </row>
        <row r="2390">
          <cell r="C2390">
            <v>11685380</v>
          </cell>
          <cell r="D2390" t="str">
            <v>SANCHEZ  SERGIO</v>
          </cell>
          <cell r="E2390">
            <v>45244.383321759262</v>
          </cell>
        </row>
        <row r="2391">
          <cell r="C2391">
            <v>91184495</v>
          </cell>
          <cell r="D2391" t="str">
            <v>RODRIGUEZ CUERVO ROBERT ALEXANDER</v>
          </cell>
          <cell r="E2391">
            <v>45244.383333333331</v>
          </cell>
        </row>
        <row r="2392">
          <cell r="C2392">
            <v>40010451</v>
          </cell>
          <cell r="D2392" t="str">
            <v>MEDINA DUEÑAS ISABEL</v>
          </cell>
          <cell r="E2392">
            <v>45244.383344907408</v>
          </cell>
        </row>
        <row r="2393">
          <cell r="C2393">
            <v>40028032</v>
          </cell>
          <cell r="D2393" t="str">
            <v>CARRANZA HERNANDEZ NOHORA MARCELA</v>
          </cell>
          <cell r="E2393">
            <v>45244.383379629631</v>
          </cell>
        </row>
        <row r="2394">
          <cell r="C2394">
            <v>93384046</v>
          </cell>
          <cell r="D2394" t="str">
            <v>GUTIERREZ GUEVARA HUGO ENRIQUE</v>
          </cell>
          <cell r="E2394">
            <v>45244.38349537037</v>
          </cell>
        </row>
        <row r="2395">
          <cell r="C2395">
            <v>1061765051</v>
          </cell>
          <cell r="D2395" t="str">
            <v>CAMAYO  ORDOÑEZ  BAIRON  ALEX</v>
          </cell>
          <cell r="E2395">
            <v>45244.38349537037</v>
          </cell>
        </row>
        <row r="2396">
          <cell r="C2396">
            <v>93082437</v>
          </cell>
          <cell r="D2396" t="str">
            <v>MELO DIAZ JUSTINO</v>
          </cell>
          <cell r="E2396">
            <v>45244.383518518516</v>
          </cell>
        </row>
        <row r="2397">
          <cell r="C2397">
            <v>14798303</v>
          </cell>
          <cell r="D2397" t="str">
            <v>BERMUDEZ MONSALVE ANDRES FELIPE</v>
          </cell>
          <cell r="E2397">
            <v>45244.383599537039</v>
          </cell>
        </row>
        <row r="2398">
          <cell r="C2398">
            <v>93130931</v>
          </cell>
          <cell r="D2398" t="str">
            <v>GUERRERO MORALES JOSE ENRIQUE</v>
          </cell>
          <cell r="E2398">
            <v>45244.383634259262</v>
          </cell>
        </row>
        <row r="2399">
          <cell r="C2399">
            <v>10134692</v>
          </cell>
          <cell r="D2399" t="str">
            <v>MORENO BUSTAMANTE CESAR AUGUSTO</v>
          </cell>
          <cell r="E2399">
            <v>45244.383668981478</v>
          </cell>
        </row>
        <row r="2400">
          <cell r="C2400">
            <v>91349635</v>
          </cell>
          <cell r="D2400" t="str">
            <v>MENDOZA TELLO JUAN FREDY</v>
          </cell>
          <cell r="E2400">
            <v>45244.383680555555</v>
          </cell>
        </row>
        <row r="2401">
          <cell r="C2401">
            <v>1012380778</v>
          </cell>
          <cell r="D2401" t="str">
            <v>ROJAS OSPINA DIEGO FERNANDO</v>
          </cell>
          <cell r="E2401">
            <v>45244.383761574078</v>
          </cell>
        </row>
        <row r="2402">
          <cell r="C2402">
            <v>13929069</v>
          </cell>
          <cell r="D2402" t="str">
            <v>ROJAS BASTO JIMMY ALEXANDER</v>
          </cell>
          <cell r="E2402">
            <v>45244.383796296293</v>
          </cell>
        </row>
        <row r="2403">
          <cell r="C2403">
            <v>65553764</v>
          </cell>
          <cell r="D2403" t="str">
            <v>BERNATE MURILLO LUZ MILA</v>
          </cell>
          <cell r="E2403">
            <v>45244.383819444447</v>
          </cell>
        </row>
        <row r="2404">
          <cell r="C2404">
            <v>1085265841</v>
          </cell>
          <cell r="D2404" t="str">
            <v>SOTELO SOLARTE  DAYANA  MARICEL</v>
          </cell>
          <cell r="E2404">
            <v>45244.383877314816</v>
          </cell>
        </row>
        <row r="2405">
          <cell r="C2405">
            <v>1090363854</v>
          </cell>
          <cell r="D2405" t="str">
            <v>SANJUAN  MARIA ALEJANDRA</v>
          </cell>
          <cell r="E2405">
            <v>45244.383877314816</v>
          </cell>
        </row>
        <row r="2406">
          <cell r="C2406">
            <v>65752540</v>
          </cell>
          <cell r="D2406" t="str">
            <v>CASTRO MELO VALENTINA</v>
          </cell>
          <cell r="E2406">
            <v>45244.383888888886</v>
          </cell>
        </row>
        <row r="2407">
          <cell r="C2407">
            <v>1050220265</v>
          </cell>
          <cell r="D2407" t="str">
            <v>REYES RUANO YOSMAN FLOVER</v>
          </cell>
          <cell r="E2407">
            <v>45244.383900462963</v>
          </cell>
        </row>
        <row r="2408">
          <cell r="C2408">
            <v>80772690</v>
          </cell>
          <cell r="D2408" t="str">
            <v>ARIAS SALAZAR JEYSON EDUARDO</v>
          </cell>
          <cell r="E2408">
            <v>45244.383946759262</v>
          </cell>
        </row>
        <row r="2409">
          <cell r="C2409">
            <v>2235249</v>
          </cell>
          <cell r="D2409" t="str">
            <v>ZAMBRANO BARAJAS JOHN FERNANDO</v>
          </cell>
          <cell r="E2409">
            <v>45244.383958333332</v>
          </cell>
        </row>
        <row r="2410">
          <cell r="C2410">
            <v>1023881623</v>
          </cell>
          <cell r="D2410" t="str">
            <v>PEREZ MINGAN CARLOS ALFONSO</v>
          </cell>
          <cell r="E2410">
            <v>45244.384016203701</v>
          </cell>
        </row>
        <row r="2411">
          <cell r="C2411">
            <v>17337089</v>
          </cell>
          <cell r="D2411" t="str">
            <v>SANCHEZ DIAZ WINSTON</v>
          </cell>
          <cell r="E2411">
            <v>45244.384074074071</v>
          </cell>
        </row>
        <row r="2412">
          <cell r="C2412">
            <v>91533040</v>
          </cell>
          <cell r="D2412" t="str">
            <v>RUEDA AMAYA ALBERT  YAIR</v>
          </cell>
          <cell r="E2412">
            <v>45244.384108796294</v>
          </cell>
        </row>
        <row r="2413">
          <cell r="C2413">
            <v>4059082</v>
          </cell>
          <cell r="D2413" t="str">
            <v>MURILLO  HERMINDO</v>
          </cell>
          <cell r="E2413">
            <v>45244.384166666663</v>
          </cell>
        </row>
        <row r="2414">
          <cell r="C2414">
            <v>93437892</v>
          </cell>
          <cell r="D2414" t="str">
            <v>MUÑOZ LOPEZ ANGEL</v>
          </cell>
          <cell r="E2414">
            <v>45244.384201388886</v>
          </cell>
        </row>
        <row r="2415">
          <cell r="C2415">
            <v>1022943207</v>
          </cell>
          <cell r="D2415" t="str">
            <v>TORRES PUENTES JUAN HERALDO</v>
          </cell>
          <cell r="E2415">
            <v>45244.384259259263</v>
          </cell>
        </row>
        <row r="2416">
          <cell r="C2416">
            <v>1058817294</v>
          </cell>
          <cell r="D2416" t="str">
            <v>CARDONA DUQUE DANADIER</v>
          </cell>
          <cell r="E2416">
            <v>45244.384270833332</v>
          </cell>
        </row>
        <row r="2417">
          <cell r="C2417">
            <v>79329602</v>
          </cell>
          <cell r="D2417" t="str">
            <v>RINCON  CARLOS EDUARDO</v>
          </cell>
          <cell r="E2417">
            <v>45244.384317129632</v>
          </cell>
        </row>
        <row r="2418">
          <cell r="C2418">
            <v>1014209269</v>
          </cell>
          <cell r="D2418" t="str">
            <v>URREGO MORALES JHONATAN STEVE</v>
          </cell>
          <cell r="E2418">
            <v>45244.384363425925</v>
          </cell>
        </row>
        <row r="2419">
          <cell r="C2419">
            <v>1032404194</v>
          </cell>
          <cell r="D2419" t="str">
            <v>ANGARITA VALENZUELA OSCAR JAVIER</v>
          </cell>
          <cell r="E2419">
            <v>45244.384386574071</v>
          </cell>
        </row>
        <row r="2420">
          <cell r="C2420">
            <v>1088261704</v>
          </cell>
          <cell r="D2420" t="str">
            <v>RAMIREZ OCAMPO  DIANA  CATALINA</v>
          </cell>
          <cell r="E2420">
            <v>45244.384479166663</v>
          </cell>
        </row>
        <row r="2421">
          <cell r="C2421">
            <v>80760392</v>
          </cell>
          <cell r="D2421" t="str">
            <v>TRIANA PEÑA OSCAR ALEXANDER</v>
          </cell>
          <cell r="E2421">
            <v>45244.38449074074</v>
          </cell>
        </row>
        <row r="2422">
          <cell r="C2422">
            <v>1071940072</v>
          </cell>
          <cell r="D2422" t="str">
            <v>ACHURY  ANGIE LILIANA</v>
          </cell>
          <cell r="E2422">
            <v>45244.384525462963</v>
          </cell>
        </row>
        <row r="2423">
          <cell r="C2423">
            <v>80829481</v>
          </cell>
          <cell r="D2423" t="str">
            <v>GOMEZ RODRIGUEZ WILMAR ALEJANDRO</v>
          </cell>
          <cell r="E2423">
            <v>45244.384571759256</v>
          </cell>
        </row>
        <row r="2424">
          <cell r="C2424">
            <v>52076616</v>
          </cell>
          <cell r="D2424" t="str">
            <v>VERGARA CAMPOS SANDRA MILENA</v>
          </cell>
          <cell r="E2424">
            <v>45244.384722222225</v>
          </cell>
        </row>
        <row r="2425">
          <cell r="C2425">
            <v>86076812</v>
          </cell>
          <cell r="D2425" t="str">
            <v>GUEVARA CLAVIJO JIMY ALEXANDER</v>
          </cell>
          <cell r="E2425">
            <v>45244.384791666664</v>
          </cell>
        </row>
        <row r="2426">
          <cell r="C2426">
            <v>79450459</v>
          </cell>
          <cell r="D2426" t="str">
            <v>ALVAREZ RODRIGUEZ JORGE ENRIQUE</v>
          </cell>
          <cell r="E2426">
            <v>45244.384826388887</v>
          </cell>
        </row>
        <row r="2427">
          <cell r="C2427">
            <v>1057185122</v>
          </cell>
          <cell r="D2427" t="str">
            <v>BORDA LOPEZ MILTON ALEXANDER</v>
          </cell>
          <cell r="E2427">
            <v>45244.384837962964</v>
          </cell>
        </row>
        <row r="2428">
          <cell r="C2428">
            <v>79900605</v>
          </cell>
          <cell r="D2428" t="str">
            <v>HENAO RESTREPO JARRISON</v>
          </cell>
          <cell r="E2428">
            <v>45244.384965277779</v>
          </cell>
        </row>
        <row r="2429">
          <cell r="C2429">
            <v>1073558412</v>
          </cell>
          <cell r="D2429" t="str">
            <v>PARRA MANCERA DANY JESUS</v>
          </cell>
          <cell r="E2429">
            <v>45244.385034722225</v>
          </cell>
        </row>
        <row r="2430">
          <cell r="C2430">
            <v>19167606</v>
          </cell>
          <cell r="D2430" t="str">
            <v>RUIZ GARCIA ALBERTO</v>
          </cell>
          <cell r="E2430">
            <v>45244.385046296295</v>
          </cell>
        </row>
        <row r="2431">
          <cell r="C2431">
            <v>1090376194</v>
          </cell>
          <cell r="D2431" t="str">
            <v>SERRANO CIFUENTES OSCAR FERNANDO</v>
          </cell>
          <cell r="E2431">
            <v>45244.385115740741</v>
          </cell>
        </row>
        <row r="2432">
          <cell r="C2432">
            <v>79414444</v>
          </cell>
          <cell r="D2432" t="str">
            <v>HERRERA CUAN CAMILO ANDRES</v>
          </cell>
          <cell r="E2432">
            <v>45244.385150462964</v>
          </cell>
        </row>
        <row r="2433">
          <cell r="C2433">
            <v>30317884</v>
          </cell>
          <cell r="D2433" t="str">
            <v>VARGAS MEZA BEATRIZ HELENA</v>
          </cell>
          <cell r="E2433">
            <v>45244.38517361111</v>
          </cell>
        </row>
        <row r="2434">
          <cell r="C2434">
            <v>75107787</v>
          </cell>
          <cell r="D2434" t="str">
            <v>LLANO ZAPATA LEANDRO</v>
          </cell>
          <cell r="E2434">
            <v>45244.385243055556</v>
          </cell>
        </row>
        <row r="2435">
          <cell r="C2435">
            <v>1103217491</v>
          </cell>
          <cell r="D2435" t="str">
            <v>MENDOZA FIOCCO TIVISAY SOFIA</v>
          </cell>
          <cell r="E2435">
            <v>45244.385312500002</v>
          </cell>
        </row>
        <row r="2436">
          <cell r="C2436">
            <v>1103364319</v>
          </cell>
          <cell r="D2436" t="str">
            <v>ARAQUE ARAQUE SANDRA MILENA</v>
          </cell>
          <cell r="E2436">
            <v>45244.385370370372</v>
          </cell>
        </row>
        <row r="2437">
          <cell r="C2437">
            <v>80196251</v>
          </cell>
          <cell r="D2437" t="str">
            <v>DELGADO CUELLAR JHON FREDY</v>
          </cell>
          <cell r="E2437">
            <v>45244.385381944441</v>
          </cell>
        </row>
        <row r="2438">
          <cell r="C2438">
            <v>1063160536</v>
          </cell>
          <cell r="D2438" t="str">
            <v>ALARCON MARTINEZ MELISA DEL CARMEN</v>
          </cell>
          <cell r="E2438">
            <v>45244.38553240741</v>
          </cell>
        </row>
        <row r="2439">
          <cell r="C2439">
            <v>10126291</v>
          </cell>
          <cell r="D2439" t="str">
            <v>POVEDA ZAPATA LUIS HUMBERTO</v>
          </cell>
          <cell r="E2439">
            <v>45244.38553240741</v>
          </cell>
        </row>
        <row r="2440">
          <cell r="C2440">
            <v>1098670042</v>
          </cell>
          <cell r="D2440" t="str">
            <v>ARIAS DUQUE JENNY KATERINE</v>
          </cell>
          <cell r="E2440">
            <v>45244.385636574072</v>
          </cell>
        </row>
        <row r="2441">
          <cell r="C2441">
            <v>70855433</v>
          </cell>
          <cell r="D2441" t="str">
            <v>PALACIO  JOHN ALEXIS</v>
          </cell>
          <cell r="E2441">
            <v>45244.385648148149</v>
          </cell>
        </row>
        <row r="2442">
          <cell r="C2442">
            <v>7218121</v>
          </cell>
          <cell r="D2442" t="str">
            <v>PATARROYO PATARROYO PEDRO ALFONSO</v>
          </cell>
          <cell r="E2442">
            <v>45244.385682870372</v>
          </cell>
        </row>
        <row r="2443">
          <cell r="C2443">
            <v>79289457</v>
          </cell>
          <cell r="D2443" t="str">
            <v>BUITRAGO RIOS JOSE JAVIER</v>
          </cell>
          <cell r="E2443">
            <v>45244.385717592595</v>
          </cell>
        </row>
        <row r="2444">
          <cell r="C2444">
            <v>79840625</v>
          </cell>
          <cell r="D2444" t="str">
            <v>CARDOZO ESTRELLA ANGEL ERNESTO</v>
          </cell>
          <cell r="E2444">
            <v>45244.385775462964</v>
          </cell>
        </row>
        <row r="2445">
          <cell r="C2445">
            <v>40386144</v>
          </cell>
          <cell r="D2445" t="str">
            <v>MURILLO GUTIERREZ DILIA</v>
          </cell>
          <cell r="E2445">
            <v>45244.385798611111</v>
          </cell>
        </row>
        <row r="2446">
          <cell r="C2446">
            <v>4226615</v>
          </cell>
          <cell r="D2446" t="str">
            <v>VARGAS SOLER JOSE DOMINGO</v>
          </cell>
          <cell r="E2446">
            <v>45244.385810185187</v>
          </cell>
        </row>
        <row r="2447">
          <cell r="C2447">
            <v>79527883</v>
          </cell>
          <cell r="D2447" t="str">
            <v>FLOREZ BELTRAN JAIRO</v>
          </cell>
          <cell r="E2447">
            <v>45244.385868055557</v>
          </cell>
        </row>
        <row r="2448">
          <cell r="C2448">
            <v>1020716615</v>
          </cell>
          <cell r="D2448" t="str">
            <v>GALEANO CASTAÑEDA IVAN DARIO</v>
          </cell>
          <cell r="E2448">
            <v>45244.385879629626</v>
          </cell>
        </row>
        <row r="2449">
          <cell r="C2449">
            <v>37294624</v>
          </cell>
          <cell r="D2449" t="str">
            <v>BAUTISTA  GELVES ROSSY TATIANA</v>
          </cell>
          <cell r="E2449">
            <v>45244.385879629626</v>
          </cell>
        </row>
        <row r="2450">
          <cell r="C2450">
            <v>94356320</v>
          </cell>
          <cell r="D2450" t="str">
            <v>CABAL ROLDAN OSCAR HOLMES</v>
          </cell>
          <cell r="E2450">
            <v>45244.385937500003</v>
          </cell>
        </row>
        <row r="2451">
          <cell r="C2451">
            <v>66953604</v>
          </cell>
          <cell r="D2451" t="str">
            <v>SANTACRUZ OSPINA MONICA FERNANDA</v>
          </cell>
          <cell r="E2451">
            <v>45244.385949074072</v>
          </cell>
        </row>
        <row r="2452">
          <cell r="C2452">
            <v>17649240</v>
          </cell>
          <cell r="D2452" t="str">
            <v>CHAGUALA  ALAPE  ALBERTO  LUIS</v>
          </cell>
          <cell r="E2452">
            <v>45244.385960648149</v>
          </cell>
        </row>
        <row r="2453">
          <cell r="C2453">
            <v>52291869</v>
          </cell>
          <cell r="D2453" t="str">
            <v>RODRIGUEZ MALAGON GLORIA NEL</v>
          </cell>
          <cell r="E2453">
            <v>45244.385995370372</v>
          </cell>
        </row>
        <row r="2454">
          <cell r="C2454">
            <v>1072493472</v>
          </cell>
          <cell r="D2454" t="str">
            <v>REINA FONSECA JUAN CARLOS</v>
          </cell>
          <cell r="E2454">
            <v>45244.386018518519</v>
          </cell>
        </row>
        <row r="2455">
          <cell r="C2455">
            <v>94533509</v>
          </cell>
          <cell r="D2455" t="str">
            <v>CORTES BEJARANO JOHN JAIRO</v>
          </cell>
          <cell r="E2455">
            <v>45244.386053240742</v>
          </cell>
        </row>
        <row r="2456">
          <cell r="C2456">
            <v>1143114711</v>
          </cell>
          <cell r="D2456" t="str">
            <v>REYES NAVARRO CRISTINA ISABEL</v>
          </cell>
          <cell r="E2456">
            <v>45244.386064814818</v>
          </cell>
        </row>
        <row r="2457">
          <cell r="C2457">
            <v>5410652</v>
          </cell>
          <cell r="D2457" t="str">
            <v>MURILLO CELIS MILCIADES</v>
          </cell>
          <cell r="E2457">
            <v>45244.386087962965</v>
          </cell>
        </row>
        <row r="2458">
          <cell r="C2458">
            <v>80059317</v>
          </cell>
          <cell r="D2458" t="str">
            <v>LEON BERNAL WILDER FRANCISCO</v>
          </cell>
          <cell r="E2458">
            <v>45244.386111111111</v>
          </cell>
        </row>
        <row r="2459">
          <cell r="C2459">
            <v>79700744</v>
          </cell>
          <cell r="D2459" t="str">
            <v>CORREA RODRIGUEZ CARLOS ANDRES</v>
          </cell>
          <cell r="E2459">
            <v>45244.386122685188</v>
          </cell>
        </row>
        <row r="2460">
          <cell r="C2460">
            <v>1083460457</v>
          </cell>
          <cell r="D2460" t="str">
            <v>GOMEZ GOMEZ ANDERSO</v>
          </cell>
          <cell r="E2460">
            <v>45244.38616898148</v>
          </cell>
        </row>
        <row r="2461">
          <cell r="C2461">
            <v>79908915</v>
          </cell>
          <cell r="D2461" t="str">
            <v>APARICIO  CARDENAS LUIS ANTONIO</v>
          </cell>
          <cell r="E2461">
            <v>45244.386180555557</v>
          </cell>
        </row>
        <row r="2462">
          <cell r="C2462">
            <v>80153676</v>
          </cell>
          <cell r="D2462" t="str">
            <v>RODRIGUEZ URREGO JORGE ARMANDO</v>
          </cell>
          <cell r="E2462">
            <v>45244.386192129627</v>
          </cell>
        </row>
        <row r="2463">
          <cell r="C2463">
            <v>13275248</v>
          </cell>
          <cell r="D2463" t="str">
            <v>GALLARDO APARICIO ALVARO</v>
          </cell>
          <cell r="E2463">
            <v>45244.38622685185</v>
          </cell>
        </row>
        <row r="2464">
          <cell r="C2464">
            <v>1022346883</v>
          </cell>
          <cell r="D2464" t="str">
            <v>RIVERA LIZARAZO RAQUEL ADRIANA</v>
          </cell>
          <cell r="E2464">
            <v>45244.386238425926</v>
          </cell>
        </row>
        <row r="2465">
          <cell r="C2465">
            <v>14704086</v>
          </cell>
          <cell r="D2465" t="str">
            <v>PAZ MARTINEZ CRISTIAN HERNAN</v>
          </cell>
          <cell r="E2465">
            <v>45244.386261574073</v>
          </cell>
        </row>
        <row r="2466">
          <cell r="C2466">
            <v>34987496</v>
          </cell>
          <cell r="D2466" t="str">
            <v>OSPINO PEREZ JOSEFA ESTHER</v>
          </cell>
          <cell r="E2466">
            <v>45244.386296296296</v>
          </cell>
        </row>
        <row r="2467">
          <cell r="C2467">
            <v>1086018653</v>
          </cell>
          <cell r="D2467" t="str">
            <v>ESPAÑA BURGOS AYDE ALEXANDRA</v>
          </cell>
          <cell r="E2467">
            <v>45244.386331018519</v>
          </cell>
        </row>
        <row r="2468">
          <cell r="C2468">
            <v>15920543</v>
          </cell>
          <cell r="D2468" t="str">
            <v>SALGADO TREJOS LEONEL EDILSON</v>
          </cell>
          <cell r="E2468">
            <v>45244.386423611111</v>
          </cell>
        </row>
        <row r="2469">
          <cell r="C2469">
            <v>11224739</v>
          </cell>
          <cell r="D2469" t="str">
            <v>CORRALES RUGI JUAN CARLOS</v>
          </cell>
          <cell r="E2469">
            <v>45244.386446759258</v>
          </cell>
        </row>
        <row r="2470">
          <cell r="C2470">
            <v>1094271581</v>
          </cell>
          <cell r="D2470" t="str">
            <v>RAMON HERNANDEZ JEFFERSON DANIEL</v>
          </cell>
          <cell r="E2470">
            <v>45244.386469907404</v>
          </cell>
        </row>
        <row r="2471">
          <cell r="C2471">
            <v>1128435708</v>
          </cell>
          <cell r="D2471" t="str">
            <v>ECHEVERRI VELEZ YURANI  MARCELA</v>
          </cell>
          <cell r="E2471">
            <v>45244.386493055557</v>
          </cell>
        </row>
        <row r="2472">
          <cell r="C2472">
            <v>4751878</v>
          </cell>
          <cell r="D2472" t="str">
            <v>AUSECHA NARVAEZ FRANKLIN</v>
          </cell>
          <cell r="E2472">
            <v>45244.38652777778</v>
          </cell>
        </row>
        <row r="2473">
          <cell r="C2473">
            <v>16765864</v>
          </cell>
          <cell r="D2473" t="str">
            <v>ANGEL GUTIERREZ WILSON</v>
          </cell>
          <cell r="E2473">
            <v>45244.386678240742</v>
          </cell>
        </row>
        <row r="2474">
          <cell r="C2474">
            <v>74184384</v>
          </cell>
          <cell r="D2474" t="str">
            <v>MONSALVE ABRIL RICARDO HUMBERTO</v>
          </cell>
          <cell r="E2474">
            <v>45244.386689814812</v>
          </cell>
        </row>
        <row r="2475">
          <cell r="C2475">
            <v>1059704054</v>
          </cell>
          <cell r="D2475" t="str">
            <v>BAÑOL RENDON ANDRES FELIPE</v>
          </cell>
          <cell r="E2475">
            <v>45244.386701388888</v>
          </cell>
        </row>
        <row r="2476">
          <cell r="C2476">
            <v>15904411</v>
          </cell>
          <cell r="D2476" t="str">
            <v>CARDONA GIRALDO GERSAIN</v>
          </cell>
          <cell r="E2476">
            <v>45244.386712962965</v>
          </cell>
        </row>
        <row r="2477">
          <cell r="C2477">
            <v>79999383</v>
          </cell>
          <cell r="D2477" t="str">
            <v>RAMIREZ  ERIK  GIOVANNI</v>
          </cell>
          <cell r="E2477">
            <v>45244.386770833335</v>
          </cell>
        </row>
        <row r="2478">
          <cell r="C2478">
            <v>93135900</v>
          </cell>
          <cell r="D2478" t="str">
            <v>LOZANO SERRANO DIEGO FERNANDO</v>
          </cell>
          <cell r="E2478">
            <v>45244.386793981481</v>
          </cell>
        </row>
        <row r="2479">
          <cell r="C2479">
            <v>1085288912</v>
          </cell>
          <cell r="D2479" t="str">
            <v>COSTAIN  MITES EDWIN ALEXANDER</v>
          </cell>
          <cell r="E2479">
            <v>45244.386805555558</v>
          </cell>
        </row>
        <row r="2480">
          <cell r="C2480">
            <v>7369602</v>
          </cell>
          <cell r="D2480" t="str">
            <v>PERALTA ESCOBAR JOSE HAROL</v>
          </cell>
          <cell r="E2480">
            <v>45244.38685185185</v>
          </cell>
        </row>
        <row r="2481">
          <cell r="C2481">
            <v>1022331085</v>
          </cell>
          <cell r="D2481" t="str">
            <v>ROBERTO PEREZ EDWIN ANDRES</v>
          </cell>
          <cell r="E2481">
            <v>45244.386874999997</v>
          </cell>
        </row>
        <row r="2482">
          <cell r="C2482">
            <v>11321960</v>
          </cell>
          <cell r="D2482" t="str">
            <v>SANCHEZ RAMIREZ RENE</v>
          </cell>
          <cell r="E2482">
            <v>45244.386932870373</v>
          </cell>
        </row>
        <row r="2483">
          <cell r="C2483">
            <v>80271572</v>
          </cell>
          <cell r="D2483" t="str">
            <v>ROA MORENO ROSBEL ALIPIO</v>
          </cell>
          <cell r="E2483">
            <v>45244.386967592596</v>
          </cell>
        </row>
        <row r="2484">
          <cell r="C2484">
            <v>6244897</v>
          </cell>
          <cell r="D2484" t="str">
            <v>HERNANDEZ CAÑARTE OLIVERIO</v>
          </cell>
          <cell r="E2484">
            <v>45244.387013888889</v>
          </cell>
        </row>
        <row r="2485">
          <cell r="C2485">
            <v>1024511410</v>
          </cell>
          <cell r="D2485" t="str">
            <v>JARAMILLO BAQUERO ERIKA</v>
          </cell>
          <cell r="E2485">
            <v>45244.387199074074</v>
          </cell>
        </row>
        <row r="2486">
          <cell r="C2486">
            <v>12973220</v>
          </cell>
          <cell r="D2486" t="str">
            <v>HUERTAS PAZ LUIS LEONARDO</v>
          </cell>
          <cell r="E2486">
            <v>45244.387245370373</v>
          </cell>
        </row>
        <row r="2487">
          <cell r="C2487">
            <v>1101683155</v>
          </cell>
          <cell r="D2487" t="str">
            <v>ACEVEDO BELTRAN CARLOS ANDRES</v>
          </cell>
          <cell r="E2487">
            <v>45244.387245370373</v>
          </cell>
        </row>
        <row r="2488">
          <cell r="C2488">
            <v>35375234</v>
          </cell>
          <cell r="D2488" t="str">
            <v>ROJAS CERON MERCEDES</v>
          </cell>
          <cell r="E2488">
            <v>45244.387291666666</v>
          </cell>
        </row>
        <row r="2489">
          <cell r="C2489">
            <v>79999999</v>
          </cell>
          <cell r="D2489" t="str">
            <v>ACOSTA CAMPOS FREDY ALEXANDER</v>
          </cell>
          <cell r="E2489">
            <v>45244.387337962966</v>
          </cell>
        </row>
        <row r="2490">
          <cell r="C2490">
            <v>76312856</v>
          </cell>
          <cell r="D2490" t="str">
            <v>AGREDO  CARLOS OVIDIO</v>
          </cell>
          <cell r="E2490">
            <v>45244.387349537035</v>
          </cell>
        </row>
        <row r="2491">
          <cell r="C2491">
            <v>34567475</v>
          </cell>
          <cell r="D2491" t="str">
            <v>GONZALEZ CRUZ MALFI OLIVA</v>
          </cell>
          <cell r="E2491">
            <v>45244.387453703705</v>
          </cell>
        </row>
        <row r="2492">
          <cell r="C2492">
            <v>93469210</v>
          </cell>
          <cell r="D2492" t="str">
            <v>CARTAGENA SANCHEZ HECTOR JULIO</v>
          </cell>
          <cell r="E2492">
            <v>45244.387499999997</v>
          </cell>
        </row>
        <row r="2493">
          <cell r="C2493">
            <v>1110262203</v>
          </cell>
          <cell r="D2493" t="str">
            <v>RODRIGUEZ MORALES ALEXANDER</v>
          </cell>
          <cell r="E2493">
            <v>45244.387511574074</v>
          </cell>
        </row>
        <row r="2494">
          <cell r="C2494">
            <v>87060979</v>
          </cell>
          <cell r="D2494" t="str">
            <v>SAENZ CORDOBA MAURICIO FERNANDO</v>
          </cell>
          <cell r="E2494">
            <v>45244.387511574074</v>
          </cell>
        </row>
        <row r="2495">
          <cell r="C2495">
            <v>12751205</v>
          </cell>
          <cell r="D2495" t="str">
            <v>JAIMES ROSERO VICTOR JEISSOM</v>
          </cell>
          <cell r="E2495">
            <v>45244.387511574074</v>
          </cell>
        </row>
        <row r="2496">
          <cell r="C2496">
            <v>63392102</v>
          </cell>
          <cell r="D2496" t="str">
            <v>GALVIS GARCIA ISABEL</v>
          </cell>
          <cell r="E2496">
            <v>45244.387557870374</v>
          </cell>
        </row>
        <row r="2497">
          <cell r="C2497">
            <v>41426753</v>
          </cell>
          <cell r="D2497" t="str">
            <v>CORTES DE REYES ANA VIRGINIA</v>
          </cell>
          <cell r="E2497">
            <v>45244.387638888889</v>
          </cell>
        </row>
        <row r="2498">
          <cell r="C2498">
            <v>5772143</v>
          </cell>
          <cell r="D2498" t="str">
            <v>ROMERO ESCAMILLA PEDRO WILFRED</v>
          </cell>
          <cell r="E2498">
            <v>45244.387650462966</v>
          </cell>
        </row>
        <row r="2499">
          <cell r="C2499">
            <v>1121869362</v>
          </cell>
          <cell r="D2499" t="str">
            <v>CAMACHO RIANO BETSY YAMILE</v>
          </cell>
          <cell r="E2499">
            <v>45244.387650462966</v>
          </cell>
        </row>
        <row r="2500">
          <cell r="C2500">
            <v>74353025</v>
          </cell>
          <cell r="D2500" t="str">
            <v>ESGUERRA BARRETO JAVIER ANDREY</v>
          </cell>
          <cell r="E2500">
            <v>45244.387696759259</v>
          </cell>
        </row>
        <row r="2501">
          <cell r="C2501">
            <v>51739423</v>
          </cell>
          <cell r="D2501" t="str">
            <v>GOMEZ RUIZ ANA TERESA</v>
          </cell>
          <cell r="E2501">
            <v>45244.387766203705</v>
          </cell>
        </row>
        <row r="2502">
          <cell r="C2502">
            <v>7364191</v>
          </cell>
          <cell r="D2502" t="str">
            <v>TEATIN ROBLES JOSE RICARDO</v>
          </cell>
          <cell r="E2502">
            <v>45244.387766203705</v>
          </cell>
        </row>
        <row r="2503">
          <cell r="C2503">
            <v>79466016</v>
          </cell>
          <cell r="D2503" t="str">
            <v>ROJAS MAYORGA GONZALO ALFONSO</v>
          </cell>
          <cell r="E2503">
            <v>45244.387881944444</v>
          </cell>
        </row>
        <row r="2504">
          <cell r="C2504">
            <v>1053837311</v>
          </cell>
          <cell r="D2504" t="str">
            <v>FIGUEROA OSORIO LUIS FELIPE</v>
          </cell>
          <cell r="E2504">
            <v>45244.387962962966</v>
          </cell>
        </row>
        <row r="2505">
          <cell r="C2505">
            <v>80859762</v>
          </cell>
          <cell r="D2505" t="str">
            <v>BERNAL CASTELLANOS JORGE  ANDRÉS</v>
          </cell>
          <cell r="E2505">
            <v>45244.387986111113</v>
          </cell>
        </row>
        <row r="2506">
          <cell r="C2506">
            <v>80064356</v>
          </cell>
          <cell r="D2506" t="str">
            <v>RODRIGUEZ GIL DONNY MAURICIO</v>
          </cell>
          <cell r="E2506">
            <v>45244.387986111113</v>
          </cell>
        </row>
        <row r="2507">
          <cell r="C2507">
            <v>19250590</v>
          </cell>
          <cell r="D2507" t="str">
            <v>MELO ALDANA CARLOS JULIO</v>
          </cell>
          <cell r="E2507">
            <v>45251.376168981478</v>
          </cell>
        </row>
        <row r="2508">
          <cell r="C2508">
            <v>1022973859</v>
          </cell>
          <cell r="D2508" t="str">
            <v>GELVEZ QUINTERO MONICA MILENA</v>
          </cell>
          <cell r="E2508">
            <v>45251.376643518517</v>
          </cell>
        </row>
        <row r="2509">
          <cell r="C2509">
            <v>13176189</v>
          </cell>
          <cell r="D2509" t="str">
            <v>PEÑA PEREZ YASMAR</v>
          </cell>
          <cell r="E2509">
            <v>45251.376643518517</v>
          </cell>
        </row>
        <row r="2510">
          <cell r="C2510">
            <v>93336051</v>
          </cell>
          <cell r="D2510" t="str">
            <v>ENCISO TELLES GUSTAVO</v>
          </cell>
          <cell r="E2510">
            <v>45251.376655092594</v>
          </cell>
        </row>
        <row r="2511">
          <cell r="C2511">
            <v>75145226</v>
          </cell>
          <cell r="D2511" t="str">
            <v>LOAIZA RESTREPO YIMY ALEXANDER</v>
          </cell>
          <cell r="E2511">
            <v>45251.376817129632</v>
          </cell>
        </row>
        <row r="2512">
          <cell r="C2512">
            <v>19085170</v>
          </cell>
          <cell r="D2512" t="str">
            <v>NAVARRETE  JULIO CESAR</v>
          </cell>
          <cell r="E2512">
            <v>45251.376921296294</v>
          </cell>
        </row>
        <row r="2513">
          <cell r="C2513">
            <v>79809260</v>
          </cell>
          <cell r="D2513" t="str">
            <v>MOSQUERA SARMIENTO CESAR GIOVANNY</v>
          </cell>
          <cell r="E2513">
            <v>45251.37709490741</v>
          </cell>
        </row>
        <row r="2514">
          <cell r="C2514">
            <v>80156918</v>
          </cell>
          <cell r="D2514" t="str">
            <v>PORRAS BOHADA RAFAEL CAMILO</v>
          </cell>
          <cell r="E2514">
            <v>45251.377152777779</v>
          </cell>
        </row>
        <row r="2515">
          <cell r="C2515">
            <v>1078752099</v>
          </cell>
          <cell r="D2515" t="str">
            <v>ORTIZ CUELLAR LUIS ALBERTO</v>
          </cell>
          <cell r="E2515">
            <v>45251.377175925925</v>
          </cell>
        </row>
        <row r="2516">
          <cell r="C2516">
            <v>1030537433</v>
          </cell>
          <cell r="D2516" t="str">
            <v>SALAZAR OLIVOS JHONATAN JAVIER</v>
          </cell>
          <cell r="E2516">
            <v>45251.377303240741</v>
          </cell>
        </row>
        <row r="2517">
          <cell r="C2517">
            <v>80828993</v>
          </cell>
          <cell r="D2517" t="str">
            <v>GARCIA MUÑOZ MANUEL  ALBERTO</v>
          </cell>
          <cell r="E2517">
            <v>45251.37740740741</v>
          </cell>
        </row>
        <row r="2518">
          <cell r="C2518">
            <v>79772194</v>
          </cell>
          <cell r="D2518" t="str">
            <v>PULIDO QUEVEDO ALBERTO ALEXANDER</v>
          </cell>
          <cell r="E2518">
            <v>45251.377442129633</v>
          </cell>
        </row>
        <row r="2519">
          <cell r="C2519">
            <v>1085313021</v>
          </cell>
          <cell r="D2519" t="str">
            <v>HUERTAS MARTINEZ JEISON SEBASTIAN</v>
          </cell>
          <cell r="E2519">
            <v>45251.377465277779</v>
          </cell>
        </row>
        <row r="2520">
          <cell r="C2520">
            <v>1072651370</v>
          </cell>
          <cell r="D2520" t="str">
            <v>LAVERDE CIFUENTES CAMILO ARTURO</v>
          </cell>
          <cell r="E2520">
            <v>45251.377465277779</v>
          </cell>
        </row>
        <row r="2521">
          <cell r="C2521">
            <v>80801072</v>
          </cell>
          <cell r="D2521" t="str">
            <v>MORENO GOMEZ JOSE JULIAN</v>
          </cell>
          <cell r="E2521">
            <v>45251.377569444441</v>
          </cell>
        </row>
        <row r="2522">
          <cell r="C2522">
            <v>98350006</v>
          </cell>
          <cell r="D2522" t="str">
            <v>ESPAÑA GOMEZ JOSE MIGUEL</v>
          </cell>
          <cell r="E2522">
            <v>45251.377581018518</v>
          </cell>
        </row>
        <row r="2523">
          <cell r="C2523">
            <v>79940713</v>
          </cell>
          <cell r="D2523" t="str">
            <v>MAYA PERDOMO HERMES ELIECER</v>
          </cell>
          <cell r="E2523">
            <v>45251.377604166664</v>
          </cell>
        </row>
        <row r="2524">
          <cell r="C2524">
            <v>1053334879</v>
          </cell>
          <cell r="D2524" t="str">
            <v>ROJAS RODRIGUEZ NATHALY</v>
          </cell>
          <cell r="E2524">
            <v>45251.377650462964</v>
          </cell>
        </row>
        <row r="2525">
          <cell r="C2525">
            <v>15901719</v>
          </cell>
          <cell r="D2525" t="str">
            <v>PERDOMO GALINDO JOSE VICENTE</v>
          </cell>
          <cell r="E2525">
            <v>45251.377743055556</v>
          </cell>
        </row>
        <row r="2526">
          <cell r="C2526">
            <v>79222977</v>
          </cell>
          <cell r="D2526" t="str">
            <v>CASTRO GRISALES MIGUEL ANGEL</v>
          </cell>
          <cell r="E2526">
            <v>45251.37777777778</v>
          </cell>
        </row>
        <row r="2527">
          <cell r="C2527">
            <v>80768842</v>
          </cell>
          <cell r="D2527" t="str">
            <v>FIERRO BONILLA JEISSON JAIR</v>
          </cell>
          <cell r="E2527">
            <v>45251.377824074072</v>
          </cell>
        </row>
        <row r="2528">
          <cell r="C2528">
            <v>71270367</v>
          </cell>
          <cell r="D2528" t="str">
            <v>GONZALEZ VARGAS MARCOS ALEXANDER</v>
          </cell>
          <cell r="E2528">
            <v>45251.377870370372</v>
          </cell>
        </row>
        <row r="2529">
          <cell r="C2529">
            <v>10182780</v>
          </cell>
          <cell r="D2529" t="str">
            <v>LIS MANDON YIMMIS</v>
          </cell>
          <cell r="E2529">
            <v>45251.377939814818</v>
          </cell>
        </row>
        <row r="2530">
          <cell r="C2530">
            <v>80720507</v>
          </cell>
          <cell r="D2530" t="str">
            <v>ZUÑIGA  CALDERÓN  WILMER</v>
          </cell>
          <cell r="E2530">
            <v>45251.37804398148</v>
          </cell>
        </row>
        <row r="2531">
          <cell r="C2531">
            <v>65732638</v>
          </cell>
          <cell r="D2531" t="str">
            <v>CAICEDO NIETO JOSEFINA</v>
          </cell>
          <cell r="E2531">
            <v>45251.378055555557</v>
          </cell>
        </row>
        <row r="2532">
          <cell r="C2532">
            <v>79320442</v>
          </cell>
          <cell r="D2532" t="str">
            <v>MENDIETA CARRERO LUIS ARTURO</v>
          </cell>
          <cell r="E2532">
            <v>45251.378078703703</v>
          </cell>
        </row>
        <row r="2533">
          <cell r="C2533">
            <v>80901058</v>
          </cell>
          <cell r="D2533" t="str">
            <v>GONZALEZ CORREA EDISSON HUMBERTO</v>
          </cell>
          <cell r="E2533">
            <v>45252.301041666666</v>
          </cell>
        </row>
        <row r="2534">
          <cell r="C2534">
            <v>16762104</v>
          </cell>
          <cell r="D2534" t="str">
            <v>RESTREPO RUIZ JOHN JAIRO</v>
          </cell>
          <cell r="E2534">
            <v>45251.378136574072</v>
          </cell>
        </row>
        <row r="2535">
          <cell r="C2535">
            <v>1101684348</v>
          </cell>
          <cell r="D2535" t="str">
            <v>AYALA HEREDIA JOHN JAIRO</v>
          </cell>
          <cell r="E2535">
            <v>45251.378171296295</v>
          </cell>
        </row>
        <row r="2536">
          <cell r="C2536">
            <v>41402689</v>
          </cell>
          <cell r="D2536" t="str">
            <v>ROJAS DE RODRIGUEZ ROSA BERY</v>
          </cell>
          <cell r="E2536">
            <v>45251.378240740742</v>
          </cell>
        </row>
        <row r="2537">
          <cell r="C2537">
            <v>52697467</v>
          </cell>
          <cell r="D2537" t="str">
            <v>LUQUERNA RODRIGUEZ  ANA  MARIA</v>
          </cell>
          <cell r="E2537">
            <v>45251.378437500003</v>
          </cell>
        </row>
        <row r="2538">
          <cell r="C2538">
            <v>17268518</v>
          </cell>
          <cell r="D2538" t="str">
            <v>VARGAS DIAZ NESTOR FABIAN</v>
          </cell>
          <cell r="E2538">
            <v>45251.378530092596</v>
          </cell>
        </row>
        <row r="2539">
          <cell r="C2539">
            <v>1037448489</v>
          </cell>
          <cell r="D2539" t="str">
            <v>OSSA  HENAO CARLOS ANDRES</v>
          </cell>
          <cell r="E2539">
            <v>45251.378530092596</v>
          </cell>
        </row>
        <row r="2540">
          <cell r="C2540">
            <v>80740724</v>
          </cell>
          <cell r="D2540" t="str">
            <v>SANCHEZ ESTEBAN ALVARO ALEXANDER</v>
          </cell>
          <cell r="E2540">
            <v>45251.378553240742</v>
          </cell>
        </row>
        <row r="2541">
          <cell r="C2541">
            <v>1116543021</v>
          </cell>
          <cell r="D2541" t="str">
            <v>FONTECHA QUINTERO RUBEN DARIO</v>
          </cell>
          <cell r="E2541">
            <v>45251.378576388888</v>
          </cell>
        </row>
        <row r="2542">
          <cell r="C2542">
            <v>5823160</v>
          </cell>
          <cell r="D2542" t="str">
            <v>OSPINA GUZMAN HUGO ALBEIRO</v>
          </cell>
          <cell r="E2542">
            <v>45251.378645833334</v>
          </cell>
        </row>
        <row r="2543">
          <cell r="C2543">
            <v>80859784</v>
          </cell>
          <cell r="D2543" t="str">
            <v>LOPEZ MUÑOZ NESTOR FABIAN</v>
          </cell>
          <cell r="E2543">
            <v>45251.378668981481</v>
          </cell>
        </row>
        <row r="2544">
          <cell r="C2544">
            <v>11412527</v>
          </cell>
          <cell r="D2544" t="str">
            <v>SABOGAL PARRADO WILDER YOANY</v>
          </cell>
          <cell r="E2544">
            <v>45251.378692129627</v>
          </cell>
        </row>
        <row r="2545">
          <cell r="C2545">
            <v>39568916</v>
          </cell>
          <cell r="D2545" t="str">
            <v>CRUZ DIAZ ASTRID</v>
          </cell>
          <cell r="E2545">
            <v>45251.378692129627</v>
          </cell>
        </row>
        <row r="2546">
          <cell r="C2546">
            <v>1121835850</v>
          </cell>
          <cell r="D2546" t="str">
            <v>BALLEN BECERRA DANIEL MAURICIO</v>
          </cell>
          <cell r="E2546">
            <v>45251.378784722219</v>
          </cell>
        </row>
        <row r="2547">
          <cell r="C2547">
            <v>51742241</v>
          </cell>
          <cell r="D2547" t="str">
            <v>VASQUEZ PABON CLARA ELSA</v>
          </cell>
          <cell r="E2547">
            <v>45251.378796296296</v>
          </cell>
        </row>
        <row r="2548">
          <cell r="C2548">
            <v>1057545791</v>
          </cell>
          <cell r="D2548" t="str">
            <v>SALCEDO MACHUCA YUDY ESTHER</v>
          </cell>
          <cell r="E2548">
            <v>45251.378796296296</v>
          </cell>
        </row>
        <row r="2549">
          <cell r="C2549">
            <v>40021561</v>
          </cell>
          <cell r="D2549" t="str">
            <v>CUBIDES TORRES FLOR ANGELA</v>
          </cell>
          <cell r="E2549">
            <v>45251.378865740742</v>
          </cell>
        </row>
        <row r="2550">
          <cell r="C2550">
            <v>9847048</v>
          </cell>
          <cell r="D2550" t="str">
            <v>GIRALDO GUTIERREZ CARLOS EDUARDO</v>
          </cell>
          <cell r="E2550">
            <v>45251.378888888888</v>
          </cell>
        </row>
        <row r="2551">
          <cell r="C2551">
            <v>69006229</v>
          </cell>
          <cell r="D2551" t="str">
            <v>HIDALGO MUÑOZ GLADIS OMAIRA</v>
          </cell>
          <cell r="E2551">
            <v>45251.378923611112</v>
          </cell>
        </row>
        <row r="2552">
          <cell r="C2552">
            <v>14567450</v>
          </cell>
          <cell r="D2552" t="str">
            <v>VILLA ARIAS HELIO FABER</v>
          </cell>
          <cell r="E2552">
            <v>45251.378923611112</v>
          </cell>
        </row>
        <row r="2553">
          <cell r="C2553">
            <v>1080264081</v>
          </cell>
          <cell r="D2553" t="str">
            <v>SANABRIA NUÑEZ BRANDO RICAURTE</v>
          </cell>
          <cell r="E2553">
            <v>45251.378969907404</v>
          </cell>
        </row>
        <row r="2554">
          <cell r="C2554">
            <v>1005604181</v>
          </cell>
          <cell r="D2554" t="str">
            <v>ORTIZ SANTOS BRAYAN JOSE</v>
          </cell>
          <cell r="E2554">
            <v>45251.379016203704</v>
          </cell>
        </row>
        <row r="2555">
          <cell r="C2555">
            <v>71229167</v>
          </cell>
          <cell r="D2555" t="str">
            <v>MARTINEZ GARCIA EDWIN LUCAS</v>
          </cell>
          <cell r="E2555">
            <v>45251.379027777781</v>
          </cell>
        </row>
        <row r="2556">
          <cell r="C2556">
            <v>1045699081</v>
          </cell>
          <cell r="D2556" t="str">
            <v>FONSECA CIFUENTES JOHNY DAVID</v>
          </cell>
          <cell r="E2556">
            <v>45251.37903935185</v>
          </cell>
        </row>
        <row r="2557">
          <cell r="C2557">
            <v>4166248</v>
          </cell>
          <cell r="D2557" t="str">
            <v>MONTENEGRO DIAZ JAIME PASTOR</v>
          </cell>
          <cell r="E2557">
            <v>45251.379062499997</v>
          </cell>
        </row>
        <row r="2558">
          <cell r="C2558">
            <v>1110452448</v>
          </cell>
          <cell r="D2558" t="str">
            <v>MENDEZ MENDOZA JHON ALEXANDER</v>
          </cell>
          <cell r="E2558">
            <v>45251.379074074073</v>
          </cell>
        </row>
        <row r="2559">
          <cell r="C2559">
            <v>12992726</v>
          </cell>
          <cell r="D2559" t="str">
            <v>BENAVIDES SUAREZ LUIS FERNANDO</v>
          </cell>
          <cell r="E2559">
            <v>45251.379131944443</v>
          </cell>
        </row>
        <row r="2560">
          <cell r="C2560">
            <v>80233517</v>
          </cell>
          <cell r="D2560" t="str">
            <v>POMAR VELASQUEZ LEONARD JAVIER</v>
          </cell>
          <cell r="E2560">
            <v>45251.379189814812</v>
          </cell>
        </row>
        <row r="2561">
          <cell r="C2561">
            <v>14324986</v>
          </cell>
          <cell r="D2561" t="str">
            <v>OLIVEROS YANGUMA OCTAVIO</v>
          </cell>
          <cell r="E2561">
            <v>45251.379340277781</v>
          </cell>
        </row>
        <row r="2562">
          <cell r="C2562">
            <v>5853645</v>
          </cell>
          <cell r="D2562" t="str">
            <v>CAPERA BARRIOS GILDARDO</v>
          </cell>
          <cell r="E2562">
            <v>45251.379340277781</v>
          </cell>
        </row>
        <row r="2563">
          <cell r="C2563">
            <v>46358898</v>
          </cell>
          <cell r="D2563" t="str">
            <v>FUQUEN PEREZ CARMENZA</v>
          </cell>
          <cell r="E2563">
            <v>45251.379502314812</v>
          </cell>
        </row>
        <row r="2564">
          <cell r="C2564">
            <v>36149116</v>
          </cell>
          <cell r="D2564" t="str">
            <v>LOZANO ROJAS GLORIA VIANNEY</v>
          </cell>
          <cell r="E2564">
            <v>45251.379502314812</v>
          </cell>
        </row>
        <row r="2565">
          <cell r="C2565">
            <v>74130338</v>
          </cell>
          <cell r="D2565" t="str">
            <v>CORREDOR DIAZ FREDY HERNANDO</v>
          </cell>
          <cell r="E2565">
            <v>45251.379537037035</v>
          </cell>
        </row>
        <row r="2566">
          <cell r="C2566">
            <v>1088307885</v>
          </cell>
          <cell r="D2566" t="str">
            <v>LONDOÑO SANZ CRISTHIAN DAVID</v>
          </cell>
          <cell r="E2566">
            <v>45251.379548611112</v>
          </cell>
        </row>
        <row r="2567">
          <cell r="C2567">
            <v>1024486592</v>
          </cell>
          <cell r="D2567" t="str">
            <v>DURAN PAMPLONA JONATHAN</v>
          </cell>
          <cell r="E2567">
            <v>45251.379583333335</v>
          </cell>
        </row>
        <row r="2568">
          <cell r="C2568">
            <v>17445924</v>
          </cell>
          <cell r="D2568" t="str">
            <v>MURILLO GUZMAN  OSMEDO</v>
          </cell>
          <cell r="E2568">
            <v>45251.379664351851</v>
          </cell>
        </row>
        <row r="2569">
          <cell r="C2569">
            <v>43160808</v>
          </cell>
          <cell r="D2569" t="str">
            <v>RUIZ COLORADO ADRIANA MARIA</v>
          </cell>
          <cell r="E2569">
            <v>45251.379664351851</v>
          </cell>
        </row>
        <row r="2570">
          <cell r="C2570">
            <v>10307955</v>
          </cell>
          <cell r="D2570" t="str">
            <v>SANCHEZ GONZALEZ WILLIAM ANDRES</v>
          </cell>
          <cell r="E2570">
            <v>45251.379675925928</v>
          </cell>
        </row>
        <row r="2571">
          <cell r="C2571">
            <v>9739345</v>
          </cell>
          <cell r="D2571" t="str">
            <v>ARANGO TRUJILLO JOHN ALEXANDER</v>
          </cell>
          <cell r="E2571">
            <v>45251.379710648151</v>
          </cell>
        </row>
        <row r="2572">
          <cell r="C2572">
            <v>1030522545</v>
          </cell>
          <cell r="D2572" t="str">
            <v>AVILA ROMERO YOANA MARIA</v>
          </cell>
          <cell r="E2572">
            <v>45251.37972222222</v>
          </cell>
        </row>
        <row r="2573">
          <cell r="C2573">
            <v>51995188</v>
          </cell>
          <cell r="D2573" t="str">
            <v>GOMEZ GARCIA MARIA NIEVES</v>
          </cell>
          <cell r="E2573">
            <v>45251.379745370374</v>
          </cell>
        </row>
        <row r="2574">
          <cell r="C2574">
            <v>86082920</v>
          </cell>
          <cell r="D2574" t="str">
            <v>HERNANDEZ RINCON JUAN BAUTISTA</v>
          </cell>
          <cell r="E2574">
            <v>45251.379780092589</v>
          </cell>
        </row>
        <row r="2575">
          <cell r="C2575">
            <v>17424037</v>
          </cell>
          <cell r="D2575" t="str">
            <v>OYOLA  GARCIA YEISON FERNANDO</v>
          </cell>
          <cell r="E2575">
            <v>45251.379849537036</v>
          </cell>
        </row>
        <row r="2576">
          <cell r="C2576">
            <v>43048173</v>
          </cell>
          <cell r="D2576" t="str">
            <v>PASOS JIMENEZ AMPARO DE JESUS</v>
          </cell>
          <cell r="E2576">
            <v>45251.379930555559</v>
          </cell>
        </row>
        <row r="2577">
          <cell r="C2577">
            <v>66953739</v>
          </cell>
          <cell r="D2577" t="str">
            <v>TOSE GARCIA YOLIMA</v>
          </cell>
          <cell r="E2577">
            <v>45251.38</v>
          </cell>
        </row>
        <row r="2578">
          <cell r="C2578">
            <v>1075249745</v>
          </cell>
          <cell r="D2578" t="str">
            <v>BECERRA HERNANDEZ MONICA ALEJANDRA</v>
          </cell>
          <cell r="E2578">
            <v>45251.38009259259</v>
          </cell>
        </row>
        <row r="2579">
          <cell r="C2579">
            <v>80845762</v>
          </cell>
          <cell r="D2579" t="str">
            <v>GALVIS CORDOBA VICTOR MANUEL</v>
          </cell>
          <cell r="E2579">
            <v>45251.380115740743</v>
          </cell>
        </row>
        <row r="2580">
          <cell r="C2580">
            <v>10295891</v>
          </cell>
          <cell r="D2580" t="str">
            <v>RUIZ ORDOÑEZ JULIAN ANDRES</v>
          </cell>
          <cell r="E2580">
            <v>45251.380162037036</v>
          </cell>
        </row>
        <row r="2581">
          <cell r="C2581">
            <v>16377517</v>
          </cell>
          <cell r="D2581" t="str">
            <v>BEDOYA RINCON LUIS GONZAGA</v>
          </cell>
          <cell r="E2581">
            <v>45251.380185185182</v>
          </cell>
        </row>
        <row r="2582">
          <cell r="C2582">
            <v>1121819611</v>
          </cell>
          <cell r="D2582" t="str">
            <v>ROZO DE OLIVEIRA DAVID ALEXANDER</v>
          </cell>
          <cell r="E2582">
            <v>45251.380196759259</v>
          </cell>
        </row>
        <row r="2583">
          <cell r="C2583">
            <v>1027945637</v>
          </cell>
          <cell r="D2583" t="str">
            <v>LEIVA CAICEDO GARY CHRISTIAN</v>
          </cell>
          <cell r="E2583">
            <v>45251.380208333336</v>
          </cell>
        </row>
        <row r="2584">
          <cell r="C2584">
            <v>1121895123</v>
          </cell>
          <cell r="D2584" t="str">
            <v>MONCADA PATIÑO MARILYN YESSENIA</v>
          </cell>
          <cell r="E2584">
            <v>45251.380312499998</v>
          </cell>
        </row>
        <row r="2585">
          <cell r="C2585">
            <v>15991104</v>
          </cell>
          <cell r="D2585" t="str">
            <v>GIRALDO FRANCO HERMAN ALBERTO</v>
          </cell>
          <cell r="E2585">
            <v>45251.380416666667</v>
          </cell>
        </row>
        <row r="2586">
          <cell r="C2586">
            <v>79765768</v>
          </cell>
          <cell r="D2586" t="str">
            <v>VILLALOBOS RINCON OMAR LEONARDO</v>
          </cell>
          <cell r="E2586">
            <v>45251.380416666667</v>
          </cell>
        </row>
        <row r="2587">
          <cell r="C2587">
            <v>80728158</v>
          </cell>
          <cell r="D2587" t="str">
            <v>GARZON MONTAÑEZ MANUEL ALEXANDER</v>
          </cell>
          <cell r="E2587">
            <v>45251.380428240744</v>
          </cell>
        </row>
        <row r="2588">
          <cell r="C2588">
            <v>1107071438</v>
          </cell>
          <cell r="D2588" t="str">
            <v>MUÑOZ GARCIA YULDER GERMAN</v>
          </cell>
          <cell r="E2588">
            <v>45251.380428240744</v>
          </cell>
        </row>
        <row r="2589">
          <cell r="C2589">
            <v>1113642057</v>
          </cell>
          <cell r="D2589" t="str">
            <v>NARVAEZ  OCANEGRA  ANDRÉS  MAURICIO</v>
          </cell>
          <cell r="E2589">
            <v>45251.380439814813</v>
          </cell>
        </row>
        <row r="2590">
          <cell r="C2590">
            <v>1053775897</v>
          </cell>
          <cell r="D2590" t="str">
            <v>MARTINEZ DAVILA MARCELO</v>
          </cell>
          <cell r="E2590">
            <v>45251.380462962959</v>
          </cell>
        </row>
        <row r="2591">
          <cell r="C2591">
            <v>97480564</v>
          </cell>
          <cell r="D2591" t="str">
            <v>CHINGAL FIGUEROA JOSE LUIS</v>
          </cell>
          <cell r="E2591">
            <v>45251.380532407406</v>
          </cell>
        </row>
        <row r="2592">
          <cell r="C2592">
            <v>1061046683</v>
          </cell>
          <cell r="D2592" t="str">
            <v>GARCIA GONZALEZ JOHANY</v>
          </cell>
          <cell r="E2592">
            <v>45251.380636574075</v>
          </cell>
        </row>
        <row r="2593">
          <cell r="C2593">
            <v>16161936</v>
          </cell>
          <cell r="D2593" t="str">
            <v>SANCHEZ GONZALEZ CRISTIAN MAURICIO</v>
          </cell>
          <cell r="E2593">
            <v>45251.380648148152</v>
          </cell>
        </row>
        <row r="2594">
          <cell r="C2594">
            <v>1116241941</v>
          </cell>
          <cell r="D2594" t="str">
            <v>BONILLA VILLALOBOS HOVER FERNANDO</v>
          </cell>
          <cell r="E2594">
            <v>45251.380682870367</v>
          </cell>
        </row>
        <row r="2595">
          <cell r="C2595">
            <v>51657230</v>
          </cell>
          <cell r="D2595" t="str">
            <v>SAENZ LOZANO MARGARET</v>
          </cell>
          <cell r="E2595">
            <v>45251.38071759259</v>
          </cell>
        </row>
        <row r="2596">
          <cell r="C2596">
            <v>80154294</v>
          </cell>
          <cell r="D2596" t="str">
            <v>CAMACHO SANCHEZ WILLIAM FERNEY</v>
          </cell>
          <cell r="E2596">
            <v>45251.380891203706</v>
          </cell>
        </row>
        <row r="2597">
          <cell r="C2597">
            <v>6119481</v>
          </cell>
          <cell r="D2597" t="str">
            <v>AGUDELO LEMOS JULIAN ANDRES</v>
          </cell>
          <cell r="E2597">
            <v>45251.380891203706</v>
          </cell>
        </row>
        <row r="2598">
          <cell r="C2598">
            <v>75073507</v>
          </cell>
          <cell r="D2598" t="str">
            <v>BENAVIDES GUERRERO WILLIAN RICARDO</v>
          </cell>
          <cell r="E2598">
            <v>45251.380925925929</v>
          </cell>
        </row>
        <row r="2599">
          <cell r="C2599">
            <v>19381526</v>
          </cell>
          <cell r="D2599" t="str">
            <v>RODRIGUEZ CARDENAS LUIS ANGEL</v>
          </cell>
          <cell r="E2599">
            <v>45251.380949074075</v>
          </cell>
        </row>
        <row r="2600">
          <cell r="C2600">
            <v>94289236</v>
          </cell>
          <cell r="D2600" t="str">
            <v>GIRALDO VELEZ JHON EDDISON</v>
          </cell>
          <cell r="E2600">
            <v>45251.380972222221</v>
          </cell>
        </row>
        <row r="2601">
          <cell r="C2601">
            <v>52929793</v>
          </cell>
          <cell r="D2601" t="str">
            <v>SALAMANCA BELTRAN ANGELA PATRICIA</v>
          </cell>
          <cell r="E2601">
            <v>45251.380983796298</v>
          </cell>
        </row>
        <row r="2602">
          <cell r="C2602">
            <v>1077146784</v>
          </cell>
          <cell r="D2602" t="str">
            <v>ARENAS PENAGOS  MIGUEL  HERNANDO</v>
          </cell>
          <cell r="E2602">
            <v>45251.381064814814</v>
          </cell>
        </row>
        <row r="2603">
          <cell r="C2603">
            <v>16071220</v>
          </cell>
          <cell r="D2603" t="str">
            <v>QUINTERO SERNA LUIS FERNANDO</v>
          </cell>
          <cell r="E2603">
            <v>45251.381111111114</v>
          </cell>
        </row>
        <row r="2604">
          <cell r="C2604">
            <v>7718016</v>
          </cell>
          <cell r="D2604" t="str">
            <v>HERNANDEZ  ELVIS ERNEY</v>
          </cell>
          <cell r="E2604">
            <v>45251.381111111114</v>
          </cell>
        </row>
        <row r="2605">
          <cell r="C2605">
            <v>1075293724</v>
          </cell>
          <cell r="D2605" t="str">
            <v>BECERRA HERNÁNDEZ JESSICA ALEXANDRA</v>
          </cell>
          <cell r="E2605">
            <v>45251.381145833337</v>
          </cell>
        </row>
        <row r="2606">
          <cell r="C2606">
            <v>52526209</v>
          </cell>
          <cell r="D2606" t="str">
            <v>CACERES NARANJO ANDREA CAROLINA</v>
          </cell>
          <cell r="E2606">
            <v>45251.381192129629</v>
          </cell>
        </row>
        <row r="2607">
          <cell r="C2607">
            <v>10698736</v>
          </cell>
          <cell r="D2607" t="str">
            <v>SANDOVAL LEITON JHON EDINSON</v>
          </cell>
          <cell r="E2607">
            <v>45251.381238425929</v>
          </cell>
        </row>
        <row r="2608">
          <cell r="C2608">
            <v>1013595467</v>
          </cell>
          <cell r="D2608" t="str">
            <v>ESPITIA DUARTE EDWIN  ALEXANDER</v>
          </cell>
          <cell r="E2608">
            <v>45251.381249999999</v>
          </cell>
        </row>
        <row r="2609">
          <cell r="C2609">
            <v>1010173548</v>
          </cell>
          <cell r="D2609" t="str">
            <v>SERRANO ARENAS ANDRES FELIPE</v>
          </cell>
          <cell r="E2609">
            <v>45251.381261574075</v>
          </cell>
        </row>
        <row r="2610">
          <cell r="C2610">
            <v>51566047</v>
          </cell>
          <cell r="D2610" t="str">
            <v>CABALLERO ALFONSO MARIA EVELIA</v>
          </cell>
          <cell r="E2610">
            <v>45251.381354166668</v>
          </cell>
        </row>
        <row r="2611">
          <cell r="C2611">
            <v>79693917</v>
          </cell>
          <cell r="D2611" t="str">
            <v>PEREZ FLOREZ ANDRES JAVIER</v>
          </cell>
          <cell r="E2611">
            <v>45251.381365740737</v>
          </cell>
        </row>
        <row r="2612">
          <cell r="C2612">
            <v>24047911</v>
          </cell>
          <cell r="D2612" t="str">
            <v>PEÑA FAJARDO PATRICIA TERESITA DEL NIÑO JESUS</v>
          </cell>
          <cell r="E2612">
            <v>45251.381377314814</v>
          </cell>
        </row>
        <row r="2613">
          <cell r="C2613">
            <v>80737200</v>
          </cell>
          <cell r="D2613" t="str">
            <v>MERCHANCANO DAZA OSCAR ARMANDO</v>
          </cell>
          <cell r="E2613">
            <v>45251.381435185183</v>
          </cell>
        </row>
        <row r="2614">
          <cell r="C2614">
            <v>79977963</v>
          </cell>
          <cell r="D2614" t="str">
            <v>JAIMES FONSECA ALEXANDER</v>
          </cell>
          <cell r="E2614">
            <v>45251.381435185183</v>
          </cell>
        </row>
        <row r="2615">
          <cell r="C2615">
            <v>16045227</v>
          </cell>
          <cell r="D2615" t="str">
            <v>GRISALES BETANCUR CARLOS MAURICIO</v>
          </cell>
          <cell r="E2615">
            <v>45251.381458333337</v>
          </cell>
        </row>
        <row r="2616">
          <cell r="C2616">
            <v>94497600</v>
          </cell>
          <cell r="D2616" t="str">
            <v>ANDRADE GIRALDO OMAR</v>
          </cell>
          <cell r="E2616">
            <v>45251.381504629629</v>
          </cell>
        </row>
        <row r="2617">
          <cell r="C2617">
            <v>79953325</v>
          </cell>
          <cell r="D2617" t="str">
            <v>GOYES ORTEGA ERNESTO FERNANDO</v>
          </cell>
          <cell r="E2617">
            <v>45251.381516203706</v>
          </cell>
        </row>
        <row r="2618">
          <cell r="C2618">
            <v>79712750</v>
          </cell>
          <cell r="D2618" t="str">
            <v>ORTIZ PADILLA FELIPE HERNANDO</v>
          </cell>
          <cell r="E2618">
            <v>45251.381527777776</v>
          </cell>
        </row>
        <row r="2619">
          <cell r="C2619">
            <v>52062976</v>
          </cell>
          <cell r="D2619" t="str">
            <v>GUTIERREZ CARDOZO SANDRA PATRICIA</v>
          </cell>
          <cell r="E2619">
            <v>45251.381539351853</v>
          </cell>
        </row>
        <row r="2620">
          <cell r="C2620">
            <v>1121821793</v>
          </cell>
          <cell r="D2620" t="str">
            <v>GUIZA CASTELLANOS ANA MARIA</v>
          </cell>
          <cell r="E2620">
            <v>45251.381550925929</v>
          </cell>
        </row>
        <row r="2621">
          <cell r="C2621">
            <v>20384751</v>
          </cell>
          <cell r="D2621" t="str">
            <v>ZAMUDIO RIOS KATHERINE ESPERANZA</v>
          </cell>
          <cell r="E2621">
            <v>45251.381678240738</v>
          </cell>
        </row>
        <row r="2622">
          <cell r="C2622">
            <v>7179476</v>
          </cell>
          <cell r="D2622" t="str">
            <v>MARTINEZ MENESES WILSON FERNANDO</v>
          </cell>
          <cell r="E2622">
            <v>45251.381724537037</v>
          </cell>
        </row>
        <row r="2623">
          <cell r="C2623">
            <v>5826267</v>
          </cell>
          <cell r="D2623" t="str">
            <v>PEÑA VILLATE EDWARD</v>
          </cell>
          <cell r="E2623">
            <v>45251.38177083333</v>
          </cell>
        </row>
        <row r="2624">
          <cell r="C2624">
            <v>1013596699</v>
          </cell>
          <cell r="D2624" t="str">
            <v>GOMEZ VARELA WILSON RICARDO</v>
          </cell>
          <cell r="E2624">
            <v>45251.381851851853</v>
          </cell>
        </row>
        <row r="2625">
          <cell r="C2625">
            <v>80006771</v>
          </cell>
          <cell r="D2625" t="str">
            <v>BECERRA ZABALA JOHN ALEXANDER</v>
          </cell>
          <cell r="E2625">
            <v>45251.381863425922</v>
          </cell>
        </row>
        <row r="2626">
          <cell r="C2626">
            <v>14399146</v>
          </cell>
          <cell r="D2626" t="str">
            <v>VARGAS ARANDA YEISON FERNANDO</v>
          </cell>
          <cell r="E2626">
            <v>45251.381874999999</v>
          </cell>
        </row>
        <row r="2627">
          <cell r="C2627">
            <v>79171558</v>
          </cell>
          <cell r="D2627" t="str">
            <v>VARGAS GOMEZ EDWAR ARIEL</v>
          </cell>
          <cell r="E2627">
            <v>45251.381909722222</v>
          </cell>
        </row>
        <row r="2628">
          <cell r="C2628">
            <v>9497292</v>
          </cell>
          <cell r="D2628" t="str">
            <v>GONZALEZ LOMBANA EDGAR ENRIQUE</v>
          </cell>
          <cell r="E2628">
            <v>45251.381944444445</v>
          </cell>
        </row>
        <row r="2629">
          <cell r="C2629">
            <v>79347684</v>
          </cell>
          <cell r="D2629" t="str">
            <v>ALARCON CAMPOS RICARDO AUGUSTO</v>
          </cell>
          <cell r="E2629">
            <v>45251.381944444445</v>
          </cell>
        </row>
        <row r="2630">
          <cell r="C2630">
            <v>7161107</v>
          </cell>
          <cell r="D2630" t="str">
            <v>MELO ALDANA ARCADIO</v>
          </cell>
          <cell r="E2630">
            <v>45251.381956018522</v>
          </cell>
        </row>
        <row r="2631">
          <cell r="C2631">
            <v>19489478</v>
          </cell>
          <cell r="D2631" t="str">
            <v>MOGOLLON CADENA NEMESIO</v>
          </cell>
          <cell r="E2631">
            <v>45251.382060185184</v>
          </cell>
        </row>
        <row r="2632">
          <cell r="C2632">
            <v>1054091789</v>
          </cell>
          <cell r="D2632" t="str">
            <v>VILLAMIL CETINA BETTY MARCELA</v>
          </cell>
          <cell r="E2632">
            <v>45251.382071759261</v>
          </cell>
        </row>
        <row r="2633">
          <cell r="C2633">
            <v>1121872206</v>
          </cell>
          <cell r="D2633" t="str">
            <v>MURCIA LARA JOHN FREDY</v>
          </cell>
          <cell r="E2633">
            <v>45251.38212962963</v>
          </cell>
        </row>
        <row r="2634">
          <cell r="C2634">
            <v>83091442</v>
          </cell>
          <cell r="D2634" t="str">
            <v>GUTIERREZ NARVAEZ JHON FREDY</v>
          </cell>
          <cell r="E2634">
            <v>45251.382199074076</v>
          </cell>
        </row>
        <row r="2635">
          <cell r="C2635">
            <v>16368252</v>
          </cell>
          <cell r="D2635" t="str">
            <v>BERNAL CARDENAS ALBERTO</v>
          </cell>
          <cell r="E2635">
            <v>45251.382210648146</v>
          </cell>
        </row>
        <row r="2636">
          <cell r="C2636">
            <v>79792960</v>
          </cell>
          <cell r="D2636" t="str">
            <v>RIVERA ROJAS OSCAR ANDRES</v>
          </cell>
          <cell r="E2636">
            <v>45251.382222222222</v>
          </cell>
        </row>
        <row r="2637">
          <cell r="C2637">
            <v>1022322906</v>
          </cell>
          <cell r="D2637" t="str">
            <v>RODRIGUEZ DURAN JOSE ALFREDO</v>
          </cell>
          <cell r="E2637">
            <v>45251.382245370369</v>
          </cell>
        </row>
        <row r="2638">
          <cell r="C2638">
            <v>38144839</v>
          </cell>
          <cell r="D2638" t="str">
            <v>RUBIO FRESNEDA DIANA MILENA</v>
          </cell>
          <cell r="E2638">
            <v>45251.382245370369</v>
          </cell>
        </row>
        <row r="2639">
          <cell r="C2639">
            <v>80092932</v>
          </cell>
          <cell r="D2639" t="str">
            <v>RODRIGUEZ SEPULVEDA CAMILO ERNESTO</v>
          </cell>
          <cell r="E2639">
            <v>45251.382256944446</v>
          </cell>
        </row>
        <row r="2640">
          <cell r="C2640">
            <v>1026135077</v>
          </cell>
          <cell r="D2640" t="str">
            <v>GOMEZ BAÑOL JUAN DAVID</v>
          </cell>
          <cell r="E2640">
            <v>45251.382372685184</v>
          </cell>
        </row>
        <row r="2641">
          <cell r="C2641">
            <v>87573939</v>
          </cell>
          <cell r="D2641" t="str">
            <v>DOMINGUEZ GOMEZ JESUS ARNULFO</v>
          </cell>
          <cell r="E2641">
            <v>45251.382395833331</v>
          </cell>
        </row>
        <row r="2642">
          <cell r="C2642">
            <v>52124400</v>
          </cell>
          <cell r="D2642" t="str">
            <v>RODRIGUEZ CRUZ MARLEN</v>
          </cell>
          <cell r="E2642">
            <v>45251.382407407407</v>
          </cell>
        </row>
        <row r="2643">
          <cell r="C2643">
            <v>98357364</v>
          </cell>
          <cell r="D2643" t="str">
            <v>CHAMORRO CUASPA WILLIAM JAVIER</v>
          </cell>
          <cell r="E2643">
            <v>45251.382407407407</v>
          </cell>
        </row>
        <row r="2644">
          <cell r="C2644">
            <v>80025401</v>
          </cell>
          <cell r="D2644" t="str">
            <v>VARGAS NARANJO LUIS ALEXANDER</v>
          </cell>
          <cell r="E2644">
            <v>45251.382418981484</v>
          </cell>
        </row>
        <row r="2645">
          <cell r="C2645">
            <v>1019032900</v>
          </cell>
          <cell r="D2645" t="str">
            <v>MORENO ALVAREZ ROBINSON FABIAN</v>
          </cell>
          <cell r="E2645">
            <v>45251.382476851853</v>
          </cell>
        </row>
        <row r="2646">
          <cell r="C2646">
            <v>83256227</v>
          </cell>
          <cell r="D2646" t="str">
            <v>OVIEDO CANTILLO CARLOS AUGUSTO</v>
          </cell>
          <cell r="E2646">
            <v>45251.382488425923</v>
          </cell>
        </row>
        <row r="2647">
          <cell r="C2647">
            <v>1136883225</v>
          </cell>
          <cell r="D2647" t="str">
            <v>PEREZ RODRIGUEZ CAMILO ALBERTO</v>
          </cell>
          <cell r="E2647">
            <v>45251.382488425923</v>
          </cell>
        </row>
        <row r="2648">
          <cell r="C2648">
            <v>14254503</v>
          </cell>
          <cell r="D2648" t="str">
            <v>RICAURTE PERALTA CARLOS ARTURO</v>
          </cell>
          <cell r="E2648">
            <v>45251.3825462963</v>
          </cell>
        </row>
        <row r="2649">
          <cell r="C2649">
            <v>79749688</v>
          </cell>
          <cell r="D2649" t="str">
            <v>BURGOS MEJIA LUIS FERNANDO</v>
          </cell>
          <cell r="E2649">
            <v>45251.382557870369</v>
          </cell>
        </row>
        <row r="2650">
          <cell r="C2650">
            <v>80215388</v>
          </cell>
          <cell r="D2650" t="str">
            <v>CABALLERO LUENGAS ANDRES GIOVANNI</v>
          </cell>
          <cell r="E2650">
            <v>45251.382569444446</v>
          </cell>
        </row>
        <row r="2651">
          <cell r="C2651">
            <v>7169396</v>
          </cell>
          <cell r="D2651" t="str">
            <v>SUAREZ PIRATOBA RAFAEL  ANTONIO</v>
          </cell>
          <cell r="E2651">
            <v>45251.382569444446</v>
          </cell>
        </row>
        <row r="2652">
          <cell r="C2652">
            <v>14801006</v>
          </cell>
          <cell r="D2652" t="str">
            <v>JARAMILLO ARCE OSCAR   JULIAN</v>
          </cell>
          <cell r="E2652">
            <v>45251.382650462961</v>
          </cell>
        </row>
        <row r="2653">
          <cell r="C2653">
            <v>93135756</v>
          </cell>
          <cell r="D2653" t="str">
            <v>GARZON SOTO SAMUEL ANDRES</v>
          </cell>
          <cell r="E2653">
            <v>45251.382719907408</v>
          </cell>
        </row>
        <row r="2654">
          <cell r="C2654">
            <v>10279432</v>
          </cell>
          <cell r="D2654" t="str">
            <v>ROSERO GIRALDO DIEGO HERNAN</v>
          </cell>
          <cell r="E2654">
            <v>45251.382731481484</v>
          </cell>
        </row>
        <row r="2655">
          <cell r="C2655">
            <v>13073571</v>
          </cell>
          <cell r="D2655" t="str">
            <v>CUARAN REYES JARO LEDER</v>
          </cell>
          <cell r="E2655">
            <v>45251.382881944446</v>
          </cell>
        </row>
        <row r="2656">
          <cell r="C2656">
            <v>39570193</v>
          </cell>
          <cell r="D2656" t="str">
            <v>DIAZ ROMERO NANCY ANGELICA</v>
          </cell>
          <cell r="E2656">
            <v>45251.382905092592</v>
          </cell>
        </row>
        <row r="2657">
          <cell r="C2657">
            <v>79537631</v>
          </cell>
          <cell r="D2657" t="str">
            <v>CASTRO GOMEZ WILLIAM</v>
          </cell>
          <cell r="E2657">
            <v>45251.382916666669</v>
          </cell>
        </row>
        <row r="2658">
          <cell r="C2658">
            <v>7320494</v>
          </cell>
          <cell r="D2658" t="str">
            <v>MERCHAN DURAN JORGE ARTURO</v>
          </cell>
          <cell r="E2658">
            <v>45251.382951388892</v>
          </cell>
        </row>
        <row r="2659">
          <cell r="C2659">
            <v>82363095</v>
          </cell>
          <cell r="D2659" t="str">
            <v>COPETE MOSQUERA OFFERLING DE JESUS</v>
          </cell>
          <cell r="E2659">
            <v>45251.382962962962</v>
          </cell>
        </row>
        <row r="2660">
          <cell r="C2660">
            <v>12209583</v>
          </cell>
          <cell r="D2660" t="str">
            <v>GUEVARA BERMEO LUIS ALBERTO</v>
          </cell>
          <cell r="E2660">
            <v>45251.383067129631</v>
          </cell>
        </row>
        <row r="2661">
          <cell r="C2661">
            <v>79815105</v>
          </cell>
          <cell r="D2661" t="str">
            <v>BLANCO TOLOZA LUIS HERNAN</v>
          </cell>
          <cell r="E2661">
            <v>45251.383067129631</v>
          </cell>
        </row>
        <row r="2662">
          <cell r="C2662">
            <v>1089745990</v>
          </cell>
          <cell r="D2662" t="str">
            <v>TABARES USUGA JORGE IVAN</v>
          </cell>
          <cell r="E2662">
            <v>45251.383217592593</v>
          </cell>
        </row>
        <row r="2663">
          <cell r="C2663">
            <v>18600585</v>
          </cell>
          <cell r="D2663" t="str">
            <v>CASTAÑEDA SOTO MARIO ALBERTO</v>
          </cell>
          <cell r="E2663">
            <v>45251.383263888885</v>
          </cell>
        </row>
        <row r="2664">
          <cell r="C2664">
            <v>41632929</v>
          </cell>
          <cell r="D2664" t="str">
            <v>AVILA DE FANDIÑO TRANSITO ADELA</v>
          </cell>
          <cell r="E2664">
            <v>45251.383263888885</v>
          </cell>
        </row>
        <row r="2665">
          <cell r="C2665">
            <v>1108832513</v>
          </cell>
          <cell r="D2665" t="str">
            <v>IPUZ SANCHEZ CRISTIAN CAMILO</v>
          </cell>
          <cell r="E2665">
            <v>45251.383275462962</v>
          </cell>
        </row>
        <row r="2666">
          <cell r="C2666">
            <v>19326843</v>
          </cell>
          <cell r="D2666" t="str">
            <v>MARTINEZ BAUTISTA JOSE MARIO</v>
          </cell>
          <cell r="E2666">
            <v>45251.383368055554</v>
          </cell>
        </row>
        <row r="2667">
          <cell r="C2667">
            <v>80798334</v>
          </cell>
          <cell r="D2667" t="str">
            <v>PERALTA ASFORA DANIEL ANDRES</v>
          </cell>
          <cell r="E2667">
            <v>45251.383379629631</v>
          </cell>
        </row>
        <row r="2668">
          <cell r="C2668">
            <v>79454894</v>
          </cell>
          <cell r="D2668" t="str">
            <v>OROZCO MONTOYA JHONNY SNEIDER</v>
          </cell>
          <cell r="E2668">
            <v>45251.383391203701</v>
          </cell>
        </row>
        <row r="2669">
          <cell r="C2669">
            <v>1018403354</v>
          </cell>
          <cell r="D2669" t="str">
            <v>ALVAREZ TORRES STEVE FABIAN</v>
          </cell>
          <cell r="E2669">
            <v>45251.383402777778</v>
          </cell>
        </row>
        <row r="2670">
          <cell r="C2670">
            <v>15876718</v>
          </cell>
          <cell r="D2670" t="str">
            <v>NAVARRO DO SANTOS ARTURO JOSE</v>
          </cell>
          <cell r="E2670">
            <v>45251.383402777778</v>
          </cell>
        </row>
        <row r="2671">
          <cell r="C2671">
            <v>24627681</v>
          </cell>
          <cell r="D2671" t="str">
            <v>AGUIRRE PEREZ LUCELLY</v>
          </cell>
          <cell r="E2671">
            <v>45251.383402777778</v>
          </cell>
        </row>
        <row r="2672">
          <cell r="C2672">
            <v>79995697</v>
          </cell>
          <cell r="D2672" t="str">
            <v>MUÑOZ ROJAS OSCAR FERNANDO</v>
          </cell>
          <cell r="E2672">
            <v>45251.383449074077</v>
          </cell>
        </row>
        <row r="2673">
          <cell r="C2673">
            <v>79433813</v>
          </cell>
          <cell r="D2673" t="str">
            <v>CAMACHO SOTOMONTE WILSON ALCIBIADES</v>
          </cell>
          <cell r="E2673">
            <v>45251.38349537037</v>
          </cell>
        </row>
        <row r="2674">
          <cell r="C2674">
            <v>98073820</v>
          </cell>
          <cell r="D2674" t="str">
            <v>SANTACRUZ RECALDE EDGAR ARNOLVIO</v>
          </cell>
          <cell r="E2674">
            <v>45251.38354166667</v>
          </cell>
        </row>
        <row r="2675">
          <cell r="C2675">
            <v>39746473</v>
          </cell>
          <cell r="D2675" t="str">
            <v>ZAMBRANO PINTO MARIA LUZ JANETH</v>
          </cell>
          <cell r="E2675">
            <v>45251.383553240739</v>
          </cell>
        </row>
        <row r="2676">
          <cell r="C2676">
            <v>98382776</v>
          </cell>
          <cell r="D2676" t="str">
            <v>BOTINA PAZ YOMAR ALBEIRO</v>
          </cell>
          <cell r="E2676">
            <v>45251.383611111109</v>
          </cell>
        </row>
        <row r="2677">
          <cell r="C2677">
            <v>41752589</v>
          </cell>
          <cell r="D2677" t="str">
            <v>RUIZ PAEZ MARIA LUISA</v>
          </cell>
          <cell r="E2677">
            <v>45251.383634259262</v>
          </cell>
        </row>
        <row r="2678">
          <cell r="C2678">
            <v>79739658</v>
          </cell>
          <cell r="D2678" t="str">
            <v>VEGA GOMEZ EDGAR</v>
          </cell>
          <cell r="E2678">
            <v>45251.383634259262</v>
          </cell>
        </row>
        <row r="2679">
          <cell r="C2679">
            <v>80733870</v>
          </cell>
          <cell r="D2679" t="str">
            <v>VANEGAS  PACHECO DIEGO ARMANDO</v>
          </cell>
          <cell r="E2679">
            <v>45251.383657407408</v>
          </cell>
        </row>
        <row r="2680">
          <cell r="C2680">
            <v>65715762</v>
          </cell>
          <cell r="D2680" t="str">
            <v>RODRIGUEZ  LORENA</v>
          </cell>
          <cell r="E2680">
            <v>45251.383668981478</v>
          </cell>
        </row>
        <row r="2681">
          <cell r="C2681">
            <v>9399623</v>
          </cell>
          <cell r="D2681" t="str">
            <v>AMADO  CARLOS EDUARDO</v>
          </cell>
          <cell r="E2681">
            <v>45251.383680555555</v>
          </cell>
        </row>
        <row r="2682">
          <cell r="C2682">
            <v>19333793</v>
          </cell>
          <cell r="D2682" t="str">
            <v>PINEDA GOMEZ ORLANDO</v>
          </cell>
          <cell r="E2682">
            <v>45251.383692129632</v>
          </cell>
        </row>
        <row r="2683">
          <cell r="C2683">
            <v>12279657</v>
          </cell>
          <cell r="D2683" t="str">
            <v>PAJOY THOLA WILMER</v>
          </cell>
          <cell r="E2683">
            <v>45251.383738425924</v>
          </cell>
        </row>
        <row r="2684">
          <cell r="C2684">
            <v>80926994</v>
          </cell>
          <cell r="D2684" t="str">
            <v>RODRIGUEZ BELTRAN EDISON LEONARDO</v>
          </cell>
          <cell r="E2684">
            <v>45251.383750000001</v>
          </cell>
        </row>
        <row r="2685">
          <cell r="C2685">
            <v>19159295</v>
          </cell>
          <cell r="D2685" t="str">
            <v>MALDONADO BERNATE LUIS BERNARDO</v>
          </cell>
          <cell r="E2685">
            <v>45251.383750000001</v>
          </cell>
        </row>
        <row r="2686">
          <cell r="C2686">
            <v>1033691521</v>
          </cell>
          <cell r="D2686" t="str">
            <v>MEDINA NOVA LIZ STEPHANIE</v>
          </cell>
          <cell r="E2686">
            <v>45251.38386574074</v>
          </cell>
        </row>
        <row r="2687">
          <cell r="C2687">
            <v>1061732176</v>
          </cell>
          <cell r="D2687" t="str">
            <v>RENGIFO ZEMANATE LUISA GABRIELA</v>
          </cell>
          <cell r="E2687">
            <v>45251.38386574074</v>
          </cell>
        </row>
        <row r="2688">
          <cell r="C2688">
            <v>19126977</v>
          </cell>
          <cell r="D2688" t="str">
            <v>RIVERO SILVA JOSE DEL CRISTO DE JESUS</v>
          </cell>
          <cell r="E2688">
            <v>45251.383877314816</v>
          </cell>
        </row>
        <row r="2689">
          <cell r="C2689">
            <v>52737557</v>
          </cell>
          <cell r="D2689" t="str">
            <v>ROJAS  ROMERO MARISOL</v>
          </cell>
          <cell r="E2689">
            <v>45251.383877314816</v>
          </cell>
        </row>
        <row r="2690">
          <cell r="C2690">
            <v>1037602582</v>
          </cell>
          <cell r="D2690" t="str">
            <v>ESCOBAR RESTREPO BIVIANA</v>
          </cell>
          <cell r="E2690">
            <v>45251.383888888886</v>
          </cell>
        </row>
        <row r="2691">
          <cell r="C2691">
            <v>18130315</v>
          </cell>
          <cell r="D2691" t="str">
            <v>PEREZ  WILMER EDGARDO</v>
          </cell>
          <cell r="E2691">
            <v>45251.383900462963</v>
          </cell>
        </row>
        <row r="2692">
          <cell r="C2692">
            <v>2971720</v>
          </cell>
          <cell r="D2692" t="str">
            <v>CABALLERO VARGAS MISAEL</v>
          </cell>
          <cell r="E2692">
            <v>45251.383912037039</v>
          </cell>
        </row>
        <row r="2693">
          <cell r="C2693">
            <v>80493597</v>
          </cell>
          <cell r="D2693" t="str">
            <v>HERNANDEZ CUELLAR WILLIAM</v>
          </cell>
          <cell r="E2693">
            <v>45253.402997685182</v>
          </cell>
        </row>
        <row r="2694">
          <cell r="C2694">
            <v>7169043</v>
          </cell>
          <cell r="D2694" t="str">
            <v>ORTIZ PEREZ JOVANNE ESTEBAN</v>
          </cell>
          <cell r="E2694">
            <v>45251.383923611109</v>
          </cell>
        </row>
        <row r="2695">
          <cell r="C2695">
            <v>23574153</v>
          </cell>
          <cell r="D2695" t="str">
            <v>SANTISTEBAN CARRERO SARAITH</v>
          </cell>
          <cell r="E2695">
            <v>45251.383935185186</v>
          </cell>
        </row>
        <row r="2696">
          <cell r="C2696">
            <v>1072423695</v>
          </cell>
          <cell r="D2696" t="str">
            <v>SILVA SARMIENTO ALDEMAR ISIDRO</v>
          </cell>
          <cell r="E2696">
            <v>45251.384016203701</v>
          </cell>
        </row>
        <row r="2697">
          <cell r="C2697">
            <v>1053800968</v>
          </cell>
          <cell r="D2697" t="str">
            <v>CORTES CEBALLOS JEYSON ANDRES</v>
          </cell>
          <cell r="E2697">
            <v>45251.384120370371</v>
          </cell>
        </row>
        <row r="2698">
          <cell r="C2698">
            <v>80654507</v>
          </cell>
          <cell r="D2698" t="str">
            <v>CASTRO CRISTANCHO OSCAR VICENTE</v>
          </cell>
          <cell r="E2698">
            <v>45251.384166666663</v>
          </cell>
        </row>
        <row r="2699">
          <cell r="C2699">
            <v>74377177</v>
          </cell>
          <cell r="D2699" t="str">
            <v>SIERRA MATEUS RONALD PAUL</v>
          </cell>
          <cell r="E2699">
            <v>45251.384166666663</v>
          </cell>
        </row>
        <row r="2700">
          <cell r="C2700">
            <v>51693913</v>
          </cell>
          <cell r="D2700" t="str">
            <v>MORALES CORDOBA RUBBY</v>
          </cell>
          <cell r="E2700">
            <v>45251.384201388886</v>
          </cell>
        </row>
        <row r="2701">
          <cell r="C2701">
            <v>16549564</v>
          </cell>
          <cell r="D2701" t="str">
            <v>MOTATO VINASCO LUIS ERNESTO</v>
          </cell>
          <cell r="E2701">
            <v>45251.38422453704</v>
          </cell>
        </row>
        <row r="2702">
          <cell r="C2702">
            <v>51782045</v>
          </cell>
          <cell r="D2702" t="str">
            <v>LONDOÑO GIRALDO MARIA BISMAR</v>
          </cell>
          <cell r="E2702">
            <v>45251.384282407409</v>
          </cell>
        </row>
        <row r="2703">
          <cell r="C2703">
            <v>1116235237</v>
          </cell>
          <cell r="D2703" t="str">
            <v>OSPINA MORALES ALDEMAR ANDRES</v>
          </cell>
          <cell r="E2703">
            <v>45251.384293981479</v>
          </cell>
        </row>
        <row r="2704">
          <cell r="C2704">
            <v>30294443</v>
          </cell>
          <cell r="D2704" t="str">
            <v>HENAO MONTES MARIA CONSTANZA</v>
          </cell>
          <cell r="E2704">
            <v>45251.384340277778</v>
          </cell>
        </row>
        <row r="2705">
          <cell r="C2705">
            <v>1016093168</v>
          </cell>
          <cell r="D2705" t="str">
            <v>CORONADO  BAEZ LINA YAMILE</v>
          </cell>
          <cell r="E2705">
            <v>45251.384351851855</v>
          </cell>
        </row>
        <row r="2706">
          <cell r="C2706">
            <v>79806845</v>
          </cell>
          <cell r="D2706" t="str">
            <v>GARCIA MELO FREDY EDUARDO</v>
          </cell>
          <cell r="E2706">
            <v>45251.384363425925</v>
          </cell>
        </row>
        <row r="2707">
          <cell r="C2707">
            <v>80257591</v>
          </cell>
          <cell r="D2707" t="str">
            <v>ACEVEDO GOMEZ JORGE ALIRIO</v>
          </cell>
          <cell r="E2707">
            <v>45251.384386574071</v>
          </cell>
        </row>
        <row r="2708">
          <cell r="C2708">
            <v>66812640</v>
          </cell>
          <cell r="D2708" t="str">
            <v>AGUDELO VACCA ANA MARITZA</v>
          </cell>
          <cell r="E2708">
            <v>45251.384398148148</v>
          </cell>
        </row>
        <row r="2709">
          <cell r="C2709">
            <v>5332979</v>
          </cell>
          <cell r="D2709" t="str">
            <v>ROSERO BUCHELY JOSÉ  MARIA</v>
          </cell>
          <cell r="E2709">
            <v>45251.384444444448</v>
          </cell>
        </row>
        <row r="2710">
          <cell r="C2710">
            <v>1053664065</v>
          </cell>
          <cell r="D2710" t="str">
            <v>ESTUPIÑAN  MARTINEZ DORA  JAQUELYN</v>
          </cell>
          <cell r="E2710">
            <v>45251.384444444448</v>
          </cell>
        </row>
        <row r="2711">
          <cell r="C2711">
            <v>39563664</v>
          </cell>
          <cell r="D2711" t="str">
            <v>MANRIQUE HERRERA LUZ EMILCE</v>
          </cell>
          <cell r="E2711">
            <v>45251.384479166663</v>
          </cell>
        </row>
        <row r="2712">
          <cell r="C2712">
            <v>1078347008</v>
          </cell>
          <cell r="D2712" t="str">
            <v>RODRIGUEZ AMAYA SANDRA  CAROLINA</v>
          </cell>
          <cell r="E2712">
            <v>45251.384479166663</v>
          </cell>
        </row>
        <row r="2713">
          <cell r="C2713">
            <v>7550646</v>
          </cell>
          <cell r="D2713" t="str">
            <v>GONZALEZ ALZATE JOSE JAIR</v>
          </cell>
          <cell r="E2713">
            <v>45251.38449074074</v>
          </cell>
        </row>
        <row r="2714">
          <cell r="C2714">
            <v>10771325</v>
          </cell>
          <cell r="D2714" t="str">
            <v>PULGAR GENES DAVID ENRIQUE</v>
          </cell>
          <cell r="E2714">
            <v>45251.384502314817</v>
          </cell>
        </row>
        <row r="2715">
          <cell r="C2715">
            <v>1094276817</v>
          </cell>
          <cell r="D2715" t="str">
            <v>GELVEZ  PARADA OMAR ALEXANDER</v>
          </cell>
          <cell r="E2715">
            <v>45251.384502314817</v>
          </cell>
        </row>
        <row r="2716">
          <cell r="C2716">
            <v>5833466</v>
          </cell>
          <cell r="D2716" t="str">
            <v>DIAZ OSUNA HERMES</v>
          </cell>
          <cell r="E2716">
            <v>45251.384513888886</v>
          </cell>
        </row>
        <row r="2717">
          <cell r="C2717">
            <v>14321826</v>
          </cell>
          <cell r="D2717" t="str">
            <v>PRADA GUTIERREZ JOSE LUIS</v>
          </cell>
          <cell r="E2717">
            <v>45251.384525462963</v>
          </cell>
        </row>
        <row r="2718">
          <cell r="C2718">
            <v>74184384</v>
          </cell>
          <cell r="D2718" t="str">
            <v>MONSALVE ABRIL RICARDO HUMBERTO</v>
          </cell>
          <cell r="E2718">
            <v>45251.384618055556</v>
          </cell>
        </row>
        <row r="2719">
          <cell r="C2719">
            <v>80206898</v>
          </cell>
          <cell r="D2719" t="str">
            <v>NEIRA CASAS CHRISTIAN FREDDY</v>
          </cell>
          <cell r="E2719">
            <v>45251.384675925925</v>
          </cell>
        </row>
        <row r="2720">
          <cell r="C2720">
            <v>93134167</v>
          </cell>
          <cell r="D2720" t="str">
            <v>BARRIOS RODRIGUEZ REYNEL</v>
          </cell>
          <cell r="E2720">
            <v>45251.384675925925</v>
          </cell>
        </row>
        <row r="2721">
          <cell r="C2721">
            <v>79563181</v>
          </cell>
          <cell r="D2721" t="str">
            <v>SANCHEZ CASTELLANOS OSCAR HUMBERTO</v>
          </cell>
          <cell r="E2721">
            <v>45251.384687500002</v>
          </cell>
        </row>
        <row r="2722">
          <cell r="C2722">
            <v>1035389632</v>
          </cell>
          <cell r="D2722" t="str">
            <v>PEREZ MIRANDA ANA MARIA</v>
          </cell>
          <cell r="E2722">
            <v>45251.384791666664</v>
          </cell>
        </row>
        <row r="2723">
          <cell r="C2723">
            <v>23605752</v>
          </cell>
          <cell r="D2723" t="str">
            <v>VEGA VEGA MARIA DE JESUS</v>
          </cell>
          <cell r="E2723">
            <v>45251.384826388887</v>
          </cell>
        </row>
        <row r="2724">
          <cell r="C2724">
            <v>1140851250</v>
          </cell>
          <cell r="D2724" t="str">
            <v>CASTRO PEREZ WILFRIDO ANTONIO</v>
          </cell>
          <cell r="E2724">
            <v>45251.384895833333</v>
          </cell>
        </row>
        <row r="2725">
          <cell r="C2725">
            <v>21556388</v>
          </cell>
          <cell r="D2725" t="str">
            <v>AGUDELO VELEZ PAULA  ANDREA</v>
          </cell>
          <cell r="E2725">
            <v>45251.384918981479</v>
          </cell>
        </row>
        <row r="2726">
          <cell r="C2726">
            <v>1101755173</v>
          </cell>
          <cell r="D2726" t="str">
            <v>AMADO CRUZ MAIDA LIZCETH</v>
          </cell>
          <cell r="E2726">
            <v>45251.384965277779</v>
          </cell>
        </row>
        <row r="2727">
          <cell r="C2727">
            <v>16799725</v>
          </cell>
          <cell r="D2727" t="str">
            <v>VARGAS SOLIS FRANKLIN</v>
          </cell>
          <cell r="E2727">
            <v>45251.384976851848</v>
          </cell>
        </row>
        <row r="2728">
          <cell r="C2728">
            <v>13481378</v>
          </cell>
          <cell r="D2728" t="str">
            <v>ARENAS RIVERA GERMAN JOSE</v>
          </cell>
          <cell r="E2728">
            <v>45251.384988425925</v>
          </cell>
        </row>
        <row r="2729">
          <cell r="C2729">
            <v>1018419464</v>
          </cell>
          <cell r="D2729" t="str">
            <v>BELTRAN CAICEDO ANDRES RICARDO</v>
          </cell>
          <cell r="E2729">
            <v>45251.385000000002</v>
          </cell>
        </row>
        <row r="2730">
          <cell r="C2730">
            <v>30287341</v>
          </cell>
          <cell r="D2730" t="str">
            <v>JURADO LOPEZ CONSUELO</v>
          </cell>
          <cell r="E2730">
            <v>45251.385023148148</v>
          </cell>
        </row>
        <row r="2731">
          <cell r="C2731">
            <v>1072495355</v>
          </cell>
          <cell r="D2731" t="str">
            <v>BARBOSA MORALES  YERSON CAMILO</v>
          </cell>
          <cell r="E2731">
            <v>45251.385057870371</v>
          </cell>
        </row>
        <row r="2732">
          <cell r="C2732">
            <v>52536745</v>
          </cell>
          <cell r="D2732" t="str">
            <v>VERA JARA MILENA SOFIA</v>
          </cell>
          <cell r="E2732">
            <v>45251.385081018518</v>
          </cell>
        </row>
        <row r="2733">
          <cell r="C2733">
            <v>93128393</v>
          </cell>
          <cell r="D2733" t="str">
            <v>CARDOSO LEAL NELSON</v>
          </cell>
          <cell r="E2733">
            <v>45251.385092592594</v>
          </cell>
        </row>
        <row r="2734">
          <cell r="C2734">
            <v>1101320941</v>
          </cell>
          <cell r="D2734" t="str">
            <v>PINTO CRISTANCHO JESUS ALBERTO</v>
          </cell>
          <cell r="E2734">
            <v>45251.385150462964</v>
          </cell>
        </row>
        <row r="2735">
          <cell r="C2735">
            <v>94314477</v>
          </cell>
          <cell r="D2735" t="str">
            <v>BANGUERA HERRERA HOOVER</v>
          </cell>
          <cell r="E2735">
            <v>45251.38517361111</v>
          </cell>
        </row>
        <row r="2736">
          <cell r="C2736">
            <v>1097396134</v>
          </cell>
          <cell r="D2736" t="str">
            <v>CARDENAS JARAMILLO JULIAN DAVID</v>
          </cell>
          <cell r="E2736">
            <v>45251.385196759256</v>
          </cell>
        </row>
        <row r="2737">
          <cell r="C2737">
            <v>39701971</v>
          </cell>
          <cell r="D2737" t="str">
            <v>MEDINA BARON CARLINA</v>
          </cell>
          <cell r="E2737">
            <v>45251.385231481479</v>
          </cell>
        </row>
        <row r="2738">
          <cell r="C2738">
            <v>22735341</v>
          </cell>
          <cell r="D2738" t="str">
            <v>BERMEJO PADILLA KAREN  MILENA</v>
          </cell>
          <cell r="E2738">
            <v>45251.385243055556</v>
          </cell>
        </row>
        <row r="2739">
          <cell r="C2739">
            <v>19497948</v>
          </cell>
          <cell r="D2739" t="str">
            <v>CAMARGO RODRIGUEZ OMAR</v>
          </cell>
          <cell r="E2739">
            <v>45251.385243055556</v>
          </cell>
        </row>
        <row r="2740">
          <cell r="C2740">
            <v>80220896</v>
          </cell>
          <cell r="D2740" t="str">
            <v>GONZALEZ  ARAGON JANSEN JAIR</v>
          </cell>
          <cell r="E2740">
            <v>45251.385324074072</v>
          </cell>
        </row>
        <row r="2741">
          <cell r="C2741">
            <v>51582252</v>
          </cell>
          <cell r="D2741" t="str">
            <v>TARQUINO  MARTHA CECILIA</v>
          </cell>
          <cell r="E2741">
            <v>45251.385335648149</v>
          </cell>
        </row>
        <row r="2742">
          <cell r="C2742">
            <v>1085634528</v>
          </cell>
          <cell r="D2742" t="str">
            <v>BENAVIDES CUASPUD CLARA ELIZABETH</v>
          </cell>
          <cell r="E2742">
            <v>45251.385370370372</v>
          </cell>
        </row>
        <row r="2743">
          <cell r="C2743">
            <v>1022332680</v>
          </cell>
          <cell r="D2743" t="str">
            <v>RODRIGUEZ MUÑOZ NADIA  ANGELICA</v>
          </cell>
          <cell r="E2743">
            <v>45251.385381944441</v>
          </cell>
        </row>
        <row r="2744">
          <cell r="C2744">
            <v>16288681</v>
          </cell>
          <cell r="D2744" t="str">
            <v>ELEJALDE ELEJALDE JOSE ROMULO</v>
          </cell>
          <cell r="E2744">
            <v>45251.385405092595</v>
          </cell>
        </row>
        <row r="2745">
          <cell r="C2745">
            <v>1053794167</v>
          </cell>
          <cell r="D2745" t="str">
            <v>CALLE SOTO LUISA FERNANDA</v>
          </cell>
          <cell r="E2745">
            <v>45251.385428240741</v>
          </cell>
        </row>
        <row r="2746">
          <cell r="C2746">
            <v>79543062</v>
          </cell>
          <cell r="D2746" t="str">
            <v>ACOSTA RIOS EDGAR</v>
          </cell>
          <cell r="E2746">
            <v>45251.385439814818</v>
          </cell>
        </row>
        <row r="2747">
          <cell r="C2747">
            <v>79606446</v>
          </cell>
          <cell r="D2747" t="str">
            <v>PABON  JOSE MARCIAL</v>
          </cell>
          <cell r="E2747">
            <v>45251.385462962964</v>
          </cell>
        </row>
        <row r="2748">
          <cell r="C2748">
            <v>1077147106</v>
          </cell>
          <cell r="D2748" t="str">
            <v>RODRIGUEZ MARTINEZ ANDREA CAROLINA</v>
          </cell>
          <cell r="E2748">
            <v>45251.385474537034</v>
          </cell>
        </row>
        <row r="2749">
          <cell r="C2749">
            <v>79978149</v>
          </cell>
          <cell r="D2749" t="str">
            <v>GONZALEZ JARAMILLO MANUEL GIOVANNY</v>
          </cell>
          <cell r="E2749">
            <v>45251.385497685187</v>
          </cell>
        </row>
        <row r="2750">
          <cell r="C2750">
            <v>1032393607</v>
          </cell>
          <cell r="D2750" t="str">
            <v>CACERES VEGA ANDRES FABIAN</v>
          </cell>
          <cell r="E2750">
            <v>45251.38554398148</v>
          </cell>
        </row>
        <row r="2751">
          <cell r="C2751">
            <v>80008079</v>
          </cell>
          <cell r="D2751" t="str">
            <v>TORRES SANCHEZ NELSON JAVIER</v>
          </cell>
          <cell r="E2751">
            <v>45251.385578703703</v>
          </cell>
        </row>
        <row r="2752">
          <cell r="C2752">
            <v>80727028</v>
          </cell>
          <cell r="D2752" t="str">
            <v>BELTRAN CALCETERO JORGE ALEXANDER</v>
          </cell>
          <cell r="E2752">
            <v>45251.385578703703</v>
          </cell>
        </row>
        <row r="2753">
          <cell r="C2753">
            <v>1058819135</v>
          </cell>
          <cell r="D2753" t="str">
            <v>ZAPATA ARISTIZABAL EDWIN ALEXANDER</v>
          </cell>
          <cell r="E2753">
            <v>45251.385659722226</v>
          </cell>
        </row>
        <row r="2754">
          <cell r="C2754">
            <v>41646955</v>
          </cell>
          <cell r="D2754" t="str">
            <v>DUEÑAS DE OTALORA MARIA MERCEDES</v>
          </cell>
          <cell r="E2754">
            <v>45251.385682870372</v>
          </cell>
        </row>
        <row r="2755">
          <cell r="C2755">
            <v>43988078</v>
          </cell>
          <cell r="D2755" t="str">
            <v>MARIN CIFUENTES ANA  CAROLINA</v>
          </cell>
          <cell r="E2755">
            <v>45251.385729166665</v>
          </cell>
        </row>
        <row r="2756">
          <cell r="C2756">
            <v>39727825</v>
          </cell>
          <cell r="D2756" t="str">
            <v>PARRADO AMAYA LUZ NELCY</v>
          </cell>
          <cell r="E2756">
            <v>45251.385752314818</v>
          </cell>
        </row>
        <row r="2757">
          <cell r="C2757">
            <v>77192213</v>
          </cell>
          <cell r="D2757" t="str">
            <v>OROZCO BALMACEDA MARIANO</v>
          </cell>
          <cell r="E2757">
            <v>45251.385798611111</v>
          </cell>
        </row>
        <row r="2758">
          <cell r="C2758">
            <v>10487899</v>
          </cell>
          <cell r="D2758" t="str">
            <v>LEDESMA QUINTERO JOHNN CARLOS</v>
          </cell>
          <cell r="E2758">
            <v>45251.385949074072</v>
          </cell>
        </row>
        <row r="2759">
          <cell r="C2759">
            <v>79842335</v>
          </cell>
          <cell r="D2759" t="str">
            <v>BURGOS AVILA JIMMY MAURICIO</v>
          </cell>
          <cell r="E2759">
            <v>45251.385949074072</v>
          </cell>
        </row>
        <row r="2760">
          <cell r="C2760">
            <v>1098745827</v>
          </cell>
          <cell r="D2760" t="str">
            <v>GARCIA  CAMARGO EDINSON</v>
          </cell>
          <cell r="E2760">
            <v>45251.386041666665</v>
          </cell>
        </row>
        <row r="2761">
          <cell r="C2761">
            <v>35329805</v>
          </cell>
          <cell r="D2761" t="str">
            <v>GUAQUETA CHINCHILLA GLORIA ESPERANZA</v>
          </cell>
          <cell r="E2761">
            <v>45251.386053240742</v>
          </cell>
        </row>
        <row r="2762">
          <cell r="C2762">
            <v>52307896</v>
          </cell>
          <cell r="D2762" t="str">
            <v>CASTAÑEDA SANCHEZ SAYDE YALID</v>
          </cell>
          <cell r="E2762">
            <v>45251.386053240742</v>
          </cell>
        </row>
        <row r="2763">
          <cell r="C2763">
            <v>79650894</v>
          </cell>
          <cell r="D2763" t="str">
            <v>BERNAL GONZALEZ WILSON YECID</v>
          </cell>
          <cell r="E2763">
            <v>45251.386076388888</v>
          </cell>
        </row>
        <row r="2764">
          <cell r="C2764">
            <v>74170439</v>
          </cell>
          <cell r="D2764" t="str">
            <v>RUIZ MARTINEZ JON JAIRO</v>
          </cell>
          <cell r="E2764">
            <v>45251.386099537034</v>
          </cell>
        </row>
        <row r="2765">
          <cell r="C2765">
            <v>5825635</v>
          </cell>
          <cell r="D2765" t="str">
            <v>SAAVEDRA MOJICA MANUEL RICARDO</v>
          </cell>
          <cell r="E2765">
            <v>45251.386180555557</v>
          </cell>
        </row>
        <row r="2766">
          <cell r="C2766">
            <v>1078347230</v>
          </cell>
          <cell r="D2766" t="str">
            <v>CASAS CORTÉS RÁUL FERNANDO</v>
          </cell>
          <cell r="E2766">
            <v>45251.386180555557</v>
          </cell>
        </row>
        <row r="2767">
          <cell r="C2767">
            <v>12568141</v>
          </cell>
          <cell r="D2767" t="str">
            <v>DURAN PELAEZ GELMUTH</v>
          </cell>
          <cell r="E2767">
            <v>45251.386203703703</v>
          </cell>
        </row>
        <row r="2768">
          <cell r="C2768">
            <v>79312824</v>
          </cell>
          <cell r="D2768" t="str">
            <v>ORTEGA RUALES HARVEY FERNANDO</v>
          </cell>
          <cell r="E2768">
            <v>45251.386250000003</v>
          </cell>
        </row>
        <row r="2769">
          <cell r="C2769">
            <v>79900112</v>
          </cell>
          <cell r="D2769" t="str">
            <v>GOMEZ LINARES NORMAN  ANDRES</v>
          </cell>
          <cell r="E2769">
            <v>45251.386307870373</v>
          </cell>
        </row>
        <row r="2770">
          <cell r="C2770">
            <v>23780420</v>
          </cell>
          <cell r="D2770" t="str">
            <v>GONZALEZ VARGAS ESPERANZA</v>
          </cell>
          <cell r="E2770">
            <v>45251.386342592596</v>
          </cell>
        </row>
        <row r="2771">
          <cell r="C2771">
            <v>13275248</v>
          </cell>
          <cell r="D2771" t="str">
            <v>GALLARDO APARICIO ALVARO</v>
          </cell>
          <cell r="E2771">
            <v>45251.386365740742</v>
          </cell>
        </row>
        <row r="2772">
          <cell r="C2772">
            <v>1056075043</v>
          </cell>
          <cell r="D2772" t="str">
            <v>ALBA BAYONA MONICA ELIANA</v>
          </cell>
          <cell r="E2772">
            <v>45251.386423611111</v>
          </cell>
        </row>
        <row r="2773">
          <cell r="C2773">
            <v>5420659</v>
          </cell>
          <cell r="D2773" t="str">
            <v>PABON MORA RUBEN  DARIO</v>
          </cell>
          <cell r="E2773">
            <v>45251.386435185188</v>
          </cell>
        </row>
        <row r="2774">
          <cell r="C2774">
            <v>79969394</v>
          </cell>
          <cell r="D2774" t="str">
            <v>LOPEZ OSTOS ANGEL GIOVANNI</v>
          </cell>
          <cell r="E2774">
            <v>45251.386446759258</v>
          </cell>
        </row>
        <row r="2775">
          <cell r="C2775">
            <v>1101688334</v>
          </cell>
          <cell r="D2775" t="str">
            <v>DUARTE RODRIGUEZ DEYSI JOHANNA</v>
          </cell>
          <cell r="E2775">
            <v>45251.386469907404</v>
          </cell>
        </row>
        <row r="2776">
          <cell r="C2776">
            <v>24197830</v>
          </cell>
          <cell r="D2776" t="str">
            <v>ROMERO ROMERO MAGDA LUCIA</v>
          </cell>
          <cell r="E2776">
            <v>45251.386493055557</v>
          </cell>
        </row>
        <row r="2777">
          <cell r="C2777">
            <v>94394506</v>
          </cell>
          <cell r="D2777" t="str">
            <v>PAREDES SALAZAR FRANCESCO</v>
          </cell>
          <cell r="E2777">
            <v>45251.386504629627</v>
          </cell>
        </row>
        <row r="2778">
          <cell r="C2778">
            <v>10283329</v>
          </cell>
          <cell r="D2778" t="str">
            <v>CARVAJAL BERMUDEZ JORGE ENRIQUE</v>
          </cell>
          <cell r="E2778">
            <v>45251.38652777778</v>
          </cell>
        </row>
        <row r="2779">
          <cell r="C2779">
            <v>1101320389</v>
          </cell>
          <cell r="D2779" t="str">
            <v>HERNANDEZ CRISTANCHO WILSON</v>
          </cell>
          <cell r="E2779">
            <v>45251.38652777778</v>
          </cell>
        </row>
        <row r="2780">
          <cell r="C2780">
            <v>79815209</v>
          </cell>
          <cell r="D2780" t="str">
            <v>HERNANDEZ MAHECHA SAUL YESID</v>
          </cell>
          <cell r="E2780">
            <v>45251.38653935185</v>
          </cell>
        </row>
        <row r="2781">
          <cell r="C2781">
            <v>60302678</v>
          </cell>
          <cell r="D2781" t="str">
            <v>RUEDA JAUREGUI LUZ MATILDE</v>
          </cell>
          <cell r="E2781">
            <v>45251.386562500003</v>
          </cell>
        </row>
        <row r="2782">
          <cell r="C2782">
            <v>88239453</v>
          </cell>
          <cell r="D2782" t="str">
            <v>VEGA  BAUTISTA FERNANDO</v>
          </cell>
          <cell r="E2782">
            <v>45251.38658564815</v>
          </cell>
        </row>
        <row r="2783">
          <cell r="C2783">
            <v>10499501</v>
          </cell>
          <cell r="D2783" t="str">
            <v>MANZANO NUÑEZ ALVARO</v>
          </cell>
          <cell r="E2783">
            <v>45251.386643518519</v>
          </cell>
        </row>
        <row r="2784">
          <cell r="C2784">
            <v>80071222</v>
          </cell>
          <cell r="D2784" t="str">
            <v>BONILLA FIGUEROA EDISON ENRRIQUE</v>
          </cell>
          <cell r="E2784">
            <v>45251.386643518519</v>
          </cell>
        </row>
        <row r="2785">
          <cell r="C2785">
            <v>65772195</v>
          </cell>
          <cell r="D2785" t="str">
            <v>RIOS TAMAYO NORMA ESPERANZA</v>
          </cell>
          <cell r="E2785">
            <v>45251.386724537035</v>
          </cell>
        </row>
        <row r="2786">
          <cell r="C2786">
            <v>12131117</v>
          </cell>
          <cell r="D2786" t="str">
            <v>ROA CASTAÑEDA JOSE  JAMES</v>
          </cell>
          <cell r="E2786">
            <v>45251.386747685188</v>
          </cell>
        </row>
        <row r="2787">
          <cell r="C2787">
            <v>1019013205</v>
          </cell>
          <cell r="D2787" t="str">
            <v>LIZARAZO HOYOS JORGE HERNANDO</v>
          </cell>
          <cell r="E2787">
            <v>45251.386782407404</v>
          </cell>
        </row>
        <row r="2788">
          <cell r="C2788">
            <v>80730144</v>
          </cell>
          <cell r="D2788" t="str">
            <v>AVILA MOLINA NELSON JAIR</v>
          </cell>
          <cell r="E2788">
            <v>45251.386886574073</v>
          </cell>
        </row>
        <row r="2789">
          <cell r="C2789">
            <v>1065601088</v>
          </cell>
          <cell r="D2789" t="str">
            <v>ARZUZA ROPERO SINDDY PAOLA</v>
          </cell>
          <cell r="E2789">
            <v>45251.386990740742</v>
          </cell>
        </row>
        <row r="2790">
          <cell r="C2790">
            <v>1031120565</v>
          </cell>
          <cell r="D2790" t="str">
            <v>GOMEZ AGUDELO MILLER ALFONSO</v>
          </cell>
          <cell r="E2790">
            <v>45251.387013888889</v>
          </cell>
        </row>
        <row r="2791">
          <cell r="C2791">
            <v>80218523</v>
          </cell>
          <cell r="D2791" t="str">
            <v>AGUACIA PEDREROS ALEXANDER SUPERLEANO</v>
          </cell>
          <cell r="E2791">
            <v>45251.387118055558</v>
          </cell>
        </row>
        <row r="2792">
          <cell r="C2792">
            <v>52827166</v>
          </cell>
          <cell r="D2792" t="str">
            <v>GOMEZ SANCHEZ CAROLINA</v>
          </cell>
          <cell r="E2792">
            <v>45251.387118055558</v>
          </cell>
        </row>
        <row r="2793">
          <cell r="C2793">
            <v>74357709</v>
          </cell>
          <cell r="D2793" t="str">
            <v>CASTILLO RAMIREZ YONSON MAURICIO</v>
          </cell>
          <cell r="E2793">
            <v>45251.387141203704</v>
          </cell>
        </row>
        <row r="2794">
          <cell r="C2794">
            <v>88152809</v>
          </cell>
          <cell r="D2794" t="str">
            <v>RODRIGUEZ DIAZGRANADOS JUAN CARLOS</v>
          </cell>
          <cell r="E2794">
            <v>45251.387141203704</v>
          </cell>
        </row>
        <row r="2795">
          <cell r="C2795">
            <v>79578764</v>
          </cell>
          <cell r="D2795" t="str">
            <v>BELTRAN LEON WILSON ALEXANDER</v>
          </cell>
          <cell r="E2795">
            <v>45251.38721064815</v>
          </cell>
        </row>
        <row r="2796">
          <cell r="C2796">
            <v>91500100</v>
          </cell>
          <cell r="D2796" t="str">
            <v>CASTRO ROJAS OSCAR ENRIQUE</v>
          </cell>
          <cell r="E2796">
            <v>45251.387233796297</v>
          </cell>
        </row>
        <row r="2797">
          <cell r="C2797">
            <v>24646688</v>
          </cell>
          <cell r="D2797" t="str">
            <v>VALENCIA MARIN NEIDY CAROLINA</v>
          </cell>
          <cell r="E2797">
            <v>45251.387280092589</v>
          </cell>
        </row>
        <row r="2798">
          <cell r="C2798">
            <v>53074034</v>
          </cell>
          <cell r="D2798" t="str">
            <v>BLANCO MARTINEZ YEIMI DAYAN</v>
          </cell>
          <cell r="E2798">
            <v>45251.387303240743</v>
          </cell>
        </row>
        <row r="2799">
          <cell r="C2799">
            <v>80833331</v>
          </cell>
          <cell r="D2799" t="str">
            <v>GARCIA CRUZ EIDER FABIAN</v>
          </cell>
          <cell r="E2799">
            <v>45251.387384259258</v>
          </cell>
        </row>
        <row r="2800">
          <cell r="C2800">
            <v>91158068</v>
          </cell>
          <cell r="D2800" t="str">
            <v>PICO FIGUEREDO RICARDO</v>
          </cell>
          <cell r="E2800">
            <v>45251.387418981481</v>
          </cell>
        </row>
        <row r="2801">
          <cell r="C2801">
            <v>11259355</v>
          </cell>
          <cell r="D2801" t="str">
            <v>OBANDO  BUSTOS  PEDRO  LEONARDO</v>
          </cell>
          <cell r="E2801">
            <v>45251.387430555558</v>
          </cell>
        </row>
        <row r="2802">
          <cell r="C2802">
            <v>72212188</v>
          </cell>
          <cell r="D2802" t="str">
            <v>AMADOR SALAZAR ANTONIO CARLOS</v>
          </cell>
          <cell r="E2802">
            <v>45251.387430555558</v>
          </cell>
        </row>
        <row r="2803">
          <cell r="C2803">
            <v>52046064</v>
          </cell>
          <cell r="D2803" t="str">
            <v>BADILLO PULIDO CLAUDIA MARCELA</v>
          </cell>
          <cell r="E2803">
            <v>45251.387442129628</v>
          </cell>
        </row>
        <row r="2804">
          <cell r="C2804">
            <v>4223126</v>
          </cell>
          <cell r="D2804" t="str">
            <v>RODRIGUEZ CARDENAS JAIME</v>
          </cell>
          <cell r="E2804">
            <v>45251.387453703705</v>
          </cell>
        </row>
        <row r="2805">
          <cell r="C2805">
            <v>74377790</v>
          </cell>
          <cell r="D2805" t="str">
            <v>ALVAREZ ESPITIA EDWIN  JOSE</v>
          </cell>
          <cell r="E2805">
            <v>45251.387499999997</v>
          </cell>
        </row>
        <row r="2806">
          <cell r="C2806">
            <v>1010176517</v>
          </cell>
          <cell r="D2806" t="str">
            <v>MORA RAMIREZ SINDY JHOANA</v>
          </cell>
          <cell r="E2806">
            <v>45251.387523148151</v>
          </cell>
        </row>
        <row r="2807">
          <cell r="C2807">
            <v>88158797</v>
          </cell>
          <cell r="D2807" t="str">
            <v>PABON ORTEGA ZAID EDUARDO</v>
          </cell>
          <cell r="E2807">
            <v>45251.387592592589</v>
          </cell>
        </row>
        <row r="2808">
          <cell r="C2808">
            <v>43532784</v>
          </cell>
          <cell r="D2808" t="str">
            <v>ALMANZA RIVERA ANGELA LUCIA</v>
          </cell>
          <cell r="E2808">
            <v>45251.387627314813</v>
          </cell>
        </row>
        <row r="2809">
          <cell r="C2809">
            <v>79321425</v>
          </cell>
          <cell r="D2809" t="str">
            <v>ARIAS LARA CESAR AUGUSTO</v>
          </cell>
          <cell r="E2809">
            <v>45251.387650462966</v>
          </cell>
        </row>
        <row r="2810">
          <cell r="C2810">
            <v>34490055</v>
          </cell>
          <cell r="D2810" t="str">
            <v>OCORO BALANTA LUZ YANED</v>
          </cell>
          <cell r="E2810">
            <v>45251.387708333335</v>
          </cell>
        </row>
        <row r="2811">
          <cell r="C2811">
            <v>11447228</v>
          </cell>
          <cell r="D2811" t="str">
            <v>PONCE ESGUERRA CESAR JAVIER</v>
          </cell>
          <cell r="E2811">
            <v>45251.387719907405</v>
          </cell>
        </row>
        <row r="2812">
          <cell r="C2812">
            <v>80020770</v>
          </cell>
          <cell r="D2812" t="str">
            <v>LEYES CUTA LEONARDO</v>
          </cell>
          <cell r="E2812">
            <v>45251.387824074074</v>
          </cell>
        </row>
        <row r="2813">
          <cell r="C2813">
            <v>79902173</v>
          </cell>
          <cell r="D2813" t="str">
            <v>CAÑON GUTIERREZ WILLIAM JAVIER</v>
          </cell>
          <cell r="E2813">
            <v>45251.387858796297</v>
          </cell>
        </row>
        <row r="2814">
          <cell r="C2814">
            <v>91356066</v>
          </cell>
          <cell r="D2814" t="str">
            <v>CASTELLANOS  TORRES ORLANDO</v>
          </cell>
          <cell r="E2814">
            <v>45251.387986111113</v>
          </cell>
        </row>
        <row r="2815">
          <cell r="C2815">
            <v>16362677</v>
          </cell>
          <cell r="D2815" t="str">
            <v>BERNAL CARDENAS BERNARDO</v>
          </cell>
          <cell r="E2815">
            <v>45251.388055555559</v>
          </cell>
        </row>
        <row r="2816">
          <cell r="C2816">
            <v>19457999</v>
          </cell>
          <cell r="D2816" t="str">
            <v>SUZUNAGA QUINCHIA CARLOS ALBERTO</v>
          </cell>
          <cell r="E2816">
            <v>45251.388055555559</v>
          </cell>
        </row>
        <row r="2817">
          <cell r="C2817">
            <v>79410031</v>
          </cell>
          <cell r="D2817" t="str">
            <v>RODRIGUEZ PATIÑO LEE HARVEY</v>
          </cell>
          <cell r="E2817">
            <v>45251.388078703705</v>
          </cell>
        </row>
        <row r="2818">
          <cell r="C2818">
            <v>52272572</v>
          </cell>
          <cell r="D2818" t="str">
            <v>REYES SANCHEZ SANDRA MIREYA</v>
          </cell>
          <cell r="E2818">
            <v>45251.388090277775</v>
          </cell>
        </row>
        <row r="2819">
          <cell r="C2819">
            <v>1015404709</v>
          </cell>
          <cell r="D2819" t="str">
            <v>SIERRA VILLAMIL AURA NATALIA</v>
          </cell>
          <cell r="E2819">
            <v>45251.388159722221</v>
          </cell>
        </row>
        <row r="2820">
          <cell r="C2820">
            <v>19095452</v>
          </cell>
          <cell r="D2820" t="str">
            <v>VILLAMIL VILLAMIL PEDRO JOSE</v>
          </cell>
          <cell r="E2820">
            <v>45251.388229166667</v>
          </cell>
        </row>
        <row r="2821">
          <cell r="C2821">
            <v>80241448</v>
          </cell>
          <cell r="D2821" t="str">
            <v>GUALTEROS GARZON WILSON ENRIQUE</v>
          </cell>
          <cell r="E2821">
            <v>45251.388229166667</v>
          </cell>
        </row>
        <row r="2822">
          <cell r="C2822">
            <v>38257880</v>
          </cell>
          <cell r="D2822" t="str">
            <v>MEDINA LEYTON EDITH</v>
          </cell>
          <cell r="E2822">
            <v>45251.388356481482</v>
          </cell>
        </row>
        <row r="2823">
          <cell r="C2823">
            <v>80350063</v>
          </cell>
          <cell r="D2823" t="str">
            <v>MARTIN FUENTES OMAR CAMILO</v>
          </cell>
          <cell r="E2823">
            <v>45251.388368055559</v>
          </cell>
        </row>
        <row r="2824">
          <cell r="C2824">
            <v>85153130</v>
          </cell>
          <cell r="D2824" t="str">
            <v>SOLIS RODRIGUEZ HUMBERTO</v>
          </cell>
          <cell r="E2824">
            <v>45251.388414351852</v>
          </cell>
        </row>
        <row r="2825">
          <cell r="C2825">
            <v>79123112</v>
          </cell>
          <cell r="D2825" t="str">
            <v>MOYA ROMERO MOISES</v>
          </cell>
          <cell r="E2825">
            <v>45251.388449074075</v>
          </cell>
        </row>
        <row r="2826">
          <cell r="C2826">
            <v>13959495</v>
          </cell>
          <cell r="D2826" t="str">
            <v>HERNANDEZ SANTAMARIA CESAR EDUARDO</v>
          </cell>
          <cell r="E2826">
            <v>45251.38857638889</v>
          </cell>
        </row>
        <row r="2827">
          <cell r="C2827">
            <v>1032362107</v>
          </cell>
          <cell r="D2827" t="str">
            <v>DE LA HOZ NAVARRO MARIA TERESA</v>
          </cell>
          <cell r="E2827">
            <v>45251.388611111113</v>
          </cell>
        </row>
        <row r="2828">
          <cell r="C2828">
            <v>79501821</v>
          </cell>
          <cell r="D2828" t="str">
            <v>CAMELO VILLAMIL JOSE NILSON</v>
          </cell>
          <cell r="E2828">
            <v>45251.38863425926</v>
          </cell>
        </row>
        <row r="2829">
          <cell r="C2829">
            <v>24079270</v>
          </cell>
          <cell r="D2829" t="str">
            <v>MAYORGA GARAY GLADYS MIREYA</v>
          </cell>
          <cell r="E2829">
            <v>45251.388703703706</v>
          </cell>
        </row>
        <row r="2830">
          <cell r="C2830">
            <v>79532083</v>
          </cell>
          <cell r="D2830" t="str">
            <v>JIMENEZ ALBA HENRY ORLANDO</v>
          </cell>
          <cell r="E2830">
            <v>45251.388726851852</v>
          </cell>
        </row>
        <row r="2831">
          <cell r="C2831">
            <v>1090370163</v>
          </cell>
          <cell r="D2831" t="str">
            <v>BOTELLO MORALES NELLY SOCORRO</v>
          </cell>
          <cell r="E2831">
            <v>45251.388784722221</v>
          </cell>
        </row>
        <row r="2832">
          <cell r="C2832">
            <v>98381247</v>
          </cell>
          <cell r="D2832" t="str">
            <v>ROSERO DELGADO JAIRO FIDENCIO</v>
          </cell>
          <cell r="E2832">
            <v>45251.388819444444</v>
          </cell>
        </row>
        <row r="2833">
          <cell r="C2833">
            <v>1112218071</v>
          </cell>
          <cell r="D2833" t="str">
            <v>MONTENEGRO MELO WALTHER OSWALDO</v>
          </cell>
          <cell r="E2833">
            <v>45251.38890046296</v>
          </cell>
        </row>
        <row r="2834">
          <cell r="C2834">
            <v>7574329</v>
          </cell>
          <cell r="D2834" t="str">
            <v>PICON RONDON DIDIER DAIR</v>
          </cell>
          <cell r="E2834">
            <v>45251.388923611114</v>
          </cell>
        </row>
        <row r="2835">
          <cell r="C2835">
            <v>6013600</v>
          </cell>
          <cell r="D2835" t="str">
            <v>ROJAS CONDE CARLOS JOSE</v>
          </cell>
          <cell r="E2835">
            <v>45251.388969907406</v>
          </cell>
        </row>
        <row r="2836">
          <cell r="C2836">
            <v>51878385</v>
          </cell>
          <cell r="D2836" t="str">
            <v>MONROY DIAZ SANDRA DEL PILAR</v>
          </cell>
          <cell r="E2836">
            <v>45251.388981481483</v>
          </cell>
        </row>
        <row r="2837">
          <cell r="C2837">
            <v>7183993</v>
          </cell>
          <cell r="D2837" t="str">
            <v>ULLOA BLANCO CAMILO ALBERTO</v>
          </cell>
          <cell r="E2837">
            <v>45251.389016203706</v>
          </cell>
        </row>
        <row r="2838">
          <cell r="C2838">
            <v>52328258</v>
          </cell>
          <cell r="D2838" t="str">
            <v>CUERVO HERNANDEZ ESPERANZA</v>
          </cell>
          <cell r="E2838">
            <v>45251.389050925929</v>
          </cell>
        </row>
        <row r="2839">
          <cell r="C2839">
            <v>79417106</v>
          </cell>
          <cell r="D2839" t="str">
            <v>MORENO BABATIVA ARMANDO</v>
          </cell>
          <cell r="E2839">
            <v>45251.389074074075</v>
          </cell>
        </row>
        <row r="2840">
          <cell r="C2840">
            <v>4517562</v>
          </cell>
          <cell r="D2840" t="str">
            <v>YEPES OSORIO DANIEL</v>
          </cell>
          <cell r="E2840">
            <v>45251.389189814814</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eydi Johanna Alonso Torres" refreshedDate="45468.741754629627" createdVersion="5" refreshedVersion="5" minRefreshableVersion="3" recordCount="1461">
  <cacheSource type="worksheet">
    <worksheetSource ref="A1:J1462" sheet="Colocación de Creditos Monto"/>
  </cacheSource>
  <cacheFields count="10">
    <cacheField name="ACTA" numFmtId="3">
      <sharedItems containsSemiMixedTypes="0" containsString="0" containsNumber="1" containsInteger="1" minValue="1" maxValue="17"/>
    </cacheField>
    <cacheField name="No" numFmtId="0">
      <sharedItems containsMixedTypes="1" containsNumber="1" containsInteger="1" minValue="1" maxValue="163"/>
    </cacheField>
    <cacheField name="NOMBRE" numFmtId="0">
      <sharedItems/>
    </cacheField>
    <cacheField name="CEDULA" numFmtId="0">
      <sharedItems containsSemiMixedTypes="0" containsString="0" containsNumber="1" containsInteger="1" minValue="179543" maxValue="1214213709"/>
    </cacheField>
    <cacheField name="NOMINA" numFmtId="0">
      <sharedItems containsBlank="1"/>
    </cacheField>
    <cacheField name="NOVA." numFmtId="0">
      <sharedItems containsBlank="1"/>
    </cacheField>
    <cacheField name="Valor Solicitado" numFmtId="3">
      <sharedItems containsSemiMixedTypes="0" containsString="0" containsNumber="1" containsInteger="1" minValue="1000000" maxValue="150000000" count="145">
        <n v="8000000"/>
        <n v="10000000"/>
        <n v="6500000"/>
        <n v="4000000"/>
        <n v="6000000"/>
        <n v="9000000"/>
        <n v="15000000"/>
        <n v="13000000"/>
        <n v="12000000"/>
        <n v="102000000"/>
        <n v="60000000"/>
        <n v="83000000"/>
        <n v="92000000"/>
        <n v="25000000"/>
        <n v="72000000"/>
        <n v="81000000"/>
        <n v="70000000"/>
        <n v="22000000"/>
        <n v="31000000"/>
        <n v="48000000"/>
        <n v="32000000"/>
        <n v="30000000"/>
        <n v="47000000"/>
        <n v="26000000"/>
        <n v="11000000"/>
        <n v="93000000"/>
        <n v="100000000"/>
        <n v="40000000"/>
        <n v="23000000"/>
        <n v="50000000"/>
        <n v="86000000"/>
        <n v="43000000"/>
        <n v="75000000"/>
        <n v="105000000"/>
        <n v="114000000"/>
        <n v="150000000"/>
        <n v="101000000"/>
        <n v="21000000"/>
        <n v="20000000"/>
        <n v="109000000"/>
        <n v="5000000"/>
        <n v="36000000"/>
        <n v="90000000"/>
        <n v="63000000"/>
        <n v="85000000"/>
        <n v="71000000"/>
        <n v="44000000"/>
        <n v="16000000"/>
        <n v="49000000"/>
        <n v="37000000"/>
        <n v="17000000"/>
        <n v="65000000"/>
        <n v="46000000"/>
        <n v="45000000"/>
        <n v="80000000"/>
        <n v="51000000"/>
        <n v="120000000"/>
        <n v="111000000"/>
        <n v="121000000"/>
        <n v="138000000"/>
        <n v="140000000"/>
        <n v="2000000"/>
        <n v="3000000"/>
        <n v="4500000"/>
        <n v="7000000"/>
        <n v="110000000"/>
        <n v="97000000"/>
        <n v="42000000"/>
        <n v="56000000"/>
        <n v="58000000"/>
        <n v="59000000"/>
        <n v="91000000"/>
        <n v="57000000"/>
        <n v="94000000"/>
        <n v="79000000"/>
        <n v="108000000"/>
        <n v="107000000"/>
        <n v="55000000"/>
        <n v="33000000"/>
        <n v="142000000"/>
        <n v="14000000"/>
        <n v="1500000"/>
        <n v="1000000"/>
        <n v="3500000"/>
        <n v="28000000"/>
        <n v="52000000"/>
        <n v="88000000"/>
        <n v="73000000"/>
        <n v="35000000"/>
        <n v="78000000"/>
        <n v="68000000"/>
        <n v="104000000"/>
        <n v="112000000"/>
        <n v="82000000"/>
        <n v="115000000"/>
        <n v="113000000"/>
        <n v="119000000"/>
        <n v="89000000"/>
        <n v="118000000"/>
        <n v="62000000"/>
        <n v="123000000"/>
        <n v="19000000"/>
        <n v="54000000"/>
        <n v="27000000"/>
        <n v="76000000"/>
        <n v="38000000"/>
        <n v="29000000"/>
        <n v="64000000"/>
        <n v="18000000"/>
        <n v="66000000"/>
        <n v="67000000"/>
        <n v="53000000"/>
        <n v="24000000"/>
        <n v="2500000"/>
        <n v="5500000"/>
        <n v="84000000"/>
        <n v="7500000"/>
        <n v="61000000"/>
        <n v="34000000"/>
        <n v="41000000"/>
        <n v="95000000"/>
        <n v="122000000"/>
        <n v="117000000"/>
        <n v="98000000"/>
        <n v="74000000"/>
        <n v="127000000"/>
        <n v="106000000"/>
        <n v="8500000"/>
        <n v="9038880"/>
        <n v="3800000"/>
        <n v="9500000"/>
        <n v="145000000"/>
        <n v="103000000"/>
        <n v="131000000"/>
        <n v="126000000"/>
        <n v="77000000"/>
        <n v="69000000"/>
        <n v="135000000"/>
        <n v="136000000"/>
        <n v="96000000"/>
        <n v="124000000"/>
        <n v="130000000"/>
        <n v="144000000"/>
        <n v="87000000"/>
        <n v="39000000"/>
      </sharedItems>
    </cacheField>
    <cacheField name="Deducciones Capital" numFmtId="3">
      <sharedItems containsString="0" containsBlank="1" containsNumber="1" containsInteger="1" minValue="0" maxValue="132539972"/>
    </cacheField>
    <cacheField name="Deducciones Interes" numFmtId="3">
      <sharedItems containsString="0" containsBlank="1" containsNumber="1" containsInteger="1" minValue="0" maxValue="1800000"/>
    </cacheField>
    <cacheField name="Valor a Girar" numFmtId="3">
      <sharedItems containsString="0" containsBlank="1" containsNumber="1" containsInteger="1" minValue="996800" maxValue="81999666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61">
  <r>
    <n v="1"/>
    <n v="1"/>
    <s v="RESTREPO CIRO LINA MARCELA"/>
    <n v="1053790792"/>
    <s v="ACTIVOS"/>
    <s v="NO"/>
    <x v="0"/>
    <n v="0"/>
    <n v="25600"/>
    <n v="7974400"/>
  </r>
  <r>
    <n v="1"/>
    <n v="2"/>
    <s v="LIZARAZO JIMENEZ RAUL ANDRES"/>
    <n v="1098623250"/>
    <s v="ACTIVOS"/>
    <s v="SI"/>
    <x v="1"/>
    <n v="4349734"/>
    <n v="32000"/>
    <n v="5618266"/>
  </r>
  <r>
    <n v="1"/>
    <n v="3"/>
    <s v="REALPE MOLANO JESUS FELIPE"/>
    <n v="1061738921"/>
    <s v="ACTIVOS"/>
    <s v="NO"/>
    <x v="1"/>
    <n v="0"/>
    <n v="32000"/>
    <n v="9968000"/>
  </r>
  <r>
    <n v="1"/>
    <n v="4"/>
    <s v="CUBURUCO PEREZ HAILER EDUARDO"/>
    <n v="86088353"/>
    <s v="ACTIVOS"/>
    <s v="SI"/>
    <x v="1"/>
    <n v="3116709"/>
    <n v="32000"/>
    <n v="6851291"/>
  </r>
  <r>
    <n v="1"/>
    <n v="5"/>
    <s v="RAMIREZ VILLAMIL OSCAR ALEXANDER"/>
    <n v="93089537"/>
    <s v="ACTIVOS"/>
    <s v="NO"/>
    <x v="1"/>
    <n v="0"/>
    <n v="32000"/>
    <n v="9968000"/>
  </r>
  <r>
    <n v="1"/>
    <n v="6"/>
    <s v="HERNANDEZ GARZÓN JEAN PAUL"/>
    <n v="1022394615"/>
    <s v="ACTIVOS"/>
    <s v="SI"/>
    <x v="2"/>
    <n v="4245034"/>
    <n v="20800"/>
    <n v="2234166"/>
  </r>
  <r>
    <n v="1"/>
    <n v="7"/>
    <s v="BURGOS TORRES WILSON RENE"/>
    <n v="80038282"/>
    <s v="ACTIVOS"/>
    <s v="NO"/>
    <x v="1"/>
    <n v="0"/>
    <n v="32000"/>
    <n v="9968000"/>
  </r>
  <r>
    <n v="1"/>
    <n v="8"/>
    <s v="RAMIREZ SOLANO JUAN CARLOS"/>
    <n v="1014244468"/>
    <s v="ACTIVOS"/>
    <s v="NO"/>
    <x v="3"/>
    <n v="0"/>
    <n v="12800"/>
    <n v="3987200"/>
  </r>
  <r>
    <n v="1"/>
    <n v="9"/>
    <s v="ORTIZ CORTES MIGUEL ANGEL"/>
    <n v="1070609249"/>
    <s v="ACTIVOS"/>
    <s v="NO"/>
    <x v="1"/>
    <n v="0"/>
    <n v="32000"/>
    <n v="9968000"/>
  </r>
  <r>
    <n v="1"/>
    <n v="10"/>
    <s v="CASTILLO GUTIERREZ JOSE WILMAR"/>
    <n v="75098734"/>
    <s v="ACTIVOS"/>
    <s v="SI"/>
    <x v="3"/>
    <n v="1179446"/>
    <n v="12800"/>
    <n v="2807754"/>
  </r>
  <r>
    <n v="1"/>
    <n v="11"/>
    <s v="TORRES MELANO LEIDY ZULEIMA"/>
    <n v="1090408878"/>
    <s v="ACTIVOS"/>
    <s v="NO"/>
    <x v="1"/>
    <n v="0"/>
    <n v="32000"/>
    <n v="9968000"/>
  </r>
  <r>
    <n v="1"/>
    <n v="12"/>
    <s v="CASTAÑO GONZALEZ LADY LIZETH"/>
    <n v="53099173"/>
    <s v="ACTIVOS"/>
    <s v="NO"/>
    <x v="1"/>
    <n v="0"/>
    <n v="32000"/>
    <n v="9968000"/>
  </r>
  <r>
    <n v="1"/>
    <n v="13"/>
    <s v="SUESCA NAJAR VICTOR MANUEL"/>
    <n v="1013625022"/>
    <s v="ACTIVOS"/>
    <s v="NO"/>
    <x v="3"/>
    <n v="0"/>
    <n v="12800"/>
    <n v="3987200"/>
  </r>
  <r>
    <n v="1"/>
    <n v="14"/>
    <s v="ORTIZ QUIROGA JONATHAN  ANDRES"/>
    <n v="80732863"/>
    <s v="ACTIVOS"/>
    <s v="SI"/>
    <x v="4"/>
    <n v="1195035"/>
    <n v="19200"/>
    <n v="4785765"/>
  </r>
  <r>
    <n v="1"/>
    <n v="15"/>
    <s v="FLOREZ SERGIO ANDRES"/>
    <n v="91185431"/>
    <s v="ACTIVOS"/>
    <s v="SI"/>
    <x v="5"/>
    <n v="4605797"/>
    <n v="28800"/>
    <n v="4365403"/>
  </r>
  <r>
    <n v="1"/>
    <n v="16"/>
    <s v="HERRERA RADA JOSE MANUEL"/>
    <n v="1049482858"/>
    <s v="ACTIVOS"/>
    <s v="NO"/>
    <x v="1"/>
    <n v="0"/>
    <n v="32000"/>
    <n v="9968000"/>
  </r>
  <r>
    <n v="1"/>
    <n v="17"/>
    <s v="APONTE ESTUPIÑAN OSWALDO"/>
    <n v="80004402"/>
    <s v="ACTIVOS"/>
    <s v="NO"/>
    <x v="1"/>
    <n v="0"/>
    <n v="20000"/>
    <n v="9980000"/>
  </r>
  <r>
    <n v="1"/>
    <n v="18"/>
    <s v="GRIMALDO MONTAÑA EDWIN APOLINAR"/>
    <n v="80125299"/>
    <s v="ACTIVOS"/>
    <s v="NO"/>
    <x v="1"/>
    <n v="0"/>
    <n v="20000"/>
    <n v="9980000"/>
  </r>
  <r>
    <n v="1"/>
    <n v="19"/>
    <s v="RIVERA LIZARAZO RAQUEL ADRIANA"/>
    <n v="1022346883"/>
    <m/>
    <s v="NO"/>
    <x v="6"/>
    <n v="0"/>
    <n v="48000"/>
    <n v="14952000"/>
  </r>
  <r>
    <n v="1"/>
    <n v="20"/>
    <s v="JIMENEZ CASTAÑO SANTIAGO"/>
    <n v="16139707"/>
    <m/>
    <s v="NO"/>
    <x v="7"/>
    <n v="0"/>
    <n v="41600"/>
    <n v="12958400"/>
  </r>
  <r>
    <n v="1"/>
    <n v="21"/>
    <s v="FERNANDEZ CORONADO FERNAN"/>
    <n v="86074085"/>
    <m/>
    <s v="NO"/>
    <x v="8"/>
    <n v="0"/>
    <n v="38400"/>
    <n v="11961600"/>
  </r>
  <r>
    <n v="1"/>
    <n v="22"/>
    <s v="OLIVEROS RUIZ DIEGO ALEXANDER"/>
    <n v="14799340"/>
    <m/>
    <s v="SI"/>
    <x v="9"/>
    <n v="3116709"/>
    <n v="326400"/>
    <n v="98556891"/>
  </r>
  <r>
    <n v="1"/>
    <n v="23"/>
    <s v="TABORDA ARICAPA OSCAR MAURICIO"/>
    <n v="1053781096"/>
    <m/>
    <s v="NO"/>
    <x v="10"/>
    <n v="0"/>
    <n v="192000"/>
    <n v="59808000"/>
  </r>
  <r>
    <n v="1"/>
    <n v="24"/>
    <s v="HASTAMORIR RODRIGUEZ SANDRA MILENA"/>
    <n v="52547005"/>
    <m/>
    <s v="NO"/>
    <x v="11"/>
    <n v="0"/>
    <n v="265600"/>
    <n v="82734400"/>
  </r>
  <r>
    <n v="1"/>
    <n v="25"/>
    <s v="MUÑOZ RAMIREZ JUAN CAMILO"/>
    <n v="1053764874"/>
    <m/>
    <s v="NO"/>
    <x v="8"/>
    <n v="0"/>
    <n v="38400"/>
    <n v="11961600"/>
  </r>
  <r>
    <n v="1"/>
    <n v="26"/>
    <s v="BELTRAN MORA JUAN PABLO"/>
    <n v="80137835"/>
    <m/>
    <s v="SI"/>
    <x v="12"/>
    <n v="3794457"/>
    <n v="294400"/>
    <n v="87911143"/>
  </r>
  <r>
    <n v="1"/>
    <n v="27"/>
    <s v="ALONSO MANCIPE FREDY"/>
    <n v="80877813"/>
    <m/>
    <s v="SI"/>
    <x v="13"/>
    <n v="4821170"/>
    <n v="80000"/>
    <n v="20098830"/>
  </r>
  <r>
    <n v="1"/>
    <n v="28"/>
    <s v="SANCHEZ FUENTES ALEXANDER"/>
    <n v="91519760"/>
    <m/>
    <s v="SI"/>
    <x v="14"/>
    <n v="6876753"/>
    <n v="230400"/>
    <n v="64892847"/>
  </r>
  <r>
    <n v="1"/>
    <n v="29"/>
    <s v="FORERO QUITIAN DUVAN YECID"/>
    <n v="1020738334"/>
    <m/>
    <s v="SI"/>
    <x v="15"/>
    <n v="757752"/>
    <n v="259200"/>
    <n v="79983048"/>
  </r>
  <r>
    <n v="1"/>
    <n v="30"/>
    <s v="ARDILA ARISTIZABAL FREYDER AUGUSTO"/>
    <n v="1053785189"/>
    <m/>
    <s v="NO"/>
    <x v="16"/>
    <n v="0"/>
    <n v="224000"/>
    <n v="69776000"/>
  </r>
  <r>
    <n v="1"/>
    <n v="31"/>
    <s v="FRANCO LOPEZ CHRISTIAN FARUTH"/>
    <n v="94483246"/>
    <m/>
    <s v="NO"/>
    <x v="17"/>
    <n v="0"/>
    <n v="70400"/>
    <n v="21929600"/>
  </r>
  <r>
    <n v="1"/>
    <n v="32"/>
    <s v="BUITRAGO CARDONA ALEXANDER"/>
    <n v="75094392"/>
    <m/>
    <s v="NO"/>
    <x v="18"/>
    <n v="0"/>
    <n v="99200"/>
    <n v="30900800"/>
  </r>
  <r>
    <n v="1"/>
    <n v="33"/>
    <s v="BARAJAS HERNANDEZ DANIEL FERNANDO"/>
    <n v="1019040809"/>
    <m/>
    <s v="NO"/>
    <x v="19"/>
    <n v="0"/>
    <n v="153600"/>
    <n v="47846400"/>
  </r>
  <r>
    <n v="1"/>
    <n v="34"/>
    <s v="ORDÓNEZ LÓPEZ LUIS FERNANDO"/>
    <n v="16919864"/>
    <m/>
    <s v="NO"/>
    <x v="6"/>
    <n v="0"/>
    <n v="48000"/>
    <n v="14952000"/>
  </r>
  <r>
    <n v="1"/>
    <n v="35"/>
    <s v="MONROY GALINDO ANTONIO EMANUEL"/>
    <n v="7187160"/>
    <m/>
    <s v="NO"/>
    <x v="14"/>
    <n v="0"/>
    <n v="230400"/>
    <n v="71769600"/>
  </r>
  <r>
    <n v="1"/>
    <n v="36"/>
    <s v="MEJIA MOSCOSO ANDRES  MARCELO"/>
    <n v="1092910827"/>
    <s v="ACTIVOS"/>
    <s v="SI"/>
    <x v="20"/>
    <n v="3493905"/>
    <n v="102400"/>
    <n v="28403695"/>
  </r>
  <r>
    <n v="1"/>
    <n v="37"/>
    <s v="PEÑA VILLABON MAYRA ALEJANDRA"/>
    <n v="1014260103"/>
    <s v="ACTIVOS"/>
    <s v="SI"/>
    <x v="21"/>
    <n v="5311230"/>
    <n v="96000"/>
    <n v="24592770"/>
  </r>
  <r>
    <n v="1"/>
    <n v="38"/>
    <s v="HENAO JARAMILLO JESSICA ALEJANDRA"/>
    <n v="1045048766"/>
    <s v="ACTIVOS"/>
    <s v="NO"/>
    <x v="22"/>
    <n v="0"/>
    <n v="150400"/>
    <n v="46849600"/>
  </r>
  <r>
    <n v="1"/>
    <n v="39"/>
    <s v="GRANADOS TORO ANDRES FELIPE"/>
    <n v="1017125948"/>
    <s v="ACTIVOS"/>
    <s v="NO"/>
    <x v="23"/>
    <n v="0"/>
    <n v="83200"/>
    <n v="25916800"/>
  </r>
  <r>
    <n v="1"/>
    <n v="40"/>
    <s v="CASTAÑEDA TORRES JULIO CESAR"/>
    <n v="86055171"/>
    <s v="ACTIVOS"/>
    <s v="NO"/>
    <x v="24"/>
    <n v="0"/>
    <n v="35200"/>
    <n v="10964800"/>
  </r>
  <r>
    <n v="1"/>
    <n v="41"/>
    <s v="CRUZ BUENO CAROL ANDREA"/>
    <n v="53050042"/>
    <s v="ACTIVOS"/>
    <s v="NO"/>
    <x v="25"/>
    <n v="0"/>
    <n v="297600"/>
    <n v="92702400"/>
  </r>
  <r>
    <n v="1"/>
    <n v="42"/>
    <s v="GARCIA LINARES JUAN PABLO"/>
    <n v="15879007"/>
    <s v="ACTIVOS"/>
    <s v="NO"/>
    <x v="26"/>
    <n v="0"/>
    <n v="320000"/>
    <n v="99680000"/>
  </r>
  <r>
    <n v="1"/>
    <n v="43"/>
    <s v="BETANCUR DELGADILLO YULIANA"/>
    <n v="1053810228"/>
    <s v="ACTIVOS"/>
    <s v="SI"/>
    <x v="22"/>
    <n v="6435700"/>
    <n v="150400"/>
    <n v="40413900"/>
  </r>
  <r>
    <n v="1"/>
    <n v="44"/>
    <s v="GALINDO ARENAS GUSTAVO ADOLFO"/>
    <n v="14620281"/>
    <s v="ACTIVOS"/>
    <s v="NO"/>
    <x v="27"/>
    <n v="0"/>
    <n v="128000"/>
    <n v="39872000"/>
  </r>
  <r>
    <n v="1"/>
    <n v="45"/>
    <s v="CAÑON  BERMUDEZ GERMAN"/>
    <n v="79218320"/>
    <s v="ACTIVOS"/>
    <s v="NO"/>
    <x v="28"/>
    <n v="0"/>
    <n v="73600"/>
    <n v="22926400"/>
  </r>
  <r>
    <n v="1"/>
    <n v="46"/>
    <s v="MESTIZO QUINTERO MARIA MONICA"/>
    <n v="1075872808"/>
    <s v="ACTIVOS"/>
    <s v="SI"/>
    <x v="29"/>
    <n v="7632159"/>
    <n v="160000"/>
    <n v="42207841"/>
  </r>
  <r>
    <n v="1"/>
    <n v="47"/>
    <s v="RIOS HERNANDEZ GARIBALDY"/>
    <n v="19709356"/>
    <s v="ACTIVOS"/>
    <s v="NO"/>
    <x v="30"/>
    <n v="0"/>
    <n v="275200"/>
    <n v="85724800"/>
  </r>
  <r>
    <n v="1"/>
    <n v="48"/>
    <s v="MAHECHA SIERRA FABIAN ARMANDO"/>
    <n v="1075650574"/>
    <s v="ACTIVOS"/>
    <s v="NO"/>
    <x v="31"/>
    <n v="0"/>
    <n v="137600"/>
    <n v="42862400"/>
  </r>
  <r>
    <n v="1"/>
    <n v="49"/>
    <s v="LOPEZ LAMUS ERICK SANTIAGO"/>
    <n v="1032393175"/>
    <s v="ACTIVOS"/>
    <s v="NO"/>
    <x v="16"/>
    <n v="0"/>
    <n v="224000"/>
    <n v="69776000"/>
  </r>
  <r>
    <n v="1"/>
    <n v="50"/>
    <s v="PARDO PARDO PEDRO JULIO"/>
    <n v="1054091735"/>
    <s v="ACTIVOS"/>
    <s v="SI"/>
    <x v="32"/>
    <n v="22802258"/>
    <n v="240000"/>
    <n v="51957742"/>
  </r>
  <r>
    <n v="1"/>
    <n v="51"/>
    <s v="ZAMORA MARTINEZ PEDRO PABLO"/>
    <n v="9432096"/>
    <s v="ACTIVOS"/>
    <s v="SI"/>
    <x v="16"/>
    <n v="783303"/>
    <n v="224000"/>
    <n v="68992697"/>
  </r>
  <r>
    <n v="1"/>
    <n v="52"/>
    <s v="CARDENAS BERDUGO FREDY REINALDO"/>
    <n v="80799066"/>
    <s v="ACTIVOS"/>
    <s v="SI"/>
    <x v="30"/>
    <n v="40295747"/>
    <n v="275200"/>
    <n v="45429053"/>
  </r>
  <r>
    <n v="1"/>
    <n v="53"/>
    <s v="CASTAÑO MARIN CONSTANZA LILIANA"/>
    <n v="66963161"/>
    <s v="ACTIVOS"/>
    <s v="NO"/>
    <x v="33"/>
    <n v="0"/>
    <n v="336000"/>
    <n v="104664000"/>
  </r>
  <r>
    <n v="1"/>
    <n v="54"/>
    <s v="MOLINA VEGA WILMER"/>
    <n v="80171792"/>
    <s v="ACTIVOS"/>
    <s v="SI"/>
    <x v="25"/>
    <n v="51765784"/>
    <n v="297600"/>
    <n v="40936616"/>
  </r>
  <r>
    <n v="1"/>
    <n v="55"/>
    <s v="ARIAS DIAZ JOHN HERMES"/>
    <n v="75085860"/>
    <s v="ACTIVOS"/>
    <s v="SI"/>
    <x v="34"/>
    <n v="78449420"/>
    <n v="228000"/>
    <n v="35322580"/>
  </r>
  <r>
    <n v="1"/>
    <n v="56"/>
    <s v="JOAQUI MOLINA JOSE WILIAN"/>
    <n v="83219319"/>
    <s v="ACTIVOS"/>
    <s v="NO"/>
    <x v="27"/>
    <n v="0"/>
    <n v="80000"/>
    <n v="39920000"/>
  </r>
  <r>
    <n v="1"/>
    <n v="57"/>
    <s v="NAVARRO ORDOÑEZ YACKELINE"/>
    <n v="52016711"/>
    <s v="ACTIVOS"/>
    <s v="SI"/>
    <x v="35"/>
    <n v="43180850"/>
    <n v="300000"/>
    <n v="106519150"/>
  </r>
  <r>
    <n v="1"/>
    <n v="58"/>
    <s v="SUAREZ SANCHEZ JULIAN"/>
    <n v="91111896"/>
    <s v="ACTIVOS"/>
    <s v="SI"/>
    <x v="36"/>
    <n v="12891019"/>
    <n v="202000"/>
    <n v="87906981"/>
  </r>
  <r>
    <n v="1"/>
    <n v="59"/>
    <s v="PULIDO PEREZ RONALD PAUL"/>
    <n v="80139269"/>
    <m/>
    <s v="SI"/>
    <x v="16"/>
    <n v="44584685"/>
    <n v="140000"/>
    <n v="25275315"/>
  </r>
  <r>
    <n v="1"/>
    <n v="60"/>
    <s v="PARRADO GIL CIRO ESTEBAN"/>
    <n v="86078265"/>
    <m/>
    <s v="SI"/>
    <x v="26"/>
    <n v="67557522"/>
    <n v="200000"/>
    <n v="32242478"/>
  </r>
  <r>
    <n v="1"/>
    <n v="61"/>
    <s v="MANRIQUE TRIANA EDWIN JAIR"/>
    <n v="80049656"/>
    <m/>
    <s v="NO"/>
    <x v="37"/>
    <n v="0"/>
    <n v="42000"/>
    <n v="20958000"/>
  </r>
  <r>
    <n v="1"/>
    <n v="62"/>
    <s v="CRUZ PARRA CARLOS ANDRES"/>
    <n v="79796715"/>
    <m/>
    <s v="SI"/>
    <x v="33"/>
    <n v="33389908"/>
    <n v="210000"/>
    <n v="71400092"/>
  </r>
  <r>
    <n v="1"/>
    <n v="63"/>
    <s v="GUTIERREZ SALAZAR JHOAN MANUEL"/>
    <n v="2230759"/>
    <m/>
    <s v="NO"/>
    <x v="25"/>
    <n v="0"/>
    <n v="186000"/>
    <n v="92814000"/>
  </r>
  <r>
    <n v="1"/>
    <n v="64"/>
    <s v="MARTINEZ SANABRIA LUIS FERNANDO"/>
    <n v="79708697"/>
    <m/>
    <s v="NO"/>
    <x v="38"/>
    <n v="0"/>
    <n v="40000"/>
    <n v="19960000"/>
  </r>
  <r>
    <n v="1"/>
    <n v="65"/>
    <s v="HERNANDEZ ARBOLEDA WILLIAM"/>
    <n v="18608881"/>
    <m/>
    <s v="SI"/>
    <x v="39"/>
    <n v="48313864"/>
    <n v="218000"/>
    <n v="60468136"/>
  </r>
  <r>
    <n v="2"/>
    <n v="1"/>
    <s v="CONTRERAS PINTO LEDHERZON"/>
    <n v="1122647465"/>
    <s v="ACTIVOS"/>
    <s v="SI"/>
    <x v="1"/>
    <n v="6472162"/>
    <n v="21334"/>
    <n v="3506504"/>
  </r>
  <r>
    <n v="2"/>
    <n v="2"/>
    <s v="OSPINA GALLEGO YURI ANDREA"/>
    <n v="1018453134"/>
    <s v="ACTIVOS"/>
    <s v="NO"/>
    <x v="3"/>
    <n v="0"/>
    <n v="8534"/>
    <n v="3991466"/>
  </r>
  <r>
    <n v="2"/>
    <n v="3"/>
    <s v="JIMENEZ MORENO KATERYNN BRIDGEATTE"/>
    <n v="1032451752"/>
    <s v="ACTIVOS"/>
    <s v="SI"/>
    <x v="40"/>
    <n v="203558"/>
    <n v="10667"/>
    <n v="4785775"/>
  </r>
  <r>
    <n v="2"/>
    <n v="4"/>
    <s v="CAMACHO SILVARA JUAN  ERNESTO"/>
    <n v="1097396024"/>
    <s v="ACTIVOS"/>
    <s v="NO"/>
    <x v="1"/>
    <n v="0"/>
    <n v="21334"/>
    <n v="9978666"/>
  </r>
  <r>
    <n v="2"/>
    <n v="5"/>
    <s v="OLAYA AGUDELO MAURICIO ALBERTO"/>
    <n v="98697998"/>
    <s v="ACTIVOS"/>
    <s v="NO"/>
    <x v="4"/>
    <n v="0"/>
    <n v="12800"/>
    <n v="5987200"/>
  </r>
  <r>
    <n v="2"/>
    <n v="6"/>
    <s v="FONSECA BECERRA JUAN DAVID"/>
    <n v="1053610987"/>
    <s v="ACTIVOS"/>
    <s v="NO"/>
    <x v="40"/>
    <n v="0"/>
    <n v="10667"/>
    <n v="4989333"/>
  </r>
  <r>
    <n v="2"/>
    <n v="7"/>
    <s v="VEGA GOMEZ PEDRO ANDRES"/>
    <n v="93439670"/>
    <s v="ACTIVOS"/>
    <s v="NO"/>
    <x v="1"/>
    <n v="0"/>
    <n v="21334"/>
    <n v="9978666"/>
  </r>
  <r>
    <n v="2"/>
    <n v="8"/>
    <s v="CATAÑO BOLIVAR JUAN CARLOS"/>
    <n v="14567382"/>
    <s v="ACTIVOS"/>
    <s v="NO"/>
    <x v="5"/>
    <n v="0"/>
    <n v="19200"/>
    <n v="8980800"/>
  </r>
  <r>
    <n v="2"/>
    <n v="9"/>
    <s v="ROJAS FONSECA OSCAR YOVANY"/>
    <n v="1105680412"/>
    <s v="ACTIVOS"/>
    <s v="SI"/>
    <x v="4"/>
    <n v="1475118"/>
    <n v="12800"/>
    <n v="4512082"/>
  </r>
  <r>
    <n v="2"/>
    <n v="10"/>
    <s v="ACOSTA YANTEN JHOANNY ANDRES"/>
    <n v="94288562"/>
    <s v="ACTIVOS"/>
    <s v="SI"/>
    <x v="3"/>
    <n v="669223"/>
    <n v="8534"/>
    <n v="3322243"/>
  </r>
  <r>
    <n v="2"/>
    <n v="11"/>
    <s v="RAMIREZ ROJAS JHON EDWIN"/>
    <n v="1116258995"/>
    <s v="ACTIVOS"/>
    <s v="NO"/>
    <x v="40"/>
    <n v="0"/>
    <n v="10667"/>
    <n v="4989333"/>
  </r>
  <r>
    <n v="2"/>
    <n v="12"/>
    <s v="SANTAMARIA_x000a_SANTAMARIA DAVID ANDRES"/>
    <n v="1057164206"/>
    <s v="ACTIVOS"/>
    <s v="NO"/>
    <x v="1"/>
    <n v="0"/>
    <n v="21334"/>
    <n v="9978666"/>
  </r>
  <r>
    <n v="2"/>
    <n v="13"/>
    <s v="URREA RUIZ KATHERINE"/>
    <n v="1144141030"/>
    <s v="ACTIVOS"/>
    <s v="NO"/>
    <x v="1"/>
    <n v="0"/>
    <n v="21334"/>
    <n v="9978666"/>
  </r>
  <r>
    <n v="2"/>
    <n v="14"/>
    <s v="LEON  DEAZA LUIS FERNANDO"/>
    <n v="80048385"/>
    <s v="ACTIVOS"/>
    <s v="SI"/>
    <x v="1"/>
    <n v="908298"/>
    <n v="21334"/>
    <n v="9070368"/>
  </r>
  <r>
    <n v="2"/>
    <n v="15"/>
    <s v="RESTREPO ESCOBAR CARLOS MARIO"/>
    <n v="3377690"/>
    <s v="ACTIVOS"/>
    <s v="NO"/>
    <x v="1"/>
    <n v="0"/>
    <n v="21334"/>
    <n v="9978666"/>
  </r>
  <r>
    <n v="2"/>
    <n v="16"/>
    <s v="MENESES MOLINA CIRO STEWARD"/>
    <n v="1092390453"/>
    <s v="ACTIVOS"/>
    <s v="NO"/>
    <x v="1"/>
    <n v="0"/>
    <n v="21334"/>
    <n v="9978666"/>
  </r>
  <r>
    <n v="2"/>
    <n v="17"/>
    <s v="OROZCO BETANCUR YENY LUCERO"/>
    <n v="52755331"/>
    <s v="FORPO"/>
    <s v="NO"/>
    <x v="40"/>
    <n v="0"/>
    <n v="6667"/>
    <n v="4993333"/>
  </r>
  <r>
    <n v="2"/>
    <n v="18"/>
    <s v="QUINTERO AGUDELO JUAN ALEJANDRO"/>
    <n v="1097391790"/>
    <s v="ACTIVOS"/>
    <s v="NO"/>
    <x v="41"/>
    <n v="0"/>
    <n v="76800"/>
    <n v="35923200"/>
  </r>
  <r>
    <n v="2"/>
    <n v="19"/>
    <s v="ROMERO TORRES MARIO ABEL"/>
    <n v="80063454"/>
    <s v="ACTIVOS"/>
    <s v="SI"/>
    <x v="42"/>
    <n v="9772397"/>
    <n v="192000"/>
    <n v="80035603"/>
  </r>
  <r>
    <n v="2"/>
    <n v="20"/>
    <s v="SIERRA VILLAMIL BRAYNZ CAMILO"/>
    <n v="1099212518"/>
    <s v="ACTIVOS"/>
    <s v="SI"/>
    <x v="43"/>
    <n v="757752"/>
    <n v="134400"/>
    <n v="62107848"/>
  </r>
  <r>
    <n v="2"/>
    <n v="21"/>
    <s v="NOREÑA AGUDELO UBEL ANDRES"/>
    <n v="94232946"/>
    <s v="ACTIVOS"/>
    <s v="SI"/>
    <x v="44"/>
    <n v="24774987"/>
    <n v="181334"/>
    <n v="60043679"/>
  </r>
  <r>
    <n v="2"/>
    <n v="22"/>
    <s v="PEREZ VEGA LUIS JOSE"/>
    <n v="91112773"/>
    <s v="ACTIVOS"/>
    <s v="NO"/>
    <x v="27"/>
    <n v="0"/>
    <n v="85334"/>
    <n v="39914666"/>
  </r>
  <r>
    <n v="2"/>
    <n v="23"/>
    <s v="SIERRA ORTIZ CLAUDIA MARCELA"/>
    <n v="1100950577"/>
    <s v="ACTIVOS"/>
    <s v="NO"/>
    <x v="21"/>
    <n v="0"/>
    <n v="64000"/>
    <n v="29936000"/>
  </r>
  <r>
    <n v="2"/>
    <n v="24"/>
    <s v="MURCIA CELY HÉCTOR FABIÁN"/>
    <n v="1032425167"/>
    <s v="ACTIVOS"/>
    <s v="NO"/>
    <x v="42"/>
    <n v="0"/>
    <n v="192000"/>
    <n v="89808000"/>
  </r>
  <r>
    <n v="2"/>
    <n v="25"/>
    <s v="SIERRA  GONZALEZ MARIA  CAROLINA"/>
    <n v="32935536"/>
    <s v="ACTIVOS"/>
    <s v="NO"/>
    <x v="45"/>
    <n v="0"/>
    <n v="151467"/>
    <n v="70848533"/>
  </r>
  <r>
    <n v="2"/>
    <n v="26"/>
    <s v="FIGUEREDO CHAPARRO JORGE ARMANDO"/>
    <n v="74082282"/>
    <s v="ACTIVOS"/>
    <s v="NO"/>
    <x v="10"/>
    <n v="0"/>
    <n v="128000"/>
    <n v="59872000"/>
  </r>
  <r>
    <n v="2"/>
    <n v="27"/>
    <s v="CASTRO CIFUENTES JAIRO ANDRES"/>
    <n v="1121855679"/>
    <s v="ACTIVOS"/>
    <s v="NO"/>
    <x v="46"/>
    <n v="0"/>
    <n v="93867"/>
    <n v="43906133"/>
  </r>
  <r>
    <n v="2"/>
    <n v="28"/>
    <s v="BELLO PEREZ ANDRES MIGUEL"/>
    <n v="74080777"/>
    <s v="ACTIVOS"/>
    <s v="NO"/>
    <x v="47"/>
    <n v="0"/>
    <n v="34134"/>
    <n v="15965866"/>
  </r>
  <r>
    <n v="2"/>
    <n v="29"/>
    <s v="AGUIRRE FERNANDEZ ANGELA  TATIANA"/>
    <n v="1121914954"/>
    <s v="ACTIVOS"/>
    <s v="NO"/>
    <x v="48"/>
    <n v="0"/>
    <n v="104534"/>
    <n v="48895466"/>
  </r>
  <r>
    <n v="2"/>
    <n v="30"/>
    <s v="CARVAJAL PEREZ EDWAR  ALEXANDER"/>
    <n v="1105680191"/>
    <s v="ACTIVOS"/>
    <s v="SI"/>
    <x v="49"/>
    <n v="16784349"/>
    <n v="78934"/>
    <n v="20136717"/>
  </r>
  <r>
    <n v="2"/>
    <n v="31"/>
    <s v="BLANCO CAMACHO JUAN CARLOS"/>
    <n v="80236149"/>
    <s v="ACTIVOS"/>
    <s v="NO"/>
    <x v="50"/>
    <n v="0"/>
    <n v="36267"/>
    <n v="16963733"/>
  </r>
  <r>
    <n v="2"/>
    <n v="32"/>
    <s v="TUTA ARIAS DAVID ALEJANDRO"/>
    <n v="1014185905"/>
    <s v="ACTIVOS"/>
    <s v="NO"/>
    <x v="16"/>
    <n v="0"/>
    <n v="149334"/>
    <n v="69850666"/>
  </r>
  <r>
    <n v="2"/>
    <n v="33"/>
    <s v="MONTAÑEZ CARDENAS NYDIA TERESA"/>
    <n v="46457685"/>
    <s v="ACTIVOS"/>
    <s v="SI"/>
    <x v="51"/>
    <n v="15227366"/>
    <n v="138667"/>
    <n v="49633967"/>
  </r>
  <r>
    <n v="2"/>
    <n v="34"/>
    <s v="BERNAL CRISTIAN JHOAN"/>
    <n v="1049606348"/>
    <s v="ACTIVOS"/>
    <s v="NO"/>
    <x v="52"/>
    <n v="0"/>
    <n v="98134"/>
    <n v="45901866"/>
  </r>
  <r>
    <n v="2"/>
    <n v="35"/>
    <s v="ESPINEL FORERO JOHN BERNARDO"/>
    <n v="80259583"/>
    <s v="ACTIVOS"/>
    <s v="NO"/>
    <x v="29"/>
    <n v="0"/>
    <n v="106667"/>
    <n v="49893333"/>
  </r>
  <r>
    <n v="2"/>
    <n v="36"/>
    <s v="YEPES GOMEZ DAVID ALEXANDER"/>
    <n v="18522949"/>
    <s v="ACTIVOS"/>
    <s v="SI"/>
    <x v="42"/>
    <n v="23818864"/>
    <n v="192000"/>
    <n v="65989136"/>
  </r>
  <r>
    <n v="2"/>
    <n v="37"/>
    <s v="VELEZ ANGULO PAULO CESAR"/>
    <n v="8801028"/>
    <s v="ACTIVOS"/>
    <s v="NO"/>
    <x v="38"/>
    <n v="0"/>
    <n v="42667"/>
    <n v="19957333"/>
  </r>
  <r>
    <n v="2"/>
    <n v="38"/>
    <s v="CUCAITA PATIÑO DANIEL"/>
    <n v="1053787755"/>
    <s v="ACTIVOS"/>
    <s v="NO"/>
    <x v="51"/>
    <n v="0"/>
    <n v="138667"/>
    <n v="64861333"/>
  </r>
  <r>
    <n v="2"/>
    <n v="39"/>
    <s v="LEGUIZAMON MARTINEZ EDUARD ALEXIS"/>
    <n v="7335491"/>
    <s v="ACTIVOS"/>
    <s v="NO"/>
    <x v="28"/>
    <n v="0"/>
    <n v="49067"/>
    <n v="22950933"/>
  </r>
  <r>
    <n v="2"/>
    <n v="40"/>
    <s v="FERNANDEZ MUÑOZ HEIBAR HERNAN"/>
    <n v="76312483"/>
    <s v="ACTIVOS"/>
    <s v="NO"/>
    <x v="13"/>
    <n v="0"/>
    <n v="53334"/>
    <n v="24946666"/>
  </r>
  <r>
    <n v="2"/>
    <n v="41"/>
    <s v="GUTIERREZ OTALVARO FERNANDO ALBEIRO"/>
    <n v="79982608"/>
    <s v="ACTIVOS"/>
    <s v="SI"/>
    <x v="29"/>
    <n v="26361972"/>
    <n v="106667"/>
    <n v="23531361"/>
  </r>
  <r>
    <n v="2"/>
    <n v="42"/>
    <s v="REYES TORRES JHON JAIRO"/>
    <n v="80807796"/>
    <s v="ACTIVOS"/>
    <s v="NO"/>
    <x v="53"/>
    <n v="0"/>
    <n v="96000"/>
    <n v="44904000"/>
  </r>
  <r>
    <n v="2"/>
    <n v="43"/>
    <s v="URIBE TORRES CRISTIAN MANUEL"/>
    <n v="1033713116"/>
    <s v="ACTIVOS"/>
    <s v="NO"/>
    <x v="54"/>
    <n v="0"/>
    <n v="170667"/>
    <n v="79829333"/>
  </r>
  <r>
    <n v="2"/>
    <n v="44"/>
    <s v="SEÑA PAEZ MANUEL RAMON"/>
    <n v="10999907"/>
    <s v="ACTIVOS"/>
    <s v="NO"/>
    <x v="50"/>
    <n v="0"/>
    <n v="36267"/>
    <n v="16963733"/>
  </r>
  <r>
    <n v="2"/>
    <n v="45"/>
    <s v="VILLAMIZAR SUAREZ RAFAEL RICARDO"/>
    <n v="1090387474"/>
    <s v="ACTIVOS"/>
    <s v="NO"/>
    <x v="10"/>
    <n v="0"/>
    <n v="128000"/>
    <n v="59872000"/>
  </r>
  <r>
    <n v="2"/>
    <n v="46"/>
    <s v="CELY MORALES MARIA ANTONIA"/>
    <n v="24048996"/>
    <s v="ACTIVOS"/>
    <s v="NO"/>
    <x v="55"/>
    <n v="0"/>
    <n v="68000"/>
    <n v="50932000"/>
  </r>
  <r>
    <n v="2"/>
    <n v="47"/>
    <s v="MARIN  RESTREPO OSCAR  LURBEY"/>
    <n v="18596734"/>
    <s v="ACTIVOS"/>
    <s v="NO"/>
    <x v="56"/>
    <n v="0"/>
    <n v="160000"/>
    <n v="119840000"/>
  </r>
  <r>
    <n v="2"/>
    <n v="48"/>
    <s v="PARRA TABORDA WILBER"/>
    <n v="71730164"/>
    <s v="ACTIVOS"/>
    <s v="SI"/>
    <x v="51"/>
    <n v="28791038"/>
    <n v="86667"/>
    <n v="36122295"/>
  </r>
  <r>
    <n v="2"/>
    <n v="49"/>
    <s v="SALAMANCA PEREZ LUISA FERNANDA"/>
    <n v="52702894"/>
    <s v="ACTIVOS"/>
    <s v="SI"/>
    <x v="10"/>
    <n v="36565849"/>
    <n v="80000"/>
    <n v="23354151"/>
  </r>
  <r>
    <n v="2"/>
    <n v="50"/>
    <s v="SALAZAR PARRAGA NESTOR FERNANDO"/>
    <n v="3185782"/>
    <s v="ACTIVOS"/>
    <s v="NO"/>
    <x v="10"/>
    <n v="0"/>
    <n v="80000"/>
    <n v="59920000"/>
  </r>
  <r>
    <n v="2"/>
    <n v="51"/>
    <s v="GARZON MACIAS JUAN CARLOS"/>
    <n v="80142099"/>
    <s v="ACTIVOS"/>
    <s v="SI"/>
    <x v="35"/>
    <n v="47828749"/>
    <n v="200000"/>
    <n v="101971251"/>
  </r>
  <r>
    <n v="2"/>
    <n v="52"/>
    <s v="BALLESTEROS ARIAS JHON HAROLD"/>
    <n v="16076538"/>
    <s v="ACTIVOS"/>
    <s v="NO"/>
    <x v="24"/>
    <n v="0"/>
    <n v="14667"/>
    <n v="10985333"/>
  </r>
  <r>
    <n v="2"/>
    <n v="53"/>
    <s v="GARCES GUEVARA ALVARO"/>
    <n v="13636566"/>
    <s v="ACTIVOS"/>
    <s v="NO"/>
    <x v="10"/>
    <n v="0"/>
    <n v="80000"/>
    <n v="59920000"/>
  </r>
  <r>
    <n v="2"/>
    <n v="54"/>
    <s v="SANABRIA GONZALEZ SERGIO LUIS"/>
    <n v="7718557"/>
    <s v="ACTIVOS"/>
    <s v="NO"/>
    <x v="57"/>
    <n v="0"/>
    <n v="148000"/>
    <n v="110852000"/>
  </r>
  <r>
    <n v="2"/>
    <n v="55"/>
    <s v="GOMEZ BOHORQUEZ JAIME HUMBERTO"/>
    <n v="79813746"/>
    <s v="ACTIVOS"/>
    <s v="SI"/>
    <x v="58"/>
    <n v="104895093"/>
    <n v="161334"/>
    <n v="15943573"/>
  </r>
  <r>
    <n v="2"/>
    <n v="56"/>
    <s v="MEDINA FRANCO OMAR"/>
    <n v="80152565"/>
    <s v="ACTIVOS"/>
    <s v="SI"/>
    <x v="59"/>
    <n v="110118335"/>
    <n v="184000"/>
    <n v="27697665"/>
  </r>
  <r>
    <n v="2"/>
    <n v="57"/>
    <s v="BERTEL JARABA ALFREDO GUILLERMO"/>
    <n v="92548663"/>
    <s v="ACTIVOS"/>
    <s v="SI"/>
    <x v="60"/>
    <n v="57911751"/>
    <n v="186667"/>
    <n v="81901582"/>
  </r>
  <r>
    <n v="2"/>
    <n v="58"/>
    <s v="RODRIGUEZ CRUZ MARLEN"/>
    <n v="52124400"/>
    <s v="FORPO"/>
    <s v="SI"/>
    <x v="29"/>
    <n v="28572898"/>
    <n v="66667"/>
    <n v="21360435"/>
  </r>
  <r>
    <n v="3"/>
    <n v="1"/>
    <s v="CANO GONZALEZ MARTIN CARLOS"/>
    <n v="14450624"/>
    <s v="CASUR"/>
    <s v="NO"/>
    <x v="1"/>
    <n v="0"/>
    <n v="2667"/>
    <n v="9997333"/>
  </r>
  <r>
    <n v="3"/>
    <n v="2"/>
    <s v="DUQUE CORREA OBED"/>
    <n v="17189287"/>
    <s v="CASUR"/>
    <s v="SI"/>
    <x v="1"/>
    <n v="204528"/>
    <n v="2667"/>
    <n v="9792805"/>
  </r>
  <r>
    <n v="3"/>
    <n v="3"/>
    <s v="BAMBAGUY CORDERO STELLA"/>
    <n v="41212898"/>
    <s v="ACTIVOS"/>
    <s v="NO"/>
    <x v="3"/>
    <n v="0"/>
    <n v="1067"/>
    <n v="3998933"/>
  </r>
  <r>
    <n v="3"/>
    <n v="4"/>
    <s v="PEÑA VILLATE EDWARD"/>
    <n v="5826267"/>
    <s v="ACTIVOS"/>
    <s v="SI"/>
    <x v="1"/>
    <n v="3111033"/>
    <n v="2667"/>
    <n v="6886300"/>
  </r>
  <r>
    <n v="3"/>
    <n v="5"/>
    <s v="GUTIERREZ GONZALEZ JOSE ALFREDO"/>
    <n v="79751629"/>
    <s v="ACTIVOS"/>
    <s v="NO"/>
    <x v="1"/>
    <n v="0"/>
    <n v="2667"/>
    <n v="9997333"/>
  </r>
  <r>
    <n v="3"/>
    <n v="6"/>
    <s v="GONZALEZ ORTEGA INGRID CAROLINA"/>
    <n v="1085332288"/>
    <s v="ACTIVOS"/>
    <s v="NO"/>
    <x v="4"/>
    <n v="0"/>
    <n v="1600"/>
    <n v="5998400"/>
  </r>
  <r>
    <n v="3"/>
    <n v="7"/>
    <s v="LOZANO CARLOS ANDRES"/>
    <n v="1069402446"/>
    <s v="ACTIVOS"/>
    <s v="NO"/>
    <x v="3"/>
    <n v="0"/>
    <n v="1067"/>
    <n v="3998933"/>
  </r>
  <r>
    <n v="3"/>
    <n v="8"/>
    <s v="BUITRAGO NUÑEZ DIEGO ARMANDO"/>
    <n v="80768410"/>
    <s v="ACTIVOS"/>
    <s v="NO"/>
    <x v="1"/>
    <n v="0"/>
    <n v="2667"/>
    <n v="9997333"/>
  </r>
  <r>
    <n v="3"/>
    <n v="9"/>
    <s v="CELY PEREZ MONICA LIZETH"/>
    <n v="1033747879"/>
    <s v="ACTIVOS"/>
    <s v="NO"/>
    <x v="61"/>
    <n v="0"/>
    <n v="534"/>
    <n v="1999466"/>
  </r>
  <r>
    <n v="3"/>
    <n v="10"/>
    <s v="RICARDO PADILLA MARIO ALBERTO"/>
    <n v="1143360251"/>
    <s v="ACTIVOS"/>
    <s v="SI"/>
    <x v="4"/>
    <n v="1555514"/>
    <n v="1600"/>
    <n v="4442886"/>
  </r>
  <r>
    <n v="3"/>
    <n v="11"/>
    <s v="CASTRO RAMIREZ YEISON FERNANDO"/>
    <n v="1019049687"/>
    <s v="ACTIVOS"/>
    <s v="NO"/>
    <x v="1"/>
    <n v="0"/>
    <n v="2667"/>
    <n v="9997333"/>
  </r>
  <r>
    <n v="3"/>
    <n v="12"/>
    <s v="ESPITIA RUIZ ANGELA PILAR"/>
    <n v="1056798871"/>
    <s v="ACTIVOS"/>
    <s v="NO"/>
    <x v="61"/>
    <n v="0"/>
    <n v="534"/>
    <n v="1999466"/>
  </r>
  <r>
    <n v="3"/>
    <n v="13"/>
    <s v="LEON MILLAN BRIAN STEVEN"/>
    <n v="1073513634"/>
    <s v="ACTIVOS"/>
    <s v="NO"/>
    <x v="62"/>
    <n v="0"/>
    <n v="800"/>
    <n v="2999200"/>
  </r>
  <r>
    <n v="3"/>
    <n v="14"/>
    <s v="FONTECHA QUINTERO RUBEN DARIO"/>
    <n v="1116543021"/>
    <s v="ACTIVOS"/>
    <s v="NO"/>
    <x v="63"/>
    <n v="0"/>
    <n v="1200"/>
    <n v="4498800"/>
  </r>
  <r>
    <n v="3"/>
    <n v="15"/>
    <s v="NIÑO  FORERO NAIRO YESID"/>
    <n v="1095485926"/>
    <s v="ACTIVOS"/>
    <s v="NO"/>
    <x v="40"/>
    <n v="0"/>
    <n v="1334"/>
    <n v="4998666"/>
  </r>
  <r>
    <n v="3"/>
    <n v="16"/>
    <s v="VERA HERNANDEZ SERGIO ANDRES"/>
    <n v="1057588288"/>
    <s v="ACTIVOS"/>
    <s v="NO"/>
    <x v="40"/>
    <n v="0"/>
    <n v="1334"/>
    <n v="4998666"/>
  </r>
  <r>
    <n v="3"/>
    <n v="17"/>
    <s v="PINEROS BELTRAN EMILCE LILIAN"/>
    <n v="52156747"/>
    <s v="FORPO"/>
    <s v="NO"/>
    <x v="64"/>
    <n v="0"/>
    <n v="1167"/>
    <n v="6998833"/>
  </r>
  <r>
    <n v="3"/>
    <n v="18"/>
    <s v="GARCIA CORTES MARTHA STELLA"/>
    <n v="51966970"/>
    <s v="FORPO"/>
    <s v="NO"/>
    <x v="1"/>
    <n v="0"/>
    <n v="1667"/>
    <n v="9998333"/>
  </r>
  <r>
    <n v="3"/>
    <n v="19"/>
    <s v="GOMEZ RODRIGUEZ WILMAR ALEJANDRO"/>
    <n v="80829481"/>
    <s v="ACTIVOS"/>
    <s v="NO"/>
    <x v="16"/>
    <n v="0"/>
    <n v="18667"/>
    <n v="69981333"/>
  </r>
  <r>
    <n v="3"/>
    <n v="20"/>
    <s v="MARTINEZ GORDILLO JOSE LUIS"/>
    <n v="1106332725"/>
    <s v="ACTIVOS"/>
    <s v="NO"/>
    <x v="10"/>
    <n v="0"/>
    <n v="16000"/>
    <n v="59984000"/>
  </r>
  <r>
    <n v="3"/>
    <n v="21"/>
    <s v="SANCHEZ MAYNE LUIS CARLOS"/>
    <n v="79719456"/>
    <s v="CASUR"/>
    <s v="NO"/>
    <x v="32"/>
    <n v="0"/>
    <n v="20000"/>
    <n v="74980000"/>
  </r>
  <r>
    <n v="3"/>
    <n v="22"/>
    <s v="ROJAS FORERO JORGE HELI"/>
    <n v="19332190"/>
    <s v="CASUR"/>
    <s v="NO"/>
    <x v="24"/>
    <n v="0"/>
    <n v="2934"/>
    <n v="10997066"/>
  </r>
  <r>
    <n v="3"/>
    <n v="23"/>
    <s v="BURITICA TABARES CARLOS ARIEL"/>
    <n v="10026359"/>
    <s v="CASUR"/>
    <s v="SI"/>
    <x v="65"/>
    <n v="66283890"/>
    <n v="29334"/>
    <n v="43686776"/>
  </r>
  <r>
    <n v="3"/>
    <n v="24"/>
    <s v="MARIÑO RINCON ANA CATHERINE"/>
    <n v="1032404802"/>
    <s v="ACTIVOS"/>
    <s v="NO"/>
    <x v="20"/>
    <n v="0"/>
    <n v="8534"/>
    <n v="31991466"/>
  </r>
  <r>
    <n v="3"/>
    <n v="25"/>
    <s v="LEGUIZAMO NIÑO JUAN SEBASTIAN"/>
    <n v="1057582592"/>
    <s v="ACTIVOS"/>
    <s v="SI"/>
    <x v="16"/>
    <n v="34369417"/>
    <n v="18667"/>
    <n v="35611916"/>
  </r>
  <r>
    <n v="3"/>
    <n v="26"/>
    <s v="GARZON MACIAS IVAN CAMILO"/>
    <n v="1022331792"/>
    <s v="ACTIVOS"/>
    <s v="NO"/>
    <x v="66"/>
    <n v="0"/>
    <n v="25867"/>
    <n v="96974133"/>
  </r>
  <r>
    <n v="3"/>
    <n v="27"/>
    <s v="BETANCOURTH ORTIZ GERMAN"/>
    <n v="93376244"/>
    <s v="CASUR"/>
    <s v="NO"/>
    <x v="67"/>
    <n v="0"/>
    <n v="11200"/>
    <n v="41988800"/>
  </r>
  <r>
    <n v="3"/>
    <n v="28"/>
    <s v="NIÑO SILVA NANCY YANETH"/>
    <n v="46365934"/>
    <s v="CASUR"/>
    <s v="SI"/>
    <x v="29"/>
    <n v="12871477"/>
    <n v="13334"/>
    <n v="37115189"/>
  </r>
  <r>
    <n v="3"/>
    <n v="29"/>
    <s v="JIMENEZ URREGO NELLY"/>
    <n v="51910650"/>
    <s v="TEGEN"/>
    <s v="SI"/>
    <x v="31"/>
    <n v="20080416"/>
    <n v="11467"/>
    <n v="22908117"/>
  </r>
  <r>
    <n v="3"/>
    <n v="30"/>
    <s v="PULIDO TORRES EDWIN ALEXANDER"/>
    <n v="1026563954"/>
    <s v="ACTIVOS"/>
    <s v="NO"/>
    <x v="68"/>
    <n v="0"/>
    <n v="14934"/>
    <n v="55985066"/>
  </r>
  <r>
    <n v="3"/>
    <n v="31"/>
    <s v="FAJARDO GALINDO YONATHAN ALFONSO"/>
    <n v="1069737887"/>
    <s v="ACTIVOS"/>
    <s v="NO"/>
    <x v="69"/>
    <n v="0"/>
    <n v="15467"/>
    <n v="57984533"/>
  </r>
  <r>
    <n v="3"/>
    <n v="32"/>
    <s v="ALARCON VARGAS MARIA NANCY"/>
    <n v="51962391"/>
    <s v="TEGEN"/>
    <s v="SI"/>
    <x v="70"/>
    <n v="22793983"/>
    <n v="15734"/>
    <n v="36190283"/>
  </r>
  <r>
    <n v="3"/>
    <n v="33"/>
    <s v="VALENCIA OSPINA LUZ ADRIANA"/>
    <n v="31655184"/>
    <s v="ACTIVOS"/>
    <s v="SI"/>
    <x v="26"/>
    <n v="1119924"/>
    <n v="26667"/>
    <n v="98853409"/>
  </r>
  <r>
    <n v="3"/>
    <n v="34"/>
    <s v="CASTRO HERNANDEZ DIDIER JAVIER"/>
    <n v="93410159"/>
    <s v="ACTIVOS"/>
    <s v="NO"/>
    <x v="21"/>
    <n v="0"/>
    <n v="8000"/>
    <n v="29992000"/>
  </r>
  <r>
    <n v="3"/>
    <n v="35"/>
    <s v="CASTRILLON GUTIERREZ CARLOS ERNESTO"/>
    <n v="1035223725"/>
    <s v="ACTIVOS"/>
    <s v="NO"/>
    <x v="51"/>
    <n v="0"/>
    <n v="17334"/>
    <n v="64982666"/>
  </r>
  <r>
    <n v="3"/>
    <n v="36"/>
    <s v="MUNOZ PEDRAZA FABIO ALEXANDER"/>
    <n v="80257848"/>
    <s v="ACTIVOS"/>
    <s v="SI"/>
    <x v="29"/>
    <n v="3585659"/>
    <n v="13334"/>
    <n v="46401007"/>
  </r>
  <r>
    <n v="3"/>
    <n v="37"/>
    <s v="BEJARANO TUBERQUIA LUIS FERNANDO"/>
    <n v="1105785963"/>
    <s v="ACTIVOS"/>
    <s v="NO"/>
    <x v="21"/>
    <n v="0"/>
    <n v="8000"/>
    <n v="29992000"/>
  </r>
  <r>
    <n v="3"/>
    <n v="38"/>
    <s v="PEÑARANDA LIZCANO NELSON JAVIER"/>
    <n v="88034034"/>
    <s v="ACTIVOS"/>
    <s v="SI"/>
    <x v="71"/>
    <n v="14374353"/>
    <n v="24267"/>
    <n v="76601380"/>
  </r>
  <r>
    <n v="3"/>
    <n v="39"/>
    <s v="BARRIOS BARRIOS JULIO FRANCISCO"/>
    <n v="1103096053"/>
    <s v="ACTIVOS"/>
    <s v="NO"/>
    <x v="72"/>
    <n v="0"/>
    <n v="15200"/>
    <n v="56984800"/>
  </r>
  <r>
    <n v="3"/>
    <n v="40"/>
    <s v="ROBLES PENAGOS JORGE MARIO"/>
    <n v="1110458246"/>
    <s v="ACTIVOS"/>
    <s v="SI"/>
    <x v="55"/>
    <n v="25496176"/>
    <n v="13600"/>
    <n v="25490224"/>
  </r>
  <r>
    <n v="3"/>
    <n v="41"/>
    <s v="MARTINEZ GOMEZ FANNY JANNETH"/>
    <n v="51896053"/>
    <s v="TEGEN"/>
    <s v="SI"/>
    <x v="18"/>
    <n v="22390497"/>
    <n v="8267"/>
    <n v="8601236"/>
  </r>
  <r>
    <n v="3"/>
    <n v="42"/>
    <s v="SANJUAN BLANQUICETT WILSON ORLANDO"/>
    <n v="73203955"/>
    <s v="ACTIVOS"/>
    <s v="NO"/>
    <x v="37"/>
    <n v="0"/>
    <n v="5600"/>
    <n v="20994400"/>
  </r>
  <r>
    <n v="3"/>
    <n v="43"/>
    <s v="GOMEZ OLAYA YENSON YESID"/>
    <n v="1023872046"/>
    <s v="ACTIVOS"/>
    <s v="NO"/>
    <x v="14"/>
    <n v="0"/>
    <n v="19200"/>
    <n v="71980800"/>
  </r>
  <r>
    <n v="3"/>
    <n v="44"/>
    <s v="URREGO ORTIZ HERMES RICARDO"/>
    <n v="86077633"/>
    <s v="ACTIVOS"/>
    <s v="SI"/>
    <x v="73"/>
    <n v="906127"/>
    <n v="25067"/>
    <n v="93068806"/>
  </r>
  <r>
    <n v="3"/>
    <n v="45"/>
    <s v="MORENO DELACRUZ MIGUEL STEINER"/>
    <n v="1061692930"/>
    <s v="ACTIVOS"/>
    <s v="NO"/>
    <x v="25"/>
    <n v="0"/>
    <n v="24800"/>
    <n v="92975200"/>
  </r>
  <r>
    <n v="3"/>
    <n v="46"/>
    <s v="GARZON QUEVEDO SINDY  PAOLA"/>
    <n v="1122118793"/>
    <s v="ACTIVOS"/>
    <s v="NO"/>
    <x v="37"/>
    <n v="0"/>
    <n v="5600"/>
    <n v="20994400"/>
  </r>
  <r>
    <n v="3"/>
    <n v="47"/>
    <s v="RENGIFO  CARDONA JHON STIVENSON"/>
    <n v="1113655732"/>
    <s v="ACTIVOS"/>
    <s v="NO"/>
    <x v="50"/>
    <n v="0"/>
    <n v="4534"/>
    <n v="16995466"/>
  </r>
  <r>
    <n v="3"/>
    <n v="48"/>
    <s v="HERNANDEZ SALAMANCA EDGAR MAURICIO"/>
    <n v="1061708293"/>
    <s v="ACTIVOS"/>
    <s v="NO"/>
    <x v="74"/>
    <n v="0"/>
    <n v="21067"/>
    <n v="78978933"/>
  </r>
  <r>
    <n v="3"/>
    <n v="49"/>
    <s v="DIAZ SARMIENTO LAURA ATENAIS"/>
    <n v="1032401180"/>
    <s v="ACTIVOS"/>
    <s v="NO"/>
    <x v="70"/>
    <n v="0"/>
    <n v="15734"/>
    <n v="58984266"/>
  </r>
  <r>
    <n v="3"/>
    <n v="50"/>
    <s v="MONTERO BERMUDEZ FABIAN EDUARDO"/>
    <n v="1071163788"/>
    <s v="ACTIVOS"/>
    <s v="NO"/>
    <x v="53"/>
    <n v="0"/>
    <n v="12000"/>
    <n v="44988000"/>
  </r>
  <r>
    <n v="3"/>
    <n v="51"/>
    <s v="CALDERON LOPEZ DARIO"/>
    <n v="1069724217"/>
    <s v="ACTIVOS"/>
    <s v="NO"/>
    <x v="32"/>
    <n v="0"/>
    <n v="20000"/>
    <n v="74980000"/>
  </r>
  <r>
    <n v="3"/>
    <n v="52"/>
    <s v="BAUTISTA GUEVARA FABIO"/>
    <n v="80070147"/>
    <s v="ACTIVOS"/>
    <s v="SI"/>
    <x v="75"/>
    <n v="2067870"/>
    <n v="28800"/>
    <n v="105903330"/>
  </r>
  <r>
    <n v="3"/>
    <n v="53"/>
    <s v="GONZALEZ MORENO ALEXANDER"/>
    <n v="79745533"/>
    <s v="CASUR"/>
    <s v="SI"/>
    <x v="56"/>
    <n v="33592225"/>
    <n v="32000"/>
    <n v="86375775"/>
  </r>
  <r>
    <n v="3"/>
    <n v="54"/>
    <s v="BUSTAMANTE JIMENEZ HECTOR ARMANDO"/>
    <n v="7162247"/>
    <s v="CASUR"/>
    <s v="NO"/>
    <x v="17"/>
    <n v="0"/>
    <n v="5867"/>
    <n v="21994133"/>
  </r>
  <r>
    <n v="3"/>
    <n v="55"/>
    <s v="PATIÑO CARVAJAL DIANA PATRICIA"/>
    <n v="52338670"/>
    <s v="CASUR"/>
    <s v="NO"/>
    <x v="10"/>
    <n v="0"/>
    <n v="16000"/>
    <n v="59984000"/>
  </r>
  <r>
    <n v="3"/>
    <n v="56"/>
    <s v="BEDOYA MOSQUERA MELITINA"/>
    <n v="54259391"/>
    <s v="CASUR"/>
    <s v="NO"/>
    <x v="21"/>
    <n v="0"/>
    <n v="8000"/>
    <n v="29992000"/>
  </r>
  <r>
    <n v="3"/>
    <n v="57"/>
    <s v="MELO MELO JAIRO NELSON"/>
    <n v="4211421"/>
    <s v="CASUR"/>
    <s v="SI"/>
    <x v="76"/>
    <n v="68113934"/>
    <n v="28534"/>
    <n v="38857532"/>
  </r>
  <r>
    <n v="3"/>
    <n v="58"/>
    <s v="PINILLA RUIZ GLADYS JUDITH"/>
    <n v="66850329"/>
    <s v="CASUR"/>
    <s v="SI"/>
    <x v="74"/>
    <n v="68361356"/>
    <n v="21067"/>
    <n v="10617577"/>
  </r>
  <r>
    <n v="3"/>
    <n v="59"/>
    <s v="LOZANO MORENO CIELO"/>
    <n v="65698767"/>
    <s v="CASUR"/>
    <s v="NO"/>
    <x v="35"/>
    <n v="0"/>
    <n v="40000"/>
    <n v="149960000"/>
  </r>
  <r>
    <n v="3"/>
    <n v="60"/>
    <s v="VILLAMIL MICAN ANDREA DEL PILAR"/>
    <n v="52285610"/>
    <s v="CASUR"/>
    <s v="SI"/>
    <x v="27"/>
    <n v="27558558"/>
    <n v="10667"/>
    <n v="12430775"/>
  </r>
  <r>
    <n v="3"/>
    <n v="61"/>
    <s v="LEMUS PINTO CESAR ALBERTO"/>
    <n v="74189287"/>
    <s v="ACTIVOS"/>
    <s v="NO"/>
    <x v="12"/>
    <n v="0"/>
    <n v="24534"/>
    <n v="91975466"/>
  </r>
  <r>
    <n v="3"/>
    <n v="62"/>
    <s v="DIAZ GOMEZ ANGELICA MARINA"/>
    <n v="20391615"/>
    <s v="CASUR"/>
    <s v="NO"/>
    <x v="26"/>
    <n v="0"/>
    <n v="26667"/>
    <n v="99973333"/>
  </r>
  <r>
    <n v="3"/>
    <n v="63"/>
    <s v="GUIO MARTINEZ NANCY"/>
    <n v="46357749"/>
    <s v="CASUR"/>
    <s v="NO"/>
    <x v="10"/>
    <n v="0"/>
    <n v="16000"/>
    <n v="59984000"/>
  </r>
  <r>
    <n v="3"/>
    <n v="64"/>
    <s v="ESTUPINAN RAMIREZ EDISON FELIPE"/>
    <n v="91282187"/>
    <s v="CASUR"/>
    <s v="SI"/>
    <x v="77"/>
    <n v="1721632"/>
    <n v="14667"/>
    <n v="53263701"/>
  </r>
  <r>
    <n v="3"/>
    <n v="65"/>
    <s v="VELANDIA ALARCON ANA GEORGINA"/>
    <n v="23522200"/>
    <s v="CASUR"/>
    <s v="SI"/>
    <x v="78"/>
    <n v="27052123"/>
    <n v="8800"/>
    <n v="5939077"/>
  </r>
  <r>
    <n v="3"/>
    <n v="66"/>
    <s v="VANEGAS RODRIGUEZ DORIAN ARTURO"/>
    <n v="79922571"/>
    <s v="ACTIVOS"/>
    <s v="SI"/>
    <x v="79"/>
    <n v="109504232"/>
    <n v="23667"/>
    <n v="32472101"/>
  </r>
  <r>
    <n v="3"/>
    <n v="67"/>
    <s v="AGUDELO VELEZ PAULA ANDREA"/>
    <n v="21556388"/>
    <s v="ACTIVOS"/>
    <s v="NO"/>
    <x v="80"/>
    <n v="0"/>
    <n v="2334"/>
    <n v="13997666"/>
  </r>
  <r>
    <n v="3"/>
    <n v="68"/>
    <s v="CASAS FORERO LIZETH MARINA"/>
    <n v="52542532"/>
    <s v="ACTIVOS"/>
    <s v="NO"/>
    <x v="35"/>
    <n v="0"/>
    <n v="25000"/>
    <n v="149975000"/>
  </r>
  <r>
    <n v="3"/>
    <n v="69"/>
    <s v="RODRIGUEZ HERRERA JHON ERNESTO"/>
    <n v="79064282"/>
    <s v="ACTIVOS"/>
    <s v="SI"/>
    <x v="35"/>
    <n v="37626870"/>
    <n v="25000"/>
    <n v="112348130"/>
  </r>
  <r>
    <n v="3"/>
    <n v="70"/>
    <s v="BERRIO BUITRAGO RUBEN DARIO"/>
    <n v="80072909"/>
    <s v="ACTIVOS"/>
    <s v="SI"/>
    <x v="35"/>
    <n v="29887530"/>
    <n v="25000"/>
    <n v="120087470"/>
  </r>
  <r>
    <n v="3"/>
    <n v="71"/>
    <s v="ZAMBRANO LOPEZ JHON FREDY"/>
    <n v="7177034"/>
    <s v="ACTIVOS"/>
    <s v="NO"/>
    <x v="35"/>
    <n v="0"/>
    <n v="25000"/>
    <n v="149975000"/>
  </r>
  <r>
    <n v="3"/>
    <n v="72"/>
    <s v="OCHOA SANCHEZ OSCAR LEONEL"/>
    <n v="79923874"/>
    <s v="ACTIVOS"/>
    <s v="SI"/>
    <x v="35"/>
    <n v="18303718"/>
    <n v="25000"/>
    <n v="131671282"/>
  </r>
  <r>
    <n v="3"/>
    <n v="73"/>
    <s v="RAMIREZ RUIZ EYDA LILIANA"/>
    <n v="40433752"/>
    <s v="ACTIVOS"/>
    <s v="SI"/>
    <x v="35"/>
    <n v="7166706"/>
    <n v="25000"/>
    <n v="142808294"/>
  </r>
  <r>
    <n v="3"/>
    <n v="74"/>
    <s v="TELLEZ PERDOMO SANDRA CONSTANZA"/>
    <n v="55173581"/>
    <s v="ACTIVOS"/>
    <s v="SI"/>
    <x v="10"/>
    <n v="23835209"/>
    <n v="10000"/>
    <n v="36154791"/>
  </r>
  <r>
    <n v="4"/>
    <n v="1"/>
    <s v="MALDONADO CAICEDO JOHN  JAIRO"/>
    <n v="88266380"/>
    <s v="ACTIVOS"/>
    <s v="NO"/>
    <x v="62"/>
    <n v="0"/>
    <n v="9600"/>
    <n v="2990400"/>
  </r>
  <r>
    <n v="4"/>
    <n v="2"/>
    <s v="MALAGON LEAL RONNIE"/>
    <n v="91449642"/>
    <s v="CASUR"/>
    <s v="NO"/>
    <x v="4"/>
    <n v="0"/>
    <n v="0"/>
    <n v="6000000"/>
  </r>
  <r>
    <n v="4"/>
    <n v="3"/>
    <s v="NINCO NINCO FREDY ALBERTO"/>
    <n v="7720848"/>
    <s v="ACTIVOS"/>
    <s v="NO"/>
    <x v="1"/>
    <n v="0"/>
    <n v="32000"/>
    <n v="9968000"/>
  </r>
  <r>
    <n v="4"/>
    <n v="4"/>
    <s v="TOBAR CANENCIO YONER ANDRES"/>
    <n v="10291774"/>
    <s v="ACTIVOS"/>
    <s v="NO"/>
    <x v="1"/>
    <n v="0"/>
    <n v="32000"/>
    <n v="9968000"/>
  </r>
  <r>
    <n v="4"/>
    <n v="5"/>
    <s v="GRAJALES ALVAREZ OSCAR JAVIER"/>
    <n v="10050889"/>
    <s v="ACTIVOS"/>
    <s v="NO"/>
    <x v="1"/>
    <n v="0"/>
    <n v="32000"/>
    <n v="9968000"/>
  </r>
  <r>
    <n v="4"/>
    <n v="6"/>
    <s v="SALCEDO TORRES MIGUEL ANGEL"/>
    <n v="93089194"/>
    <s v="CASUR"/>
    <s v="NO"/>
    <x v="1"/>
    <n v="0"/>
    <n v="0"/>
    <n v="10000000"/>
  </r>
  <r>
    <n v="4"/>
    <n v="7"/>
    <s v="GALEANO ARANGO OSMAN JAVIER"/>
    <n v="1128388565"/>
    <s v="ACTIVOS"/>
    <s v="NO"/>
    <x v="40"/>
    <n v="0"/>
    <n v="16000"/>
    <n v="4984000"/>
  </r>
  <r>
    <n v="4"/>
    <n v="8"/>
    <s v="HERNANDEZ MERCHAN LUIS  CARLOS"/>
    <n v="79654070"/>
    <s v="CASUR"/>
    <s v="NO"/>
    <x v="1"/>
    <n v="0"/>
    <n v="0"/>
    <n v="10000000"/>
  </r>
  <r>
    <n v="4"/>
    <n v="9"/>
    <s v="YOMAYUZA JULIAN ANDRES"/>
    <n v="79830825"/>
    <s v="CASUR"/>
    <s v="NO"/>
    <x v="40"/>
    <n v="0"/>
    <n v="0"/>
    <n v="5000000"/>
  </r>
  <r>
    <n v="4"/>
    <n v="10"/>
    <s v="MORALES ALEAN LUIS FERNANDO"/>
    <n v="10768239"/>
    <s v="ACTIVOS"/>
    <s v="NO"/>
    <x v="1"/>
    <n v="0"/>
    <n v="32000"/>
    <n v="9968000"/>
  </r>
  <r>
    <n v="4"/>
    <n v="11"/>
    <s v="VELEZ  MORENO WILLIAN  ALEXANDER"/>
    <n v="1121416640"/>
    <s v="ACTIVOS"/>
    <s v="NO"/>
    <x v="0"/>
    <n v="0"/>
    <n v="25600"/>
    <n v="7974400"/>
  </r>
  <r>
    <n v="4"/>
    <n v="12"/>
    <s v="COCA TORRES URIEL"/>
    <n v="4159103"/>
    <s v="ACTIVOS"/>
    <s v="NO"/>
    <x v="40"/>
    <n v="0"/>
    <n v="16000"/>
    <n v="4984000"/>
  </r>
  <r>
    <n v="4"/>
    <n v="13"/>
    <s v="SANCHEZ HERRERA ADOLFO ARTURO"/>
    <n v="93380387"/>
    <s v="CASUR"/>
    <s v="NO"/>
    <x v="1"/>
    <n v="0"/>
    <n v="0"/>
    <n v="10000000"/>
  </r>
  <r>
    <n v="4"/>
    <n v="14"/>
    <s v="HERRERA JIMENEZ ELKIR ALEXIS"/>
    <n v="80071062"/>
    <s v="CASUR"/>
    <s v="NO"/>
    <x v="1"/>
    <n v="0"/>
    <n v="0"/>
    <n v="10000000"/>
  </r>
  <r>
    <n v="4"/>
    <n v="15"/>
    <s v="RAMIREZ SUAREZ YANETH CRISTINA"/>
    <n v="51842652"/>
    <s v="CASUR"/>
    <s v="NO"/>
    <x v="1"/>
    <n v="0"/>
    <n v="0"/>
    <n v="10000000"/>
  </r>
  <r>
    <n v="4"/>
    <n v="16"/>
    <s v="CIFUENTES CAYCEDO VICTOR ALFONSO"/>
    <n v="93207426"/>
    <s v="ACTIVOS"/>
    <s v="NO"/>
    <x v="1"/>
    <n v="0"/>
    <n v="32000"/>
    <n v="9968000"/>
  </r>
  <r>
    <n v="4"/>
    <n v="17"/>
    <s v="STAPER CARVAJAL JUAN PABLO"/>
    <n v="88270106"/>
    <s v="ACTIVOS"/>
    <s v="NO"/>
    <x v="81"/>
    <n v="0"/>
    <n v="4800"/>
    <n v="1495200"/>
  </r>
  <r>
    <n v="4"/>
    <n v="18"/>
    <s v="MUÑETON LOAIZA JAIRO IVAN"/>
    <n v="18493775"/>
    <s v="CASUR"/>
    <s v="NO"/>
    <x v="1"/>
    <n v="0"/>
    <n v="0"/>
    <n v="10000000"/>
  </r>
  <r>
    <n v="4"/>
    <n v="19"/>
    <s v="DELGADO FRANCO JHON FREDY"/>
    <n v="1032070299"/>
    <s v="ACTIVOS"/>
    <s v="NO"/>
    <x v="40"/>
    <n v="0"/>
    <n v="16000"/>
    <n v="4984000"/>
  </r>
  <r>
    <n v="4"/>
    <n v="20"/>
    <s v="GUTIERREZ NARANJO MILENA"/>
    <n v="52897040"/>
    <s v="ACTIVOS"/>
    <s v="NO"/>
    <x v="1"/>
    <n v="0"/>
    <n v="32000"/>
    <n v="9968000"/>
  </r>
  <r>
    <n v="4"/>
    <n v="21"/>
    <s v="RAMIREZ AVILA JOSE MILCIADES"/>
    <n v="80219655"/>
    <s v="ACTIVOS"/>
    <s v="NO"/>
    <x v="1"/>
    <n v="0"/>
    <n v="32000"/>
    <n v="9968000"/>
  </r>
  <r>
    <n v="4"/>
    <n v="22"/>
    <s v="CEPEDA CHAPARRO FREDY YEREY"/>
    <n v="80748209"/>
    <s v="ACTIVOS"/>
    <s v="NO"/>
    <x v="1"/>
    <n v="0"/>
    <n v="32000"/>
    <n v="9968000"/>
  </r>
  <r>
    <n v="4"/>
    <n v="23"/>
    <s v="JIMENEZ AVILA CARLOS ALBERTO"/>
    <n v="80770089"/>
    <s v="ACTIVOS"/>
    <s v="NO"/>
    <x v="82"/>
    <n v="0"/>
    <n v="3200"/>
    <n v="996800"/>
  </r>
  <r>
    <n v="4"/>
    <n v="24"/>
    <s v="BASTIDAS CUASPU DEYI"/>
    <n v="1075285387"/>
    <s v="ACTIVOS"/>
    <s v="NO"/>
    <x v="1"/>
    <n v="0"/>
    <n v="32000"/>
    <n v="9968000"/>
  </r>
  <r>
    <n v="4"/>
    <n v="25"/>
    <s v="BURGOS CARO MIGUEL EDUARDO"/>
    <n v="1033723767"/>
    <s v="ACTIVOS"/>
    <s v="SI"/>
    <x v="1"/>
    <n v="5653243"/>
    <n v="32000"/>
    <n v="4314757"/>
  </r>
  <r>
    <n v="4"/>
    <n v="26"/>
    <s v="PEÑARETE VACCA MARIO JAVIER"/>
    <n v="80745052"/>
    <s v="ACTIVOS"/>
    <s v="NO"/>
    <x v="1"/>
    <n v="0"/>
    <n v="32000"/>
    <n v="9968000"/>
  </r>
  <r>
    <n v="4"/>
    <n v="27"/>
    <s v="SANCHEZ RODRIGUEZ RICARDO"/>
    <n v="80124121"/>
    <s v="ACTIVOS"/>
    <s v="NO"/>
    <x v="1"/>
    <n v="0"/>
    <n v="32000"/>
    <n v="9968000"/>
  </r>
  <r>
    <n v="4"/>
    <n v="28"/>
    <s v="TELLEZ MELENDEZ DAVID FERNANDO"/>
    <n v="13930130"/>
    <s v="ACTIVOS"/>
    <s v="NO"/>
    <x v="1"/>
    <n v="0"/>
    <n v="32000"/>
    <n v="9968000"/>
  </r>
  <r>
    <n v="4"/>
    <n v="29"/>
    <s v="RODRIGUEZ JARAMILLO ARMANDO ADOLFO"/>
    <n v="8155589"/>
    <s v="CASUR"/>
    <s v="SI"/>
    <x v="1"/>
    <n v="4821170"/>
    <n v="0"/>
    <n v="5178830"/>
  </r>
  <r>
    <n v="4"/>
    <n v="30"/>
    <s v="VARGAS MONCADA YERCICA"/>
    <n v="1022371306"/>
    <s v="ACTIVOS"/>
    <s v="NO"/>
    <x v="0"/>
    <n v="0"/>
    <n v="25600"/>
    <n v="7974400"/>
  </r>
  <r>
    <n v="4"/>
    <n v="31"/>
    <s v="TORRES POLIDORO"/>
    <n v="11408274"/>
    <s v="CASUR"/>
    <s v="NO"/>
    <x v="5"/>
    <n v="0"/>
    <n v="0"/>
    <n v="9000000"/>
  </r>
  <r>
    <n v="4"/>
    <n v="32"/>
    <s v="VARGAS SUAREZ EDWIN LEONARDO"/>
    <n v="1033745594"/>
    <s v="ACTIVOS"/>
    <s v="NO"/>
    <x v="1"/>
    <n v="0"/>
    <n v="32000"/>
    <n v="9968000"/>
  </r>
  <r>
    <n v="4"/>
    <n v="33"/>
    <s v="MENA MENA ROBINSON"/>
    <n v="11804439"/>
    <s v="CASUR"/>
    <s v="NO"/>
    <x v="1"/>
    <n v="0"/>
    <n v="0"/>
    <n v="10000000"/>
  </r>
  <r>
    <n v="4"/>
    <n v="34"/>
    <s v="CARVAJAL CARDENAS OTONIEL"/>
    <n v="93125083"/>
    <s v="CASUR"/>
    <s v="NO"/>
    <x v="1"/>
    <n v="0"/>
    <n v="0"/>
    <n v="10000000"/>
  </r>
  <r>
    <n v="4"/>
    <n v="35"/>
    <s v="MUÑOZ GARCIA URIEL ARTURO"/>
    <n v="80156596"/>
    <s v="CASUR"/>
    <s v="NO"/>
    <x v="1"/>
    <n v="0"/>
    <n v="0"/>
    <n v="10000000"/>
  </r>
  <r>
    <n v="4"/>
    <n v="36"/>
    <s v="QUIMBAYO  SALGAR JHONATAN JAVIER"/>
    <n v="1033746001"/>
    <s v="ACTIVOS"/>
    <s v="SI"/>
    <x v="0"/>
    <n v="804611"/>
    <n v="25600"/>
    <n v="7169789"/>
  </r>
  <r>
    <n v="4"/>
    <n v="37"/>
    <s v="CEPEDA FONTECHA JAIRO FABIAN"/>
    <n v="13959595"/>
    <s v="ACTIVOS"/>
    <s v="NO"/>
    <x v="1"/>
    <n v="0"/>
    <n v="32000"/>
    <n v="9968000"/>
  </r>
  <r>
    <n v="4"/>
    <n v="38"/>
    <s v="RIVERO GRANADOS DEASSY"/>
    <n v="1101687456"/>
    <s v="ACTIVOS"/>
    <s v="NO"/>
    <x v="4"/>
    <n v="0"/>
    <n v="19200"/>
    <n v="5980800"/>
  </r>
  <r>
    <n v="4"/>
    <n v="39"/>
    <s v="VELASCO GUARUMO DAIRO"/>
    <n v="9893562"/>
    <s v="CASUR"/>
    <s v="NO"/>
    <x v="3"/>
    <n v="0"/>
    <n v="0"/>
    <n v="4000000"/>
  </r>
  <r>
    <n v="4"/>
    <n v="40"/>
    <s v="FLOREZ CAMILA ANDREA"/>
    <n v="1020770652"/>
    <s v="ACTIVOS"/>
    <s v="NO"/>
    <x v="4"/>
    <n v="0"/>
    <n v="19200"/>
    <n v="5980800"/>
  </r>
  <r>
    <n v="4"/>
    <n v="41"/>
    <s v="LAGOS MORENO DEISSY MARIBEL"/>
    <n v="1057584021"/>
    <s v="ACTIVOS"/>
    <s v="NO"/>
    <x v="1"/>
    <n v="0"/>
    <n v="32000"/>
    <n v="9968000"/>
  </r>
  <r>
    <n v="4"/>
    <n v="42"/>
    <s v="RINCON VIZCAÍNO  LIDA YAMILE"/>
    <n v="21236791"/>
    <s v="TEGEN"/>
    <s v="NO"/>
    <x v="83"/>
    <n v="0"/>
    <n v="11200"/>
    <n v="3488800"/>
  </r>
  <r>
    <n v="4"/>
    <n v="43"/>
    <s v="SARMIENTO SANCHEZ LUCELY"/>
    <n v="52357826"/>
    <s v="CASUR"/>
    <s v="NO"/>
    <x v="1"/>
    <n v="0"/>
    <n v="0"/>
    <n v="10000000"/>
  </r>
  <r>
    <n v="4"/>
    <n v="44"/>
    <s v="ACEVEDO RODRIGUEZ LUIS GERARDO"/>
    <n v="80724486"/>
    <s v="CASUR"/>
    <s v="NO"/>
    <x v="1"/>
    <n v="0"/>
    <n v="0"/>
    <n v="10000000"/>
  </r>
  <r>
    <n v="4"/>
    <n v="45"/>
    <s v="POBLADOR RODRIGUEZ NELCY ONEIRA"/>
    <n v="52525247"/>
    <s v="ACTIVOS"/>
    <s v="NO"/>
    <x v="1"/>
    <n v="0"/>
    <n v="32000"/>
    <n v="9968000"/>
  </r>
  <r>
    <n v="4"/>
    <n v="46"/>
    <s v="BORDA ARIAS LUIS EDUARDO"/>
    <n v="19056013"/>
    <s v="CASUR"/>
    <s v="NO"/>
    <x v="4"/>
    <n v="0"/>
    <n v="0"/>
    <n v="6000000"/>
  </r>
  <r>
    <n v="4"/>
    <n v="47"/>
    <s v="VEGA TORRES ROMEL ANDRES"/>
    <n v="1045700182"/>
    <s v="ACTIVOS"/>
    <s v="SI"/>
    <x v="2"/>
    <n v="746374"/>
    <n v="20800"/>
    <n v="5732826"/>
  </r>
  <r>
    <n v="4"/>
    <n v="48"/>
    <s v="PARDO IZARIZA HEIDY LORENA"/>
    <n v="1056929668"/>
    <s v="ACTIVOS"/>
    <s v="NO"/>
    <x v="3"/>
    <n v="0"/>
    <n v="12800"/>
    <n v="3987200"/>
  </r>
  <r>
    <n v="4"/>
    <n v="49"/>
    <s v="LOPEZ BERNAL WILBER ELIVER"/>
    <n v="16228041"/>
    <s v="CASUR"/>
    <s v="SI"/>
    <x v="4"/>
    <n v="1609220"/>
    <n v="0"/>
    <n v="4390780"/>
  </r>
  <r>
    <n v="4"/>
    <n v="50"/>
    <s v="LOPEZ NARANJO JORGE DARIO"/>
    <n v="94378934"/>
    <s v="CASUR"/>
    <s v="NO"/>
    <x v="3"/>
    <n v="0"/>
    <n v="0"/>
    <n v="4000000"/>
  </r>
  <r>
    <n v="4"/>
    <n v="51"/>
    <s v="MARULANDA ARIAS JOHN FREDY"/>
    <n v="1053795010"/>
    <s v="ACTIVOS"/>
    <s v="NO"/>
    <x v="64"/>
    <n v="0"/>
    <n v="22400"/>
    <n v="6977600"/>
  </r>
  <r>
    <n v="4"/>
    <n v="52"/>
    <s v="LUCUMI CONGO CAREN LICET"/>
    <n v="1113790109"/>
    <s v="ACTIVOS"/>
    <s v="NO"/>
    <x v="1"/>
    <n v="0"/>
    <n v="32000"/>
    <n v="9968000"/>
  </r>
  <r>
    <n v="4"/>
    <n v="53"/>
    <s v="LINARES PULIDO LEIDY MARCELA"/>
    <n v="1010180650"/>
    <s v="FORPO"/>
    <s v="NO"/>
    <x v="1"/>
    <n v="0"/>
    <n v="20000"/>
    <n v="9980000"/>
  </r>
  <r>
    <n v="4"/>
    <n v="54"/>
    <s v="GUZMAN  ORTEGA JEFFERSON  SMITH"/>
    <n v="1110465069"/>
    <s v="ACTIVOS"/>
    <s v="NO"/>
    <x v="27"/>
    <n v="0"/>
    <n v="128000"/>
    <n v="39872000"/>
  </r>
  <r>
    <n v="4"/>
    <n v="55"/>
    <s v="CONTRERAS PRECIADO JAIME STIHP"/>
    <n v="81740468"/>
    <s v="TEGEN"/>
    <s v="SI"/>
    <x v="21"/>
    <n v="9654308"/>
    <n v="96000"/>
    <n v="20249692"/>
  </r>
  <r>
    <n v="4"/>
    <n v="56"/>
    <s v="RAMIREZ VARGAS FABIAN ENRIQUE"/>
    <n v="79951891"/>
    <s v="CASUR"/>
    <s v="SI"/>
    <x v="14"/>
    <n v="20644064"/>
    <n v="0"/>
    <n v="51355936"/>
  </r>
  <r>
    <n v="4"/>
    <n v="57"/>
    <s v="SANCHEZ MOLINA JORGE ALBERTO"/>
    <n v="1030566003"/>
    <s v="ACTIVOS"/>
    <s v="NO"/>
    <x v="29"/>
    <n v="0"/>
    <n v="160000"/>
    <n v="49840000"/>
  </r>
  <r>
    <n v="4"/>
    <n v="58"/>
    <s v="DIAZ DIAZ CARLOS JULIO"/>
    <n v="19355419"/>
    <s v="CASUR"/>
    <s v="NO"/>
    <x v="21"/>
    <n v="0"/>
    <n v="0"/>
    <n v="30000000"/>
  </r>
  <r>
    <n v="4"/>
    <n v="59"/>
    <s v="MEDINA  CÉSPEDES JAIRO  ANDRES"/>
    <n v="80220133"/>
    <s v="CASUR"/>
    <s v="NO"/>
    <x v="27"/>
    <n v="0"/>
    <n v="0"/>
    <n v="40000000"/>
  </r>
  <r>
    <n v="4"/>
    <n v="60"/>
    <s v="VARGAS  PUENTES GLORIA BEATRIZ"/>
    <n v="1099552365"/>
    <s v="ACTIVOS"/>
    <s v="NO"/>
    <x v="84"/>
    <n v="0"/>
    <n v="89600"/>
    <n v="27910400"/>
  </r>
  <r>
    <n v="4"/>
    <n v="61"/>
    <s v="GALEANO GARCIA TATIANA"/>
    <n v="1023875185"/>
    <s v="ACTIVOS"/>
    <s v="NO"/>
    <x v="41"/>
    <n v="0"/>
    <n v="115200"/>
    <n v="35884800"/>
  </r>
  <r>
    <n v="4"/>
    <n v="62"/>
    <s v="DIAZ DIAZ MARIA DELFINA"/>
    <n v="41484647"/>
    <s v="TEGEN"/>
    <s v="SI"/>
    <x v="12"/>
    <n v="15875065"/>
    <n v="294400"/>
    <n v="75830535"/>
  </r>
  <r>
    <n v="4"/>
    <n v="63"/>
    <s v="MEDINA  MORENO SARA ISABEL"/>
    <n v="40008542"/>
    <s v="TEGEN"/>
    <s v="NO"/>
    <x v="10"/>
    <n v="0"/>
    <n v="192000"/>
    <n v="59808000"/>
  </r>
  <r>
    <n v="4"/>
    <n v="64"/>
    <s v="OSORIO MARTINEZ JOSE YSNEL"/>
    <n v="79537634"/>
    <s v="CASUR"/>
    <s v="NO"/>
    <x v="69"/>
    <n v="0"/>
    <n v="0"/>
    <n v="58000000"/>
  </r>
  <r>
    <n v="4"/>
    <n v="65"/>
    <s v="ZABALA REYES JUAN CARLOS"/>
    <n v="93402240"/>
    <s v="CASUR"/>
    <s v="NO"/>
    <x v="32"/>
    <n v="0"/>
    <n v="0"/>
    <n v="75000000"/>
  </r>
  <r>
    <n v="4"/>
    <n v="66"/>
    <s v="LOPEZ CAMPOS MARTHA MILENA"/>
    <n v="40333417"/>
    <s v="ACTIVOS"/>
    <s v="SI"/>
    <x v="77"/>
    <n v="23300375"/>
    <n v="176000"/>
    <n v="31523625"/>
  </r>
  <r>
    <n v="4"/>
    <n v="67"/>
    <s v="PATIÑO PRADA HENRY ANTONIO"/>
    <n v="10029977"/>
    <s v="CASUR"/>
    <s v="SI"/>
    <x v="77"/>
    <n v="1141659"/>
    <n v="0"/>
    <n v="53858341"/>
  </r>
  <r>
    <n v="4"/>
    <n v="68"/>
    <s v="MONROY HURTADO WILLIAM JOSUE"/>
    <n v="74243027"/>
    <s v="CASUR"/>
    <s v="SI"/>
    <x v="52"/>
    <n v="14718735"/>
    <n v="0"/>
    <n v="31281265"/>
  </r>
  <r>
    <n v="4"/>
    <n v="69"/>
    <s v="RIAÑO GUALDRON CARLOS EDUARDO"/>
    <n v="13928817"/>
    <s v="CASUR"/>
    <s v="NO"/>
    <x v="14"/>
    <n v="0"/>
    <n v="0"/>
    <n v="72000000"/>
  </r>
  <r>
    <n v="4"/>
    <n v="70"/>
    <s v="MEJIA BUITRAGO NATALIA"/>
    <n v="1053798426"/>
    <s v="ACTIVOS"/>
    <s v="SI"/>
    <x v="27"/>
    <n v="4813728"/>
    <n v="128000"/>
    <n v="35058272"/>
  </r>
  <r>
    <n v="4"/>
    <n v="71"/>
    <s v="DIAZ GONZALEZ ALEX NORBERTO"/>
    <n v="93408868"/>
    <s v="CASUR"/>
    <s v="NO"/>
    <x v="67"/>
    <n v="0"/>
    <n v="0"/>
    <n v="42000000"/>
  </r>
  <r>
    <n v="4"/>
    <n v="72"/>
    <s v="SAIZ SAENZ CARLOS JAVIER"/>
    <n v="74244269"/>
    <s v="ACTIVOS"/>
    <s v="NO"/>
    <x v="46"/>
    <n v="0"/>
    <n v="140800"/>
    <n v="43859200"/>
  </r>
  <r>
    <n v="4"/>
    <n v="73"/>
    <s v="BOTINA DAZA ZULY ANDREA"/>
    <n v="1061695157"/>
    <s v="ACTIVOS"/>
    <s v="NO"/>
    <x v="20"/>
    <n v="0"/>
    <n v="102400"/>
    <n v="31897600"/>
  </r>
  <r>
    <n v="4"/>
    <n v="74"/>
    <s v="LEON CANTOR PUREZA DEL CARMEN"/>
    <n v="20666374"/>
    <s v="TEGEN"/>
    <s v="SI"/>
    <x v="38"/>
    <n v="9156299"/>
    <n v="64000"/>
    <n v="10779701"/>
  </r>
  <r>
    <n v="4"/>
    <n v="75"/>
    <s v="MONSALVE GARCÍA JHONATTAN STEEVEN"/>
    <n v="1094247108"/>
    <s v="ACTIVOS"/>
    <s v="NO"/>
    <x v="24"/>
    <n v="0"/>
    <n v="35200"/>
    <n v="10964800"/>
  </r>
  <r>
    <n v="4"/>
    <n v="76"/>
    <s v="TRIANA  ACOSTA  JOSE HERNEY"/>
    <n v="80859329"/>
    <s v="ACTIVOS"/>
    <s v="NO"/>
    <x v="10"/>
    <n v="0"/>
    <n v="192000"/>
    <n v="59808000"/>
  </r>
  <r>
    <n v="4"/>
    <n v="77"/>
    <s v="BEDOYA COPETE MARCELA"/>
    <n v="1088013429"/>
    <s v="ACTIVOS"/>
    <s v="NO"/>
    <x v="85"/>
    <n v="0"/>
    <n v="166400"/>
    <n v="51833600"/>
  </r>
  <r>
    <n v="4"/>
    <n v="78"/>
    <s v="GARAVITO SANCHEZ SANTOS MIGUEL"/>
    <n v="79047125"/>
    <s v="CASUR"/>
    <s v="SI"/>
    <x v="77"/>
    <n v="3116709"/>
    <n v="0"/>
    <n v="51883291"/>
  </r>
  <r>
    <n v="4"/>
    <n v="79"/>
    <s v="ORDOÑEZ LONDOÑO ALEX ELAYNER"/>
    <n v="86075814"/>
    <s v="ACTIVOS"/>
    <s v="SI"/>
    <x v="86"/>
    <n v="34888772"/>
    <n v="281600"/>
    <n v="52829628"/>
  </r>
  <r>
    <n v="4"/>
    <n v="80"/>
    <s v="CASTRO SANCHEZ REINALDO"/>
    <n v="4052770"/>
    <s v="CASUR"/>
    <s v="SI"/>
    <x v="21"/>
    <n v="7423580"/>
    <n v="0"/>
    <n v="22576420"/>
  </r>
  <r>
    <n v="4"/>
    <n v="81"/>
    <s v="TORO HERNANDEZ JOSE SALVADOR"/>
    <n v="17313390"/>
    <s v="CASUR"/>
    <s v="NO"/>
    <x v="21"/>
    <n v="0"/>
    <n v="0"/>
    <n v="30000000"/>
  </r>
  <r>
    <n v="4"/>
    <n v="82"/>
    <s v="HERNANDEZ CAMACHO_x000a_JHONN  HENRY ALEXANDER"/>
    <n v="1097991902"/>
    <s v="ACTIVOS"/>
    <s v="NO"/>
    <x v="21"/>
    <n v="0"/>
    <n v="96000"/>
    <n v="29904000"/>
  </r>
  <r>
    <n v="4"/>
    <n v="83"/>
    <s v="NEIRA LOZANO JAIME ALBERTO"/>
    <n v="79733697"/>
    <s v="CASUR"/>
    <s v="NO"/>
    <x v="65"/>
    <n v="0"/>
    <n v="0"/>
    <n v="110000000"/>
  </r>
  <r>
    <n v="4"/>
    <n v="84"/>
    <s v="ALEMAN ROJAS YESID MATEO"/>
    <n v="11442161"/>
    <s v="CASUR"/>
    <s v="SI"/>
    <x v="29"/>
    <n v="25940774"/>
    <n v="0"/>
    <n v="24059226"/>
  </r>
  <r>
    <n v="4"/>
    <n v="85"/>
    <s v="MURCIA CASAS JORGE ALEXANDER"/>
    <n v="93414466"/>
    <s v="CASUR"/>
    <s v="NO"/>
    <x v="35"/>
    <n v="0"/>
    <n v="0"/>
    <n v="150000000"/>
  </r>
  <r>
    <n v="4"/>
    <n v="86"/>
    <s v="DAVILA BURGOS CECILIA"/>
    <n v="51573006"/>
    <s v="CASUR"/>
    <s v="NO"/>
    <x v="38"/>
    <n v="0"/>
    <n v="0"/>
    <n v="20000000"/>
  </r>
  <r>
    <n v="4"/>
    <n v="87"/>
    <s v="CARDONA BEDOYA SANDRA PATRICIA"/>
    <n v="25221290"/>
    <s v="CASUR"/>
    <s v="SI"/>
    <x v="87"/>
    <n v="60211721"/>
    <n v="0"/>
    <n v="12788279"/>
  </r>
  <r>
    <n v="4"/>
    <n v="88"/>
    <s v="SANCHEZ MONTOYA RICARDO"/>
    <n v="75076576"/>
    <s v="CASUR"/>
    <s v="SI"/>
    <x v="10"/>
    <n v="9045031"/>
    <n v="0"/>
    <n v="50954969"/>
  </r>
  <r>
    <n v="4"/>
    <n v="89"/>
    <s v="ARIZA BUENO LUDIVERLY"/>
    <n v="41913800"/>
    <s v="CASUR"/>
    <s v="SI"/>
    <x v="16"/>
    <n v="11219434"/>
    <n v="0"/>
    <n v="58780566"/>
  </r>
  <r>
    <n v="4"/>
    <n v="90"/>
    <s v="CRUZ MENDOZA DANIEL ALFONSO"/>
    <n v="19331669"/>
    <s v="CASUR"/>
    <s v="NO"/>
    <x v="32"/>
    <n v="0"/>
    <n v="0"/>
    <n v="75000000"/>
  </r>
  <r>
    <n v="4"/>
    <n v="91"/>
    <s v="PERDOMO GUEVARA OMAR FRANCISCO"/>
    <n v="79299527"/>
    <s v="CASUR"/>
    <s v="SI"/>
    <x v="56"/>
    <n v="32063874"/>
    <n v="0"/>
    <n v="87936126"/>
  </r>
  <r>
    <n v="4"/>
    <n v="92"/>
    <s v="PINZON  VARGAS WILSON  OSWALDO"/>
    <n v="80150288"/>
    <s v="CASUR"/>
    <s v="SI"/>
    <x v="51"/>
    <n v="11521121"/>
    <n v="0"/>
    <n v="53478879"/>
  </r>
  <r>
    <n v="4"/>
    <n v="93"/>
    <s v="GONZALEZ HERRERA LUIS FERNANDO"/>
    <n v="75069178"/>
    <s v="CASUR"/>
    <s v="SI"/>
    <x v="35"/>
    <n v="109421959"/>
    <n v="0"/>
    <n v="40578041"/>
  </r>
  <r>
    <n v="4"/>
    <n v="94"/>
    <s v="GONZALEZ PUENTES KELEN JULIETH"/>
    <n v="52194870"/>
    <s v="CASUR"/>
    <s v="SI"/>
    <x v="11"/>
    <n v="68892216"/>
    <n v="0"/>
    <n v="14107784"/>
  </r>
  <r>
    <n v="4"/>
    <n v="95"/>
    <s v="PARRA MARTINEZ LEONARDO"/>
    <n v="80055452"/>
    <s v="CASUR"/>
    <s v="NO"/>
    <x v="6"/>
    <n v="0"/>
    <n v="0"/>
    <n v="15000000"/>
  </r>
  <r>
    <n v="4"/>
    <n v="96"/>
    <s v="ARGUELLO_x000a_VALDERRAMA DIANA CONSEJO"/>
    <n v="23965415"/>
    <s v="CASUR"/>
    <s v="NO"/>
    <x v="39"/>
    <n v="0"/>
    <n v="0"/>
    <n v="109000000"/>
  </r>
  <r>
    <n v="4"/>
    <n v="97"/>
    <s v="REYES SANCHEZ SANDRA MIREYA"/>
    <n v="52272572"/>
    <s v="CASUR"/>
    <s v="SI"/>
    <x v="10"/>
    <n v="44744593"/>
    <n v="0"/>
    <n v="15255407"/>
  </r>
  <r>
    <n v="4"/>
    <n v="98"/>
    <s v="CASTRO MESSA GUILLERMO ARTURO"/>
    <n v="16232299"/>
    <s v="CASUR"/>
    <s v="NO"/>
    <x v="16"/>
    <n v="0"/>
    <n v="0"/>
    <n v="70000000"/>
  </r>
  <r>
    <n v="4"/>
    <n v="99"/>
    <s v="TORRES RAMIREZ JUAN GABRIEL"/>
    <n v="3174390"/>
    <s v="ACTIVOS"/>
    <s v="NO"/>
    <x v="73"/>
    <n v="0"/>
    <n v="300800"/>
    <n v="93699200"/>
  </r>
  <r>
    <n v="4"/>
    <n v="100"/>
    <s v="GOMEZ ALFONSO PAULO ENRIQUE"/>
    <n v="13813897"/>
    <s v="CASUR"/>
    <s v="SI"/>
    <x v="32"/>
    <n v="49470731"/>
    <n v="0"/>
    <n v="25529269"/>
  </r>
  <r>
    <n v="4"/>
    <n v="101"/>
    <s v="JARAMILLO NOREÑA JOSE FERNANDO"/>
    <n v="75066918"/>
    <s v="CASUR"/>
    <s v="SI"/>
    <x v="88"/>
    <n v="14057134"/>
    <n v="0"/>
    <n v="20942866"/>
  </r>
  <r>
    <n v="4"/>
    <n v="102"/>
    <s v="BELTRAN BOHORQUEZ ALEXANDER"/>
    <n v="79809216"/>
    <s v="CASUR"/>
    <s v="NO"/>
    <x v="89"/>
    <n v="0"/>
    <n v="0"/>
    <n v="78000000"/>
  </r>
  <r>
    <n v="4"/>
    <n v="103"/>
    <s v="MARTINEZ RUIZ PEDRO MIGUEL"/>
    <n v="19308567"/>
    <s v="CASUR"/>
    <s v="NO"/>
    <x v="11"/>
    <n v="0"/>
    <n v="0"/>
    <n v="83000000"/>
  </r>
  <r>
    <n v="4"/>
    <n v="104"/>
    <s v="VEGA GOMEZ MAURICIO"/>
    <n v="80095037"/>
    <s v="ACTIVOS"/>
    <s v="NO"/>
    <x v="60"/>
    <n v="0"/>
    <n v="448000"/>
    <n v="139552000"/>
  </r>
  <r>
    <n v="4"/>
    <n v="105"/>
    <s v="MORENO VELANDIA HERNEY"/>
    <n v="80433094"/>
    <s v="CASUR"/>
    <s v="NO"/>
    <x v="10"/>
    <n v="0"/>
    <n v="0"/>
    <n v="60000000"/>
  </r>
  <r>
    <n v="4"/>
    <n v="106"/>
    <s v="CORREDOR BARRERA OSCAR FERNANDO"/>
    <n v="79702374"/>
    <s v="CASUR"/>
    <s v="SI"/>
    <x v="11"/>
    <n v="20142229"/>
    <n v="0"/>
    <n v="62857771"/>
  </r>
  <r>
    <n v="4"/>
    <n v="107"/>
    <s v="SEGURA PASTRANA CORIXA"/>
    <n v="52764959"/>
    <s v="CASUR"/>
    <s v="NO"/>
    <x v="51"/>
    <n v="0"/>
    <n v="0"/>
    <n v="65000000"/>
  </r>
  <r>
    <n v="4"/>
    <n v="108"/>
    <s v="GODOY GODOY ALBERT"/>
    <n v="93414223"/>
    <s v="CASUR"/>
    <s v="SI"/>
    <x v="10"/>
    <n v="10201356"/>
    <n v="0"/>
    <n v="49798644"/>
  </r>
  <r>
    <n v="4"/>
    <n v="109"/>
    <s v="SARMIENTO  GUERRERO ELBER"/>
    <n v="79367116"/>
    <s v="CASUR"/>
    <s v="SI"/>
    <x v="68"/>
    <n v="25313329"/>
    <n v="0"/>
    <n v="30686671"/>
  </r>
  <r>
    <n v="4"/>
    <n v="110"/>
    <s v="VELANDIA SUAREZ GUILIO RENE"/>
    <n v="80229011"/>
    <s v="CASUR"/>
    <s v="SI"/>
    <x v="90"/>
    <n v="27092687"/>
    <n v="0"/>
    <n v="40907313"/>
  </r>
  <r>
    <n v="4"/>
    <n v="111"/>
    <s v="GRACIA VALDES DIEGO ALEJANDRO"/>
    <n v="79187531"/>
    <s v="CASUR"/>
    <s v="SI"/>
    <x v="77"/>
    <n v="21597500"/>
    <n v="0"/>
    <n v="33402500"/>
  </r>
  <r>
    <n v="4"/>
    <n v="112"/>
    <s v="PEÑARANDA RAMIREZ SERGIO ALBERTO"/>
    <n v="80041619"/>
    <s v="ACTIVOS"/>
    <s v="SI"/>
    <x v="35"/>
    <n v="24733541"/>
    <n v="480000"/>
    <n v="124786459"/>
  </r>
  <r>
    <n v="4"/>
    <n v="113"/>
    <s v="GRACIA VALDES EDGAR HUMBERTO"/>
    <n v="79186513"/>
    <s v="CASUR"/>
    <s v="SI"/>
    <x v="10"/>
    <n v="34768660"/>
    <n v="0"/>
    <n v="25231340"/>
  </r>
  <r>
    <n v="4"/>
    <n v="114"/>
    <s v="GAITAN OSUNA WILSON JAVIER"/>
    <n v="80048434"/>
    <s v="CASUR"/>
    <s v="SI"/>
    <x v="86"/>
    <n v="48947280"/>
    <n v="0"/>
    <n v="39052720"/>
  </r>
  <r>
    <n v="4"/>
    <n v="115"/>
    <s v="BRAVO CHACON DEMETRIO"/>
    <n v="79325582"/>
    <s v="CASUR"/>
    <s v="NO"/>
    <x v="88"/>
    <n v="0"/>
    <n v="0"/>
    <n v="35000000"/>
  </r>
  <r>
    <n v="4"/>
    <n v="116"/>
    <s v="GALVIS GARCIA ISABEL"/>
    <n v="63392102"/>
    <s v="CASUR"/>
    <s v="SI"/>
    <x v="23"/>
    <n v="11999659"/>
    <n v="0"/>
    <n v="14000341"/>
  </r>
  <r>
    <n v="4"/>
    <n v="117"/>
    <s v="BERMUDEZ CUESTA DAMARIS ISABEL"/>
    <n v="54256553"/>
    <s v="CASUR"/>
    <s v="NO"/>
    <x v="16"/>
    <n v="0"/>
    <n v="0"/>
    <n v="70000000"/>
  </r>
  <r>
    <n v="4"/>
    <n v="118"/>
    <s v="CALLE RAVE DORA"/>
    <n v="41909671"/>
    <s v="CASUR"/>
    <s v="NO"/>
    <x v="21"/>
    <n v="0"/>
    <n v="0"/>
    <n v="30000000"/>
  </r>
  <r>
    <n v="4"/>
    <n v="119"/>
    <s v="SALAZAR PEDREROS JORGE ELIAS"/>
    <n v="79381612"/>
    <s v="CASUR"/>
    <s v="NO"/>
    <x v="16"/>
    <n v="0"/>
    <n v="0"/>
    <n v="70000000"/>
  </r>
  <r>
    <n v="4"/>
    <n v="120"/>
    <s v="PULIDO TOBO JOSE ANDRES"/>
    <n v="79747659"/>
    <s v="CASUR"/>
    <s v="NO"/>
    <x v="26"/>
    <n v="0"/>
    <n v="0"/>
    <n v="100000000"/>
  </r>
  <r>
    <n v="4"/>
    <n v="121"/>
    <s v="HERNANDEZ_x000a_HERNANDEZ BETTY YANET"/>
    <n v="21112467"/>
    <s v="CASUR"/>
    <s v="SI"/>
    <x v="27"/>
    <n v="14349493"/>
    <n v="0"/>
    <n v="25650507"/>
  </r>
  <r>
    <n v="4"/>
    <n v="122"/>
    <s v="SARMIENTO BERNAL ANDRES OSWALDO"/>
    <n v="80054791"/>
    <s v="CASUR"/>
    <s v="NO"/>
    <x v="38"/>
    <n v="0"/>
    <n v="0"/>
    <n v="20000000"/>
  </r>
  <r>
    <n v="4"/>
    <n v="123"/>
    <s v="CIPRIAN MAYORGA PABLO EMILIO"/>
    <n v="17411594"/>
    <s v="CASUR"/>
    <s v="NO"/>
    <x v="29"/>
    <n v="0"/>
    <n v="0"/>
    <n v="50000000"/>
  </r>
  <r>
    <n v="4"/>
    <n v="124"/>
    <s v="FONSECA NAICIPA DIEGO ALEJANDRO"/>
    <n v="79107443"/>
    <s v="CASUR"/>
    <s v="NO"/>
    <x v="30"/>
    <n v="0"/>
    <n v="0"/>
    <n v="86000000"/>
  </r>
  <r>
    <n v="4"/>
    <n v="125"/>
    <s v="GUTIERREZ BELTRAN FABIO ARLEY"/>
    <n v="75096968"/>
    <s v="CASUR"/>
    <s v="SI"/>
    <x v="11"/>
    <n v="30247334"/>
    <n v="0"/>
    <n v="52752666"/>
  </r>
  <r>
    <n v="4"/>
    <n v="126"/>
    <s v="ACOSTA MOYA JOSE FERNANDO"/>
    <n v="17420797"/>
    <s v="CASUR"/>
    <s v="SI"/>
    <x v="91"/>
    <n v="32663618"/>
    <n v="0"/>
    <n v="71336382"/>
  </r>
  <r>
    <n v="4"/>
    <n v="127"/>
    <s v="CABRA URREGO MARTHA CLARIZA"/>
    <n v="39549710"/>
    <s v="CASUR"/>
    <s v="SI"/>
    <x v="92"/>
    <n v="47289830"/>
    <n v="0"/>
    <n v="64710170"/>
  </r>
  <r>
    <n v="4"/>
    <n v="128"/>
    <s v="RUIZ GARZON PABLO FERNEY"/>
    <n v="79508991"/>
    <s v="CASUR"/>
    <s v="SI"/>
    <x v="35"/>
    <n v="64109030"/>
    <n v="0"/>
    <n v="85890970"/>
  </r>
  <r>
    <n v="4"/>
    <n v="129"/>
    <s v="MORENO JHON EDWARD"/>
    <n v="93436652"/>
    <s v="CASUR"/>
    <s v="NO"/>
    <x v="44"/>
    <n v="0"/>
    <n v="0"/>
    <n v="85000000"/>
  </r>
  <r>
    <n v="4"/>
    <n v="130"/>
    <s v="BETANCUR ARANGO JORGE RENE"/>
    <n v="75039790"/>
    <s v="CASUR"/>
    <s v="NO"/>
    <x v="73"/>
    <n v="0"/>
    <n v="0"/>
    <n v="94000000"/>
  </r>
  <r>
    <n v="4"/>
    <n v="131"/>
    <s v="VARGAS PINILLA JEISSON ENRIQUE"/>
    <n v="80202483"/>
    <s v="CASUR"/>
    <s v="SI"/>
    <x v="35"/>
    <n v="39729317"/>
    <n v="0"/>
    <n v="110270683"/>
  </r>
  <r>
    <n v="4"/>
    <n v="132"/>
    <s v="GOMEZ GARZON ELISABED"/>
    <n v="52062994"/>
    <s v="CASUR"/>
    <s v="SI"/>
    <x v="43"/>
    <n v="30629710"/>
    <n v="0"/>
    <n v="32370290"/>
  </r>
  <r>
    <n v="4"/>
    <n v="133"/>
    <s v="AGUDELO RODRIGUEZ JOSE GREGORIO"/>
    <n v="357671"/>
    <s v="CASUR"/>
    <s v="NO"/>
    <x v="6"/>
    <n v="0"/>
    <n v="0"/>
    <n v="15000000"/>
  </r>
  <r>
    <n v="4"/>
    <n v="134"/>
    <s v="ORDOÑEZ ANACONA HAROLD"/>
    <n v="10542783"/>
    <s v="CASUR"/>
    <s v="NO"/>
    <x v="16"/>
    <n v="0"/>
    <n v="0"/>
    <n v="70000000"/>
  </r>
  <r>
    <n v="4"/>
    <n v="135"/>
    <s v="SANCHEZ TORRES HECTOR ALEJANDRO"/>
    <n v="18125631"/>
    <s v="CASUR"/>
    <s v="SI"/>
    <x v="35"/>
    <n v="53022961"/>
    <n v="0"/>
    <n v="96977039"/>
  </r>
  <r>
    <n v="4"/>
    <n v="136"/>
    <s v="CARDONA RIOS NESTOR JAIME"/>
    <n v="75087623"/>
    <s v="CASUR"/>
    <s v="NO"/>
    <x v="8"/>
    <n v="0"/>
    <n v="0"/>
    <n v="12000000"/>
  </r>
  <r>
    <n v="4"/>
    <n v="137"/>
    <s v="MUÑOZ RIASCOS CARLOS GERMAN"/>
    <n v="79538957"/>
    <s v="CASUR"/>
    <s v="NO"/>
    <x v="10"/>
    <n v="0"/>
    <n v="0"/>
    <n v="60000000"/>
  </r>
  <r>
    <n v="4"/>
    <n v="138"/>
    <s v="GOMEZ  LUNA LUIS ALBERTO"/>
    <n v="88200208"/>
    <s v="CASUR"/>
    <s v="NO"/>
    <x v="35"/>
    <n v="0"/>
    <n v="0"/>
    <n v="150000000"/>
  </r>
  <r>
    <n v="4"/>
    <n v="139"/>
    <s v="BARRERO QUIROGA HECTOR EDUARDO"/>
    <n v="11323500"/>
    <s v="CASUR"/>
    <s v="NO"/>
    <x v="93"/>
    <n v="0"/>
    <n v="0"/>
    <n v="82000000"/>
  </r>
  <r>
    <n v="4"/>
    <n v="140"/>
    <s v="CORTES URIBE JAIME ALEXANDER"/>
    <n v="94072593"/>
    <s v="CASUR"/>
    <s v="NO"/>
    <x v="29"/>
    <n v="0"/>
    <n v="0"/>
    <n v="50000000"/>
  </r>
  <r>
    <n v="4"/>
    <n v="141"/>
    <s v="DORADO GAVIRIA JAIME ENRIQUE"/>
    <n v="16794456"/>
    <s v="CASUR"/>
    <s v="NO"/>
    <x v="20"/>
    <n v="0"/>
    <n v="0"/>
    <n v="32000000"/>
  </r>
  <r>
    <n v="4"/>
    <n v="142"/>
    <s v="MORA DE VIVAS TERESITA DE JESUS"/>
    <n v="22064776"/>
    <s v="TEGEN"/>
    <s v="NO"/>
    <x v="13"/>
    <n v="0"/>
    <n v="80000"/>
    <n v="24920000"/>
  </r>
  <r>
    <n v="4"/>
    <n v="143"/>
    <s v="BECERRA GARCIA MARIA DEL CARMEN"/>
    <n v="51892031"/>
    <s v="TEGEN"/>
    <s v="NO"/>
    <x v="88"/>
    <n v="0"/>
    <n v="112000"/>
    <n v="34888000"/>
  </r>
  <r>
    <n v="4"/>
    <n v="144"/>
    <s v="MEJIA CARLOS ALBERTO"/>
    <n v="98646980"/>
    <s v="CASUR"/>
    <s v="SI"/>
    <x v="10"/>
    <n v="16555681"/>
    <n v="0"/>
    <n v="43444319"/>
  </r>
  <r>
    <n v="4"/>
    <n v="145"/>
    <s v="YATE RUIZ NELSON"/>
    <n v="14395173"/>
    <s v="ACTIVOS"/>
    <s v="SI"/>
    <x v="84"/>
    <n v="1879355"/>
    <n v="56000"/>
    <n v="26064645"/>
  </r>
  <r>
    <n v="4"/>
    <n v="146"/>
    <s v="JARAMILLO VILLAMIL CAROLINA"/>
    <n v="52973620"/>
    <s v="ACTIVOS"/>
    <s v="SI"/>
    <x v="94"/>
    <n v="76049848"/>
    <n v="230000"/>
    <n v="38720152"/>
  </r>
  <r>
    <n v="4"/>
    <n v="147"/>
    <s v="MONDRAGON PIÑEROS JUAN PABLO"/>
    <n v="74282376"/>
    <s v="ACTIVOS"/>
    <s v="NO"/>
    <x v="95"/>
    <n v="0"/>
    <n v="226000"/>
    <n v="112774000"/>
  </r>
  <r>
    <n v="4"/>
    <n v="148"/>
    <s v="MORENO NIÑO JUAN CARLOS"/>
    <n v="91015407"/>
    <s v="ACTIVOS"/>
    <s v="SI"/>
    <x v="96"/>
    <n v="30534241"/>
    <n v="238000"/>
    <n v="88227759"/>
  </r>
  <r>
    <n v="4"/>
    <n v="149"/>
    <s v="VELASQUEZ CAMACHO WILFREDO"/>
    <n v="80545292"/>
    <s v="ACTIVOS"/>
    <s v="NO"/>
    <x v="26"/>
    <n v="0"/>
    <n v="200000"/>
    <n v="99800000"/>
  </r>
  <r>
    <n v="4"/>
    <n v="150"/>
    <s v="TAPIAS VILLAMIL ALDO GIOVANNI"/>
    <n v="79971555"/>
    <s v="ACTIVOS"/>
    <s v="NO"/>
    <x v="16"/>
    <n v="0"/>
    <n v="140000"/>
    <n v="69860000"/>
  </r>
  <r>
    <n v="4"/>
    <n v="151"/>
    <s v="VALENCIA GRISALES BIBIANA  YANETH"/>
    <n v="24829384"/>
    <s v="ACTIVOS"/>
    <s v="SI"/>
    <x v="54"/>
    <n v="44801865"/>
    <n v="160000"/>
    <n v="35038135"/>
  </r>
  <r>
    <n v="4"/>
    <n v="152"/>
    <s v="SANCHEZ FARFAN CAMILO ANDRES"/>
    <n v="79998243"/>
    <s v="ACTIVOS"/>
    <s v="NO"/>
    <x v="6"/>
    <n v="0"/>
    <n v="30000"/>
    <n v="14970000"/>
  </r>
  <r>
    <n v="4"/>
    <n v="153"/>
    <s v="BUSTAMANTE SALDAÑA OLBER ANIBAL"/>
    <n v="94473335"/>
    <s v="ACTIVOS"/>
    <s v="SI"/>
    <x v="16"/>
    <n v="44166638"/>
    <n v="140000"/>
    <n v="25693362"/>
  </r>
  <r>
    <n v="4"/>
    <n v="154"/>
    <s v="TOTENA GIRON JAMES EVELIO"/>
    <n v="5824198"/>
    <s v="ACTIVOS"/>
    <s v="SI"/>
    <x v="97"/>
    <n v="16588032"/>
    <n v="178000"/>
    <n v="72233968"/>
  </r>
  <r>
    <n v="4"/>
    <n v="155"/>
    <s v="CAMARGO MONROY JHON JAIRO"/>
    <n v="74359799"/>
    <s v="ACTIVOS"/>
    <s v="NO"/>
    <x v="29"/>
    <n v="0"/>
    <n v="100000"/>
    <n v="49900000"/>
  </r>
  <r>
    <n v="4"/>
    <n v="156"/>
    <s v="REYES PUENTES JULIE PAOLA"/>
    <n v="23783756"/>
    <s v="ACTIVOS"/>
    <s v="SI"/>
    <x v="35"/>
    <n v="75888827"/>
    <n v="300000"/>
    <n v="73811173"/>
  </r>
  <r>
    <n v="4"/>
    <n v="157"/>
    <s v="GARCIA AMAYA RAFAEL EDGARDO"/>
    <n v="79169735"/>
    <s v="ACTIVOS"/>
    <s v="SI"/>
    <x v="65"/>
    <n v="93092716"/>
    <n v="220000"/>
    <n v="16687284"/>
  </r>
  <r>
    <n v="4"/>
    <n v="158"/>
    <s v="NINO AREVALO ALDEMAR"/>
    <n v="79768015"/>
    <s v="ACTIVOS"/>
    <s v="NO"/>
    <x v="85"/>
    <n v="0"/>
    <n v="104000"/>
    <n v="51896000"/>
  </r>
  <r>
    <n v="4"/>
    <n v="159"/>
    <s v="REVELO PINCHAO CHARLES JHON"/>
    <n v="87715475"/>
    <s v="ACTIVOS"/>
    <s v="NO"/>
    <x v="96"/>
    <n v="0"/>
    <n v="238000"/>
    <n v="118762000"/>
  </r>
  <r>
    <n v="4"/>
    <n v="160"/>
    <s v="SANABRIA RODRIGUEZ DANILO"/>
    <n v="79833103"/>
    <s v="ACTIVOS"/>
    <s v="NO"/>
    <x v="95"/>
    <n v="0"/>
    <n v="226000"/>
    <n v="112774000"/>
  </r>
  <r>
    <n v="4"/>
    <n v="161"/>
    <s v="MACANA GOMEZ JOSE SANTIAGO"/>
    <n v="80008500"/>
    <s v="ACTIVOS"/>
    <s v="NO"/>
    <x v="41"/>
    <n v="0"/>
    <n v="72000"/>
    <n v="35928000"/>
  </r>
  <r>
    <n v="4"/>
    <n v="162"/>
    <s v="MORA MORALES SANDRA YANETH"/>
    <n v="40401940"/>
    <s v="ACTIVOS"/>
    <s v="SI"/>
    <x v="98"/>
    <n v="102489504"/>
    <n v="236000"/>
    <n v="15274496"/>
  </r>
  <r>
    <n v="4"/>
    <n v="163"/>
    <s v="ALDANA GARCIA JOHNNY ALEXANDER"/>
    <n v="80801628"/>
    <s v="FORPO"/>
    <s v="SI"/>
    <x v="99"/>
    <n v="19232919"/>
    <n v="124000"/>
    <n v="42643081"/>
  </r>
  <r>
    <n v="5"/>
    <n v="1"/>
    <s v="SUAREZ VELANDIA ELIANETH JACQUELINE"/>
    <n v="46457641"/>
    <s v="ACTIVOS"/>
    <s v="NO"/>
    <x v="1"/>
    <n v="0"/>
    <n v="13334"/>
    <n v="9986666"/>
  </r>
  <r>
    <n v="5"/>
    <n v="2"/>
    <s v="MARTINEZ CRUZ OSCAR OSWALDO"/>
    <n v="79989772"/>
    <s v="ACTIVOS"/>
    <s v="NO"/>
    <x v="64"/>
    <n v="0"/>
    <n v="9334"/>
    <n v="6990666"/>
  </r>
  <r>
    <n v="5"/>
    <n v="3"/>
    <s v="VASQUEZ PEREZ NATALIA"/>
    <n v="1018345578"/>
    <s v="ACTIVOS"/>
    <s v="NO"/>
    <x v="61"/>
    <n v="0"/>
    <n v="2667"/>
    <n v="1997333"/>
  </r>
  <r>
    <n v="5"/>
    <n v="4"/>
    <s v="SUAREZ NIÑO YEISON ENRIQUE"/>
    <n v="80932614"/>
    <s v="ACTIVOS"/>
    <s v="NO"/>
    <x v="64"/>
    <n v="0"/>
    <n v="9334"/>
    <n v="6990666"/>
  </r>
  <r>
    <n v="5"/>
    <n v="5"/>
    <s v="PINZON ZARMIENTO HUGO LEONARDO"/>
    <n v="11524444"/>
    <s v="ACTIVOS"/>
    <s v="NO"/>
    <x v="0"/>
    <n v="0"/>
    <n v="10667"/>
    <n v="7989333"/>
  </r>
  <r>
    <n v="5"/>
    <n v="6"/>
    <s v="MONTENEGRO OROZCO JOHN  JAIRO"/>
    <n v="1014227242"/>
    <s v="ACTIVOS"/>
    <s v="NO"/>
    <x v="4"/>
    <n v="0"/>
    <n v="8000"/>
    <n v="5992000"/>
  </r>
  <r>
    <n v="5"/>
    <n v="7"/>
    <s v="ROMERO CRISTIANO MIGUEL  DARIO"/>
    <n v="1121834035"/>
    <s v="ACTIVOS"/>
    <s v="NO"/>
    <x v="62"/>
    <n v="0"/>
    <n v="4000"/>
    <n v="2996000"/>
  </r>
  <r>
    <n v="5"/>
    <n v="8"/>
    <s v="AMORTEGUI PULIDO NEIDER YOBANY"/>
    <n v="1068975047"/>
    <s v="ACTIVOS"/>
    <s v="SI"/>
    <x v="1"/>
    <n v="4179032"/>
    <n v="13334"/>
    <n v="5807634"/>
  </r>
  <r>
    <n v="5"/>
    <n v="9"/>
    <s v="HERNANDEZ FORERO JANETT MIREYA"/>
    <n v="51645363"/>
    <s v="TEGEN"/>
    <s v="NO"/>
    <x v="1"/>
    <n v="0"/>
    <n v="13334"/>
    <n v="9986666"/>
  </r>
  <r>
    <n v="5"/>
    <n v="10"/>
    <s v="OBANDO JIMENEZ WILLIAM ADOLFO"/>
    <n v="1110524666"/>
    <s v="ACTIVOS"/>
    <s v="NO"/>
    <x v="3"/>
    <n v="0"/>
    <n v="5334"/>
    <n v="3994666"/>
  </r>
  <r>
    <n v="5"/>
    <n v="11"/>
    <s v="AMARIS DEL REAL DIEGO"/>
    <n v="88275462"/>
    <s v="ACTIVOS"/>
    <s v="NO"/>
    <x v="1"/>
    <n v="0"/>
    <n v="13334"/>
    <n v="9986666"/>
  </r>
  <r>
    <n v="5"/>
    <n v="12"/>
    <s v="HERNANDEZ  SANCHEZ SNEIDER PASTOR"/>
    <n v="1121840671"/>
    <s v="ACTIVOS"/>
    <s v="NO"/>
    <x v="1"/>
    <n v="0"/>
    <n v="13334"/>
    <n v="9986666"/>
  </r>
  <r>
    <n v="5"/>
    <n v="13"/>
    <s v="PACHECO ARISTIZABAL MARIO ANDRES"/>
    <n v="1096038332"/>
    <s v="ACTIVOS"/>
    <s v="NO"/>
    <x v="1"/>
    <n v="0"/>
    <n v="13334"/>
    <n v="9986666"/>
  </r>
  <r>
    <n v="5"/>
    <n v="14"/>
    <s v="BARRIENTOS_x000a_AVENDAÑO RAMIRO ARNULFO"/>
    <n v="71312968"/>
    <s v="ACTIVOS"/>
    <s v="NO"/>
    <x v="1"/>
    <n v="0"/>
    <n v="13334"/>
    <n v="9986666"/>
  </r>
  <r>
    <n v="5"/>
    <n v="15"/>
    <s v="GUERRERO HERNANDEZ BRAYAN FERNEY"/>
    <n v="1124066976"/>
    <s v="ACTIVOS"/>
    <s v="NO"/>
    <x v="4"/>
    <n v="0"/>
    <n v="8000"/>
    <n v="5992000"/>
  </r>
  <r>
    <n v="5"/>
    <n v="16"/>
    <s v="GARZON CESPEDES HEINER GERMAN"/>
    <n v="1110479440"/>
    <s v="ACTIVOS"/>
    <s v="NO"/>
    <x v="40"/>
    <n v="0"/>
    <n v="6667"/>
    <n v="4993333"/>
  </r>
  <r>
    <n v="5"/>
    <n v="17"/>
    <s v="MARIN MORALES JUAN FERNANDO"/>
    <n v="75103031"/>
    <s v="ACTIVOS"/>
    <s v="NO"/>
    <x v="1"/>
    <n v="0"/>
    <n v="13334"/>
    <n v="9986666"/>
  </r>
  <r>
    <n v="5"/>
    <n v="18"/>
    <s v="MENDOZA PADILLA JAIME HERNAN DARIO"/>
    <n v="91017615"/>
    <s v="ACTIVOS"/>
    <s v="NO"/>
    <x v="40"/>
    <n v="0"/>
    <n v="6667"/>
    <n v="4993333"/>
  </r>
  <r>
    <n v="5"/>
    <n v="19"/>
    <s v="ACEVEDO ALVAREZ MAGDA PILAR"/>
    <n v="46456607"/>
    <s v="ACTIVOS"/>
    <s v="NO"/>
    <x v="3"/>
    <n v="0"/>
    <n v="5334"/>
    <n v="3994666"/>
  </r>
  <r>
    <n v="5"/>
    <n v="20"/>
    <s v="CELIS CAMPOS ROBINSON"/>
    <n v="1019014332"/>
    <s v="ACTIVOS"/>
    <s v="NO"/>
    <x v="1"/>
    <n v="0"/>
    <n v="13334"/>
    <n v="9986666"/>
  </r>
  <r>
    <n v="5"/>
    <n v="21"/>
    <s v="MACÍAS  SERPA  JOSE DAVID"/>
    <n v="1049566947"/>
    <s v="ACTIVOS"/>
    <s v="NO"/>
    <x v="1"/>
    <n v="0"/>
    <n v="13334"/>
    <n v="9986666"/>
  </r>
  <r>
    <n v="5"/>
    <n v="22"/>
    <s v="FAGUA MARTINEZ YEFFER FRANCISCO"/>
    <n v="1100580"/>
    <s v="ACTIVOS"/>
    <s v="SI"/>
    <x v="64"/>
    <n v="631454"/>
    <n v="9334"/>
    <n v="6359212"/>
  </r>
  <r>
    <n v="5"/>
    <n v="23"/>
    <s v="GUEVARA GALLEGO JONATHAN"/>
    <n v="71293792"/>
    <s v="ACTIVOS"/>
    <s v="NO"/>
    <x v="3"/>
    <n v="0"/>
    <n v="5334"/>
    <n v="3994666"/>
  </r>
  <r>
    <n v="5"/>
    <n v="24"/>
    <s v="VILLALBA MONTIEL EDUARDO JOSE"/>
    <n v="15725757"/>
    <s v="ACTIVOS"/>
    <s v="NO"/>
    <x v="1"/>
    <n v="0"/>
    <n v="13334"/>
    <n v="9986666"/>
  </r>
  <r>
    <n v="5"/>
    <n v="25"/>
    <s v="PATIÑO  ZULUAGA OSCAR IVAN"/>
    <n v="80251326"/>
    <s v="ACTIVOS"/>
    <s v="SI"/>
    <x v="5"/>
    <n v="4326479"/>
    <n v="12000"/>
    <n v="4661521"/>
  </r>
  <r>
    <n v="5"/>
    <n v="26"/>
    <s v="CARDONA CORREA JOHAN SEBASTIAN"/>
    <n v="1033341371"/>
    <s v="ACTIVOS"/>
    <s v="NO"/>
    <x v="4"/>
    <n v="0"/>
    <n v="8000"/>
    <n v="5992000"/>
  </r>
  <r>
    <n v="5"/>
    <n v="27"/>
    <s v="MARTINEZ HERRERA JUAN GABRIEL"/>
    <n v="11413267"/>
    <s v="ACTIVOS"/>
    <s v="NO"/>
    <x v="40"/>
    <n v="0"/>
    <n v="6667"/>
    <n v="4993333"/>
  </r>
  <r>
    <n v="5"/>
    <n v="28"/>
    <s v="CEPEDA CARRILLO ELDER FRANCISCO"/>
    <n v="88257633"/>
    <s v="ACTIVOS"/>
    <s v="NO"/>
    <x v="1"/>
    <n v="0"/>
    <n v="8334"/>
    <n v="9991666"/>
  </r>
  <r>
    <n v="5"/>
    <n v="29"/>
    <s v="PADILLA TORRES JORGE ARMANDO"/>
    <n v="73202861"/>
    <s v="ACTIVOS"/>
    <s v="NO"/>
    <x v="42"/>
    <n v="0"/>
    <n v="120000"/>
    <n v="89880000"/>
  </r>
  <r>
    <n v="5"/>
    <n v="30"/>
    <s v="ARBELAEZ SOTO ALEXANDER"/>
    <n v="94475042"/>
    <s v="ACTIVOS"/>
    <s v="SI"/>
    <x v="100"/>
    <n v="65399068"/>
    <n v="164000"/>
    <n v="57436932"/>
  </r>
  <r>
    <n v="5"/>
    <n v="31"/>
    <s v="INFANTE MONSALVE EDWIN DAVID"/>
    <n v="80730838"/>
    <s v="ACTIVOS"/>
    <s v="NO"/>
    <x v="49"/>
    <n v="0"/>
    <n v="49334"/>
    <n v="36950666"/>
  </r>
  <r>
    <n v="5"/>
    <n v="32"/>
    <s v="GALEANO IBARRA JOSE HUMBERTO"/>
    <n v="1069924923"/>
    <s v="ACTIVOS"/>
    <s v="NO"/>
    <x v="80"/>
    <n v="0"/>
    <n v="18667"/>
    <n v="13981333"/>
  </r>
  <r>
    <n v="5"/>
    <n v="33"/>
    <s v="BOLIVAR OSORIO ALEXANDER ISMAEL"/>
    <n v="7601283"/>
    <s v="ACTIVOS"/>
    <s v="SI"/>
    <x v="70"/>
    <n v="32896362"/>
    <n v="78667"/>
    <n v="26024971"/>
  </r>
  <r>
    <n v="5"/>
    <n v="34"/>
    <s v="BUENO JIMÉNEZ JHON FREDDY"/>
    <n v="80215820"/>
    <s v="ACTIVOS"/>
    <s v="NO"/>
    <x v="29"/>
    <n v="0"/>
    <n v="66667"/>
    <n v="49933333"/>
  </r>
  <r>
    <n v="5"/>
    <n v="35"/>
    <s v="BARBOSA DIAZ JOHN ALEXANDER"/>
    <n v="13959353"/>
    <s v="ACTIVOS"/>
    <s v="SI"/>
    <x v="41"/>
    <n v="18364622"/>
    <n v="48000"/>
    <n v="17587378"/>
  </r>
  <r>
    <n v="5"/>
    <n v="36"/>
    <s v="SANDOVAL CORREA GUSTAVO"/>
    <n v="19367113"/>
    <s v="TEGEN"/>
    <s v="NO"/>
    <x v="47"/>
    <n v="0"/>
    <n v="21334"/>
    <n v="15978666"/>
  </r>
  <r>
    <n v="5"/>
    <n v="37"/>
    <s v="REYES ABRIL JUAN GUILLERMO"/>
    <n v="7181041"/>
    <s v="ACTIVOS"/>
    <s v="NO"/>
    <x v="27"/>
    <n v="0"/>
    <n v="53334"/>
    <n v="39946666"/>
  </r>
  <r>
    <n v="5"/>
    <n v="38"/>
    <s v="VILLEGAS VALENCIA LUISA FERNANDA"/>
    <n v="1054995068"/>
    <s v="ACTIVOS"/>
    <s v="NO"/>
    <x v="48"/>
    <n v="0"/>
    <n v="65334"/>
    <n v="48934666"/>
  </r>
  <r>
    <n v="5"/>
    <n v="39"/>
    <s v="LEON CASTAÑEDA YEFERSSON"/>
    <n v="1122131621"/>
    <s v="ACTIVOS"/>
    <s v="NO"/>
    <x v="101"/>
    <n v="0"/>
    <n v="25334"/>
    <n v="18974666"/>
  </r>
  <r>
    <n v="5"/>
    <n v="40"/>
    <s v="PRADA CIPRIAN DEIBI"/>
    <n v="1105687025"/>
    <s v="ACTIVOS"/>
    <s v="NO"/>
    <x v="102"/>
    <n v="0"/>
    <n v="72000"/>
    <n v="53928000"/>
  </r>
  <r>
    <n v="5"/>
    <n v="41"/>
    <s v="GONZALEZ HERNANDEZ MELISSA"/>
    <n v="1122649957"/>
    <s v="ACTIVOS"/>
    <s v="SI"/>
    <x v="78"/>
    <n v="4698474"/>
    <n v="44000"/>
    <n v="28257526"/>
  </r>
  <r>
    <n v="5"/>
    <n v="42"/>
    <s v="MONTAÑO VALENZUELA FRANKLIN HARVEY"/>
    <n v="1019023346"/>
    <s v="ACTIVOS"/>
    <s v="NO"/>
    <x v="16"/>
    <n v="0"/>
    <n v="93334"/>
    <n v="69906666"/>
  </r>
  <r>
    <n v="5"/>
    <n v="43"/>
    <s v="HENAO HERNANDEZ JOHN ANDRES"/>
    <n v="80144332"/>
    <s v="ACTIVOS"/>
    <s v="SI"/>
    <x v="53"/>
    <n v="6780436"/>
    <n v="60000"/>
    <n v="38159564"/>
  </r>
  <r>
    <n v="5"/>
    <n v="44"/>
    <s v="CUENCA CASTRO ANDRES FELIPE"/>
    <n v="1115190919"/>
    <s v="ACTIVOS"/>
    <s v="NO"/>
    <x v="85"/>
    <n v="0"/>
    <n v="69334"/>
    <n v="51930666"/>
  </r>
  <r>
    <n v="5"/>
    <n v="45"/>
    <s v="CRUZ RODOLFO ALEXANDER"/>
    <n v="86078251"/>
    <s v="ACTIVOS"/>
    <s v="NO"/>
    <x v="14"/>
    <n v="0"/>
    <n v="96000"/>
    <n v="71904000"/>
  </r>
  <r>
    <n v="5"/>
    <n v="46"/>
    <s v="BENAVIDES PATIÑO CARLOS  HUMBERTO"/>
    <n v="1085264316"/>
    <s v="ACTIVOS"/>
    <s v="NO"/>
    <x v="47"/>
    <n v="0"/>
    <n v="21334"/>
    <n v="15978666"/>
  </r>
  <r>
    <n v="5"/>
    <n v="47"/>
    <s v="NIÑO PULIDO LADY NATHALIE"/>
    <n v="57466678"/>
    <s v="ACTIVOS"/>
    <s v="SI"/>
    <x v="51"/>
    <n v="23161569"/>
    <n v="86667"/>
    <n v="41751764"/>
  </r>
  <r>
    <n v="5"/>
    <n v="48"/>
    <s v="MACHOA PANAIFO ROSA CLAVELA"/>
    <n v="41060690"/>
    <s v="ACTIVOS"/>
    <s v="NO"/>
    <x v="27"/>
    <n v="0"/>
    <n v="53334"/>
    <n v="39946666"/>
  </r>
  <r>
    <n v="5"/>
    <n v="49"/>
    <s v="BOHORQUEZ GOMEZ CESAR AUGUSTO"/>
    <n v="74170130"/>
    <s v="ACTIVOS"/>
    <s v="NO"/>
    <x v="21"/>
    <n v="0"/>
    <n v="40000"/>
    <n v="29960000"/>
  </r>
  <r>
    <n v="5"/>
    <n v="50"/>
    <s v="GARCIA SERRANO JUAN CARLOS"/>
    <n v="13720117"/>
    <s v="TEGEN"/>
    <s v="NO"/>
    <x v="21"/>
    <n v="0"/>
    <n v="40000"/>
    <n v="29960000"/>
  </r>
  <r>
    <n v="5"/>
    <n v="51"/>
    <s v="CALDERON DUEÑAS ESTEBAN ALEJANDRO"/>
    <n v="86083190"/>
    <s v="ACTIVOS"/>
    <s v="NO"/>
    <x v="29"/>
    <n v="0"/>
    <n v="66667"/>
    <n v="49933333"/>
  </r>
  <r>
    <n v="5"/>
    <n v="52"/>
    <s v="MORA MUÑOZ DIEGO EDIXON"/>
    <n v="79973729"/>
    <s v="ACTIVOS"/>
    <s v="NO"/>
    <x v="29"/>
    <n v="0"/>
    <n v="41667"/>
    <n v="49958333"/>
  </r>
  <r>
    <n v="5"/>
    <n v="53"/>
    <s v="PEÑA GOMEZ JOSE FRANCISCO"/>
    <n v="79960501"/>
    <s v="ACTIVOS"/>
    <s v="NO"/>
    <x v="24"/>
    <n v="0"/>
    <n v="9167"/>
    <n v="10990833"/>
  </r>
  <r>
    <n v="5"/>
    <n v="54"/>
    <s v="CARDENAS PEÑA OSCAR ANDRES"/>
    <n v="80202480"/>
    <s v="ACTIVOS"/>
    <s v="NO"/>
    <x v="90"/>
    <n v="0"/>
    <n v="56667"/>
    <n v="67943333"/>
  </r>
  <r>
    <n v="5"/>
    <n v="55"/>
    <s v="GONZALEZ CAICEDO JORGE ARMANDO"/>
    <n v="413457"/>
    <s v="ACTIVOS"/>
    <s v="NO"/>
    <x v="65"/>
    <n v="0"/>
    <n v="91667"/>
    <n v="109908333"/>
  </r>
  <r>
    <n v="5"/>
    <n v="56"/>
    <s v="APARICIO  CARDENAS LUIS ANTONIO"/>
    <n v="79908915"/>
    <s v="ACTIVOS"/>
    <s v="SI"/>
    <x v="29"/>
    <n v="27797381"/>
    <n v="41667"/>
    <n v="22160952"/>
  </r>
  <r>
    <n v="5"/>
    <n v="57"/>
    <s v="GALLEGO DUQUE JAVIER RAUL"/>
    <n v="9817450"/>
    <s v="ACTIVOS"/>
    <s v="NO"/>
    <x v="35"/>
    <n v="0"/>
    <n v="125000"/>
    <n v="149875000"/>
  </r>
  <r>
    <n v="5"/>
    <n v="58"/>
    <s v="MENDEZ AVENDAÑO EDGAR ALBEIRO"/>
    <n v="79834542"/>
    <s v="ACTIVOS"/>
    <s v="NO"/>
    <x v="80"/>
    <n v="0"/>
    <n v="11667"/>
    <n v="13988333"/>
  </r>
  <r>
    <n v="5"/>
    <n v="59"/>
    <s v="MONTOYA BONILLA JUAN FELIPE"/>
    <n v="76332011"/>
    <s v="ACTIVOS"/>
    <s v="NO"/>
    <x v="29"/>
    <n v="0"/>
    <n v="41667"/>
    <n v="49958333"/>
  </r>
  <r>
    <n v="5"/>
    <n v="60"/>
    <s v="SEGURA RODRIGUEZ JOHN ALEXANDER"/>
    <n v="80183431"/>
    <s v="ACTIVOS"/>
    <s v="SI"/>
    <x v="71"/>
    <n v="69402524"/>
    <n v="75834"/>
    <n v="21521642"/>
  </r>
  <r>
    <n v="5"/>
    <n v="61"/>
    <s v="VILLOTA TITISTAR EVER JAIRO"/>
    <n v="12754312"/>
    <s v="ACTIVOS"/>
    <s v="NO"/>
    <x v="21"/>
    <n v="0"/>
    <n v="25000"/>
    <n v="29975000"/>
  </r>
  <r>
    <n v="5"/>
    <n v="62"/>
    <s v="CHAVES VARGAS CARLOS ROBERTO"/>
    <n v="79180245"/>
    <s v="ACTIVOS"/>
    <s v="NO"/>
    <x v="53"/>
    <n v="0"/>
    <n v="37500"/>
    <n v="44962500"/>
  </r>
  <r>
    <n v="5"/>
    <n v="63"/>
    <s v="GIRON LOPEZ ANDERSON"/>
    <n v="80725304"/>
    <s v="ACTIVOS"/>
    <s v="SI"/>
    <x v="26"/>
    <n v="8603207"/>
    <n v="83334"/>
    <n v="91313459"/>
  </r>
  <r>
    <n v="5"/>
    <n v="64"/>
    <s v="HOYOS MONCADA OLVER ANDRES"/>
    <n v="9910480"/>
    <s v="ACTIVOS"/>
    <s v="NO"/>
    <x v="24"/>
    <n v="0"/>
    <n v="9167"/>
    <n v="10990833"/>
  </r>
  <r>
    <n v="5"/>
    <n v="65"/>
    <s v="COPETE REYES MIGUEL FERNANDO"/>
    <n v="13871978"/>
    <s v="ACTIVOS"/>
    <s v="NO"/>
    <x v="26"/>
    <n v="0"/>
    <n v="83334"/>
    <n v="99916666"/>
  </r>
  <r>
    <n v="5"/>
    <n v="66"/>
    <s v="CARDOZO MURILLO LUZ MELIDA"/>
    <n v="37945897"/>
    <s v="ACTIVOS"/>
    <s v="NO"/>
    <x v="103"/>
    <n v="0"/>
    <n v="22500"/>
    <n v="26977500"/>
  </r>
  <r>
    <n v="5"/>
    <n v="67"/>
    <s v="DEVIA ORTIZ JAIRO ANDRES"/>
    <n v="93134394"/>
    <s v="ACTIVOS"/>
    <s v="NO"/>
    <x v="21"/>
    <n v="0"/>
    <n v="25000"/>
    <n v="29975000"/>
  </r>
  <r>
    <n v="6"/>
    <n v="1"/>
    <s v="SEPULVEDA PALENCIA CARLOS EDUARDO"/>
    <n v="1075221010"/>
    <s v="ACTIVOS"/>
    <s v="NO"/>
    <x v="40"/>
    <n v="0"/>
    <n v="1334"/>
    <n v="4998666"/>
  </r>
  <r>
    <n v="6"/>
    <n v="2"/>
    <s v="LARGO MOZO ANDER ARBEY"/>
    <n v="1056710018"/>
    <s v="ACTIVOS"/>
    <s v="NO"/>
    <x v="1"/>
    <n v="0"/>
    <n v="2667"/>
    <n v="9997333"/>
  </r>
  <r>
    <n v="6"/>
    <n v="3"/>
    <s v="REYES AVILA GERARDO ALFONSO"/>
    <n v="7184844"/>
    <s v="ACTIVOS"/>
    <s v="NO"/>
    <x v="1"/>
    <n v="0"/>
    <n v="2667"/>
    <n v="9997333"/>
  </r>
  <r>
    <n v="6"/>
    <n v="4"/>
    <s v="ALFONSO DE_x000a_SALAMANCA FANNY MARINA"/>
    <n v="41607497"/>
    <s v="TEGEN"/>
    <s v="NO"/>
    <x v="4"/>
    <n v="0"/>
    <n v="1600"/>
    <n v="5998400"/>
  </r>
  <r>
    <n v="6"/>
    <n v="5"/>
    <s v="ALZATE RIAÑO ARBEY"/>
    <n v="94280233"/>
    <s v="CASUR"/>
    <s v="NO"/>
    <x v="1"/>
    <n v="0"/>
    <n v="2667"/>
    <n v="9997333"/>
  </r>
  <r>
    <n v="6"/>
    <n v="6"/>
    <s v="LOZADA AVILA HECTOR ANDREY"/>
    <n v="1055553213"/>
    <s v="ACTIVOS"/>
    <s v="NO"/>
    <x v="40"/>
    <n v="0"/>
    <n v="1334"/>
    <n v="4998666"/>
  </r>
  <r>
    <n v="6"/>
    <n v="7"/>
    <s v="ROBAYO LEAL MARTHA CECILIA"/>
    <n v="43925242"/>
    <s v="ACTIVOS"/>
    <s v="SI"/>
    <x v="1"/>
    <n v="5229819"/>
    <n v="2667"/>
    <n v="4767514"/>
  </r>
  <r>
    <n v="6"/>
    <n v="8"/>
    <s v="PENA REINA CLAUDIA LORENA"/>
    <n v="1109380079"/>
    <s v="ACTIVOS"/>
    <s v="NO"/>
    <x v="1"/>
    <n v="0"/>
    <n v="2667"/>
    <n v="9997333"/>
  </r>
  <r>
    <n v="6"/>
    <n v="9"/>
    <s v="GUTIERREZ GUTIERREZ JOHNNY ELKIN"/>
    <n v="15962256"/>
    <s v="CASUR"/>
    <s v="NO"/>
    <x v="64"/>
    <n v="0"/>
    <n v="1867"/>
    <n v="6998133"/>
  </r>
  <r>
    <n v="6"/>
    <n v="10"/>
    <s v="URIBE SANCHEZ JOHN ANDERSON"/>
    <n v="1075233224"/>
    <s v="ACTIVOS"/>
    <s v="NO"/>
    <x v="5"/>
    <n v="0"/>
    <n v="2400"/>
    <n v="8997600"/>
  </r>
  <r>
    <n v="6"/>
    <n v="11"/>
    <s v="AGUILAR RODRIGUEZ JAIME"/>
    <n v="93469043"/>
    <s v="ACTIVOS"/>
    <s v="NO"/>
    <x v="40"/>
    <n v="0"/>
    <n v="834"/>
    <n v="4999166"/>
  </r>
  <r>
    <n v="6"/>
    <n v="12"/>
    <s v="AMAYA RIAÑO MARIA CELINA"/>
    <n v="41606758"/>
    <s v="TEGEN"/>
    <s v="NO"/>
    <x v="26"/>
    <n v="0"/>
    <n v="26667"/>
    <n v="99973333"/>
  </r>
  <r>
    <n v="6"/>
    <n v="13"/>
    <s v="MARTINEZ CASTAÑEDA CARLOS EDUA"/>
    <n v="79352216"/>
    <s v="CASUR"/>
    <s v="SI"/>
    <x v="69"/>
    <n v="8034365"/>
    <n v="15467"/>
    <n v="49950168"/>
  </r>
  <r>
    <n v="6"/>
    <n v="14"/>
    <s v="CHAVARRO LOZANO JORGE ARMANDO"/>
    <n v="1075212886"/>
    <s v="ACTIVOS"/>
    <s v="NO"/>
    <x v="93"/>
    <n v="0"/>
    <n v="21867"/>
    <n v="81978133"/>
  </r>
  <r>
    <n v="6"/>
    <n v="15"/>
    <s v="VARGAS RODRÍGUEZ JULIAN NICOLÁS"/>
    <n v="1033757446"/>
    <s v="ACTIVOS"/>
    <s v="NO"/>
    <x v="29"/>
    <n v="0"/>
    <n v="13334"/>
    <n v="49986666"/>
  </r>
  <r>
    <n v="6"/>
    <n v="16"/>
    <s v="LOPEZ MORALES GERMAN DARIO"/>
    <n v="16138916"/>
    <s v="CASUR"/>
    <s v="NO"/>
    <x v="88"/>
    <n v="0"/>
    <n v="9334"/>
    <n v="34990666"/>
  </r>
  <r>
    <n v="6"/>
    <n v="17"/>
    <s v="TANGARIFE HIGUITA RODRIGO ANTONIO"/>
    <n v="1035282175"/>
    <s v="ACTIVOS"/>
    <s v="SI"/>
    <x v="104"/>
    <n v="19043709"/>
    <n v="20267"/>
    <n v="56936024"/>
  </r>
  <r>
    <n v="6"/>
    <n v="18"/>
    <s v="LOPEZ ARANZAZU DUVAN  ANTONIO"/>
    <n v="1110528541"/>
    <s v="ACTIVOS"/>
    <s v="SI"/>
    <x v="22"/>
    <n v="43436291"/>
    <n v="12534"/>
    <n v="3551175"/>
  </r>
  <r>
    <n v="6"/>
    <n v="19"/>
    <s v="ROMERO MANCERA MIGUEL ARVEY"/>
    <n v="80112152"/>
    <s v="ACTIVOS"/>
    <s v="SI"/>
    <x v="28"/>
    <n v="2617331"/>
    <n v="6134"/>
    <n v="20376535"/>
  </r>
  <r>
    <n v="6"/>
    <n v="20"/>
    <s v="OSPINA MUÑOZ OLMER"/>
    <n v="79302055"/>
    <s v="CASUR"/>
    <s v="NO"/>
    <x v="105"/>
    <n v="0"/>
    <n v="10134"/>
    <n v="37989866"/>
  </r>
  <r>
    <n v="6"/>
    <n v="21"/>
    <s v="DAZA ELKYN FERNEY"/>
    <n v="1016009266"/>
    <s v="ACTIVOS"/>
    <s v="NO"/>
    <x v="38"/>
    <n v="0"/>
    <n v="5334"/>
    <n v="19994666"/>
  </r>
  <r>
    <n v="6"/>
    <n v="22"/>
    <s v="ARANGO GONZALEZ JUAN PABLO"/>
    <n v="1053774847"/>
    <s v="ACTIVOS"/>
    <s v="SI"/>
    <x v="55"/>
    <n v="11565752"/>
    <n v="13600"/>
    <n v="39420648"/>
  </r>
  <r>
    <n v="6"/>
    <n v="23"/>
    <s v="BEDOYA HERNANDEZ JULIAN  DAVID"/>
    <n v="1053774065"/>
    <s v="ACTIVOS"/>
    <s v="NO"/>
    <x v="24"/>
    <n v="0"/>
    <n v="2934"/>
    <n v="10997066"/>
  </r>
  <r>
    <n v="6"/>
    <n v="24"/>
    <s v="AGUDELO CARDONA NELSON"/>
    <n v="75086299"/>
    <s v="CASUR"/>
    <s v="SI"/>
    <x v="10"/>
    <n v="30031007"/>
    <n v="16000"/>
    <n v="29952993"/>
  </r>
  <r>
    <n v="6"/>
    <n v="25"/>
    <s v="BENAVIDES URBINA TITO FABIAN"/>
    <n v="98389441"/>
    <s v="CASUR"/>
    <s v="NO"/>
    <x v="27"/>
    <n v="0"/>
    <n v="10667"/>
    <n v="39989333"/>
  </r>
  <r>
    <n v="6"/>
    <n v="26"/>
    <s v="SERRANO JOSE ARISTOGENES"/>
    <n v="179543"/>
    <s v="CASUR"/>
    <s v="NO"/>
    <x v="29"/>
    <n v="0"/>
    <n v="13334"/>
    <n v="49986666"/>
  </r>
  <r>
    <n v="6"/>
    <n v="27"/>
    <s v="ACOSTA DE LA CRUZ WILBER"/>
    <n v="77013294"/>
    <s v="CASUR"/>
    <s v="SI"/>
    <x v="14"/>
    <n v="32591449"/>
    <n v="19200"/>
    <n v="39389351"/>
  </r>
  <r>
    <n v="6"/>
    <n v="28"/>
    <s v="PULIDO BLANCO EDUARDO MARIA"/>
    <n v="19403855"/>
    <s v="CASUR"/>
    <s v="SI"/>
    <x v="25"/>
    <n v="25540960"/>
    <n v="24800"/>
    <n v="67434240"/>
  </r>
  <r>
    <n v="6"/>
    <n v="29"/>
    <s v="LOZANO RIVERA DORIS ADRIANA"/>
    <n v="51992382"/>
    <s v="CASUR"/>
    <s v="SI"/>
    <x v="35"/>
    <n v="80616242"/>
    <n v="40000"/>
    <n v="69343758"/>
  </r>
  <r>
    <n v="6"/>
    <n v="30"/>
    <s v="GIRON LUQUE CARLOS EDUARDO"/>
    <n v="79783992"/>
    <s v="CASUR"/>
    <s v="NO"/>
    <x v="35"/>
    <n v="0"/>
    <n v="40000"/>
    <n v="149960000"/>
  </r>
  <r>
    <n v="6"/>
    <n v="31"/>
    <s v="COTE MOGOLLON NOEL FRANCISCO"/>
    <n v="88156970"/>
    <s v="CASUR"/>
    <s v="NO"/>
    <x v="54"/>
    <n v="0"/>
    <n v="21334"/>
    <n v="79978666"/>
  </r>
  <r>
    <n v="6"/>
    <n v="32"/>
    <s v="CORDOBA ALVAREZ FRANCISCO JAVIER"/>
    <n v="7166220"/>
    <s v="CASUR"/>
    <s v="NO"/>
    <x v="32"/>
    <n v="0"/>
    <n v="20000"/>
    <n v="74980000"/>
  </r>
  <r>
    <n v="6"/>
    <n v="33"/>
    <s v="PEREZ  HERNANDEZ ALEXANDER"/>
    <n v="88193045"/>
    <s v="CASUR"/>
    <s v="NO"/>
    <x v="106"/>
    <n v="0"/>
    <n v="7734"/>
    <n v="28992266"/>
  </r>
  <r>
    <n v="6"/>
    <n v="34"/>
    <s v="CASTAÑEDA ROJAS SAUL ANTONIO"/>
    <n v="79986603"/>
    <s v="CASUR"/>
    <s v="NO"/>
    <x v="11"/>
    <n v="0"/>
    <n v="22134"/>
    <n v="82977866"/>
  </r>
  <r>
    <n v="6"/>
    <n v="35"/>
    <s v="JARAMILLO JAIME DE JESUS"/>
    <n v="6478639"/>
    <s v="CASUR"/>
    <s v="SI"/>
    <x v="16"/>
    <n v="29637791"/>
    <n v="18667"/>
    <n v="40343542"/>
  </r>
  <r>
    <n v="6"/>
    <n v="36"/>
    <s v="LOSADA RODRIGUEZ RAUL"/>
    <n v="12237544"/>
    <s v="CASUR"/>
    <s v="NO"/>
    <x v="29"/>
    <n v="0"/>
    <n v="13334"/>
    <n v="49986666"/>
  </r>
  <r>
    <n v="6"/>
    <n v="37"/>
    <s v="TELLEZ CERON YOAN MANUEL"/>
    <n v="79894670"/>
    <s v="CASUR"/>
    <s v="NO"/>
    <x v="46"/>
    <n v="0"/>
    <n v="11734"/>
    <n v="43988266"/>
  </r>
  <r>
    <n v="6"/>
    <n v="38"/>
    <s v="ESTRADA NUÑEZ JEFFERSON"/>
    <n v="1015993696"/>
    <s v="ACTIVOS"/>
    <s v="NO"/>
    <x v="88"/>
    <n v="0"/>
    <n v="9334"/>
    <n v="34990666"/>
  </r>
  <r>
    <n v="6"/>
    <n v="39"/>
    <s v="BENAVIDES  LUIS MARTIN"/>
    <n v="76307587"/>
    <s v="CASUR"/>
    <s v="NO"/>
    <x v="8"/>
    <n v="0"/>
    <n v="3200"/>
    <n v="11996800"/>
  </r>
  <r>
    <n v="6"/>
    <n v="40"/>
    <s v="RUIZ RODOLFO"/>
    <n v="80365157"/>
    <s v="CASUR"/>
    <s v="NO"/>
    <x v="27"/>
    <n v="0"/>
    <n v="10667"/>
    <n v="39989333"/>
  </r>
  <r>
    <n v="6"/>
    <n v="41"/>
    <s v="MARTINEZ ORTIZ JAVIER"/>
    <n v="79367184"/>
    <s v="CASUR"/>
    <s v="NO"/>
    <x v="21"/>
    <n v="0"/>
    <n v="8000"/>
    <n v="29992000"/>
  </r>
  <r>
    <n v="6"/>
    <n v="42"/>
    <s v="CORDOBA  OVIEDO SANDY MAGALLY"/>
    <n v="65799660"/>
    <s v="CASUR"/>
    <s v="NO"/>
    <x v="107"/>
    <n v="0"/>
    <n v="17067"/>
    <n v="63982933"/>
  </r>
  <r>
    <n v="6"/>
    <n v="43"/>
    <s v="PUENTES RAVE LUIS ALEJANDRO"/>
    <n v="16079748"/>
    <s v="ACTIVOS"/>
    <s v="NO"/>
    <x v="38"/>
    <n v="0"/>
    <n v="3334"/>
    <n v="19996666"/>
  </r>
  <r>
    <n v="6"/>
    <n v="44"/>
    <s v="CANDAMIL DEL CASTILLO ANA JOHANA"/>
    <n v="33070311"/>
    <s v="ACTIVOS"/>
    <s v="NO"/>
    <x v="42"/>
    <n v="0"/>
    <n v="15000"/>
    <n v="89985000"/>
  </r>
  <r>
    <n v="7"/>
    <n v="1"/>
    <s v="TENSA DUARTE EDWIN"/>
    <n v="1014182745"/>
    <s v="ACTIVOS"/>
    <s v="NO"/>
    <x v="1"/>
    <n v="0"/>
    <n v="53334"/>
    <n v="9946666"/>
  </r>
  <r>
    <n v="7"/>
    <n v="2"/>
    <s v="VARELAS VALENCIA JAIME ALEJANDRO"/>
    <n v="1152456535"/>
    <s v="ACTIVOS"/>
    <s v="NO"/>
    <x v="3"/>
    <n v="0"/>
    <n v="21334"/>
    <n v="3978666"/>
  </r>
  <r>
    <n v="7"/>
    <n v="3"/>
    <s v="ORTEGA LOPEZ HERNAN CAMILO"/>
    <n v="1061371157"/>
    <s v="ACTIVOS"/>
    <s v="NO"/>
    <x v="1"/>
    <n v="0"/>
    <n v="53334"/>
    <n v="9946666"/>
  </r>
  <r>
    <n v="7"/>
    <n v="4"/>
    <s v="URREA GARZON OSCAR FERNANDO"/>
    <n v="1012322548"/>
    <s v="ACTIVOS"/>
    <s v="NO"/>
    <x v="5"/>
    <n v="0"/>
    <n v="48000"/>
    <n v="8952000"/>
  </r>
  <r>
    <n v="7"/>
    <n v="5"/>
    <s v="DÍAZ CONCICION HENRY OSWALDO"/>
    <n v="74378723"/>
    <s v="ACTIVOS"/>
    <s v="NO"/>
    <x v="4"/>
    <n v="0"/>
    <n v="32000"/>
    <n v="5968000"/>
  </r>
  <r>
    <n v="7"/>
    <n v="6"/>
    <s v="ESTRADA CANO GUSTAVO ADOLFO"/>
    <n v="1020436917"/>
    <s v="ACTIVOS"/>
    <s v="NO"/>
    <x v="1"/>
    <n v="0"/>
    <n v="53334"/>
    <n v="9946666"/>
  </r>
  <r>
    <n v="7"/>
    <n v="7"/>
    <s v="GUTIÉRREZ GUZMAN DIEGO"/>
    <n v="79990192"/>
    <s v="ACTIVOS"/>
    <s v="NO"/>
    <x v="103"/>
    <n v="0"/>
    <n v="144000"/>
    <n v="26856000"/>
  </r>
  <r>
    <n v="7"/>
    <n v="8"/>
    <s v="MOSCOTE NIETO HERNAN GUILLERMO"/>
    <n v="12645207"/>
    <s v="CASUR"/>
    <s v="NO"/>
    <x v="21"/>
    <n v="0"/>
    <n v="0"/>
    <n v="30000000"/>
  </r>
  <r>
    <n v="7"/>
    <n v="9"/>
    <s v="RIOS BUENO JOSE ARNOLDO"/>
    <n v="1060588501"/>
    <s v="ACTIVOS"/>
    <s v="NO"/>
    <x v="85"/>
    <n v="0"/>
    <n v="277334"/>
    <n v="51722666"/>
  </r>
  <r>
    <n v="7"/>
    <n v="10"/>
    <s v="RIOS BUENO SERGIO"/>
    <n v="1060587566"/>
    <s v="ACTIVOS"/>
    <s v="NO"/>
    <x v="108"/>
    <n v="0"/>
    <n v="96000"/>
    <n v="17904000"/>
  </r>
  <r>
    <n v="7"/>
    <n v="11"/>
    <s v="DURAN AYALA JAMES"/>
    <n v="91479612"/>
    <s v="CASUR"/>
    <s v="NO"/>
    <x v="29"/>
    <n v="0"/>
    <n v="0"/>
    <n v="50000000"/>
  </r>
  <r>
    <n v="7"/>
    <n v="12"/>
    <s v="FLOREZ CAICEDO JAMES ADIDER"/>
    <n v="16377245"/>
    <s v="ACTIVOS"/>
    <s v="NO"/>
    <x v="89"/>
    <n v="0"/>
    <n v="416000"/>
    <n v="77584000"/>
  </r>
  <r>
    <n v="7"/>
    <n v="13"/>
    <s v="BARRERO GARCIA JOAQUIN ."/>
    <n v="11450307"/>
    <s v="CASUR"/>
    <s v="NO"/>
    <x v="29"/>
    <n v="0"/>
    <n v="0"/>
    <n v="50000000"/>
  </r>
  <r>
    <n v="7"/>
    <n v="14"/>
    <s v="GONZALEZ HERRERA LUZ HELENA"/>
    <n v="30291996"/>
    <s v="TEGEN"/>
    <s v="NO"/>
    <x v="6"/>
    <n v="0"/>
    <n v="80000"/>
    <n v="14920000"/>
  </r>
  <r>
    <n v="7"/>
    <n v="15"/>
    <s v="GUTIERREZ PINILLA GELBER HERNAN"/>
    <n v="1110478465"/>
    <s v="ACTIVOS"/>
    <s v="NO"/>
    <x v="109"/>
    <n v="0"/>
    <n v="352000"/>
    <n v="65648000"/>
  </r>
  <r>
    <n v="7"/>
    <n v="16"/>
    <s v="LINARES GARZON EDGAR YESID"/>
    <n v="80725725"/>
    <s v="ACTIVOS"/>
    <s v="NO"/>
    <x v="47"/>
    <n v="0"/>
    <n v="85334"/>
    <n v="15914666"/>
  </r>
  <r>
    <n v="7"/>
    <n v="17"/>
    <s v="ROMERO SOTO DIANA CRISTINA"/>
    <n v="1053781799"/>
    <s v="ACTIVOS"/>
    <s v="NO"/>
    <x v="54"/>
    <n v="0"/>
    <n v="426667"/>
    <n v="79573333"/>
  </r>
  <r>
    <n v="7"/>
    <n v="18"/>
    <s v="GARCÍA ELIANA YULIET"/>
    <n v="21526114"/>
    <s v="ACTIVOS"/>
    <s v="SI"/>
    <x v="29"/>
    <n v="22263027"/>
    <n v="266667"/>
    <n v="27470306"/>
  </r>
  <r>
    <n v="7"/>
    <n v="19"/>
    <s v="GUERRERO  DUEÑAS HENRY DUVAN"/>
    <n v="1033750751"/>
    <s v="ACTIVOS"/>
    <s v="NO"/>
    <x v="6"/>
    <n v="0"/>
    <n v="80000"/>
    <n v="14920000"/>
  </r>
  <r>
    <n v="7"/>
    <n v="20"/>
    <s v="RODRÍGUEZ  TORO JESUS  ALBERTO"/>
    <n v="1102386592"/>
    <s v="ACTIVOS"/>
    <s v="NO"/>
    <x v="78"/>
    <n v="0"/>
    <n v="176000"/>
    <n v="32824000"/>
  </r>
  <r>
    <n v="7"/>
    <n v="21"/>
    <s v="HINCAPIE PULIDO LUZ AMANDA"/>
    <n v="41737932"/>
    <s v="TEGEN"/>
    <s v="SI"/>
    <x v="54"/>
    <n v="33568697"/>
    <n v="426667"/>
    <n v="46004636"/>
  </r>
  <r>
    <n v="7"/>
    <n v="22"/>
    <s v="SALAZAR VALENCIA ALEJANDRO"/>
    <n v="1053781628"/>
    <s v="ACTIVOS"/>
    <s v="NO"/>
    <x v="29"/>
    <n v="0"/>
    <n v="266667"/>
    <n v="49733333"/>
  </r>
  <r>
    <n v="7"/>
    <n v="23"/>
    <s v="GONZALEZ GONZALEZ MARIA EUGENIA"/>
    <n v="30287825"/>
    <s v="TEGEN"/>
    <s v="NO"/>
    <x v="6"/>
    <n v="0"/>
    <n v="80000"/>
    <n v="14920000"/>
  </r>
  <r>
    <n v="7"/>
    <n v="24"/>
    <s v="TORRES MEJIA LUZ MERY"/>
    <n v="23637525"/>
    <s v="CASUR"/>
    <s v="SI"/>
    <x v="85"/>
    <n v="16945067"/>
    <n v="0"/>
    <n v="35054933"/>
  </r>
  <r>
    <n v="7"/>
    <n v="25"/>
    <s v="BASTIDAS PORTILLA PATRICIA DEL SOCORRO"/>
    <n v="59824709"/>
    <s v="CASUR"/>
    <s v="NO"/>
    <x v="54"/>
    <n v="0"/>
    <n v="0"/>
    <n v="80000000"/>
  </r>
  <r>
    <n v="7"/>
    <n v="26"/>
    <s v="GUARNIZO PARRA JORGE ELIECER"/>
    <n v="14323440"/>
    <s v="CASUR"/>
    <s v="SI"/>
    <x v="69"/>
    <n v="20451065"/>
    <n v="0"/>
    <n v="37548935"/>
  </r>
  <r>
    <n v="7"/>
    <n v="27"/>
    <s v="LEON RIAÑO JOSE ROBERTO"/>
    <n v="19444135"/>
    <s v="CASUR"/>
    <s v="NO"/>
    <x v="35"/>
    <n v="0"/>
    <n v="0"/>
    <n v="150000000"/>
  </r>
  <r>
    <n v="7"/>
    <n v="28"/>
    <s v="JEREZ CASTILLO IBETH YAMILE"/>
    <n v="23780177"/>
    <s v="CASUR"/>
    <s v="NO"/>
    <x v="29"/>
    <n v="0"/>
    <n v="0"/>
    <n v="50000000"/>
  </r>
  <r>
    <n v="7"/>
    <n v="29"/>
    <s v="MORENO MIRANDA OSCAR ANTONIO"/>
    <n v="7010502"/>
    <s v="CASUR"/>
    <s v="NO"/>
    <x v="35"/>
    <n v="0"/>
    <n v="0"/>
    <n v="150000000"/>
  </r>
  <r>
    <n v="7"/>
    <n v="30"/>
    <s v="GALLEGO LONDOÑO JORGE WILLIAM"/>
    <n v="15962661"/>
    <s v="ACTIVOS"/>
    <s v="NO"/>
    <x v="38"/>
    <n v="0"/>
    <n v="106667"/>
    <n v="19893333"/>
  </r>
  <r>
    <n v="7"/>
    <n v="31"/>
    <s v="QUINTERO MEDINA GEORGE EDISON"/>
    <n v="94370758"/>
    <s v="CASUR"/>
    <s v="NO"/>
    <x v="29"/>
    <n v="0"/>
    <n v="0"/>
    <n v="50000000"/>
  </r>
  <r>
    <n v="7"/>
    <n v="32"/>
    <s v="CORRALES MONTOYA CARLOS ANDRES"/>
    <n v="75050268"/>
    <s v="CASUR"/>
    <s v="NO"/>
    <x v="37"/>
    <n v="0"/>
    <n v="0"/>
    <n v="21000000"/>
  </r>
  <r>
    <n v="7"/>
    <n v="33"/>
    <s v="MONTENEGRO SIERRA HERNAN SALVADOR"/>
    <n v="79306876"/>
    <s v="TEGEN"/>
    <s v="NO"/>
    <x v="6"/>
    <n v="0"/>
    <n v="80000"/>
    <n v="14920000"/>
  </r>
  <r>
    <n v="7"/>
    <n v="34"/>
    <s v="GOMEZ AGUDELO MILLER ALFONSO"/>
    <n v="1031120565"/>
    <s v="ACTIVOS"/>
    <s v="NO"/>
    <x v="22"/>
    <n v="0"/>
    <n v="250667"/>
    <n v="46749333"/>
  </r>
  <r>
    <n v="7"/>
    <n v="35"/>
    <s v="BRAVO MUÑOZ YUBBY LUCIA"/>
    <n v="1085274073"/>
    <s v="ACTIVOS"/>
    <s v="NO"/>
    <x v="29"/>
    <n v="0"/>
    <n v="266667"/>
    <n v="49733333"/>
  </r>
  <r>
    <n v="7"/>
    <n v="36"/>
    <s v="BEJARANO PINILLA CARLOS ARTURO"/>
    <n v="19180233"/>
    <s v="TEGEN"/>
    <s v="NO"/>
    <x v="29"/>
    <n v="0"/>
    <n v="266667"/>
    <n v="49733333"/>
  </r>
  <r>
    <n v="7"/>
    <n v="37"/>
    <s v="ALVAREZ VARGAS JOSE AUGUSTO"/>
    <n v="78763857"/>
    <s v="ACTIVOS"/>
    <s v="NO"/>
    <x v="10"/>
    <n v="0"/>
    <n v="320000"/>
    <n v="59680000"/>
  </r>
  <r>
    <n v="7"/>
    <n v="38"/>
    <s v="VIVEROS VIAFARA JAIME"/>
    <n v="16734206"/>
    <s v="CASUR"/>
    <s v="NO"/>
    <x v="78"/>
    <n v="0"/>
    <n v="0"/>
    <n v="33000000"/>
  </r>
  <r>
    <n v="7"/>
    <n v="39"/>
    <s v="VARGAS MARIN GERARDO"/>
    <n v="79777706"/>
    <s v="CASUR"/>
    <s v="NO"/>
    <x v="107"/>
    <n v="0"/>
    <n v="0"/>
    <n v="64000000"/>
  </r>
  <r>
    <n v="7"/>
    <n v="40"/>
    <s v="NUÑEZ CORREDOR WILLIAM ORLANDO"/>
    <n v="19272367"/>
    <s v="CASUR"/>
    <s v="SI"/>
    <x v="35"/>
    <n v="132539972"/>
    <n v="0"/>
    <n v="17460028"/>
  </r>
  <r>
    <n v="7"/>
    <n v="41"/>
    <s v="ALBOR GONZALEZ BORIS ALBERTO"/>
    <n v="72154466"/>
    <s v="CASUR"/>
    <s v="NO"/>
    <x v="10"/>
    <n v="0"/>
    <n v="0"/>
    <n v="60000000"/>
  </r>
  <r>
    <n v="7"/>
    <n v="42"/>
    <s v="TORO CARMONA JORGE IVAN"/>
    <n v="17332770"/>
    <s v="CASUR"/>
    <s v="NO"/>
    <x v="29"/>
    <n v="0"/>
    <n v="0"/>
    <n v="50000000"/>
  </r>
  <r>
    <n v="7"/>
    <n v="43"/>
    <s v="ROMERO MONTOYA JAIME ALFREDO"/>
    <n v="7554827"/>
    <s v="CASUR"/>
    <s v="NO"/>
    <x v="42"/>
    <n v="0"/>
    <n v="0"/>
    <n v="90000000"/>
  </r>
  <r>
    <n v="7"/>
    <n v="44"/>
    <s v="CONTRERAS BELLO YOLANDA"/>
    <n v="60253599"/>
    <s v="CASUR"/>
    <s v="NO"/>
    <x v="110"/>
    <n v="0"/>
    <n v="0"/>
    <n v="67000000"/>
  </r>
  <r>
    <n v="7"/>
    <n v="45"/>
    <s v="GAMBA HOMBITA ARLEY"/>
    <n v="80148746"/>
    <m/>
    <s v="NO"/>
    <x v="21"/>
    <n v="0"/>
    <m/>
    <n v="29900000"/>
  </r>
  <r>
    <n v="7"/>
    <n v="46"/>
    <s v="BURBANO URBANO LUIS EDUARDO"/>
    <n v="10303189"/>
    <m/>
    <s v="NO"/>
    <x v="23"/>
    <n v="0"/>
    <m/>
    <n v="25913333"/>
  </r>
  <r>
    <n v="8"/>
    <n v="1"/>
    <s v="PARRA ARAGON CAMILO ANDRES"/>
    <n v="1024463998"/>
    <s v="ACTIVOS"/>
    <s v="NO"/>
    <x v="3"/>
    <n v="0"/>
    <n v="24534"/>
    <n v="3975466"/>
  </r>
  <r>
    <n v="8"/>
    <n v="2"/>
    <s v="ROJAS GALEANO MIGUEL ANGEL"/>
    <n v="1082839259"/>
    <s v="ACTIVOS"/>
    <s v="SI"/>
    <x v="1"/>
    <n v="949933"/>
    <n v="61334"/>
    <n v="8988733"/>
  </r>
  <r>
    <n v="8"/>
    <n v="3"/>
    <s v="SANCHEZ CASTAÑEDA NESTOR DAVID"/>
    <n v="13270255"/>
    <s v="ACTIVOS"/>
    <s v="NO"/>
    <x v="1"/>
    <n v="0"/>
    <n v="61334"/>
    <n v="9938666"/>
  </r>
  <r>
    <n v="8"/>
    <n v="4"/>
    <s v="PINEDA RAMIREZ ROCKNY ANDERSON"/>
    <n v="1000868465"/>
    <s v="ACTIVOS"/>
    <s v="NO"/>
    <x v="40"/>
    <n v="0"/>
    <n v="30667"/>
    <n v="4969333"/>
  </r>
  <r>
    <n v="8"/>
    <n v="5"/>
    <s v="ARISMENDY GOMEZ ALEJANDRA"/>
    <n v="1088009484"/>
    <s v="ACTIVOS"/>
    <s v="NO"/>
    <x v="1"/>
    <n v="0"/>
    <n v="61334"/>
    <n v="9938666"/>
  </r>
  <r>
    <n v="8"/>
    <n v="6"/>
    <s v="SARABIA DÍAZ JEISON ISIDRO"/>
    <n v="80897805"/>
    <s v="ACTIVOS"/>
    <s v="NO"/>
    <x v="16"/>
    <n v="0"/>
    <n v="429334"/>
    <n v="69570666"/>
  </r>
  <r>
    <n v="8"/>
    <n v="7"/>
    <s v="GUEVARA GIRALDO JOHANNA ALEXANDRA"/>
    <n v="53133037"/>
    <s v="ACTIVOS"/>
    <s v="NO"/>
    <x v="7"/>
    <n v="0"/>
    <n v="79734"/>
    <n v="12920266"/>
  </r>
  <r>
    <n v="8"/>
    <n v="8"/>
    <s v="AGUILAR VILLARRAGA HENRY ALBERTO"/>
    <n v="1090464350"/>
    <s v="ACTIVOS"/>
    <s v="NO"/>
    <x v="91"/>
    <n v="0"/>
    <n v="637867"/>
    <n v="103362133"/>
  </r>
  <r>
    <n v="8"/>
    <n v="9"/>
    <s v="TORRES RINCON GILBERTH EFRAIN"/>
    <n v="1022361905"/>
    <s v="ACTIVOS"/>
    <s v="NO"/>
    <x v="54"/>
    <n v="0"/>
    <n v="490667"/>
    <n v="79509333"/>
  </r>
  <r>
    <n v="8"/>
    <n v="10"/>
    <s v="GONZALEZ GONZALEZ CLAUDIA MARCELA"/>
    <n v="52903971"/>
    <s v="ACTIVOS"/>
    <s v="SI"/>
    <x v="53"/>
    <n v="7278133"/>
    <n v="276000"/>
    <n v="37445867"/>
  </r>
  <r>
    <n v="8"/>
    <n v="11"/>
    <s v="GALLON RUIZ JORGE EDUARDO"/>
    <n v="1013577093"/>
    <s v="ACTIVOS"/>
    <s v="SI"/>
    <x v="10"/>
    <n v="13466659"/>
    <n v="368000"/>
    <n v="46165341"/>
  </r>
  <r>
    <n v="8"/>
    <n v="12"/>
    <s v="JIMENEZ CASTAÑO LINA MARCELA"/>
    <n v="1088246638"/>
    <s v="ACTIVOS"/>
    <s v="NO"/>
    <x v="20"/>
    <n v="0"/>
    <n v="196267"/>
    <n v="31803733"/>
  </r>
  <r>
    <n v="8"/>
    <n v="13"/>
    <s v="ORTIZ DIAZ ANTONIO JOSE"/>
    <n v="80039263"/>
    <s v="ACTIVOS"/>
    <s v="NO"/>
    <x v="51"/>
    <n v="0"/>
    <n v="398667"/>
    <n v="64601333"/>
  </r>
  <r>
    <n v="8"/>
    <n v="14"/>
    <s v="GONZALEZ PATIÑO FABIAN"/>
    <n v="1032357546"/>
    <s v="ACTIVOS"/>
    <s v="SI"/>
    <x v="111"/>
    <n v="17376303"/>
    <n v="325067"/>
    <n v="35298630"/>
  </r>
  <r>
    <n v="8"/>
    <n v="15"/>
    <s v="BETANCOURT MARTINEZ DIANA LORENA"/>
    <n v="1113645849"/>
    <s v="ACTIVOS"/>
    <s v="NO"/>
    <x v="77"/>
    <n v="0"/>
    <n v="337334"/>
    <n v="54662666"/>
  </r>
  <r>
    <n v="8"/>
    <n v="16"/>
    <s v="CASTILLO CASTILLO RODOLFO VIDAL"/>
    <n v="93294629"/>
    <s v="CASUR"/>
    <s v="NO"/>
    <x v="27"/>
    <n v="0"/>
    <n v="0"/>
    <n v="40000000"/>
  </r>
  <r>
    <n v="8"/>
    <n v="17"/>
    <s v="GRAJALES NIÑO JEISON ADRIAN"/>
    <n v="19003393"/>
    <s v="ACTIVOS"/>
    <s v="SI"/>
    <x v="52"/>
    <n v="15273478"/>
    <n v="282134"/>
    <n v="30444388"/>
  </r>
  <r>
    <n v="8"/>
    <n v="18"/>
    <s v="TORRES ESPINAL ZURELLY"/>
    <n v="1113630831"/>
    <s v="ACTIVOS"/>
    <s v="NO"/>
    <x v="38"/>
    <n v="0"/>
    <n v="122667"/>
    <n v="19877333"/>
  </r>
  <r>
    <n v="8"/>
    <n v="19"/>
    <s v="OSORIO SANCHEZ ALDERSON DANILO"/>
    <n v="1037599942"/>
    <s v="ACTIVOS"/>
    <s v="SI"/>
    <x v="103"/>
    <n v="947199"/>
    <n v="165600"/>
    <n v="25887201"/>
  </r>
  <r>
    <n v="8"/>
    <n v="20"/>
    <s v="HERRERA JATIVA JAIME ALIRIO"/>
    <n v="87510911"/>
    <s v="CASUR"/>
    <s v="NO"/>
    <x v="21"/>
    <n v="0"/>
    <n v="0"/>
    <n v="30000000"/>
  </r>
  <r>
    <n v="8"/>
    <n v="21"/>
    <s v="CASTAÑO RESTREPO ESTEBAN"/>
    <n v="1088317138"/>
    <s v="ACTIVOS"/>
    <s v="NO"/>
    <x v="29"/>
    <n v="0"/>
    <n v="306667"/>
    <n v="49693333"/>
  </r>
  <r>
    <n v="8"/>
    <n v="22"/>
    <s v="RIVEROS MEDINA RICARDO"/>
    <n v="18263352"/>
    <s v="ACTIVOS"/>
    <s v="NO"/>
    <x v="38"/>
    <n v="0"/>
    <n v="122667"/>
    <n v="19877333"/>
  </r>
  <r>
    <n v="8"/>
    <n v="23"/>
    <s v="SANDOVAL QUITIAN ANA CLAVEL"/>
    <n v="28168799"/>
    <s v="CASUR"/>
    <s v="SI"/>
    <x v="52"/>
    <n v="11628943"/>
    <n v="0"/>
    <n v="34371057"/>
  </r>
  <r>
    <n v="8"/>
    <n v="24"/>
    <s v="PARADA DIAZ GABRIEL"/>
    <n v="80362969"/>
    <s v="CASUR"/>
    <s v="SI"/>
    <x v="35"/>
    <n v="40849110"/>
    <n v="0"/>
    <n v="109150890"/>
  </r>
  <r>
    <n v="8"/>
    <n v="25"/>
    <s v="RUIZ JIMENEZ RODOLFO"/>
    <n v="79901295"/>
    <s v="ACTIVOS"/>
    <s v="SI"/>
    <x v="71"/>
    <n v="8679757"/>
    <n v="558134"/>
    <n v="81762109"/>
  </r>
  <r>
    <n v="8"/>
    <n v="26"/>
    <s v="ARANGO ALZATE JOHN HENRY"/>
    <n v="79442823"/>
    <s v="CASUR"/>
    <s v="NO"/>
    <x v="29"/>
    <n v="0"/>
    <n v="0"/>
    <n v="50000000"/>
  </r>
  <r>
    <n v="8"/>
    <n v="27"/>
    <s v="NIETO CARDENAS EDGAR ENRIQUE"/>
    <n v="79380091"/>
    <s v="CASUR"/>
    <s v="SI"/>
    <x v="95"/>
    <n v="53966353"/>
    <n v="0"/>
    <n v="59033647"/>
  </r>
  <r>
    <n v="8"/>
    <n v="28"/>
    <s v="LEON MONTES JUAN CARLOS"/>
    <n v="79524200"/>
    <s v="CASUR"/>
    <s v="SI"/>
    <x v="35"/>
    <n v="43002766"/>
    <n v="0"/>
    <n v="106997234"/>
  </r>
  <r>
    <n v="8"/>
    <n v="29"/>
    <s v="FIGUEROA MORENO CRISTHIAN ANDRES"/>
    <n v="1024474550"/>
    <s v="ACTIVOS"/>
    <s v="NO"/>
    <x v="112"/>
    <n v="0"/>
    <n v="147200"/>
    <n v="23852800"/>
  </r>
  <r>
    <n v="8"/>
    <n v="30"/>
    <s v="VARGAS PAREDES LEIDY CAROLINA"/>
    <n v="1018408605"/>
    <s v="ACTIVOS"/>
    <s v="NO"/>
    <x v="15"/>
    <n v="0"/>
    <n v="496800"/>
    <n v="80503200"/>
  </r>
  <r>
    <n v="8"/>
    <n v="31"/>
    <s v="LEIVA RODRIGUEZ WILLIAM FARID"/>
    <n v="1016008542"/>
    <s v="ACTIVOS"/>
    <s v="SI"/>
    <x v="25"/>
    <n v="25422233"/>
    <n v="570400"/>
    <n v="67007367"/>
  </r>
  <r>
    <n v="8"/>
    <n v="32"/>
    <s v="SERNA LOPEZ BEATRIZ DEL SOCORRO"/>
    <n v="43554593"/>
    <s v="ACTIVOS"/>
    <s v="NO"/>
    <x v="65"/>
    <n v="0"/>
    <n v="421667"/>
    <n v="109578333"/>
  </r>
  <r>
    <n v="8"/>
    <n v="33"/>
    <s v="PATIÑO VARGAS JORGE IVAN"/>
    <n v="10280735"/>
    <s v="ACTIVOS"/>
    <s v="NO"/>
    <x v="6"/>
    <n v="0"/>
    <n v="57500"/>
    <n v="14942500"/>
  </r>
  <r>
    <n v="8"/>
    <n v="34"/>
    <s v="FUELAGAN CABRERA CARLSO EFREN"/>
    <n v="87100091"/>
    <s v="ACTIVOS"/>
    <s v="SI"/>
    <x v="35"/>
    <n v="41456493"/>
    <n v="575000"/>
    <n v="107968507"/>
  </r>
  <r>
    <n v="8"/>
    <n v="35"/>
    <s v="ORTEGA OTALORA DIEGO"/>
    <n v="80723078"/>
    <s v="ACTIVOS"/>
    <s v="NO"/>
    <x v="54"/>
    <n v="0"/>
    <n v="306667"/>
    <n v="79693333"/>
  </r>
  <r>
    <n v="8"/>
    <n v="36"/>
    <s v="CUADROS VELOZA LIZ WENDY"/>
    <n v="52438529"/>
    <s v="ACTIVOS"/>
    <s v="SI"/>
    <x v="35"/>
    <n v="127399544"/>
    <n v="575000"/>
    <n v="22025456"/>
  </r>
  <r>
    <n v="8"/>
    <n v="37"/>
    <s v="CUBIDES SALAZAR JUAN PABLO"/>
    <n v="79795824"/>
    <s v="ACTIVOS"/>
    <s v="NO"/>
    <x v="60"/>
    <n v="0"/>
    <n v="536667"/>
    <n v="139463333"/>
  </r>
  <r>
    <n v="8"/>
    <n v="38"/>
    <s v="VARGAS BEDOYA DIDIER ANTONIO"/>
    <n v="70420590"/>
    <s v="ACTIVOS"/>
    <s v="NO"/>
    <x v="20"/>
    <n v="0"/>
    <n v="122667"/>
    <n v="31877333"/>
  </r>
  <r>
    <n v="8"/>
    <n v="39"/>
    <s v="ORJUELA BAUTISTA JOSE IVAN"/>
    <n v="79764934"/>
    <s v="ACTIVOS"/>
    <s v="NO"/>
    <x v="10"/>
    <n v="0"/>
    <n v="230000"/>
    <n v="59770000"/>
  </r>
  <r>
    <n v="8"/>
    <n v="40"/>
    <s v="RODRIGUEZ LOZANO RICHARD ANTONIO"/>
    <n v="79671486"/>
    <s v="ACTIVOS"/>
    <s v="SI"/>
    <x v="56"/>
    <n v="64020481"/>
    <n v="460000"/>
    <n v="55519519"/>
  </r>
  <r>
    <n v="8"/>
    <n v="41"/>
    <s v="TORRES CASTELLANOS DIANA CONSTANZA"/>
    <n v="52455605"/>
    <s v="ACTIVOS"/>
    <s v="NO"/>
    <x v="60"/>
    <n v="0"/>
    <n v="536667"/>
    <n v="139463333"/>
  </r>
  <r>
    <n v="9"/>
    <n v="1"/>
    <s v="ALVAREZ GONZALEZ VIVIANA MARCELA"/>
    <n v="1094899032"/>
    <s v="ACTIVOS"/>
    <s v="NO"/>
    <x v="61"/>
    <n v="0"/>
    <n v="1600"/>
    <n v="1998400"/>
  </r>
  <r>
    <n v="9"/>
    <n v="2"/>
    <s v="VARELA BENITEZ SANDRA SORELLY"/>
    <n v="43754179"/>
    <s v="ACTIVOS"/>
    <s v="NO"/>
    <x v="40"/>
    <n v="0"/>
    <n v="4000"/>
    <n v="4996000"/>
  </r>
  <r>
    <n v="9"/>
    <n v="3"/>
    <s v="MONGUI WALTEROS DIEGO ALEXANDER"/>
    <n v="7184895"/>
    <s v="ACTIVOS"/>
    <s v="SI"/>
    <x v="1"/>
    <n v="318254"/>
    <n v="8000"/>
    <n v="9673746"/>
  </r>
  <r>
    <n v="9"/>
    <n v="4"/>
    <s v="CARDENAS GONZALEZ SERGIO EDUARDO"/>
    <n v="1110532848"/>
    <s v="ACTIVOS"/>
    <s v="SI"/>
    <x v="4"/>
    <n v="3094539"/>
    <n v="4800"/>
    <n v="2900661"/>
  </r>
  <r>
    <n v="9"/>
    <n v="5"/>
    <s v="OLAYA AGUDELO MAURICIO ALBERTO"/>
    <n v="98697998"/>
    <s v="ACTIVOS"/>
    <s v="NO"/>
    <x v="62"/>
    <n v="0"/>
    <n v="2400"/>
    <n v="2997600"/>
  </r>
  <r>
    <n v="9"/>
    <n v="6"/>
    <s v="TORRES ANGARITA CRISTIAN IVAN"/>
    <n v="1032384985"/>
    <s v="ACTIVOS"/>
    <s v="NO"/>
    <x v="1"/>
    <n v="0"/>
    <n v="8000"/>
    <n v="9992000"/>
  </r>
  <r>
    <n v="9"/>
    <n v="7"/>
    <s v="MARULANDA AGUIRRE SINDY YURANI"/>
    <n v="1017168122"/>
    <s v="ACTIVOS"/>
    <s v="SI"/>
    <x v="0"/>
    <n v="681222"/>
    <n v="6400"/>
    <n v="7312378"/>
  </r>
  <r>
    <n v="9"/>
    <n v="8"/>
    <s v="RAMIREZ SANCHEZ HERNAN ALONSO"/>
    <n v="1090443088"/>
    <s v="ACTIVOS"/>
    <s v="NO"/>
    <x v="1"/>
    <n v="0"/>
    <n v="8000"/>
    <n v="9992000"/>
  </r>
  <r>
    <n v="9"/>
    <n v="9"/>
    <s v="MONTILLA MANRIQUE LEIDY"/>
    <n v="1121870858"/>
    <s v="ACTIVOS"/>
    <s v="NO"/>
    <x v="1"/>
    <n v="0"/>
    <n v="8000"/>
    <n v="9992000"/>
  </r>
  <r>
    <n v="9"/>
    <n v="10"/>
    <s v="PARRA ESPINEL DEIBY ALEXIS"/>
    <n v="1122128334"/>
    <s v="ACTIVOS"/>
    <s v="SI"/>
    <x v="3"/>
    <n v="540670"/>
    <n v="3200"/>
    <n v="3456130"/>
  </r>
  <r>
    <n v="9"/>
    <n v="11"/>
    <s v="DIAZ GOMEZ DEHIBY ALEXANDER"/>
    <n v="1085279892"/>
    <s v="ACTIVOS"/>
    <s v="NO"/>
    <x v="1"/>
    <n v="0"/>
    <n v="8000"/>
    <n v="9992000"/>
  </r>
  <r>
    <n v="9"/>
    <n v="12"/>
    <s v="GALINDO DIAZ DIEGO ALBERTO"/>
    <n v="1013608666"/>
    <s v="ACTIVOS"/>
    <s v="NO"/>
    <x v="1"/>
    <n v="0"/>
    <n v="8000"/>
    <n v="9992000"/>
  </r>
  <r>
    <n v="9"/>
    <n v="13"/>
    <s v="POSADA ROBLEDO JOHNATAN"/>
    <n v="1088003888"/>
    <s v="ACTIVOS"/>
    <s v="NO"/>
    <x v="1"/>
    <n v="0"/>
    <n v="8000"/>
    <n v="9992000"/>
  </r>
  <r>
    <n v="9"/>
    <n v="14"/>
    <s v="HERRERA RIVERA JEFFERSON HERNAN"/>
    <n v="1097395812"/>
    <s v="ACTIVOS"/>
    <s v="NO"/>
    <x v="62"/>
    <n v="0"/>
    <n v="2400"/>
    <n v="2997600"/>
  </r>
  <r>
    <n v="9"/>
    <n v="15"/>
    <s v="TAPIA CARLOSAMA DEYANIRA LISBEHT"/>
    <n v="1122784150"/>
    <s v="ACTIVOS"/>
    <s v="SI"/>
    <x v="1"/>
    <n v="2145631"/>
    <n v="8000"/>
    <n v="7846369"/>
  </r>
  <r>
    <n v="9"/>
    <n v="16"/>
    <s v="MANRIQUE GUARIN IVAN DARIO"/>
    <n v="1098751032"/>
    <s v="ACTIVOS"/>
    <s v="NO"/>
    <x v="1"/>
    <n v="0"/>
    <n v="8000"/>
    <n v="9992000"/>
  </r>
  <r>
    <n v="9"/>
    <n v="17"/>
    <s v="PAVA VALLEJO OSCAR EDUARDO"/>
    <n v="1019041774"/>
    <s v="ACTIVOS"/>
    <s v="NO"/>
    <x v="1"/>
    <n v="0"/>
    <n v="8000"/>
    <n v="9992000"/>
  </r>
  <r>
    <n v="9"/>
    <n v="18"/>
    <s v="GUTIERREZ GRIMALDO LUIS FELIPE"/>
    <n v="11226803"/>
    <s v="ACTIVOS"/>
    <s v="NO"/>
    <x v="1"/>
    <n v="0"/>
    <n v="8000"/>
    <n v="9992000"/>
  </r>
  <r>
    <n v="9"/>
    <n v="19"/>
    <s v="PINEDA JIMENEZ NELSON ORLANDO"/>
    <n v="1052388643"/>
    <s v="ACTIVOS"/>
    <s v="NO"/>
    <x v="1"/>
    <n v="0"/>
    <n v="8000"/>
    <n v="9992000"/>
  </r>
  <r>
    <n v="9"/>
    <n v="20"/>
    <s v="CRUZ ARBELÁEZ SHARON ANDREA"/>
    <n v="1110564718"/>
    <s v="ACTIVOS"/>
    <s v="NO"/>
    <x v="1"/>
    <n v="0"/>
    <n v="8000"/>
    <n v="9992000"/>
  </r>
  <r>
    <n v="9"/>
    <n v="21"/>
    <s v="URREGO LEON DIANA MILENA"/>
    <n v="52974862"/>
    <s v="ACTIVOS"/>
    <s v="NO"/>
    <x v="1"/>
    <n v="0"/>
    <n v="8000"/>
    <n v="9992000"/>
  </r>
  <r>
    <n v="9"/>
    <n v="22"/>
    <s v="ARENALES_x000a_CASTELLANOS RICARDO ANTONIO"/>
    <n v="91510284"/>
    <s v="ACTIVOS"/>
    <s v="NO"/>
    <x v="1"/>
    <n v="0"/>
    <n v="8000"/>
    <n v="9992000"/>
  </r>
  <r>
    <n v="9"/>
    <n v="23"/>
    <s v="MARTINEZ QUINTERO DIEGO ALEJANDRO"/>
    <n v="1053813879"/>
    <s v="ACTIVOS"/>
    <s v="NO"/>
    <x v="1"/>
    <n v="0"/>
    <n v="8000"/>
    <n v="9992000"/>
  </r>
  <r>
    <n v="9"/>
    <n v="24"/>
    <s v="MELENDEZ  ROJAS RUBEN DARIO"/>
    <n v="1063136350"/>
    <s v="ACTIVOS"/>
    <s v="NO"/>
    <x v="40"/>
    <n v="0"/>
    <n v="4000"/>
    <n v="4996000"/>
  </r>
  <r>
    <n v="9"/>
    <n v="25"/>
    <s v="MADRID RUIZ RAFAEL ARMANDO"/>
    <n v="15645768"/>
    <s v="ACTIVOS"/>
    <s v="NO"/>
    <x v="61"/>
    <n v="0"/>
    <n v="1600"/>
    <n v="1998400"/>
  </r>
  <r>
    <n v="9"/>
    <n v="26"/>
    <s v="BLANCO ASCENCIO JORGE ANDRES"/>
    <n v="1091804736"/>
    <s v="ACTIVOS"/>
    <s v="NO"/>
    <x v="64"/>
    <n v="0"/>
    <n v="5600"/>
    <n v="6994400"/>
  </r>
  <r>
    <n v="9"/>
    <n v="27"/>
    <s v="ROMERO TUIRAN DANIEL EDUARDO"/>
    <n v="1102851336"/>
    <s v="ACTIVOS"/>
    <s v="NO"/>
    <x v="1"/>
    <n v="0"/>
    <n v="8000"/>
    <n v="9992000"/>
  </r>
  <r>
    <n v="9"/>
    <n v="28"/>
    <s v="BERDUGO SARMIENTO GUILLERMO ALBERTO"/>
    <n v="72284085"/>
    <s v="ACTIVOS"/>
    <s v="NO"/>
    <x v="62"/>
    <n v="0"/>
    <n v="2400"/>
    <n v="2997600"/>
  </r>
  <r>
    <n v="9"/>
    <n v="29"/>
    <s v="SALAS PEÑA JUAN PABLO"/>
    <n v="1121876739"/>
    <s v="ACTIVOS"/>
    <s v="NO"/>
    <x v="4"/>
    <n v="0"/>
    <n v="4800"/>
    <n v="5995200"/>
  </r>
  <r>
    <n v="9"/>
    <n v="30"/>
    <s v="SILVA  SOTO  JAVIER ANTONIO"/>
    <n v="7712024"/>
    <s v="ACTIVOS"/>
    <s v="NO"/>
    <x v="1"/>
    <n v="0"/>
    <n v="8000"/>
    <n v="9992000"/>
  </r>
  <r>
    <n v="9"/>
    <n v="31"/>
    <s v="ZAPATA SANCHEZ ANDRES FELIPE"/>
    <n v="1017142820"/>
    <s v="ACTIVOS"/>
    <s v="NO"/>
    <x v="5"/>
    <n v="0"/>
    <n v="7200"/>
    <n v="8992800"/>
  </r>
  <r>
    <n v="9"/>
    <n v="32"/>
    <s v="VERGARA GONZALEZ FREDY NELSON"/>
    <n v="80036779"/>
    <s v="ACTIVOS"/>
    <s v="NO"/>
    <x v="1"/>
    <n v="0"/>
    <n v="8000"/>
    <n v="9992000"/>
  </r>
  <r>
    <n v="9"/>
    <n v="33"/>
    <s v="GARZON CHAVEZ YOVANY ANDRES"/>
    <n v="1023862110"/>
    <s v="ACTIVOS"/>
    <s v="NO"/>
    <x v="1"/>
    <n v="0"/>
    <n v="8000"/>
    <n v="9992000"/>
  </r>
  <r>
    <n v="9"/>
    <n v="34"/>
    <s v="BOTELLO BARRAZA YEISON YAIR"/>
    <n v="1090477733"/>
    <s v="ACTIVOS"/>
    <s v="SI"/>
    <x v="1"/>
    <n v="1760053"/>
    <n v="8000"/>
    <n v="8231947"/>
  </r>
  <r>
    <n v="9"/>
    <n v="35"/>
    <s v="LÓPEZ HOYOS JOHN EDWIN"/>
    <n v="1053800195"/>
    <s v="ACTIVOS"/>
    <s v="NO"/>
    <x v="40"/>
    <n v="0"/>
    <n v="4000"/>
    <n v="4996000"/>
  </r>
  <r>
    <n v="9"/>
    <n v="36"/>
    <s v="CORNEJO CONTRERAS JUAN FELIPE"/>
    <n v="1090455686"/>
    <s v="ACTIVOS"/>
    <s v="NO"/>
    <x v="0"/>
    <n v="0"/>
    <n v="6400"/>
    <n v="7993600"/>
  </r>
  <r>
    <n v="9"/>
    <n v="37"/>
    <s v="CHARRY SANCHEZ CARLOS EDUARDO"/>
    <n v="4438046"/>
    <s v="ACTIVOS"/>
    <s v="NO"/>
    <x v="1"/>
    <n v="0"/>
    <n v="8000"/>
    <n v="9992000"/>
  </r>
  <r>
    <n v="9"/>
    <n v="38"/>
    <s v="GARCES VARGAS SIMON"/>
    <n v="1052402351"/>
    <s v="ACTIVOS"/>
    <s v="NO"/>
    <x v="0"/>
    <n v="0"/>
    <n v="6400"/>
    <n v="7993600"/>
  </r>
  <r>
    <n v="9"/>
    <n v="39"/>
    <s v="GÓMEZ  RODRÍGUEZ CARLOS  ERNESTO"/>
    <n v="1098613224"/>
    <s v="ACTIVOS"/>
    <s v="NO"/>
    <x v="0"/>
    <n v="0"/>
    <n v="6400"/>
    <n v="7993600"/>
  </r>
  <r>
    <n v="9"/>
    <n v="40"/>
    <s v="CIFUENTES RINCON DIEGO FERNANDO"/>
    <n v="1022338818"/>
    <s v="ACTIVOS"/>
    <s v="NO"/>
    <x v="5"/>
    <n v="0"/>
    <n v="7200"/>
    <n v="8992800"/>
  </r>
  <r>
    <n v="9"/>
    <n v="41"/>
    <s v="CESPEDES TONCEL LEIDY  JOHANA"/>
    <n v="1019076067"/>
    <s v="ACTIVOS"/>
    <s v="NO"/>
    <x v="3"/>
    <n v="0"/>
    <n v="3200"/>
    <n v="3996800"/>
  </r>
  <r>
    <n v="9"/>
    <n v="42"/>
    <s v="URIBE MARTÍNEZ MARCOS"/>
    <n v="13742908"/>
    <s v="ACTIVOS"/>
    <s v="SI"/>
    <x v="5"/>
    <n v="3180585"/>
    <n v="7200"/>
    <n v="5812215"/>
  </r>
  <r>
    <n v="9"/>
    <n v="43"/>
    <s v="RIOS RAMIREZ YORMAN ALONSO"/>
    <n v="1061625058"/>
    <s v="ACTIVOS"/>
    <s v="NO"/>
    <x v="64"/>
    <n v="0"/>
    <n v="5600"/>
    <n v="6994400"/>
  </r>
  <r>
    <n v="9"/>
    <n v="44"/>
    <s v="GOMEZ QUINTERO WALTER ANDRES"/>
    <n v="98778659"/>
    <s v="ACTIVOS"/>
    <s v="SI"/>
    <x v="113"/>
    <n v="473595"/>
    <n v="2000"/>
    <n v="2024405"/>
  </r>
  <r>
    <n v="9"/>
    <n v="45"/>
    <s v="BRICEÑO GIL GERMAN"/>
    <n v="1104704019"/>
    <s v="ACTIVOS"/>
    <s v="NO"/>
    <x v="4"/>
    <n v="0"/>
    <n v="4800"/>
    <n v="5995200"/>
  </r>
  <r>
    <n v="9"/>
    <n v="46"/>
    <s v="MILLAN MONTOYA JOHAN STIVEN"/>
    <n v="1054916025"/>
    <s v="ACTIVOS"/>
    <s v="NO"/>
    <x v="1"/>
    <n v="0"/>
    <n v="8000"/>
    <n v="9992000"/>
  </r>
  <r>
    <n v="9"/>
    <n v="47"/>
    <s v="PEREZ RODRIGUEZ KAREN TATIANA"/>
    <n v="1053807441"/>
    <s v="ACTIVOS"/>
    <s v="SI"/>
    <x v="1"/>
    <n v="3697528"/>
    <n v="8000"/>
    <n v="6294472"/>
  </r>
  <r>
    <n v="9"/>
    <n v="48"/>
    <s v="CUESTA LEMUS JHON ALEXANDER"/>
    <n v="1069727345"/>
    <s v="ACTIVOS"/>
    <s v="NO"/>
    <x v="114"/>
    <n v="0"/>
    <n v="4400"/>
    <n v="5495600"/>
  </r>
  <r>
    <n v="9"/>
    <n v="49"/>
    <s v="MENESES GALINDO JAZMIN LUCIA"/>
    <n v="1054708593"/>
    <s v="ACTIVOS"/>
    <s v="NO"/>
    <x v="1"/>
    <n v="0"/>
    <n v="8000"/>
    <n v="9992000"/>
  </r>
  <r>
    <n v="9"/>
    <n v="50"/>
    <s v="BARAJAS SANDOVAL ALBEIRO"/>
    <n v="13906842"/>
    <s v="ACTIVOS"/>
    <s v="NO"/>
    <x v="1"/>
    <n v="0"/>
    <n v="8000"/>
    <n v="9992000"/>
  </r>
  <r>
    <n v="9"/>
    <n v="51"/>
    <s v="NIETO RUSSI CESAR AUGUSTO"/>
    <n v="14295497"/>
    <s v="ACTIVOS"/>
    <s v="NO"/>
    <x v="1"/>
    <n v="0"/>
    <n v="8000"/>
    <n v="9992000"/>
  </r>
  <r>
    <n v="9"/>
    <n v="52"/>
    <s v="AGUDELO GUTIERREZ CARLOS ANDRES"/>
    <n v="1020412848"/>
    <s v="ACTIVOS"/>
    <s v="SI"/>
    <x v="40"/>
    <n v="633979"/>
    <n v="4000"/>
    <n v="4362021"/>
  </r>
  <r>
    <n v="9"/>
    <n v="53"/>
    <s v="ARCILA  GARCIA NATALIA"/>
    <n v="1036399444"/>
    <s v="ACTIVOS"/>
    <s v="NO"/>
    <x v="1"/>
    <n v="0"/>
    <n v="8000"/>
    <n v="9992000"/>
  </r>
  <r>
    <n v="9"/>
    <n v="54"/>
    <s v="RODRIGUEZ HERRERA JUAN CARLOS"/>
    <n v="1033783561"/>
    <s v="ACTIVOS"/>
    <s v="NO"/>
    <x v="1"/>
    <n v="0"/>
    <n v="8000"/>
    <n v="9992000"/>
  </r>
  <r>
    <n v="9"/>
    <n v="55"/>
    <s v="ORTIZ ALBORNOZ ANGIE LISETH"/>
    <n v="1098718832"/>
    <s v="ACTIVOS"/>
    <s v="NO"/>
    <x v="1"/>
    <n v="0"/>
    <n v="8000"/>
    <n v="9992000"/>
  </r>
  <r>
    <n v="9"/>
    <n v="56"/>
    <s v="JIMENEZ CARREÑO JOHN ALEXANDER"/>
    <n v="1030591190"/>
    <s v="ACTIVOS"/>
    <s v="NO"/>
    <x v="40"/>
    <n v="0"/>
    <n v="4000"/>
    <n v="4996000"/>
  </r>
  <r>
    <n v="9"/>
    <n v="57"/>
    <s v="CASTRO AVILA OMAR"/>
    <n v="2956863"/>
    <s v="ACTIVOS"/>
    <s v="SI"/>
    <x v="1"/>
    <n v="1318814"/>
    <n v="8000"/>
    <n v="8673186"/>
  </r>
  <r>
    <n v="9"/>
    <n v="58"/>
    <s v="VELASQUEZ NAPOLEON"/>
    <n v="86080512"/>
    <s v="ACTIVOS"/>
    <s v="NO"/>
    <x v="40"/>
    <n v="0"/>
    <n v="4000"/>
    <n v="4996000"/>
  </r>
  <r>
    <n v="9"/>
    <n v="59"/>
    <s v="SANDOVAL ANGULO LUIS YAMID"/>
    <n v="1053328047"/>
    <s v="ACTIVOS"/>
    <s v="NO"/>
    <x v="1"/>
    <n v="0"/>
    <n v="8000"/>
    <n v="9992000"/>
  </r>
  <r>
    <n v="9"/>
    <n v="60"/>
    <s v="ESTUPIÑAN MAFLA WILMER JESUS"/>
    <n v="1085307860"/>
    <s v="ACTIVOS"/>
    <s v="NO"/>
    <x v="2"/>
    <n v="0"/>
    <n v="5200"/>
    <n v="6494800"/>
  </r>
  <r>
    <n v="9"/>
    <n v="61"/>
    <s v="VARGAS MANRIQUE VICTOR GERMAN"/>
    <n v="80858416"/>
    <s v="ACTIVOS"/>
    <s v="NO"/>
    <x v="1"/>
    <n v="0"/>
    <n v="8000"/>
    <n v="9992000"/>
  </r>
  <r>
    <n v="9"/>
    <n v="62"/>
    <s v="SARMIENTO HINOJOSA WILSON  RAUL"/>
    <n v="1121816056"/>
    <s v="ACTIVOS"/>
    <s v="NO"/>
    <x v="5"/>
    <n v="0"/>
    <n v="7200"/>
    <n v="8992800"/>
  </r>
  <r>
    <n v="9"/>
    <n v="63"/>
    <s v="CASTILLO MORA EEWIN FERNANDO"/>
    <n v="1110450356"/>
    <s v="ACTIVOS"/>
    <s v="SI"/>
    <x v="1"/>
    <n v="947199"/>
    <n v="8000"/>
    <n v="9044801"/>
  </r>
  <r>
    <n v="9"/>
    <n v="64"/>
    <s v="CHAVES OMEN CAMILO ANDRES"/>
    <n v="1058970188"/>
    <s v="ACTIVOS"/>
    <s v="SI"/>
    <x v="1"/>
    <n v="1802234"/>
    <n v="8000"/>
    <n v="8189766"/>
  </r>
  <r>
    <n v="9"/>
    <n v="65"/>
    <s v="MUNAR GUEVARA CARLOS HERNAN"/>
    <n v="1033688944"/>
    <s v="ACTIVOS"/>
    <s v="SI"/>
    <x v="1"/>
    <n v="3975730"/>
    <n v="8000"/>
    <n v="6016270"/>
  </r>
  <r>
    <n v="9"/>
    <n v="66"/>
    <s v="DE LOS RIOS MENDIETA JUAN CARLOS"/>
    <n v="93438709"/>
    <s v="ACTIVOS"/>
    <s v="NO"/>
    <x v="1"/>
    <n v="0"/>
    <n v="8000"/>
    <n v="9992000"/>
  </r>
  <r>
    <n v="9"/>
    <n v="67"/>
    <s v="MARTINEZ  HERAZO CARLOS MANUEL"/>
    <n v="11039913"/>
    <s v="ACTIVOS"/>
    <s v="NO"/>
    <x v="64"/>
    <n v="0"/>
    <n v="5600"/>
    <n v="6994400"/>
  </r>
  <r>
    <n v="9"/>
    <n v="68"/>
    <s v="MONTES RAVE FABIAN"/>
    <n v="1053819566"/>
    <s v="ACTIVOS"/>
    <s v="NO"/>
    <x v="1"/>
    <n v="0"/>
    <n v="8000"/>
    <n v="9992000"/>
  </r>
  <r>
    <n v="9"/>
    <n v="69"/>
    <s v="CARO  AVILA FREDY RICARDO"/>
    <n v="1057463427"/>
    <s v="ACTIVOS"/>
    <s v="NO"/>
    <x v="1"/>
    <n v="0"/>
    <n v="8000"/>
    <n v="9992000"/>
  </r>
  <r>
    <n v="9"/>
    <n v="70"/>
    <s v="ARIAS SIERRA JEHIDER ANDRES"/>
    <n v="1113306002"/>
    <s v="ACTIVOS"/>
    <s v="NO"/>
    <x v="5"/>
    <n v="0"/>
    <n v="7200"/>
    <n v="8992800"/>
  </r>
  <r>
    <n v="9"/>
    <n v="71"/>
    <s v="ALVAREZ  DELGADILLO ELVIS FABIAN"/>
    <n v="1014209883"/>
    <s v="ACTIVOS"/>
    <s v="NO"/>
    <x v="1"/>
    <n v="0"/>
    <n v="8000"/>
    <n v="9992000"/>
  </r>
  <r>
    <n v="9"/>
    <n v="72"/>
    <s v="PERAFAN SUAREZ ANDRES FELIPE"/>
    <n v="1013619897"/>
    <s v="ACTIVOS"/>
    <s v="SI"/>
    <x v="1"/>
    <n v="1357047"/>
    <n v="8000"/>
    <n v="8634953"/>
  </r>
  <r>
    <n v="9"/>
    <n v="73"/>
    <s v="TURMEQUE FLOREZ JUAN  CARLOS"/>
    <n v="80202642"/>
    <s v="ACTIVOS"/>
    <s v="SI"/>
    <x v="64"/>
    <n v="302340"/>
    <n v="5600"/>
    <n v="6692060"/>
  </r>
  <r>
    <n v="9"/>
    <n v="74"/>
    <s v="DEL RIO  PULGARIN MARTA BIBIANA"/>
    <n v="32278821"/>
    <s v="ACTIVOS"/>
    <s v="SI"/>
    <x v="1"/>
    <n v="757753"/>
    <n v="8000"/>
    <n v="9234247"/>
  </r>
  <r>
    <n v="9"/>
    <n v="75"/>
    <s v="CONTRERAS PONCE GEIMAR YESID"/>
    <n v="3277190"/>
    <s v="ACTIVOS"/>
    <s v="NO"/>
    <x v="1"/>
    <n v="0"/>
    <n v="8000"/>
    <n v="9992000"/>
  </r>
  <r>
    <n v="9"/>
    <n v="76"/>
    <s v="MORENO GONZALEZ FREDY ALBERTO"/>
    <n v="11444721"/>
    <s v="ACTIVOS"/>
    <s v="NO"/>
    <x v="40"/>
    <n v="0"/>
    <n v="4000"/>
    <n v="4996000"/>
  </r>
  <r>
    <n v="9"/>
    <n v="77"/>
    <s v="QUINTERO ZIPA YERSON DANIEL"/>
    <n v="80858324"/>
    <s v="ACTIVOS"/>
    <s v="NO"/>
    <x v="0"/>
    <n v="0"/>
    <n v="6400"/>
    <n v="7993600"/>
  </r>
  <r>
    <n v="9"/>
    <n v="78"/>
    <s v="CANO ZAPATA JUAN GUILLERMO"/>
    <n v="71532408"/>
    <s v="ACTIVOS"/>
    <s v="SI"/>
    <x v="1"/>
    <n v="1203102"/>
    <n v="5000"/>
    <n v="8791898"/>
  </r>
  <r>
    <n v="9"/>
    <n v="79"/>
    <s v="GOMEZ ROJAS ANDREI NICOLAI"/>
    <n v="86076832"/>
    <s v="ACTIVOS"/>
    <s v="NO"/>
    <x v="1"/>
    <n v="0"/>
    <n v="5000"/>
    <n v="9995000"/>
  </r>
  <r>
    <n v="9"/>
    <n v="80"/>
    <s v="RINCON CEPEDA VILMA"/>
    <n v="24041215"/>
    <s v="FORPO"/>
    <s v="NO"/>
    <x v="40"/>
    <n v="0"/>
    <n v="2500"/>
    <n v="4997500"/>
  </r>
  <r>
    <n v="9"/>
    <n v="81"/>
    <s v="LARA LIZARAZO  ERIKA PAOLA"/>
    <n v="1022958638"/>
    <s v="FORPO"/>
    <s v="NO"/>
    <x v="40"/>
    <n v="0"/>
    <n v="2500"/>
    <n v="4997500"/>
  </r>
  <r>
    <n v="9"/>
    <n v="82"/>
    <s v="ENCISO DOMINGUEZ JAVIER ALBERTO"/>
    <n v="80189927"/>
    <s v="FORPO"/>
    <s v="SI"/>
    <x v="1"/>
    <n v="3805537"/>
    <n v="5000"/>
    <n v="6189463"/>
  </r>
  <r>
    <n v="9"/>
    <n v="83"/>
    <s v="VILLARREAL PANTOJA LOLY LUZ"/>
    <n v="39021625"/>
    <s v="FORPO"/>
    <s v="SI"/>
    <x v="1"/>
    <n v="7611076"/>
    <n v="5000"/>
    <n v="2383924"/>
  </r>
  <r>
    <n v="9"/>
    <n v="84"/>
    <s v="SÁNCHEZ GARZÓN LEIDY YESENIA"/>
    <n v="53038258"/>
    <s v="FORPO"/>
    <s v="NO"/>
    <x v="1"/>
    <n v="0"/>
    <n v="5000"/>
    <n v="9995000"/>
  </r>
  <r>
    <n v="9"/>
    <n v="85"/>
    <s v="ORTEGA OBANDO ANGELA ADRIANA"/>
    <n v="52883160"/>
    <s v="FORPO"/>
    <s v="NO"/>
    <x v="1"/>
    <n v="0"/>
    <n v="5000"/>
    <n v="9995000"/>
  </r>
  <r>
    <n v="9"/>
    <n v="86"/>
    <s v="BALLEN ORDONEZ LILIAN ASTRID"/>
    <n v="52154059"/>
    <s v="FORPO"/>
    <s v="NO"/>
    <x v="63"/>
    <n v="0"/>
    <n v="2250"/>
    <n v="4497750"/>
  </r>
  <r>
    <n v="9"/>
    <n v="87"/>
    <s v="CONTRERAS GOMEZ OLGA YANETH"/>
    <n v="52124122"/>
    <s v="FORPO"/>
    <s v="NO"/>
    <x v="1"/>
    <n v="0"/>
    <n v="5000"/>
    <n v="9995000"/>
  </r>
  <r>
    <n v="9"/>
    <n v="88"/>
    <s v="MARTINEZ CARDENAS LINA MILENA"/>
    <n v="1014192184"/>
    <s v="FORPO"/>
    <s v="NO"/>
    <x v="40"/>
    <n v="0"/>
    <n v="2500"/>
    <n v="4997500"/>
  </r>
  <r>
    <n v="9"/>
    <n v="89"/>
    <s v="GARZON TOVAR IVAN MAURICIO"/>
    <n v="1016088699"/>
    <s v="FORPO"/>
    <s v="NO"/>
    <x v="1"/>
    <n v="0"/>
    <n v="5000"/>
    <n v="9995000"/>
  </r>
  <r>
    <n v="9"/>
    <n v="90"/>
    <s v="PAEZ CASTAÑEDA SERGIO LEONARDO"/>
    <n v="79942866"/>
    <s v="FORPO"/>
    <s v="NO"/>
    <x v="1"/>
    <n v="0"/>
    <n v="5000"/>
    <n v="9995000"/>
  </r>
  <r>
    <n v="9"/>
    <n v="91"/>
    <s v="BARRERO SALINAS ADALVER"/>
    <n v="1110457049"/>
    <s v="ACTIVOS"/>
    <s v="NO"/>
    <x v="115"/>
    <n v="0"/>
    <n v="67200"/>
    <n v="83932800"/>
  </r>
  <r>
    <n v="9"/>
    <n v="92"/>
    <s v="HERNANDEZ BERMUDEZ MILTON LEANDRO"/>
    <n v="1061369308"/>
    <s v="ACTIVOS"/>
    <s v="SI"/>
    <x v="29"/>
    <n v="20156324"/>
    <n v="40000"/>
    <n v="29803676"/>
  </r>
  <r>
    <n v="9"/>
    <n v="93"/>
    <s v="LOPEZ BERMUDEZ LUIS FELIPE"/>
    <n v="80037531"/>
    <s v="ACTIVOS"/>
    <s v="SI"/>
    <x v="24"/>
    <n v="2588864"/>
    <n v="8800"/>
    <n v="8402336"/>
  </r>
  <r>
    <n v="9"/>
    <n v="94"/>
    <s v="GONGORA CALLEJAS EDUARD ALFREDO"/>
    <n v="1110452386"/>
    <s v="ACTIVOS"/>
    <s v="NO"/>
    <x v="24"/>
    <n v="0"/>
    <n v="8800"/>
    <n v="10991200"/>
  </r>
  <r>
    <n v="9"/>
    <n v="95"/>
    <s v="MONTERO BERMUDEZ FABIAN EDUARDO"/>
    <n v="1071163788"/>
    <s v="ACTIVOS"/>
    <s v="NO"/>
    <x v="38"/>
    <n v="0"/>
    <n v="16000"/>
    <n v="19984000"/>
  </r>
  <r>
    <n v="9"/>
    <n v="96"/>
    <s v="SOLANO SOLANO JHON JAIRO"/>
    <n v="1061721645"/>
    <s v="ACTIVOS"/>
    <s v="NO"/>
    <x v="8"/>
    <n v="0"/>
    <n v="9600"/>
    <n v="11990400"/>
  </r>
  <r>
    <n v="9"/>
    <n v="97"/>
    <s v="NEGRETE MENDEZ JAIRO JESUS"/>
    <n v="1102807618"/>
    <s v="ACTIVOS"/>
    <s v="NO"/>
    <x v="19"/>
    <n v="0"/>
    <n v="38400"/>
    <n v="47961600"/>
  </r>
  <r>
    <n v="9"/>
    <n v="98"/>
    <s v="BUSTAMANTE CORDOBA WINNY"/>
    <n v="1094955553"/>
    <s v="ACTIVOS"/>
    <s v="NO"/>
    <x v="49"/>
    <n v="0"/>
    <n v="29600"/>
    <n v="36970400"/>
  </r>
  <r>
    <n v="9"/>
    <n v="99"/>
    <s v="SANCHEZ VELASQUEZ HECTOR  FABIO"/>
    <n v="9873826"/>
    <s v="ACTIVOS"/>
    <s v="NO"/>
    <x v="21"/>
    <n v="0"/>
    <n v="24000"/>
    <n v="29976000"/>
  </r>
  <r>
    <n v="9"/>
    <n v="100"/>
    <s v="RIVERA RODRIGUEZ LEIDY MABEL"/>
    <n v="63563265"/>
    <s v="ACTIVOS"/>
    <s v="NO"/>
    <x v="27"/>
    <n v="0"/>
    <n v="32000"/>
    <n v="39968000"/>
  </r>
  <r>
    <n v="9"/>
    <n v="101"/>
    <s v="NOREÑA BUITRAGO JEISSON DUVAN"/>
    <n v="14295242"/>
    <s v="ACTIVOS"/>
    <s v="NO"/>
    <x v="67"/>
    <n v="0"/>
    <n v="33600"/>
    <n v="41966400"/>
  </r>
  <r>
    <n v="9"/>
    <n v="102"/>
    <s v="LOPEZ NIÑO JOHANN"/>
    <n v="1023910292"/>
    <s v="ACTIVOS"/>
    <s v="NO"/>
    <x v="88"/>
    <n v="0"/>
    <n v="28000"/>
    <n v="34972000"/>
  </r>
  <r>
    <n v="9"/>
    <n v="103"/>
    <s v="LONDOÑO ARRIETA ANDRES MAURICIO"/>
    <n v="1037585642"/>
    <s v="ACTIVOS"/>
    <s v="SI"/>
    <x v="53"/>
    <n v="7199795"/>
    <n v="36000"/>
    <n v="37764205"/>
  </r>
  <r>
    <n v="9"/>
    <n v="104"/>
    <s v="PEREZ CARVAJAL HUGO ALONSO"/>
    <n v="88228263"/>
    <s v="ACTIVOS"/>
    <s v="SI"/>
    <x v="21"/>
    <n v="499433"/>
    <n v="24000"/>
    <n v="29476567"/>
  </r>
  <r>
    <n v="9"/>
    <n v="105"/>
    <s v="TORRES SANCHEZ MAYERLY ANDREA"/>
    <n v="1082125423"/>
    <s v="ACTIVOS"/>
    <s v="NO"/>
    <x v="13"/>
    <n v="0"/>
    <n v="20000"/>
    <n v="24980000"/>
  </r>
  <r>
    <n v="9"/>
    <n v="106"/>
    <s v="RAMIREZ MORENO JONATHAN"/>
    <n v="1075234351"/>
    <s v="ACTIVOS"/>
    <s v="NO"/>
    <x v="77"/>
    <n v="0"/>
    <n v="44000"/>
    <n v="54956000"/>
  </r>
  <r>
    <n v="9"/>
    <n v="107"/>
    <s v="MORALES VICTOR ALFONSO"/>
    <n v="1059701757"/>
    <s v="ACTIVOS"/>
    <s v="NO"/>
    <x v="29"/>
    <n v="0"/>
    <n v="40000"/>
    <n v="49960000"/>
  </r>
  <r>
    <n v="9"/>
    <n v="108"/>
    <s v="GALARCIO NEGRETE EVER JOSE"/>
    <n v="1064989891"/>
    <s v="ACTIVOS"/>
    <s v="NO"/>
    <x v="29"/>
    <n v="0"/>
    <n v="40000"/>
    <n v="49960000"/>
  </r>
  <r>
    <n v="9"/>
    <n v="109"/>
    <s v="GALLEGO NOVA MAGDA PILAR"/>
    <n v="41958871"/>
    <s v="ACTIVOS"/>
    <s v="NO"/>
    <x v="108"/>
    <n v="0"/>
    <n v="14400"/>
    <n v="17985600"/>
  </r>
  <r>
    <n v="9"/>
    <n v="110"/>
    <s v="JUNCO ARIAS ADRIANA MARLEN"/>
    <n v="1053558936"/>
    <s v="ACTIVOS"/>
    <s v="NO"/>
    <x v="38"/>
    <n v="0"/>
    <n v="16000"/>
    <n v="19984000"/>
  </r>
  <r>
    <n v="9"/>
    <n v="111"/>
    <s v="PINZON GIRALDO JAMES RICHARD"/>
    <n v="80124658"/>
    <s v="ACTIVOS"/>
    <s v="NO"/>
    <x v="27"/>
    <n v="0"/>
    <n v="32000"/>
    <n v="39968000"/>
  </r>
  <r>
    <n v="9"/>
    <n v="112"/>
    <s v="CASTILLO COMBARIZA YULIANA LIZBETH"/>
    <n v="52810434"/>
    <s v="ACTIVOS"/>
    <s v="NO"/>
    <x v="29"/>
    <n v="0"/>
    <n v="40000"/>
    <n v="49960000"/>
  </r>
  <r>
    <n v="9"/>
    <n v="113"/>
    <s v="RODRÍGUEZ SOTO VÍCTOR HERNÁN"/>
    <n v="18403245"/>
    <s v="ACTIVOS"/>
    <s v="NO"/>
    <x v="37"/>
    <n v="0"/>
    <n v="16800"/>
    <n v="20983200"/>
  </r>
  <r>
    <n v="9"/>
    <n v="114"/>
    <s v="GARZON  DIAZ DEIBY JAVIER"/>
    <n v="80219805"/>
    <s v="ACTIVOS"/>
    <s v="SI"/>
    <x v="16"/>
    <n v="7277199"/>
    <n v="56000"/>
    <n v="62666801"/>
  </r>
  <r>
    <n v="9"/>
    <n v="115"/>
    <s v="ARBELAEZ  MONTOYA EDILSON"/>
    <n v="1053767177"/>
    <s v="ACTIVOS"/>
    <s v="SI"/>
    <x v="41"/>
    <n v="26475838"/>
    <n v="28800"/>
    <n v="9495362"/>
  </r>
  <r>
    <n v="9"/>
    <n v="116"/>
    <s v="ZAMBRANO RICO HALDO LEONARDO"/>
    <n v="79968613"/>
    <s v="ACTIVOS"/>
    <s v="NO"/>
    <x v="29"/>
    <n v="0"/>
    <n v="25000"/>
    <n v="49975000"/>
  </r>
  <r>
    <n v="9"/>
    <n v="117"/>
    <s v="MATEUS MARIÑO JAIME ALEXANDER"/>
    <n v="80220316"/>
    <s v="ACTIVOS"/>
    <s v="NO"/>
    <x v="29"/>
    <n v="0"/>
    <n v="25000"/>
    <n v="49975000"/>
  </r>
  <r>
    <n v="9"/>
    <n v="118"/>
    <s v="ESCALANTE GARCIA MAURICIO"/>
    <n v="13748640"/>
    <s v="ACTIVOS"/>
    <s v="SI"/>
    <x v="13"/>
    <n v="16037625"/>
    <n v="12500"/>
    <n v="8949875"/>
  </r>
  <r>
    <n v="9"/>
    <n v="119"/>
    <s v="BERMUDEZ DAGUA CARLOS ANDRES"/>
    <n v="10298898"/>
    <s v="ACTIVOS"/>
    <s v="NO"/>
    <x v="50"/>
    <n v="0"/>
    <n v="8500"/>
    <n v="16991500"/>
  </r>
  <r>
    <n v="9"/>
    <n v="120"/>
    <s v="AVILA MORENO GLADYS"/>
    <n v="23623471"/>
    <s v="ACTIVOS"/>
    <s v="NO"/>
    <x v="21"/>
    <n v="0"/>
    <n v="15000"/>
    <n v="29985000"/>
  </r>
  <r>
    <n v="9"/>
    <n v="121"/>
    <s v="SACRISTAN FRANCO HECTOR MANUEL"/>
    <n v="80183222"/>
    <s v="ACTIVOS"/>
    <s v="SI"/>
    <x v="53"/>
    <n v="36043248"/>
    <n v="22500"/>
    <n v="8934252"/>
  </r>
  <r>
    <n v="9"/>
    <n v="122"/>
    <s v="MENDEZ BARRETO LUIS FABIO"/>
    <n v="11258591"/>
    <s v="ACTIVOS"/>
    <s v="SI"/>
    <x v="6"/>
    <n v="4732125"/>
    <n v="7500"/>
    <n v="10260375"/>
  </r>
  <r>
    <n v="9"/>
    <n v="123"/>
    <s v="ROCHA RUIZ CARLOS ALIRIO"/>
    <n v="13707564"/>
    <s v="ACTIVOS"/>
    <s v="SI"/>
    <x v="13"/>
    <n v="20047031"/>
    <n v="12500"/>
    <n v="4940469"/>
  </r>
  <r>
    <n v="9"/>
    <n v="124"/>
    <s v="ROJAS SAENZ ERIK LEONARDO"/>
    <n v="80137848"/>
    <s v="ACTIVOS"/>
    <s v="NO"/>
    <x v="27"/>
    <n v="0"/>
    <n v="20000"/>
    <n v="39980000"/>
  </r>
  <r>
    <n v="9"/>
    <n v="125"/>
    <s v="CUBILLOS FONSECA LAURA NATALIA"/>
    <n v="1073230084"/>
    <s v="FORPO"/>
    <s v="NO"/>
    <x v="27"/>
    <n v="0"/>
    <n v="20000"/>
    <n v="39980000"/>
  </r>
  <r>
    <n v="9"/>
    <n v="126"/>
    <s v="PENA TORRES YEINNER XIOMARA"/>
    <n v="52448979"/>
    <s v="FORPO"/>
    <s v="SI"/>
    <x v="51"/>
    <n v="13417667"/>
    <n v="32500"/>
    <n v="51549833"/>
  </r>
  <r>
    <n v="9"/>
    <n v="127"/>
    <s v="DIAZ ALFARO SANDRA ROCIO"/>
    <n v="51996670"/>
    <s v="FORPO"/>
    <s v="SI"/>
    <x v="21"/>
    <n v="12045410"/>
    <n v="15000"/>
    <n v="17939590"/>
  </r>
  <r>
    <n v="9"/>
    <n v="128"/>
    <s v="RINCON DUCUARA JHON ALEXANDER"/>
    <n v="1032383319"/>
    <s v="ACTIVOS"/>
    <s v="NO"/>
    <x v="35"/>
    <n v="0"/>
    <n v="75000"/>
    <n v="149925000"/>
  </r>
  <r>
    <n v="10"/>
    <n v="1"/>
    <s v="GUINAND CALDAS CESAR EMILIO"/>
    <n v="80008317"/>
    <s v="ACTIVOS"/>
    <s v="SI"/>
    <x v="64"/>
    <n v="544978"/>
    <n v="33600"/>
    <n v="6421422"/>
  </r>
  <r>
    <n v="10"/>
    <n v="2"/>
    <s v="GONZALEZ ORTEGA INGRID CAROLINA"/>
    <n v="1085332288"/>
    <s v="ACTIVOS"/>
    <s v="SI"/>
    <x v="1"/>
    <n v="4740028"/>
    <n v="48000"/>
    <n v="5211972"/>
  </r>
  <r>
    <n v="10"/>
    <n v="3"/>
    <s v="GARIBELLO ECHAVARRIA JHORLEY"/>
    <n v="1036676514"/>
    <s v="ACTIVOS"/>
    <s v="NO"/>
    <x v="0"/>
    <n v="0"/>
    <n v="38400"/>
    <n v="7961600"/>
  </r>
  <r>
    <n v="10"/>
    <n v="4"/>
    <s v="RODRIGUEZ LEON JULIA EDITH"/>
    <n v="51765217"/>
    <s v="ACTIVOS"/>
    <s v="NO"/>
    <x v="116"/>
    <n v="0"/>
    <n v="36000"/>
    <n v="7464000"/>
  </r>
  <r>
    <n v="10"/>
    <n v="5"/>
    <s v="HERNANDEZ_x000a_RODRIGUEZ DIEGO ADAN"/>
    <n v="1121857725"/>
    <s v="ACTIVOS"/>
    <s v="NO"/>
    <x v="4"/>
    <n v="0"/>
    <n v="28800"/>
    <n v="5971200"/>
  </r>
  <r>
    <n v="10"/>
    <n v="6"/>
    <s v="RODRIGUEZ DIAZ EDWARD MAURICIO"/>
    <n v="1033698874"/>
    <s v="ACTIVOS"/>
    <s v="SI"/>
    <x v="114"/>
    <n v="908298"/>
    <n v="26400"/>
    <n v="4565302"/>
  </r>
  <r>
    <n v="10"/>
    <n v="7"/>
    <s v="MONTENEGRO MONTENEGRO YINER"/>
    <n v="76329060"/>
    <s v="ACTIVOS"/>
    <s v="NO"/>
    <x v="3"/>
    <n v="0"/>
    <n v="12000"/>
    <n v="3988000"/>
  </r>
  <r>
    <n v="10"/>
    <n v="8"/>
    <s v="ANTELIZ ORTIZ YIRAUDIS"/>
    <n v="1092351515"/>
    <s v="ACTIVOS"/>
    <s v="SI"/>
    <x v="6"/>
    <n v="7903113"/>
    <n v="72000"/>
    <n v="7024887"/>
  </r>
  <r>
    <n v="10"/>
    <n v="9"/>
    <s v="CAÑON BUITRAGO EDISON ANDREY"/>
    <n v="1030570111"/>
    <s v="ACTIVOS"/>
    <s v="NO"/>
    <x v="26"/>
    <n v="0"/>
    <n v="480000"/>
    <n v="99520000"/>
  </r>
  <r>
    <n v="10"/>
    <n v="10"/>
    <s v="PALACIO ARIAS CARLOS ANDRES"/>
    <n v="1098641460"/>
    <s v="ACTIVOS"/>
    <s v="NO"/>
    <x v="110"/>
    <n v="0"/>
    <n v="321600"/>
    <n v="66678400"/>
  </r>
  <r>
    <n v="10"/>
    <n v="11"/>
    <s v="MURILLO ROJAS JAIRO ALONSO"/>
    <n v="80251300"/>
    <s v="ACTIVOS"/>
    <s v="NO"/>
    <x v="102"/>
    <n v="0"/>
    <n v="259200"/>
    <n v="53740800"/>
  </r>
  <r>
    <n v="10"/>
    <n v="12"/>
    <s v="PLATA VEGA HUMBERTO ALFONSO"/>
    <n v="1121859370"/>
    <s v="ACTIVOS"/>
    <s v="SI"/>
    <x v="48"/>
    <n v="18559521"/>
    <n v="235200"/>
    <n v="30205279"/>
  </r>
  <r>
    <n v="10"/>
    <n v="13"/>
    <s v="TURRIAGO GUERRERO OSCAR MAURICIO"/>
    <n v="1214213709"/>
    <s v="ACTIVOS"/>
    <s v="NO"/>
    <x v="22"/>
    <n v="0"/>
    <n v="225600"/>
    <n v="46774400"/>
  </r>
  <r>
    <n v="10"/>
    <n v="14"/>
    <s v="GIL ROJAS ANTHONY ANDRES"/>
    <n v="1100964626"/>
    <s v="ACTIVOS"/>
    <s v="NO"/>
    <x v="43"/>
    <n v="0"/>
    <n v="302400"/>
    <n v="62697600"/>
  </r>
  <r>
    <n v="10"/>
    <n v="15"/>
    <s v="RIAÑO QUECAN HENRY LEONARDO"/>
    <n v="1030646697"/>
    <s v="ACTIVOS"/>
    <s v="NO"/>
    <x v="107"/>
    <n v="0"/>
    <n v="307200"/>
    <n v="63692800"/>
  </r>
  <r>
    <n v="10"/>
    <n v="16"/>
    <s v="VILLANUEVA DEVIA JULIO CESAR"/>
    <n v="1105686128"/>
    <s v="ACTIVOS"/>
    <s v="NO"/>
    <x v="85"/>
    <n v="0"/>
    <n v="249600"/>
    <n v="51750400"/>
  </r>
  <r>
    <n v="10"/>
    <n v="17"/>
    <s v="ARBOLEDA RUIZ JULIAN DAVID"/>
    <n v="91184631"/>
    <s v="ACTIVOS"/>
    <s v="NO"/>
    <x v="77"/>
    <n v="0"/>
    <n v="264000"/>
    <n v="54736000"/>
  </r>
  <r>
    <n v="10"/>
    <n v="18"/>
    <s v="RODRIGUEZ MEDELLIN ELMER YAMID"/>
    <n v="1077320079"/>
    <s v="ACTIVOS"/>
    <s v="NO"/>
    <x v="24"/>
    <n v="0"/>
    <n v="52800"/>
    <n v="10947200"/>
  </r>
  <r>
    <n v="10"/>
    <n v="19"/>
    <s v="MARTINEZ FAJARDO JOTMAN YURLEY"/>
    <n v="86082481"/>
    <s v="ACTIVOS"/>
    <s v="NO"/>
    <x v="54"/>
    <n v="0"/>
    <n v="384000"/>
    <n v="79616000"/>
  </r>
  <r>
    <n v="10"/>
    <n v="20"/>
    <s v="SANTIAGO RODRIGUEZ JAIDY YAMILE"/>
    <n v="1074129168"/>
    <s v="ACTIVOS"/>
    <s v="NO"/>
    <x v="28"/>
    <n v="0"/>
    <n v="110400"/>
    <n v="22889600"/>
  </r>
  <r>
    <n v="10"/>
    <n v="21"/>
    <s v="CALDERON MARULANDA WILLIAM"/>
    <n v="1113621219"/>
    <s v="ACTIVOS"/>
    <s v="NO"/>
    <x v="51"/>
    <n v="0"/>
    <n v="312000"/>
    <n v="64688000"/>
  </r>
  <r>
    <n v="10"/>
    <n v="22"/>
    <s v="PRADA MOTTA JENNY LIZETH"/>
    <n v="1100954987"/>
    <s v="ACTIVOS"/>
    <s v="NO"/>
    <x v="47"/>
    <n v="0"/>
    <n v="76800"/>
    <n v="15923200"/>
  </r>
  <r>
    <n v="10"/>
    <n v="23"/>
    <s v="SANCHEZ PRIETO CRISTHIAN EDUARDO"/>
    <n v="1121881828"/>
    <s v="ACTIVOS"/>
    <s v="NO"/>
    <x v="53"/>
    <n v="0"/>
    <n v="216000"/>
    <n v="44784000"/>
  </r>
  <r>
    <n v="10"/>
    <n v="24"/>
    <s v="CORTES LAMPREA ORLANDO"/>
    <n v="80921275"/>
    <s v="ACTIVOS"/>
    <s v="NO"/>
    <x v="29"/>
    <n v="0"/>
    <n v="240000"/>
    <n v="49760000"/>
  </r>
  <r>
    <n v="10"/>
    <n v="25"/>
    <s v="ROJAS HERRERA CARLOS AUGUSTO"/>
    <n v="1099203621"/>
    <s v="ACTIVOS"/>
    <s v="SI"/>
    <x v="117"/>
    <n v="18355175"/>
    <n v="292800"/>
    <n v="42352025"/>
  </r>
  <r>
    <n v="10"/>
    <n v="26"/>
    <s v="LARA CASTAÑEDA SHERLY LISED"/>
    <n v="20916974"/>
    <s v="ACTIVOS"/>
    <s v="SI"/>
    <x v="28"/>
    <n v="11342382"/>
    <n v="110400"/>
    <n v="11547218"/>
  </r>
  <r>
    <n v="10"/>
    <n v="27"/>
    <s v="CANIZALES CARDONA DAYANNE  LORENA"/>
    <n v="1023942895"/>
    <s v="ACTIVOS"/>
    <s v="SI"/>
    <x v="23"/>
    <n v="2660947"/>
    <n v="124800"/>
    <n v="23214253"/>
  </r>
  <r>
    <n v="10"/>
    <n v="28"/>
    <s v="BERNAL  PRECIADO NELSON  DANIEL"/>
    <n v="1032377680"/>
    <s v="ACTIVOS"/>
    <s v="NO"/>
    <x v="16"/>
    <n v="0"/>
    <n v="336000"/>
    <n v="69664000"/>
  </r>
  <r>
    <n v="10"/>
    <n v="29"/>
    <s v="VARON TRUJILLO JHON EDISON"/>
    <n v="80932785"/>
    <s v="ACTIVOS"/>
    <s v="NO"/>
    <x v="88"/>
    <n v="0"/>
    <n v="168000"/>
    <n v="34832000"/>
  </r>
  <r>
    <n v="10"/>
    <n v="30"/>
    <s v="ZAPATA  ORTIZ WALTER ALEJANDRO"/>
    <n v="98711871"/>
    <s v="ACTIVOS"/>
    <s v="NO"/>
    <x v="106"/>
    <n v="0"/>
    <n v="139200"/>
    <n v="28860800"/>
  </r>
  <r>
    <n v="10"/>
    <n v="31"/>
    <s v="DAZA RUIZ NESTOR ALFONSO"/>
    <n v="1023861473"/>
    <s v="ACTIVOS"/>
    <s v="NO"/>
    <x v="99"/>
    <n v="0"/>
    <n v="297600"/>
    <n v="61702400"/>
  </r>
  <r>
    <n v="10"/>
    <n v="32"/>
    <s v="CHAMORRO PALACIO JUAN PABLO"/>
    <n v="80089872"/>
    <s v="ACTIVOS"/>
    <s v="NO"/>
    <x v="118"/>
    <n v="0"/>
    <n v="163200"/>
    <n v="33836800"/>
  </r>
  <r>
    <n v="10"/>
    <n v="33"/>
    <s v="CIFUENTES CIFUENTES EDWIN"/>
    <n v="71224171"/>
    <s v="ACTIVOS"/>
    <s v="SI"/>
    <x v="67"/>
    <n v="31314645"/>
    <n v="201600"/>
    <n v="10483755"/>
  </r>
  <r>
    <n v="10"/>
    <n v="34"/>
    <s v="ESPEJO NAVARRO JAIME ANDRES"/>
    <n v="80181438"/>
    <s v="ACTIVOS"/>
    <s v="SI"/>
    <x v="56"/>
    <n v="66267512"/>
    <n v="576000"/>
    <n v="53156488"/>
  </r>
  <r>
    <n v="10"/>
    <n v="35"/>
    <s v="BONILLA QUINA ALVARO ANDRES"/>
    <n v="1079410610"/>
    <s v="ACTIVOS"/>
    <s v="NO"/>
    <x v="29"/>
    <n v="0"/>
    <n v="240000"/>
    <n v="49760000"/>
  </r>
  <r>
    <n v="10"/>
    <n v="36"/>
    <s v="NESTOR FABIAN BEJARANO PARRA"/>
    <n v="1121822343"/>
    <s v="ACTIVOS"/>
    <s v="NO"/>
    <x v="117"/>
    <n v="0"/>
    <n v="292800"/>
    <n v="60707200"/>
  </r>
  <r>
    <n v="10"/>
    <n v="37"/>
    <s v="ABELLO AGUILAR JARLINSON MAURICIO"/>
    <n v="80843534"/>
    <s v="ACTIVOS"/>
    <s v="SI"/>
    <x v="44"/>
    <n v="43000157"/>
    <n v="408000"/>
    <n v="41591843"/>
  </r>
  <r>
    <n v="10"/>
    <n v="38"/>
    <s v="CAMPO RAMIREZ FABIAN ENRIQUE"/>
    <n v="1032366221"/>
    <s v="ACTIVOS"/>
    <s v="NO"/>
    <x v="77"/>
    <n v="0"/>
    <n v="264000"/>
    <n v="54736000"/>
  </r>
  <r>
    <n v="10"/>
    <n v="39"/>
    <s v="RUIZ AZAD ADRIANA"/>
    <n v="29109382"/>
    <s v="ACTIVOS"/>
    <s v="SI"/>
    <x v="12"/>
    <n v="13709034"/>
    <n v="441600"/>
    <n v="77849366"/>
  </r>
  <r>
    <n v="10"/>
    <n v="40"/>
    <s v="BOLIVAR CHAVES MARIA ANGELICA"/>
    <n v="1073602744"/>
    <s v="ACTIVOS"/>
    <s v="NO"/>
    <x v="106"/>
    <n v="0"/>
    <n v="139200"/>
    <n v="28860800"/>
  </r>
  <r>
    <n v="10"/>
    <n v="41"/>
    <s v="CARRILLO PINZON SANDRA MIREYA"/>
    <n v="52086547"/>
    <s v="CASUR"/>
    <s v="SI"/>
    <x v="52"/>
    <n v="22167602"/>
    <n v="0"/>
    <n v="23832398"/>
  </r>
  <r>
    <n v="10"/>
    <n v="42"/>
    <s v="GOMEZ SANCHEZ OSCAR ANDRES"/>
    <n v="79900192"/>
    <s v="CASUR"/>
    <s v="SI"/>
    <x v="119"/>
    <n v="6232566"/>
    <n v="0"/>
    <n v="34767434"/>
  </r>
  <r>
    <n v="10"/>
    <n v="43"/>
    <s v="MONTENEGRO MUÑOZ LEIDY KATHERINE"/>
    <n v="1031162347"/>
    <s v="ACTIVOS"/>
    <s v="NO"/>
    <x v="8"/>
    <n v="0"/>
    <n v="57600"/>
    <n v="11942400"/>
  </r>
  <r>
    <n v="10"/>
    <n v="44"/>
    <s v="RODRIGUEZ MELENDEZ ROMINGUER"/>
    <n v="1024506791"/>
    <s v="ACTIVOS"/>
    <s v="SI"/>
    <x v="103"/>
    <n v="12180958"/>
    <n v="129600"/>
    <n v="14689442"/>
  </r>
  <r>
    <n v="10"/>
    <n v="45"/>
    <s v="ALARCON NORATO DIANA"/>
    <n v="1013614451"/>
    <s v="ACTIVOS"/>
    <s v="NO"/>
    <x v="27"/>
    <n v="0"/>
    <n v="192000"/>
    <n v="39808000"/>
  </r>
  <r>
    <n v="10"/>
    <n v="46"/>
    <s v="RAMIREZ SANDOVAL HERNAN DARIO"/>
    <n v="80750903"/>
    <s v="ACTIVOS"/>
    <s v="NO"/>
    <x v="51"/>
    <n v="0"/>
    <n v="312000"/>
    <n v="64688000"/>
  </r>
  <r>
    <n v="10"/>
    <n v="47"/>
    <s v="DELGADO ORTIZ DUVERNEY"/>
    <n v="1035388416"/>
    <s v="ACTIVOS"/>
    <s v="NO"/>
    <x v="53"/>
    <n v="0"/>
    <n v="216000"/>
    <n v="44784000"/>
  </r>
  <r>
    <n v="10"/>
    <n v="48"/>
    <s v="MARULANDA GOMEZ ALEXANDER"/>
    <n v="80902841"/>
    <s v="ACTIVOS"/>
    <s v="SI"/>
    <x v="65"/>
    <n v="63696245"/>
    <n v="528000"/>
    <n v="45775755"/>
  </r>
  <r>
    <n v="10"/>
    <n v="49"/>
    <s v="OSSA GUEVARA JOSE LUIS"/>
    <n v="4517711"/>
    <s v="ACTIVOS"/>
    <s v="NO"/>
    <x v="10"/>
    <n v="0"/>
    <n v="288000"/>
    <n v="59712000"/>
  </r>
  <r>
    <n v="10"/>
    <n v="50"/>
    <s v="BARRETO CHAPARRO EDWIN ALEXANDER"/>
    <n v="80727756"/>
    <s v="ACTIVOS"/>
    <s v="NO"/>
    <x v="42"/>
    <n v="0"/>
    <n v="432000"/>
    <n v="89568000"/>
  </r>
  <r>
    <n v="10"/>
    <n v="51"/>
    <s v="PAREDES VILLAMIZAR DARITZA"/>
    <n v="1093745653"/>
    <s v="ACTIVOS"/>
    <s v="NO"/>
    <x v="53"/>
    <n v="0"/>
    <n v="216000"/>
    <n v="44784000"/>
  </r>
  <r>
    <n v="10"/>
    <n v="52"/>
    <s v="VILLANUEVA MEJIA SERGIO"/>
    <n v="5864740"/>
    <s v="ACTIVOS"/>
    <s v="NO"/>
    <x v="101"/>
    <n v="0"/>
    <n v="91200"/>
    <n v="18908800"/>
  </r>
  <r>
    <n v="10"/>
    <n v="53"/>
    <s v="ILLERA MENZA OSCAR EDUARDO"/>
    <n v="1079508633"/>
    <s v="ACTIVOS"/>
    <s v="SI"/>
    <x v="21"/>
    <n v="3032166"/>
    <n v="144000"/>
    <n v="26823834"/>
  </r>
  <r>
    <n v="10"/>
    <n v="54"/>
    <s v="CELY QUIROZ YULY ANDREA"/>
    <n v="1057579992"/>
    <s v="ACTIVOS"/>
    <s v="NO"/>
    <x v="54"/>
    <n v="0"/>
    <n v="384000"/>
    <n v="79616000"/>
  </r>
  <r>
    <n v="10"/>
    <n v="55"/>
    <s v="TORRES  PINEDA  JUAN ESTEBAN"/>
    <n v="1037600975"/>
    <s v="ACTIVOS"/>
    <s v="NO"/>
    <x v="85"/>
    <n v="0"/>
    <n v="249600"/>
    <n v="51750400"/>
  </r>
  <r>
    <n v="10"/>
    <n v="56"/>
    <s v="ARCE AGUDELO DANIEL ALCIDES"/>
    <n v="86082387"/>
    <s v="ACTIVOS"/>
    <s v="NO"/>
    <x v="27"/>
    <n v="0"/>
    <n v="192000"/>
    <n v="39808000"/>
  </r>
  <r>
    <n v="10"/>
    <n v="57"/>
    <s v="GUIZA VARGAS NANCY"/>
    <n v="1101754546"/>
    <s v="ACTIVOS"/>
    <s v="NO"/>
    <x v="38"/>
    <n v="0"/>
    <n v="96000"/>
    <n v="19904000"/>
  </r>
  <r>
    <n v="10"/>
    <n v="58"/>
    <s v="SANABRIA LOSADA DENIS"/>
    <n v="1075215974"/>
    <s v="ACTIVOS"/>
    <s v="NO"/>
    <x v="21"/>
    <n v="0"/>
    <n v="144000"/>
    <n v="29856000"/>
  </r>
  <r>
    <n v="10"/>
    <n v="59"/>
    <s v="VANEGAS AMADOR NELSON"/>
    <n v="1095484510"/>
    <s v="ACTIVOS"/>
    <s v="NO"/>
    <x v="47"/>
    <n v="0"/>
    <n v="76800"/>
    <n v="15923200"/>
  </r>
  <r>
    <n v="10"/>
    <n v="60"/>
    <s v="AREVALO ROMERO ESTEFANY CAROLINA"/>
    <n v="1016018852"/>
    <s v="ACTIVOS"/>
    <s v="NO"/>
    <x v="24"/>
    <n v="0"/>
    <n v="52800"/>
    <n v="10947200"/>
  </r>
  <r>
    <n v="10"/>
    <n v="61"/>
    <s v="CAMARGO  NIÑO LEANDRO  DAVID"/>
    <n v="74381005"/>
    <s v="ACTIVOS"/>
    <s v="NO"/>
    <x v="11"/>
    <n v="0"/>
    <n v="398400"/>
    <n v="82601600"/>
  </r>
  <r>
    <n v="10"/>
    <n v="62"/>
    <s v="MARTINEZ AGATON MARCELINO"/>
    <n v="1071888523"/>
    <s v="ACTIVOS"/>
    <s v="NO"/>
    <x v="8"/>
    <n v="0"/>
    <n v="57600"/>
    <n v="11942400"/>
  </r>
  <r>
    <n v="10"/>
    <n v="63"/>
    <s v="DIOSA MEJIA YOMAR STIVEN"/>
    <n v="81754121"/>
    <s v="ACTIVOS"/>
    <s v="SI"/>
    <x v="46"/>
    <n v="7925749"/>
    <n v="211200"/>
    <n v="35863051"/>
  </r>
  <r>
    <n v="10"/>
    <n v="64"/>
    <s v="BLANCO LINDA ZULIME"/>
    <n v="63561427"/>
    <s v="ACTIVOS"/>
    <s v="NO"/>
    <x v="27"/>
    <n v="0"/>
    <n v="192000"/>
    <n v="39808000"/>
  </r>
  <r>
    <n v="10"/>
    <n v="65"/>
    <s v="AHUMADA  TORRES LIZETH JOHANA"/>
    <n v="1049627883"/>
    <s v="ACTIVOS"/>
    <s v="NO"/>
    <x v="44"/>
    <n v="0"/>
    <n v="408000"/>
    <n v="84592000"/>
  </r>
  <r>
    <n v="10"/>
    <n v="66"/>
    <s v="LIZARAZO BUITRAGO MAIRA  ALEJANDRA"/>
    <n v="1090435322"/>
    <s v="ACTIVOS"/>
    <s v="NO"/>
    <x v="27"/>
    <n v="0"/>
    <n v="192000"/>
    <n v="39808000"/>
  </r>
  <r>
    <n v="10"/>
    <n v="67"/>
    <s v="ARDILA GOMEZ SANDRA MILENA"/>
    <n v="1088271743"/>
    <s v="ACTIVOS"/>
    <s v="NO"/>
    <x v="88"/>
    <n v="0"/>
    <n v="168000"/>
    <n v="34832000"/>
  </r>
  <r>
    <n v="10"/>
    <n v="68"/>
    <s v="RIVAS MENDEZ CESAR"/>
    <n v="80072894"/>
    <s v="ACTIVOS"/>
    <s v="NO"/>
    <x v="6"/>
    <n v="0"/>
    <n v="72000"/>
    <n v="14928000"/>
  </r>
  <r>
    <n v="10"/>
    <n v="69"/>
    <s v="BRAND ANDRADE YUDI ASTRID"/>
    <n v="43110545"/>
    <s v="ACTIVOS"/>
    <s v="NO"/>
    <x v="27"/>
    <n v="0"/>
    <n v="192000"/>
    <n v="39808000"/>
  </r>
  <r>
    <n v="10"/>
    <n v="70"/>
    <s v="GONZALEZ ZAMBRANO GUSTAVO"/>
    <n v="80209328"/>
    <s v="ACTIVOS"/>
    <s v="NO"/>
    <x v="7"/>
    <n v="0"/>
    <n v="62400"/>
    <n v="12937600"/>
  </r>
  <r>
    <n v="10"/>
    <n v="71"/>
    <s v="ABADIA AGUIRRE ALEXANDER"/>
    <n v="14325738"/>
    <s v="ACTIVOS"/>
    <s v="SI"/>
    <x v="26"/>
    <n v="8225413"/>
    <n v="480000"/>
    <n v="91294587"/>
  </r>
  <r>
    <n v="10"/>
    <n v="72"/>
    <s v="CORREDOR LOPEZ ALVER JERLEY"/>
    <n v="80794014"/>
    <s v="ACTIVOS"/>
    <s v="SI"/>
    <x v="16"/>
    <n v="33081951"/>
    <n v="336000"/>
    <n v="36582049"/>
  </r>
  <r>
    <n v="10"/>
    <n v="73"/>
    <s v="BEJARANO PARRA WILMAR ALEJANDRO"/>
    <n v="86083124"/>
    <s v="ACTIVOS"/>
    <s v="NO"/>
    <x v="29"/>
    <n v="0"/>
    <n v="240000"/>
    <n v="49760000"/>
  </r>
  <r>
    <n v="10"/>
    <n v="74"/>
    <s v="AGUDELO VARGAS NILTON EDWARD"/>
    <n v="14567350"/>
    <s v="ACTIVOS"/>
    <s v="SI"/>
    <x v="109"/>
    <n v="3"/>
    <n v="316800"/>
    <n v="65683197"/>
  </r>
  <r>
    <n v="10"/>
    <n v="75"/>
    <s v="GALLEGO GIRALDO FABIO MAURICIO"/>
    <n v="71776683"/>
    <s v="ACTIVOS"/>
    <s v="NO"/>
    <x v="42"/>
    <n v="0"/>
    <n v="432000"/>
    <n v="89568000"/>
  </r>
  <r>
    <n v="10"/>
    <n v="76"/>
    <s v="BLANDON ARIAS ROBINSON"/>
    <n v="93436676"/>
    <s v="ACTIVOS"/>
    <s v="NO"/>
    <x v="54"/>
    <n v="0"/>
    <n v="384000"/>
    <n v="79616000"/>
  </r>
  <r>
    <n v="10"/>
    <n v="77"/>
    <s v="GUARIN ARIAS YULY ANDREA"/>
    <n v="53132483"/>
    <s v="ACTIVOS"/>
    <s v="NO"/>
    <x v="120"/>
    <n v="0"/>
    <n v="456000"/>
    <n v="94544000"/>
  </r>
  <r>
    <n v="10"/>
    <n v="78"/>
    <s v="GUARIN  ARIAS  JUAN CARLOS"/>
    <n v="1012325675"/>
    <s v="ACTIVOS"/>
    <s v="NO"/>
    <x v="105"/>
    <n v="0"/>
    <n v="182400"/>
    <n v="37817600"/>
  </r>
  <r>
    <n v="10"/>
    <n v="79"/>
    <s v="LIZARAZO ROJAS PEDRO ANDRES"/>
    <n v="1032398311"/>
    <s v="ACTIVOS"/>
    <s v="NO"/>
    <x v="28"/>
    <n v="0"/>
    <n v="110400"/>
    <n v="22889600"/>
  </r>
  <r>
    <n v="10"/>
    <n v="80"/>
    <s v="FIGUEROA ROJAS ALIRIO"/>
    <n v="4831248"/>
    <s v="CASUR"/>
    <s v="NO"/>
    <x v="21"/>
    <n v="0"/>
    <n v="0"/>
    <n v="30000000"/>
  </r>
  <r>
    <n v="10"/>
    <n v="81"/>
    <s v="ARDILA HURTADO ANA MARIA"/>
    <n v="1014185551"/>
    <s v="ACTIVOS"/>
    <s v="NO"/>
    <x v="12"/>
    <n v="0"/>
    <n v="441600"/>
    <n v="91558400"/>
  </r>
  <r>
    <n v="10"/>
    <n v="82"/>
    <s v="CATAÑO CATAÑO ROMAN"/>
    <n v="70328602"/>
    <s v="ACTIVOS"/>
    <s v="SI"/>
    <x v="42"/>
    <n v="8683751"/>
    <n v="432000"/>
    <n v="80884249"/>
  </r>
  <r>
    <n v="10"/>
    <n v="83"/>
    <s v="BORBON NARANJO ENRIQUE"/>
    <n v="93438387"/>
    <s v="ACTIVOS"/>
    <s v="NO"/>
    <x v="118"/>
    <n v="0"/>
    <n v="163200"/>
    <n v="33836800"/>
  </r>
  <r>
    <n v="10"/>
    <n v="84"/>
    <s v="ORDOÑEZ SANCHEZ ISEL"/>
    <n v="7313061"/>
    <s v="CASUR"/>
    <s v="SI"/>
    <x v="32"/>
    <n v="21842531"/>
    <n v="0"/>
    <n v="53157469"/>
  </r>
  <r>
    <n v="10"/>
    <n v="85"/>
    <s v="VENEGAS SALAZAR EDWIN ALEXANDER"/>
    <n v="81740828"/>
    <s v="ACTIVOS"/>
    <s v="NO"/>
    <x v="71"/>
    <n v="0"/>
    <n v="436800"/>
    <n v="90563200"/>
  </r>
  <r>
    <n v="10"/>
    <n v="86"/>
    <s v="SILVA SILVA ENRIQUE"/>
    <n v="79777998"/>
    <s v="ACTIVOS"/>
    <s v="NO"/>
    <x v="85"/>
    <n v="0"/>
    <n v="156000"/>
    <n v="51844000"/>
  </r>
  <r>
    <n v="10"/>
    <n v="87"/>
    <s v="HERNANDEZ ALDANA CARMEN DE JESUS"/>
    <n v="51915618"/>
    <s v="ACTIVOS"/>
    <s v="SI"/>
    <x v="16"/>
    <n v="35670919"/>
    <n v="210000"/>
    <n v="34119081"/>
  </r>
  <r>
    <n v="10"/>
    <n v="88"/>
    <s v="BRAVO DELGADO MARIZOL"/>
    <n v="63393446"/>
    <s v="ACTIVOS"/>
    <s v="SI"/>
    <x v="42"/>
    <n v="5666187"/>
    <n v="270000"/>
    <n v="84063813"/>
  </r>
  <r>
    <n v="10"/>
    <n v="89"/>
    <s v="CUYARES BUITRAGO SANDRA MILENA"/>
    <n v="40442542"/>
    <s v="ACTIVOS"/>
    <s v="SI"/>
    <x v="79"/>
    <n v="63129695"/>
    <n v="426000"/>
    <n v="78444305"/>
  </r>
  <r>
    <n v="10"/>
    <n v="90"/>
    <s v="ORTIZ CASTIBLANCO OSCAR EDISSON"/>
    <n v="79920179"/>
    <s v="ACTIVOS"/>
    <s v="NO"/>
    <x v="29"/>
    <n v="0"/>
    <n v="150000"/>
    <n v="49850000"/>
  </r>
  <r>
    <n v="10"/>
    <n v="91"/>
    <s v="NOVA JOYA JOSE GUSTAVO"/>
    <n v="4247382"/>
    <s v="ACTIVOS"/>
    <s v="SI"/>
    <x v="45"/>
    <n v="39426975"/>
    <n v="213000"/>
    <n v="31360025"/>
  </r>
  <r>
    <n v="10"/>
    <n v="92"/>
    <s v="BONILLA CALDERON LUIS FERNANDO"/>
    <n v="12197099"/>
    <s v="ACTIVOS"/>
    <s v="SI"/>
    <x v="121"/>
    <n v="89948265"/>
    <n v="366000"/>
    <n v="31685735"/>
  </r>
  <r>
    <n v="10"/>
    <n v="93"/>
    <s v="MENESES GELVES HERNAN  ALONSO"/>
    <n v="88157477"/>
    <s v="ACTIVOS"/>
    <s v="NO"/>
    <x v="26"/>
    <n v="0"/>
    <n v="300000"/>
    <n v="99700000"/>
  </r>
  <r>
    <n v="10"/>
    <n v="94"/>
    <s v="BARON NIÑO JOSE ALVARO"/>
    <n v="79245096"/>
    <s v="ACTIVOS"/>
    <s v="NO"/>
    <x v="16"/>
    <n v="0"/>
    <n v="210000"/>
    <n v="69790000"/>
  </r>
  <r>
    <n v="10"/>
    <n v="95"/>
    <s v="AGUDELO VIVAS JELER YOHAN"/>
    <n v="80148607"/>
    <s v="ACTIVOS"/>
    <s v="NO"/>
    <x v="23"/>
    <n v="0"/>
    <n v="78000"/>
    <n v="25922000"/>
  </r>
  <r>
    <n v="10"/>
    <n v="96"/>
    <s v="VARGAS GARCIA DIEGO ALEXANDER"/>
    <n v="88236763"/>
    <s v="ACTIVOS"/>
    <s v="SI"/>
    <x v="32"/>
    <n v="603907"/>
    <n v="225000"/>
    <n v="74171093"/>
  </r>
  <r>
    <n v="10"/>
    <n v="97"/>
    <s v="VALENCIA CASTILLO SANDERSON"/>
    <n v="6500228"/>
    <s v="ACTIVOS"/>
    <s v="NO"/>
    <x v="108"/>
    <n v="0"/>
    <n v="54000"/>
    <n v="17946000"/>
  </r>
  <r>
    <n v="10"/>
    <n v="98"/>
    <s v="CHAVARRO ORTIZ SEGUNDO EPIMENIO"/>
    <n v="91109953"/>
    <s v="ACTIVOS"/>
    <s v="NO"/>
    <x v="16"/>
    <n v="0"/>
    <n v="210000"/>
    <n v="69790000"/>
  </r>
  <r>
    <n v="10"/>
    <n v="99"/>
    <s v="SANCHEZ ESPINOSA JAVIER MAURICIO"/>
    <n v="15923263"/>
    <s v="ACTIVOS"/>
    <s v="NO"/>
    <x v="26"/>
    <n v="0"/>
    <n v="300000"/>
    <n v="99700000"/>
  </r>
  <r>
    <n v="10"/>
    <n v="100"/>
    <s v="LEON PERILLA NESTOR ALBEIRO"/>
    <n v="80117861"/>
    <s v="ACTIVOS"/>
    <s v="SI"/>
    <x v="36"/>
    <n v="30594243"/>
    <n v="303000"/>
    <n v="70102757"/>
  </r>
  <r>
    <n v="10"/>
    <n v="101"/>
    <s v="GUZMAN BEJARANO SANDRA MILENA"/>
    <n v="53071657"/>
    <s v="ACTIVOS"/>
    <s v="SI"/>
    <x v="26"/>
    <n v="30924338"/>
    <n v="300000"/>
    <n v="68775662"/>
  </r>
  <r>
    <n v="10"/>
    <n v="102"/>
    <s v="OSORIO SIERRA MANUEL ALEXANDER"/>
    <n v="79736675"/>
    <s v="ACTIVOS"/>
    <s v="SI"/>
    <x v="24"/>
    <n v="1750886"/>
    <n v="33000"/>
    <n v="9216114"/>
  </r>
  <r>
    <n v="10"/>
    <n v="103"/>
    <s v="SOSA FONSECA FABIO ARNULFO"/>
    <n v="7335296"/>
    <s v="ACTIVOS"/>
    <s v="SI"/>
    <x v="32"/>
    <n v="383642"/>
    <n v="225000"/>
    <n v="74391358"/>
  </r>
  <r>
    <n v="10"/>
    <n v="104"/>
    <s v="SANTILLANA MILLAN DIEGO FERNANDO"/>
    <n v="86064830"/>
    <s v="ACTIVOS"/>
    <s v="NO"/>
    <x v="88"/>
    <n v="0"/>
    <n v="105000"/>
    <n v="34895000"/>
  </r>
  <r>
    <n v="10"/>
    <n v="105"/>
    <s v="ARBOLEDA PIEDRAHITA HARVEY HERNAN"/>
    <n v="10765937"/>
    <s v="ACTIVOS"/>
    <s v="SI"/>
    <x v="120"/>
    <n v="1981103"/>
    <n v="285000"/>
    <n v="92733897"/>
  </r>
  <r>
    <n v="10"/>
    <n v="106"/>
    <s v="MEDRANO MUÑOZ JOAQUIN DARIO"/>
    <n v="74302258"/>
    <s v="ACTIVOS"/>
    <s v="SI"/>
    <x v="10"/>
    <n v="22159722"/>
    <n v="180000"/>
    <n v="37660278"/>
  </r>
  <r>
    <n v="10"/>
    <n v="107"/>
    <s v="PACHON VILLALOBOS WILSON JHAIR"/>
    <n v="79810532"/>
    <s v="ACTIVOS"/>
    <s v="SI"/>
    <x v="33"/>
    <n v="84905275"/>
    <n v="315000"/>
    <n v="19779725"/>
  </r>
  <r>
    <n v="10"/>
    <n v="108"/>
    <s v="USMA REYES GUILLERMO ENRIQUE"/>
    <n v="79959671"/>
    <s v="ACTIVOS"/>
    <s v="NO"/>
    <x v="26"/>
    <n v="0"/>
    <n v="300000"/>
    <n v="99700000"/>
  </r>
  <r>
    <n v="11"/>
    <n v="1"/>
    <s v="ARAQUE ANGARITA LUZ ARELIS"/>
    <n v="1052390362"/>
    <s v="ACTIVOS"/>
    <s v="NO"/>
    <x v="68"/>
    <n v="0"/>
    <n v="89600"/>
    <n v="55910400"/>
  </r>
  <r>
    <n v="11"/>
    <n v="2"/>
    <s v="MAZO RIVERA JOSE FERNANDO"/>
    <n v="71262313"/>
    <s v="ACTIVOS"/>
    <s v="NO"/>
    <x v="26"/>
    <n v="0"/>
    <n v="160000"/>
    <n v="99840000"/>
  </r>
  <r>
    <n v="11"/>
    <n v="3"/>
    <s v="NARVAEZ BURBANO RICARDO ANDRES"/>
    <n v="87473139"/>
    <s v="ACTIVOS"/>
    <s v="NO"/>
    <x v="122"/>
    <n v="0"/>
    <n v="187200"/>
    <n v="116812800"/>
  </r>
  <r>
    <n v="11"/>
    <n v="4"/>
    <s v="CAÑON CONTRERAS BRAYAN FERNEY"/>
    <n v="7187452"/>
    <s v="ACTIVOS"/>
    <s v="NO"/>
    <x v="16"/>
    <n v="0"/>
    <n v="112000"/>
    <n v="69888000"/>
  </r>
  <r>
    <n v="11"/>
    <n v="5"/>
    <s v="SANDOVAL DURAN EBERTH JOHAN"/>
    <n v="88268810"/>
    <s v="ACTIVOS"/>
    <s v="NO"/>
    <x v="69"/>
    <n v="0"/>
    <n v="92800"/>
    <n v="57907200"/>
  </r>
  <r>
    <n v="11"/>
    <n v="6"/>
    <s v="MUÑOZ  FERNÁNDEZ FABIAN ALEXANDER"/>
    <n v="1086548003"/>
    <s v="ACTIVOS"/>
    <s v="NO"/>
    <x v="11"/>
    <n v="0"/>
    <n v="132800"/>
    <n v="82867200"/>
  </r>
  <r>
    <n v="11"/>
    <n v="7"/>
    <s v="OSPINA PEREZ CARLOS ANDRES"/>
    <n v="1109265797"/>
    <s v="ACTIVOS"/>
    <s v="NO"/>
    <x v="107"/>
    <n v="0"/>
    <n v="102400"/>
    <n v="63897600"/>
  </r>
  <r>
    <n v="11"/>
    <n v="8"/>
    <s v="HERNANDEZ ARIAS JEINER ALIRIO"/>
    <n v="74080498"/>
    <s v="ACTIVOS"/>
    <s v="NO"/>
    <x v="54"/>
    <n v="0"/>
    <n v="128000"/>
    <n v="79872000"/>
  </r>
  <r>
    <n v="11"/>
    <n v="9"/>
    <s v="QUITIAN CUENCA ANDREA PATRICIA"/>
    <n v="1094882110"/>
    <s v="ACTIVOS"/>
    <s v="SI"/>
    <x v="101"/>
    <n v="10837595"/>
    <n v="30400"/>
    <n v="8132005"/>
  </r>
  <r>
    <n v="11"/>
    <n v="10"/>
    <s v="DIAZ MONTENEGRO OSCAR HERNANDO"/>
    <n v="1022374051"/>
    <s v="ACTIVOS"/>
    <s v="NO"/>
    <x v="29"/>
    <n v="0"/>
    <n v="80000"/>
    <n v="49920000"/>
  </r>
  <r>
    <n v="11"/>
    <n v="11"/>
    <s v="ANZOLA RUEDA YIXY TATIANA"/>
    <n v="1012388321"/>
    <s v="ACTIVOS"/>
    <s v="NO"/>
    <x v="77"/>
    <n v="0"/>
    <n v="88000"/>
    <n v="54912000"/>
  </r>
  <r>
    <n v="11"/>
    <n v="12"/>
    <s v="RAMOS RUIZ ADRIAN EDUARDO"/>
    <n v="80133052"/>
    <s v="ACTIVOS"/>
    <s v="NO"/>
    <x v="35"/>
    <n v="0"/>
    <n v="240000"/>
    <n v="149760000"/>
  </r>
  <r>
    <n v="11"/>
    <n v="13"/>
    <s v="REYES SOLANO JHAIR ANDRES"/>
    <n v="1053337276"/>
    <s v="ACTIVOS"/>
    <s v="NO"/>
    <x v="123"/>
    <n v="0"/>
    <n v="156800"/>
    <n v="97843200"/>
  </r>
  <r>
    <n v="11"/>
    <n v="14"/>
    <s v="AVILA RODRIGUEZ LEIDY ESPERANZA"/>
    <n v="1069720766"/>
    <s v="ACTIVOS"/>
    <s v="SI"/>
    <x v="77"/>
    <n v="37754054"/>
    <n v="88000"/>
    <n v="17157946"/>
  </r>
  <r>
    <n v="11"/>
    <n v="15"/>
    <s v="DUARTE QUINTERO JIM WALTER"/>
    <n v="1098650725"/>
    <s v="ACTIVOS"/>
    <s v="NO"/>
    <x v="8"/>
    <n v="0"/>
    <n v="19200"/>
    <n v="11980800"/>
  </r>
  <r>
    <n v="11"/>
    <n v="16"/>
    <s v="TORRES RONCANCIO LUIS EDILSON"/>
    <n v="80172501"/>
    <s v="ACTIVOS"/>
    <s v="NO"/>
    <x v="16"/>
    <n v="0"/>
    <n v="112000"/>
    <n v="69888000"/>
  </r>
  <r>
    <n v="11"/>
    <n v="17"/>
    <s v="SOLANO HARVEY ALEXANDER"/>
    <n v="80034804"/>
    <s v="ACTIVOS"/>
    <s v="NO"/>
    <x v="26"/>
    <n v="0"/>
    <n v="160000"/>
    <n v="99840000"/>
  </r>
  <r>
    <n v="11"/>
    <n v="18"/>
    <s v="GALLARDO APARICIO ALVARO"/>
    <n v="13275248"/>
    <s v="ACTIVOS"/>
    <s v="SI"/>
    <x v="98"/>
    <n v="54829364"/>
    <n v="188800"/>
    <n v="62981836"/>
  </r>
  <r>
    <n v="11"/>
    <n v="19"/>
    <s v="SARMIENTO SISA MARITZA ALEXANDRA"/>
    <n v="1018489837"/>
    <s v="ACTIVOS"/>
    <s v="NO"/>
    <x v="21"/>
    <n v="0"/>
    <n v="48000"/>
    <n v="29952000"/>
  </r>
  <r>
    <n v="11"/>
    <n v="20"/>
    <s v="MORENO PICO SERGIO RODOLFO"/>
    <n v="1098698226"/>
    <s v="ACTIVOS"/>
    <s v="SI"/>
    <x v="124"/>
    <n v="42609436"/>
    <n v="118400"/>
    <n v="31272164"/>
  </r>
  <r>
    <n v="11"/>
    <n v="21"/>
    <s v="MONTES GUERRERO LUISA FERNANDA"/>
    <n v="1053802085"/>
    <s v="ACTIVOS"/>
    <s v="NO"/>
    <x v="110"/>
    <n v="0"/>
    <n v="107200"/>
    <n v="66892800"/>
  </r>
  <r>
    <n v="11"/>
    <n v="22"/>
    <s v="FORERO VEGA DANIEL FERNANDO"/>
    <n v="1136879937"/>
    <s v="ACTIVOS"/>
    <s v="NO"/>
    <x v="111"/>
    <n v="0"/>
    <n v="84800"/>
    <n v="52915200"/>
  </r>
  <r>
    <n v="11"/>
    <n v="23"/>
    <s v="SANCHEZ BERNAL YAMIT JAIVERSON"/>
    <n v="1097389977"/>
    <s v="ACTIVOS"/>
    <s v="NO"/>
    <x v="16"/>
    <n v="0"/>
    <n v="112000"/>
    <n v="69888000"/>
  </r>
  <r>
    <n v="11"/>
    <n v="24"/>
    <s v="MOLINA SAMACA ADRIANA MARCELA"/>
    <n v="1049636611"/>
    <s v="ACTIVOS"/>
    <s v="SI"/>
    <x v="68"/>
    <n v="23864577"/>
    <n v="89600"/>
    <n v="32045823"/>
  </r>
  <r>
    <n v="11"/>
    <n v="25"/>
    <s v="VARGAS CASTRO DAVID FERNANDO"/>
    <n v="80203295"/>
    <s v="ACTIVOS"/>
    <s v="NO"/>
    <x v="125"/>
    <n v="0"/>
    <n v="203200"/>
    <n v="126796800"/>
  </r>
  <r>
    <n v="11"/>
    <n v="26"/>
    <s v="FLOREZ AYALA MIGUEL ANGEL"/>
    <n v="1101757693"/>
    <s v="ACTIVOS"/>
    <s v="SI"/>
    <x v="66"/>
    <n v="14598666"/>
    <n v="155200"/>
    <n v="82246134"/>
  </r>
  <r>
    <n v="11"/>
    <n v="27"/>
    <s v="GUZMAN BEJARANO AYLEN ALEJANDRA"/>
    <n v="1020790581"/>
    <s v="ACTIVOS"/>
    <s v="NO"/>
    <x v="107"/>
    <n v="0"/>
    <n v="102400"/>
    <n v="63897600"/>
  </r>
  <r>
    <n v="11"/>
    <n v="28"/>
    <s v="GARCIA MORENO SIGIFREDO ALEXANDER"/>
    <n v="80731308"/>
    <s v="ACTIVOS"/>
    <s v="SI"/>
    <x v="123"/>
    <n v="41100215"/>
    <n v="156800"/>
    <n v="56742985"/>
  </r>
  <r>
    <n v="11"/>
    <n v="29"/>
    <s v="MUÑOZ  HERNÁNDEZ DAVID  DE JESUS"/>
    <n v="1054918997"/>
    <s v="ACTIVOS"/>
    <s v="SI"/>
    <x v="120"/>
    <n v="29890261"/>
    <n v="152000"/>
    <n v="64957739"/>
  </r>
  <r>
    <n v="11"/>
    <n v="30"/>
    <s v="RUIZ MEJIA MARIA ELENA"/>
    <n v="1053784889"/>
    <s v="ACTIVOS"/>
    <s v="SI"/>
    <x v="12"/>
    <n v="3873367"/>
    <n v="147200"/>
    <n v="87979433"/>
  </r>
  <r>
    <n v="11"/>
    <n v="31"/>
    <s v="GUZMAN MARTINEZ JAIME EDUARDO"/>
    <n v="70909235"/>
    <s v="ACTIVOS"/>
    <s v="SI"/>
    <x v="23"/>
    <n v="10047917"/>
    <n v="41600"/>
    <n v="15910483"/>
  </r>
  <r>
    <n v="11"/>
    <n v="32"/>
    <s v="ROBLES CRUZ JIMY"/>
    <n v="1098649264"/>
    <s v="ACTIVOS"/>
    <s v="NO"/>
    <x v="32"/>
    <n v="0"/>
    <n v="120000"/>
    <n v="74880000"/>
  </r>
  <r>
    <n v="11"/>
    <n v="33"/>
    <s v="TIMOTE BRIÑEZ NORBEY"/>
    <n v="80901276"/>
    <s v="ACTIVOS"/>
    <s v="SI"/>
    <x v="77"/>
    <n v="1496800"/>
    <n v="88000"/>
    <n v="53415200"/>
  </r>
  <r>
    <n v="11"/>
    <n v="34"/>
    <s v="CIFUENTES OSCAR FERNANDO"/>
    <n v="1110447914"/>
    <s v="ACTIVOS"/>
    <s v="NO"/>
    <x v="42"/>
    <n v="0"/>
    <n v="144000"/>
    <n v="89856000"/>
  </r>
  <r>
    <n v="11"/>
    <n v="35"/>
    <s v="GARCES VARGAS ALDEMAR"/>
    <n v="1057710190"/>
    <s v="ACTIVOS"/>
    <s v="NO"/>
    <x v="51"/>
    <n v="0"/>
    <n v="104000"/>
    <n v="64896000"/>
  </r>
  <r>
    <n v="11"/>
    <n v="36"/>
    <s v="CONTRERAS ACEVEDO EDWIN RAFAEL"/>
    <n v="1094242712"/>
    <s v="ACTIVOS"/>
    <s v="NO"/>
    <x v="51"/>
    <n v="0"/>
    <n v="104000"/>
    <n v="64896000"/>
  </r>
  <r>
    <n v="11"/>
    <n v="37"/>
    <s v="ARISTIZABAL MORALES LEIDY JOHANA"/>
    <n v="1016011637"/>
    <s v="ACTIVOS"/>
    <s v="NO"/>
    <x v="26"/>
    <n v="0"/>
    <n v="160000"/>
    <n v="99840000"/>
  </r>
  <r>
    <n v="11"/>
    <n v="38"/>
    <s v="MANRIQUE RODRIGUEZ DUBERNEY"/>
    <n v="80904526"/>
    <s v="ACTIVOS"/>
    <s v="SI"/>
    <x v="35"/>
    <n v="64971928"/>
    <n v="240000"/>
    <n v="84788072"/>
  </r>
  <r>
    <n v="11"/>
    <n v="39"/>
    <s v="VASQUEZ ARGUELLO DIEGO FERNANDO"/>
    <n v="82392520"/>
    <m/>
    <s v="SI"/>
    <x v="35"/>
    <n v="105880257"/>
    <n v="150000"/>
    <n v="43969743"/>
  </r>
  <r>
    <n v="11"/>
    <n v="40"/>
    <s v="BARRERO UNIGARRO GIOVANNI"/>
    <n v="79999288"/>
    <m/>
    <s v="NO"/>
    <x v="35"/>
    <n v="0"/>
    <n v="150000"/>
    <n v="149850000"/>
  </r>
  <r>
    <n v="11"/>
    <n v="41"/>
    <s v="BEDOYA ORTIZ ANCIZAR"/>
    <n v="79791827"/>
    <m/>
    <s v="SI"/>
    <x v="35"/>
    <n v="48754939"/>
    <n v="150000"/>
    <n v="101095061"/>
  </r>
  <r>
    <n v="11"/>
    <n v="42"/>
    <s v="ALONSO TRIANA AIMER FREDY"/>
    <n v="80154898"/>
    <m/>
    <s v="NO"/>
    <x v="65"/>
    <n v="0"/>
    <n v="110000"/>
    <n v="109890000"/>
  </r>
  <r>
    <n v="11"/>
    <n v="43"/>
    <s v="MUÑOZ MENA WILSON"/>
    <n v="94301292"/>
    <m/>
    <s v="NO"/>
    <x v="42"/>
    <n v="0"/>
    <n v="90000"/>
    <n v="89910000"/>
  </r>
  <r>
    <n v="11"/>
    <n v="44"/>
    <s v="MUÑOZ RIVERA FANNOR ANTONIO"/>
    <n v="16929701"/>
    <m/>
    <s v="NO"/>
    <x v="15"/>
    <n v="0"/>
    <n v="81000"/>
    <n v="80919000"/>
  </r>
  <r>
    <n v="11"/>
    <n v="45"/>
    <s v="MUÑOZ ALVAREZ OLMER ANTONIO"/>
    <n v="94286228"/>
    <m/>
    <s v="NO"/>
    <x v="123"/>
    <n v="0"/>
    <n v="98000"/>
    <n v="97902000"/>
  </r>
  <r>
    <n v="11"/>
    <n v="46"/>
    <s v="ORTIZ ARCE JHON LEIDER"/>
    <n v="18419003"/>
    <m/>
    <s v="NO"/>
    <x v="102"/>
    <n v="0"/>
    <n v="54000"/>
    <n v="53946000"/>
  </r>
  <r>
    <n v="11"/>
    <n v="47"/>
    <s v="OROZCO CASTAÑO JORGE HERNAN"/>
    <n v="75081044"/>
    <m/>
    <s v="SI"/>
    <x v="35"/>
    <n v="41549110"/>
    <n v="150000"/>
    <n v="108300890"/>
  </r>
  <r>
    <n v="11"/>
    <n v="48"/>
    <s v="CACERES NAVAS JEILER"/>
    <n v="80211175"/>
    <m/>
    <s v="NO"/>
    <x v="126"/>
    <n v="0"/>
    <n v="106000"/>
    <n v="105894000"/>
  </r>
  <r>
    <n v="11"/>
    <n v="49"/>
    <s v="CELIS MELGAREJO OMARU"/>
    <n v="13459197"/>
    <m/>
    <s v="SI"/>
    <x v="68"/>
    <n v="17081138"/>
    <n v="56000"/>
    <n v="38862862"/>
  </r>
  <r>
    <n v="11"/>
    <n v="50"/>
    <s v="CAICEDO MUÑOZ OMAR LISARDO"/>
    <n v="98378485"/>
    <m/>
    <s v="NO"/>
    <x v="124"/>
    <n v="0"/>
    <n v="74000"/>
    <n v="73926000"/>
  </r>
  <r>
    <n v="11"/>
    <n v="51"/>
    <s v="GOMEZ RODRIGUEZ IVAN FERNANDO"/>
    <n v="91110302"/>
    <m/>
    <s v="NO"/>
    <x v="69"/>
    <n v="0"/>
    <n v="58000"/>
    <n v="57942000"/>
  </r>
  <r>
    <n v="11"/>
    <n v="52"/>
    <s v="MONTOYA CIFUENTES JOHANNA  ANDREA"/>
    <n v="52712590"/>
    <m/>
    <s v="NO"/>
    <x v="35"/>
    <n v="0"/>
    <n v="150000"/>
    <n v="149850000"/>
  </r>
  <r>
    <n v="12"/>
    <n v="1"/>
    <s v="SACHICA ACOSTA LUIS EDUARDO"/>
    <n v="1121877880"/>
    <s v="ACTIVOS"/>
    <s v="NO"/>
    <x v="40"/>
    <n v="0"/>
    <n v="29334"/>
    <n v="4970666"/>
  </r>
  <r>
    <n v="12"/>
    <n v="2"/>
    <s v="BETANCUR MUÑOZ DIEGO ALEJANDRO"/>
    <n v="1017171527"/>
    <s v="ACTIVOS"/>
    <s v="NO"/>
    <x v="64"/>
    <n v="0"/>
    <n v="41067"/>
    <n v="6958933"/>
  </r>
  <r>
    <n v="12"/>
    <n v="3"/>
    <s v="GALVIS ALEXANDER"/>
    <n v="79365902"/>
    <s v="CASUR"/>
    <s v="NO"/>
    <x v="1"/>
    <n v="0"/>
    <n v="0"/>
    <n v="10000000"/>
  </r>
  <r>
    <n v="12"/>
    <n v="4"/>
    <s v="MONGUI PINILLA BRAYAN DANIEL"/>
    <n v="1022400148"/>
    <s v="ACTIVOS"/>
    <s v="NO"/>
    <x v="1"/>
    <n v="0"/>
    <n v="58667"/>
    <n v="9941333"/>
  </r>
  <r>
    <n v="12"/>
    <n v="5"/>
    <s v="MARTINEZ DIAZ CIRO HUMBERTO"/>
    <n v="1052387577"/>
    <s v="ACTIVOS"/>
    <s v="NO"/>
    <x v="1"/>
    <n v="0"/>
    <n v="58667"/>
    <n v="9941333"/>
  </r>
  <r>
    <n v="12"/>
    <n v="6"/>
    <s v="FIERRO FLOREZ ALEXANDRA LILIAM"/>
    <n v="52107692"/>
    <s v="CASUR"/>
    <s v="NO"/>
    <x v="1"/>
    <n v="0"/>
    <n v="0"/>
    <n v="10000000"/>
  </r>
  <r>
    <n v="12"/>
    <n v="7"/>
    <s v="HOLGUIN GARCIA JHON WILLIAM"/>
    <n v="1017133937"/>
    <s v="ACTIVOS"/>
    <s v="NO"/>
    <x v="1"/>
    <n v="0"/>
    <n v="58667"/>
    <n v="9941333"/>
  </r>
  <r>
    <n v="12"/>
    <n v="8"/>
    <s v="FAGUA CRUZ JULIA MARIA"/>
    <n v="41527398"/>
    <s v="TEGEN"/>
    <s v="NO"/>
    <x v="1"/>
    <n v="0"/>
    <n v="58667"/>
    <n v="9941333"/>
  </r>
  <r>
    <n v="12"/>
    <n v="9"/>
    <s v="MOLAVOQUE MEDINA JHON  HIGINIO"/>
    <n v="80739743"/>
    <s v="CASUR"/>
    <s v="NO"/>
    <x v="1"/>
    <n v="0"/>
    <n v="0"/>
    <n v="10000000"/>
  </r>
  <r>
    <n v="12"/>
    <n v="10"/>
    <s v="MAZUERA LOPEZ OSCAR DANILO"/>
    <n v="1026260649"/>
    <s v="ACTIVOS"/>
    <s v="NO"/>
    <x v="1"/>
    <n v="0"/>
    <n v="58667"/>
    <n v="9941333"/>
  </r>
  <r>
    <n v="12"/>
    <n v="11"/>
    <s v="SANABRIA BONILLA JULIO CESAR"/>
    <n v="1053558119"/>
    <s v="ACTIVOS"/>
    <s v="NO"/>
    <x v="4"/>
    <n v="0"/>
    <n v="35200"/>
    <n v="5964800"/>
  </r>
  <r>
    <n v="12"/>
    <n v="12"/>
    <s v="VEGA CARVAJAL LUZ MERY"/>
    <n v="35418321"/>
    <s v="CASUR"/>
    <s v="NO"/>
    <x v="3"/>
    <n v="0"/>
    <n v="0"/>
    <n v="4000000"/>
  </r>
  <r>
    <n v="12"/>
    <n v="13"/>
    <s v="SANCHEZ ROZO HARINTON"/>
    <n v="1015997190"/>
    <s v="ACTIVOS"/>
    <s v="NO"/>
    <x v="127"/>
    <n v="0"/>
    <n v="49867"/>
    <n v="8450133"/>
  </r>
  <r>
    <n v="12"/>
    <n v="14"/>
    <s v="MORALES ROZO MIGUEL ANGEL"/>
    <n v="1031144716"/>
    <s v="ACTIVOS"/>
    <s v="NO"/>
    <x v="2"/>
    <n v="0"/>
    <n v="38134"/>
    <n v="6461866"/>
  </r>
  <r>
    <n v="12"/>
    <n v="15"/>
    <s v="CALLE CARMONA JORGE ALEXANDER"/>
    <n v="4549048"/>
    <s v="ACTIVOS"/>
    <s v="NO"/>
    <x v="40"/>
    <n v="0"/>
    <n v="29334"/>
    <n v="4970666"/>
  </r>
  <r>
    <n v="12"/>
    <n v="16"/>
    <s v="GARCIA VELEZ ANA ROSA"/>
    <n v="36695699"/>
    <s v="ACTIVOS"/>
    <s v="NO"/>
    <x v="40"/>
    <n v="0"/>
    <n v="29334"/>
    <n v="4970666"/>
  </r>
  <r>
    <n v="12"/>
    <n v="17"/>
    <s v="RUANO FLOREZ JAIRO ORLANDO"/>
    <n v="93394840"/>
    <s v="CASUR"/>
    <s v="NO"/>
    <x v="1"/>
    <n v="0"/>
    <n v="0"/>
    <n v="10000000"/>
  </r>
  <r>
    <n v="12"/>
    <n v="18"/>
    <s v="SANCHEZ ZUÑIGA LISCETH ROCIO"/>
    <n v="53930906"/>
    <s v="ACTIVOS"/>
    <s v="NO"/>
    <x v="1"/>
    <n v="0"/>
    <n v="58667"/>
    <n v="9941333"/>
  </r>
  <r>
    <n v="12"/>
    <n v="19"/>
    <s v="HENAO PEÑA NEIDA DIXLEY"/>
    <n v="1069755265"/>
    <s v="ACTIVOS"/>
    <s v="NO"/>
    <x v="63"/>
    <n v="0"/>
    <n v="26400"/>
    <n v="4473600"/>
  </r>
  <r>
    <n v="12"/>
    <n v="20"/>
    <s v="CHAPARRO  ITURRIAGO JORGE LUIS"/>
    <n v="1014251409"/>
    <s v="ACTIVOS"/>
    <s v="NO"/>
    <x v="1"/>
    <n v="0"/>
    <n v="58667"/>
    <n v="9941333"/>
  </r>
  <r>
    <n v="12"/>
    <n v="21"/>
    <s v="NAVARRETE JULIO CESAR"/>
    <n v="19085170"/>
    <s v="CASUR"/>
    <s v="NO"/>
    <x v="1"/>
    <n v="0"/>
    <n v="0"/>
    <n v="10000000"/>
  </r>
  <r>
    <n v="12"/>
    <n v="22"/>
    <s v="RODRIGUEZ RODRIGUEZ ELEIDER"/>
    <n v="1093754869"/>
    <s v="ACTIVOS"/>
    <s v="NO"/>
    <x v="0"/>
    <n v="0"/>
    <n v="46934"/>
    <n v="7953066"/>
  </r>
  <r>
    <n v="12"/>
    <n v="23"/>
    <s v="MIRANDA HERRERA FELIX DANIEL"/>
    <n v="88274126"/>
    <s v="ACTIVOS"/>
    <s v="SI"/>
    <x v="1"/>
    <n v="3975730"/>
    <n v="58667"/>
    <n v="5965603"/>
  </r>
  <r>
    <n v="12"/>
    <n v="24"/>
    <s v="CAMPO ASTAIZA WILMAR HERNEY"/>
    <n v="76342989"/>
    <s v="ACTIVOS"/>
    <s v="NO"/>
    <x v="1"/>
    <n v="0"/>
    <n v="58667"/>
    <n v="9941333"/>
  </r>
  <r>
    <n v="12"/>
    <n v="25"/>
    <s v="BARRERA BERMUDEZ WILMER NARCISO"/>
    <n v="1024462136"/>
    <s v="ACTIVOS"/>
    <s v="NO"/>
    <x v="1"/>
    <n v="0"/>
    <n v="58667"/>
    <n v="9941333"/>
  </r>
  <r>
    <n v="12"/>
    <n v="26"/>
    <s v="GONZALEZ TORRES IVAN ESTEBAN"/>
    <n v="7180385"/>
    <s v="ACTIVOS"/>
    <s v="NO"/>
    <x v="1"/>
    <n v="0"/>
    <n v="58667"/>
    <n v="9941333"/>
  </r>
  <r>
    <n v="12"/>
    <n v="27"/>
    <s v="RODRIGUEZ MORA PEDRO IGNACIO"/>
    <n v="3033563"/>
    <s v="TEGEN"/>
    <s v="NO"/>
    <x v="1"/>
    <n v="0"/>
    <n v="58667"/>
    <n v="9941333"/>
  </r>
  <r>
    <n v="12"/>
    <n v="28"/>
    <s v="PARRA AYALA EDILSON DE JESUS"/>
    <n v="15932282"/>
    <s v="ACTIVOS"/>
    <s v="SI"/>
    <x v="1"/>
    <n v="2649200"/>
    <n v="58667"/>
    <n v="7292133"/>
  </r>
  <r>
    <n v="12"/>
    <n v="29"/>
    <s v="ESCOBAR SABOGAL REINEL EDUARDO"/>
    <n v="1094882092"/>
    <s v="ACTIVOS"/>
    <s v="NO"/>
    <x v="83"/>
    <n v="0"/>
    <n v="20534"/>
    <n v="3479466"/>
  </r>
  <r>
    <n v="12"/>
    <n v="30"/>
    <s v="POVEDA CASAS ROBIN JOHAN"/>
    <n v="7321377"/>
    <s v="ACTIVOS"/>
    <s v="SI"/>
    <x v="1"/>
    <n v="2640079"/>
    <n v="58667"/>
    <n v="7301254"/>
  </r>
  <r>
    <n v="12"/>
    <n v="31"/>
    <s v="ARDILA URBINA ORLANDO"/>
    <n v="91269106"/>
    <s v="CASUR"/>
    <s v="NO"/>
    <x v="1"/>
    <n v="0"/>
    <n v="0"/>
    <n v="10000000"/>
  </r>
  <r>
    <n v="12"/>
    <n v="32"/>
    <s v="HINCAPIE ARIAS LEONARDO FABIO"/>
    <n v="94386468"/>
    <s v="CASUR"/>
    <s v="NO"/>
    <x v="1"/>
    <n v="0"/>
    <n v="0"/>
    <n v="10000000"/>
  </r>
  <r>
    <n v="12"/>
    <n v="33"/>
    <s v="LUQUE LOZANO BALDOMERO"/>
    <n v="79448419"/>
    <s v="CASUR"/>
    <s v="NO"/>
    <x v="1"/>
    <n v="0"/>
    <n v="0"/>
    <n v="10000000"/>
  </r>
  <r>
    <n v="12"/>
    <n v="34"/>
    <s v="SUAREZ SANCHEZ LADY VIVIANA"/>
    <n v="1019034204"/>
    <s v="ACTIVOS"/>
    <s v="SI"/>
    <x v="0"/>
    <n v="2243888"/>
    <n v="46934"/>
    <n v="5709178"/>
  </r>
  <r>
    <n v="12"/>
    <n v="35"/>
    <s v="MEDINA GOMEZ ANDERSON JULIAN"/>
    <n v="80778916"/>
    <s v="ACTIVOS"/>
    <s v="NO"/>
    <x v="1"/>
    <n v="0"/>
    <n v="58667"/>
    <n v="9941333"/>
  </r>
  <r>
    <n v="12"/>
    <n v="36"/>
    <s v="CUEVAS MANCERA JUAN CARLOS"/>
    <n v="80728855"/>
    <s v="ACTIVOS"/>
    <s v="NO"/>
    <x v="1"/>
    <n v="0"/>
    <n v="58667"/>
    <n v="9941333"/>
  </r>
  <r>
    <n v="12"/>
    <n v="37"/>
    <s v="VARGAS ARIAS CHRISTIAN CAMILO"/>
    <n v="1053769154"/>
    <s v="ACTIVOS"/>
    <s v="NO"/>
    <x v="4"/>
    <n v="0"/>
    <n v="35200"/>
    <n v="5964800"/>
  </r>
  <r>
    <n v="12"/>
    <n v="38"/>
    <s v="LIZARAZO ARGUELLO YAMID ALBERTO"/>
    <n v="5692449"/>
    <s v="ACTIVOS"/>
    <s v="SI"/>
    <x v="62"/>
    <n v="448777"/>
    <n v="17600"/>
    <n v="2533623"/>
  </r>
  <r>
    <n v="12"/>
    <n v="39"/>
    <s v="LOZANO CASTELLANOS LIGIA CRISTINA"/>
    <n v="37555772"/>
    <s v="CASUR"/>
    <s v="NO"/>
    <x v="114"/>
    <n v="0"/>
    <n v="0"/>
    <n v="5500000"/>
  </r>
  <r>
    <n v="12"/>
    <n v="40"/>
    <s v="AZA CALDERON WILLIAM SAMUEL"/>
    <n v="80895086"/>
    <s v="ACTIVOS"/>
    <s v="NO"/>
    <x v="0"/>
    <n v="0"/>
    <n v="46934"/>
    <n v="7953066"/>
  </r>
  <r>
    <n v="12"/>
    <n v="41"/>
    <s v="GARCIA BUITRAGO DALY DAYERLY"/>
    <n v="1110491150"/>
    <s v="ACTIVOS"/>
    <s v="NO"/>
    <x v="3"/>
    <n v="0"/>
    <n v="23467"/>
    <n v="3976533"/>
  </r>
  <r>
    <n v="12"/>
    <n v="42"/>
    <s v="DEVIA MEDINA JORGE ELIECER"/>
    <n v="79651221"/>
    <s v="CASUR"/>
    <s v="NO"/>
    <x v="3"/>
    <n v="0"/>
    <n v="0"/>
    <n v="4000000"/>
  </r>
  <r>
    <n v="12"/>
    <n v="43"/>
    <s v="MEJIA  CORTES  JUAN DAVID"/>
    <n v="1088315760"/>
    <s v="ACTIVOS"/>
    <s v="NO"/>
    <x v="1"/>
    <n v="0"/>
    <n v="58667"/>
    <n v="9941333"/>
  </r>
  <r>
    <n v="12"/>
    <n v="44"/>
    <s v="ARIAS ROMERO ANDRES"/>
    <n v="1032363222"/>
    <s v="ACTIVOS"/>
    <s v="SI"/>
    <x v="1"/>
    <n v="2243888"/>
    <n v="58667"/>
    <n v="7697445"/>
  </r>
  <r>
    <n v="12"/>
    <n v="45"/>
    <s v="CABEZAS MONDRAGON WILMER"/>
    <n v="1033687107"/>
    <s v="ACTIVOS"/>
    <s v="NO"/>
    <x v="1"/>
    <n v="0"/>
    <n v="58667"/>
    <n v="9941333"/>
  </r>
  <r>
    <n v="12"/>
    <n v="46"/>
    <s v="MELO LEON HUMBERTO ANTONIO"/>
    <n v="79612930"/>
    <s v="TEGEN"/>
    <s v="NO"/>
    <x v="64"/>
    <n v="0"/>
    <n v="41067"/>
    <n v="6958933"/>
  </r>
  <r>
    <n v="12"/>
    <n v="47"/>
    <s v="BEDOYA OSPINA LUIS ALFONSO"/>
    <n v="1027885661"/>
    <s v="ACTIVOS"/>
    <s v="NO"/>
    <x v="3"/>
    <n v="0"/>
    <n v="23467"/>
    <n v="3976533"/>
  </r>
  <r>
    <n v="12"/>
    <n v="48"/>
    <s v="GALLEGO AGUDELO JHON ALEXANDER"/>
    <n v="16079464"/>
    <s v="ACTIVOS"/>
    <s v="NO"/>
    <x v="1"/>
    <n v="0"/>
    <n v="58667"/>
    <n v="9941333"/>
  </r>
  <r>
    <n v="12"/>
    <n v="49"/>
    <s v="CONTRERAS HERRERA YULIETH PAOLA"/>
    <n v="1101782373"/>
    <s v="ACTIVOS"/>
    <s v="NO"/>
    <x v="0"/>
    <n v="0"/>
    <n v="46934"/>
    <n v="7953066"/>
  </r>
  <r>
    <n v="12"/>
    <n v="50"/>
    <s v="SALAZAR VEZGA ELBER NORBERTO"/>
    <n v="1101049017"/>
    <s v="ACTIVOS"/>
    <s v="NO"/>
    <x v="64"/>
    <n v="0"/>
    <n v="41067"/>
    <n v="6958933"/>
  </r>
  <r>
    <n v="12"/>
    <n v="51"/>
    <s v="VERA TRIANA ADRIANO"/>
    <n v="11438846"/>
    <s v="CASUR"/>
    <s v="NO"/>
    <x v="1"/>
    <n v="0"/>
    <n v="0"/>
    <n v="10000000"/>
  </r>
  <r>
    <n v="12"/>
    <n v="52"/>
    <s v="OSORIO ARROYAVE MARTHA LUCIA"/>
    <n v="41753379"/>
    <s v="TEGEN"/>
    <s v="NO"/>
    <x v="1"/>
    <n v="0"/>
    <n v="58667"/>
    <n v="9941333"/>
  </r>
  <r>
    <n v="12"/>
    <n v="53"/>
    <s v="MALAGON PINTO JAIRO"/>
    <n v="91107629"/>
    <s v="CASUR"/>
    <s v="NO"/>
    <x v="1"/>
    <n v="0"/>
    <n v="0"/>
    <n v="10000000"/>
  </r>
  <r>
    <n v="12"/>
    <n v="54"/>
    <s v="CACHOPE PEREZ JORGE LEONARDO"/>
    <n v="1055312919"/>
    <s v="ACTIVOS"/>
    <s v="SI"/>
    <x v="1"/>
    <n v="3547661"/>
    <n v="58667"/>
    <n v="6393672"/>
  </r>
  <r>
    <n v="12"/>
    <n v="55"/>
    <s v="SALAMANCA AVELLA CRISTIAN  HUMBERTO"/>
    <n v="1032425516"/>
    <s v="ACTIVOS"/>
    <s v="NO"/>
    <x v="1"/>
    <n v="0"/>
    <n v="58667"/>
    <n v="9941333"/>
  </r>
  <r>
    <n v="12"/>
    <n v="56"/>
    <s v="BLANDON MURILLO LUIS FELIPE"/>
    <n v="1055918012"/>
    <s v="ACTIVOS"/>
    <s v="NO"/>
    <x v="1"/>
    <n v="0"/>
    <n v="58667"/>
    <n v="9941333"/>
  </r>
  <r>
    <n v="12"/>
    <n v="57"/>
    <s v="ROA FERNANDEZ EDILBERTO"/>
    <n v="1048846676"/>
    <s v="ACTIVOS"/>
    <s v="NO"/>
    <x v="40"/>
    <n v="0"/>
    <n v="29334"/>
    <n v="4970666"/>
  </r>
  <r>
    <n v="12"/>
    <n v="58"/>
    <s v="VELEZ ZAPATA ANA CAROLINA"/>
    <n v="1016038561"/>
    <s v="ACTIVOS"/>
    <s v="NO"/>
    <x v="63"/>
    <n v="0"/>
    <n v="26400"/>
    <n v="4473600"/>
  </r>
  <r>
    <n v="12"/>
    <n v="59"/>
    <s v="RODRIGUEZ MUÑOZ ERIKA VANESSA"/>
    <n v="1116260466"/>
    <s v="ACTIVOS"/>
    <s v="NO"/>
    <x v="1"/>
    <n v="0"/>
    <n v="58667"/>
    <n v="9941333"/>
  </r>
  <r>
    <n v="12"/>
    <n v="60"/>
    <s v="FORERO PRIETO EDGAR HERNAN"/>
    <n v="80147724"/>
    <s v="CASUR"/>
    <s v="NO"/>
    <x v="0"/>
    <n v="0"/>
    <n v="0"/>
    <n v="8000000"/>
  </r>
  <r>
    <n v="12"/>
    <n v="61"/>
    <s v="ARIAS OJEDA HENRY RODRIGO"/>
    <n v="1049619982"/>
    <s v="ACTIVOS"/>
    <s v="NO"/>
    <x v="1"/>
    <n v="0"/>
    <n v="58667"/>
    <n v="9941333"/>
  </r>
  <r>
    <n v="12"/>
    <n v="62"/>
    <s v="BOLAÑOS  SILVA MAURICIO"/>
    <n v="79614471"/>
    <s v="CASUR"/>
    <s v="NO"/>
    <x v="1"/>
    <n v="0"/>
    <n v="0"/>
    <n v="10000000"/>
  </r>
  <r>
    <n v="12"/>
    <n v="63"/>
    <s v="MIRANDA BLANCO LUIS ALFONSO"/>
    <n v="1052391580"/>
    <s v="ACTIVOS"/>
    <s v="NO"/>
    <x v="5"/>
    <n v="0"/>
    <n v="52800"/>
    <n v="8947200"/>
  </r>
  <r>
    <n v="12"/>
    <n v="64"/>
    <s v="CALDERON OLARTE JUAN DAVID"/>
    <n v="1017122136"/>
    <s v="ACTIVOS"/>
    <s v="NO"/>
    <x v="1"/>
    <n v="0"/>
    <n v="58667"/>
    <n v="9941333"/>
  </r>
  <r>
    <n v="12"/>
    <n v="65"/>
    <s v="BALLESTEROS RAMIREZ OSCAR ALFONSO"/>
    <n v="80173137"/>
    <s v="ACTIVOS"/>
    <s v="NO"/>
    <x v="114"/>
    <n v="0"/>
    <n v="32267"/>
    <n v="5467733"/>
  </r>
  <r>
    <n v="12"/>
    <n v="66"/>
    <s v="RIOS RUIZ ARCECIO"/>
    <n v="4525519"/>
    <s v="CASUR"/>
    <s v="NO"/>
    <x v="0"/>
    <n v="0"/>
    <n v="0"/>
    <n v="8000000"/>
  </r>
  <r>
    <n v="12"/>
    <n v="67"/>
    <s v="IBARRA TOBAR FREDDY ALEXANDER"/>
    <n v="14639836"/>
    <s v="ACTIVOS"/>
    <s v="NO"/>
    <x v="40"/>
    <n v="0"/>
    <n v="29334"/>
    <n v="4970666"/>
  </r>
  <r>
    <n v="12"/>
    <n v="68"/>
    <s v="LIMAS OCAMPO JIMMY ANDRES"/>
    <n v="1023878661"/>
    <s v="ACTIVOS"/>
    <s v="NO"/>
    <x v="1"/>
    <n v="0"/>
    <n v="58667"/>
    <n v="9941333"/>
  </r>
  <r>
    <n v="12"/>
    <n v="69"/>
    <s v="MOYA ROMERO MOISES"/>
    <n v="79123112"/>
    <s v="CASUR"/>
    <s v="NO"/>
    <x v="1"/>
    <n v="0"/>
    <n v="0"/>
    <n v="10000000"/>
  </r>
  <r>
    <n v="12"/>
    <n v="70"/>
    <s v="ZULUAGA GIRALDO ALEXANDER"/>
    <n v="1013620791"/>
    <s v="ACTIVOS"/>
    <s v="NO"/>
    <x v="114"/>
    <n v="0"/>
    <n v="32267"/>
    <n v="5467733"/>
  </r>
  <r>
    <n v="12"/>
    <n v="71"/>
    <s v="RODRIGUEZ MARTINEZ FREDY ALEXANDER"/>
    <n v="15490078"/>
    <s v="CASUR"/>
    <s v="NO"/>
    <x v="64"/>
    <n v="0"/>
    <n v="0"/>
    <n v="7000000"/>
  </r>
  <r>
    <n v="12"/>
    <n v="72"/>
    <s v="MARTINEZ ARAQUE MARTHA CRISTINA"/>
    <n v="51679793"/>
    <s v="TEGEN"/>
    <s v="NO"/>
    <x v="1"/>
    <n v="0"/>
    <n v="58667"/>
    <n v="9941333"/>
  </r>
  <r>
    <n v="12"/>
    <n v="73"/>
    <s v="SILVA CASTRO JUAN MANUEL"/>
    <n v="80733561"/>
    <s v="ACTIVOS"/>
    <s v="NO"/>
    <x v="1"/>
    <n v="0"/>
    <n v="58667"/>
    <n v="9941333"/>
  </r>
  <r>
    <n v="12"/>
    <n v="74"/>
    <s v="LACHE MENDOZA ROMARIO ALDAIR"/>
    <n v="1090405690"/>
    <s v="ACTIVOS"/>
    <s v="NO"/>
    <x v="1"/>
    <n v="0"/>
    <n v="58667"/>
    <n v="9941333"/>
  </r>
  <r>
    <n v="12"/>
    <n v="75"/>
    <s v="ARIAS CULCHAC DIEGO FERNANDO"/>
    <n v="1113624165"/>
    <s v="ACTIVOS"/>
    <s v="NO"/>
    <x v="3"/>
    <n v="0"/>
    <n v="23467"/>
    <n v="3976533"/>
  </r>
  <r>
    <n v="12"/>
    <n v="76"/>
    <s v="NINO PULIDO EDGAR IGNACIO"/>
    <n v="1082921303"/>
    <s v="ACTIVOS"/>
    <s v="NO"/>
    <x v="0"/>
    <n v="0"/>
    <n v="46934"/>
    <n v="7953066"/>
  </r>
  <r>
    <n v="12"/>
    <n v="77"/>
    <s v="CABRERA PUCHANA WILLIAM OVIDIO"/>
    <n v="1085248360"/>
    <s v="ACTIVOS"/>
    <s v="SI"/>
    <x v="1"/>
    <n v="4821170"/>
    <n v="58667"/>
    <n v="5120163"/>
  </r>
  <r>
    <n v="12"/>
    <n v="78"/>
    <s v="GALVEZ BETANCOURTH EDWIN HERNANDO"/>
    <n v="16045335"/>
    <s v="ACTIVOS"/>
    <s v="NO"/>
    <x v="1"/>
    <n v="0"/>
    <n v="58667"/>
    <n v="9941333"/>
  </r>
  <r>
    <n v="12"/>
    <n v="79"/>
    <s v="ZAMUDIO MORA JHON JEIVER"/>
    <n v="1069730309"/>
    <s v="ACTIVOS"/>
    <s v="NO"/>
    <x v="64"/>
    <n v="0"/>
    <n v="41067"/>
    <n v="6958933"/>
  </r>
  <r>
    <n v="12"/>
    <n v="80"/>
    <s v="CUECA CARDENAS YEISON EDUARDO"/>
    <n v="1069734430"/>
    <s v="ACTIVOS"/>
    <s v="SI"/>
    <x v="1"/>
    <n v="1928467"/>
    <n v="58667"/>
    <n v="8012866"/>
  </r>
  <r>
    <n v="12"/>
    <n v="81"/>
    <s v="RODRIGUEZ TORRES WILLIAM HERNANDO"/>
    <n v="80395723"/>
    <s v="CASUR"/>
    <s v="NO"/>
    <x v="1"/>
    <n v="0"/>
    <n v="0"/>
    <n v="10000000"/>
  </r>
  <r>
    <n v="12"/>
    <n v="82"/>
    <s v="GUERRERO FLOREZ JOHANA ELIZABETH"/>
    <n v="1085261143"/>
    <s v="ACTIVOS"/>
    <s v="SI"/>
    <x v="1"/>
    <n v="4400134"/>
    <n v="58667"/>
    <n v="5541199"/>
  </r>
  <r>
    <n v="12"/>
    <n v="83"/>
    <s v="CASTAÑEDA  PEÑA DIEGO ANDRES"/>
    <n v="1098693739"/>
    <s v="ACTIVOS"/>
    <s v="NO"/>
    <x v="61"/>
    <n v="0"/>
    <n v="11734"/>
    <n v="1988266"/>
  </r>
  <r>
    <n v="12"/>
    <n v="84"/>
    <s v="ALARCON ANTONIO JULIO ALFREDO"/>
    <n v="7320160"/>
    <s v="ACTIVOS"/>
    <s v="NO"/>
    <x v="1"/>
    <n v="0"/>
    <n v="58667"/>
    <n v="9941333"/>
  </r>
  <r>
    <n v="12"/>
    <n v="85"/>
    <s v="MEJIA PEREZ YEISON"/>
    <n v="1022936286"/>
    <s v="ACTIVOS"/>
    <s v="NO"/>
    <x v="40"/>
    <n v="0"/>
    <n v="29334"/>
    <n v="4970666"/>
  </r>
  <r>
    <n v="12"/>
    <n v="86"/>
    <s v="CORREA GARCIA ADRIAN FERNEY"/>
    <n v="1042060934"/>
    <s v="ACTIVOS"/>
    <s v="NO"/>
    <x v="1"/>
    <n v="0"/>
    <n v="58667"/>
    <n v="9941333"/>
  </r>
  <r>
    <n v="12"/>
    <n v="87"/>
    <s v="QUIROZ  BAQUERO EDILSON  OSWALDO"/>
    <n v="86080013"/>
    <s v="ACTIVOS"/>
    <s v="NO"/>
    <x v="1"/>
    <n v="0"/>
    <n v="58667"/>
    <n v="9941333"/>
  </r>
  <r>
    <n v="12"/>
    <n v="88"/>
    <s v="BONILLA SANABRIA ADRIANA MAYERLY"/>
    <n v="52888976"/>
    <s v="ACTIVOS"/>
    <s v="NO"/>
    <x v="1"/>
    <n v="0"/>
    <n v="58667"/>
    <n v="9941333"/>
  </r>
  <r>
    <n v="12"/>
    <n v="89"/>
    <s v="VILLANUEVA DEVIA JULIO CESAR"/>
    <n v="1105686128"/>
    <s v="ACTIVOS"/>
    <s v="NO"/>
    <x v="3"/>
    <n v="0"/>
    <n v="23467"/>
    <n v="3976533"/>
  </r>
  <r>
    <n v="12"/>
    <n v="90"/>
    <s v="MONTOYA RAMIREZ RICARDO"/>
    <n v="1113524908"/>
    <s v="ACTIVOS"/>
    <s v="NO"/>
    <x v="1"/>
    <n v="0"/>
    <n v="58667"/>
    <n v="9941333"/>
  </r>
  <r>
    <n v="12"/>
    <n v="91"/>
    <s v="GOMEZ CASTILLO JOHN EDWARD"/>
    <n v="3174325"/>
    <s v="CASUR"/>
    <s v="NO"/>
    <x v="82"/>
    <n v="0"/>
    <n v="0"/>
    <n v="1000000"/>
  </r>
  <r>
    <n v="12"/>
    <n v="92"/>
    <s v="RODRIGUEZ MORALES CLAUDIA LUCIA"/>
    <n v="55162126"/>
    <s v="CASUR"/>
    <s v="NO"/>
    <x v="1"/>
    <n v="0"/>
    <n v="0"/>
    <n v="10000000"/>
  </r>
  <r>
    <n v="12"/>
    <n v="93"/>
    <s v="GELES ARIAS CARLOS ALBERTO"/>
    <n v="71351855"/>
    <s v="ACTIVOS"/>
    <s v="NO"/>
    <x v="1"/>
    <n v="0"/>
    <n v="58667"/>
    <n v="9941333"/>
  </r>
  <r>
    <n v="12"/>
    <n v="94"/>
    <s v="VILLARRAGA PEÑA JEISSON CAMILO"/>
    <n v="1121902864"/>
    <s v="ACTIVOS"/>
    <s v="SI"/>
    <x v="4"/>
    <n v="1090846"/>
    <n v="35200"/>
    <n v="4873954"/>
  </r>
  <r>
    <n v="12"/>
    <n v="95"/>
    <s v="PEREZ PARRA ALEXANDER"/>
    <n v="80015991"/>
    <s v="CASUR"/>
    <s v="NO"/>
    <x v="1"/>
    <n v="0"/>
    <n v="0"/>
    <n v="10000000"/>
  </r>
  <r>
    <n v="12"/>
    <n v="96"/>
    <s v="LOPEZ  LONDOÑO DIANA ALEJANDRA"/>
    <n v="1094939573"/>
    <s v="ACTIVOS"/>
    <s v="NO"/>
    <x v="1"/>
    <n v="0"/>
    <n v="58667"/>
    <n v="9941333"/>
  </r>
  <r>
    <n v="12"/>
    <n v="97"/>
    <s v="CASTRO CASTRO JORGE ENRIQUE"/>
    <n v="3296681"/>
    <s v="CASUR"/>
    <s v="NO"/>
    <x v="1"/>
    <n v="0"/>
    <n v="0"/>
    <n v="10000000"/>
  </r>
  <r>
    <n v="12"/>
    <n v="98"/>
    <s v="PATIÑO SIERRA TULIO HERNANDO"/>
    <n v="74381725"/>
    <s v="ACTIVOS"/>
    <s v="NO"/>
    <x v="1"/>
    <n v="0"/>
    <n v="58667"/>
    <n v="9941333"/>
  </r>
  <r>
    <n v="12"/>
    <n v="99"/>
    <s v="MORALES DEVIA LUIS GERMAN"/>
    <n v="79539329"/>
    <s v="CASUR"/>
    <s v="NO"/>
    <x v="1"/>
    <n v="0"/>
    <n v="0"/>
    <n v="10000000"/>
  </r>
  <r>
    <n v="12"/>
    <n v="100"/>
    <s v="PÉREZ  ACERO WILFREDO"/>
    <n v="1019098473"/>
    <s v="ACTIVOS"/>
    <s v="NO"/>
    <x v="114"/>
    <n v="0"/>
    <n v="32267"/>
    <n v="5467733"/>
  </r>
  <r>
    <n v="12"/>
    <n v="101"/>
    <s v="CARDENAS GONZALEZ SERGIO EDUARDO"/>
    <n v="1110532848"/>
    <s v="ACTIVOS"/>
    <s v="NO"/>
    <x v="63"/>
    <n v="0"/>
    <n v="26400"/>
    <n v="4473600"/>
  </r>
  <r>
    <n v="12"/>
    <n v="102"/>
    <s v="MILLAN AGUDELO JUAN CARLOS"/>
    <n v="1116255935"/>
    <s v="ACTIVOS"/>
    <s v="NO"/>
    <x v="113"/>
    <n v="0"/>
    <n v="14667"/>
    <n v="2485333"/>
  </r>
  <r>
    <n v="12"/>
    <n v="103"/>
    <s v="SUAREZ  GOMEZ YESSICA  MARIA"/>
    <n v="1059785067"/>
    <s v="ACTIVOS"/>
    <s v="NO"/>
    <x v="1"/>
    <n v="0"/>
    <n v="58667"/>
    <n v="9941333"/>
  </r>
  <r>
    <n v="12"/>
    <n v="104"/>
    <s v="GONZALEZ CARDENAS LILIANA  ANDREA"/>
    <n v="1119890921"/>
    <s v="ACTIVOS"/>
    <s v="NO"/>
    <x v="1"/>
    <n v="0"/>
    <n v="58667"/>
    <n v="9941333"/>
  </r>
  <r>
    <n v="12"/>
    <n v="105"/>
    <s v="GUTIERREZ MOLANO JAIRO ALONSO"/>
    <n v="4151853"/>
    <s v="ACTIVOS"/>
    <s v="NO"/>
    <x v="1"/>
    <n v="0"/>
    <n v="58667"/>
    <n v="9941333"/>
  </r>
  <r>
    <n v="12"/>
    <n v="106"/>
    <s v="PARRA ROJAS JULIAN GERARDO"/>
    <n v="1005855294"/>
    <s v="ACTIVOS"/>
    <s v="NO"/>
    <x v="0"/>
    <n v="0"/>
    <n v="46934"/>
    <n v="7953066"/>
  </r>
  <r>
    <n v="12"/>
    <n v="107"/>
    <s v="RODRIGUEZ ARAQUE JOHAN SEBASTIAN"/>
    <n v="1052389019"/>
    <s v="ACTIVOS"/>
    <s v="NO"/>
    <x v="4"/>
    <n v="0"/>
    <n v="35200"/>
    <n v="5964800"/>
  </r>
  <r>
    <n v="12"/>
    <n v="108"/>
    <s v="CASTRO CARRILLO YESID"/>
    <n v="2989561"/>
    <s v="ACTIVOS"/>
    <s v="NO"/>
    <x v="1"/>
    <n v="0"/>
    <n v="58667"/>
    <n v="9941333"/>
  </r>
  <r>
    <n v="12"/>
    <n v="109"/>
    <s v="MARTINEZ BENAVIDES JOSE ALBERTO"/>
    <n v="5306171"/>
    <s v="CASUR"/>
    <s v="NO"/>
    <x v="1"/>
    <n v="0"/>
    <n v="0"/>
    <n v="10000000"/>
  </r>
  <r>
    <n v="12"/>
    <n v="110"/>
    <s v="SUAREZ SANCHEZ JENNY COLOMBIA"/>
    <n v="43191497"/>
    <s v="ACTIVOS"/>
    <s v="NO"/>
    <x v="0"/>
    <n v="0"/>
    <n v="46934"/>
    <n v="7953066"/>
  </r>
  <r>
    <n v="12"/>
    <n v="111"/>
    <s v="MOGOLLON AGUILAR JOSE LUIS"/>
    <n v="1033716970"/>
    <s v="ACTIVOS"/>
    <s v="NO"/>
    <x v="1"/>
    <n v="0"/>
    <n v="58667"/>
    <n v="9941333"/>
  </r>
  <r>
    <n v="12"/>
    <n v="112"/>
    <s v="ROJAS BARRIOS EDDIE ALBERTO"/>
    <n v="1078347101"/>
    <s v="ACTIVOS"/>
    <s v="NO"/>
    <x v="1"/>
    <n v="0"/>
    <n v="58667"/>
    <n v="9941333"/>
  </r>
  <r>
    <n v="12"/>
    <n v="113"/>
    <s v="ALVAREZ MUECES LEIDY JOHANA"/>
    <n v="1107059826"/>
    <s v="ACTIVOS"/>
    <s v="NO"/>
    <x v="1"/>
    <n v="0"/>
    <n v="58667"/>
    <n v="9941333"/>
  </r>
  <r>
    <n v="12"/>
    <n v="114"/>
    <s v="GUTIERREZ SABOGAL CAMILO"/>
    <n v="79382564"/>
    <s v="CASUR"/>
    <s v="NO"/>
    <x v="2"/>
    <n v="0"/>
    <n v="0"/>
    <n v="6500000"/>
  </r>
  <r>
    <n v="12"/>
    <n v="115"/>
    <s v="ANGEL BACCA LEONARDO"/>
    <n v="86062599"/>
    <s v="ACTIVOS"/>
    <s v="NO"/>
    <x v="1"/>
    <n v="0"/>
    <n v="58667"/>
    <n v="9941333"/>
  </r>
  <r>
    <n v="12"/>
    <n v="116"/>
    <s v="ARRIETA CARRASCAL DIVIER"/>
    <n v="1103102803"/>
    <s v="ACTIVOS"/>
    <s v="NO"/>
    <x v="3"/>
    <n v="0"/>
    <n v="23467"/>
    <n v="3976533"/>
  </r>
  <r>
    <n v="12"/>
    <n v="117"/>
    <s v="DURAN NOGUERA DIEGO FERNANDO"/>
    <n v="94330449"/>
    <s v="CASUR"/>
    <s v="NO"/>
    <x v="1"/>
    <n v="0"/>
    <n v="0"/>
    <n v="10000000"/>
  </r>
  <r>
    <n v="12"/>
    <n v="118"/>
    <s v="JIMENEZ CRUZ MARCELO"/>
    <n v="1053775728"/>
    <s v="ACTIVOS"/>
    <s v="NO"/>
    <x v="1"/>
    <n v="0"/>
    <n v="58667"/>
    <n v="9941333"/>
  </r>
  <r>
    <n v="12"/>
    <n v="119"/>
    <s v="VELASQUEZ ACERO DAYANA MARISOL"/>
    <n v="1053339328"/>
    <s v="ACTIVOS"/>
    <s v="NO"/>
    <x v="5"/>
    <n v="0"/>
    <n v="52800"/>
    <n v="8947200"/>
  </r>
  <r>
    <n v="12"/>
    <n v="120"/>
    <s v="TORRES SANCHEZ NELSON JAVIER"/>
    <n v="80008079"/>
    <s v="CASUR"/>
    <s v="SI"/>
    <x v="1"/>
    <n v="287269"/>
    <n v="0"/>
    <n v="9712731"/>
  </r>
  <r>
    <n v="12"/>
    <n v="121"/>
    <s v="CARVAJAL GUAJE JOHN FREDDY"/>
    <n v="1020723476"/>
    <s v="ACTIVOS"/>
    <s v="NO"/>
    <x v="1"/>
    <n v="0"/>
    <n v="58667"/>
    <n v="9941333"/>
  </r>
  <r>
    <n v="12"/>
    <n v="122"/>
    <s v="CRUZ MORENO ARNULFO"/>
    <n v="4298180"/>
    <s v="ACTIVOS"/>
    <s v="NO"/>
    <x v="1"/>
    <n v="0"/>
    <n v="58667"/>
    <n v="9941333"/>
  </r>
  <r>
    <n v="12"/>
    <n v="123"/>
    <s v="MORENO GAITAN ANDRES GUSTAVO"/>
    <n v="80725582"/>
    <s v="CASUR"/>
    <s v="NO"/>
    <x v="1"/>
    <n v="0"/>
    <n v="0"/>
    <n v="10000000"/>
  </r>
  <r>
    <n v="12"/>
    <n v="124"/>
    <s v="DIAZ MELO RONALDO IVAN"/>
    <n v="1057606380"/>
    <s v="ACTIVOS"/>
    <s v="NO"/>
    <x v="4"/>
    <n v="0"/>
    <n v="35200"/>
    <n v="5964800"/>
  </r>
  <r>
    <n v="12"/>
    <n v="125"/>
    <s v="CASTRO GOMEZ DIEGO FERNANDO"/>
    <n v="1019006896"/>
    <s v="ACTIVOS"/>
    <s v="NO"/>
    <x v="1"/>
    <n v="0"/>
    <n v="58667"/>
    <n v="9941333"/>
  </r>
  <r>
    <n v="12"/>
    <n v="126"/>
    <s v="MEDINA CUBILLOS JOSE MAURICIO"/>
    <n v="79421337"/>
    <s v="ACTIVOS"/>
    <s v="NO"/>
    <x v="1"/>
    <n v="0"/>
    <n v="36667"/>
    <n v="9963333"/>
  </r>
  <r>
    <n v="12"/>
    <n v="127"/>
    <s v="HERAZO LOZANO EXIQUIO MIGUEL"/>
    <n v="78762484"/>
    <s v="ACTIVOS"/>
    <s v="NO"/>
    <x v="1"/>
    <n v="0"/>
    <n v="36667"/>
    <n v="9963333"/>
  </r>
  <r>
    <n v="12"/>
    <n v="128"/>
    <s v="CASTRO ROJAS OSCAR ENRIQUE"/>
    <n v="91500100"/>
    <s v="ACTIVOS"/>
    <s v="NO"/>
    <x v="1"/>
    <n v="0"/>
    <n v="36667"/>
    <n v="9963333"/>
  </r>
  <r>
    <n v="12"/>
    <n v="129"/>
    <s v="CAICEDO MENA FRANCISCO ALIRIO"/>
    <n v="11810498"/>
    <s v="ACTIVOS"/>
    <s v="NO"/>
    <x v="1"/>
    <n v="0"/>
    <n v="36667"/>
    <n v="9963333"/>
  </r>
  <r>
    <n v="12"/>
    <n v="130"/>
    <s v="BARRANTES ROJAS JORGE ANDRES"/>
    <n v="80217083"/>
    <s v="ACTIVOS"/>
    <s v="NO"/>
    <x v="1"/>
    <n v="0"/>
    <n v="36667"/>
    <n v="9963333"/>
  </r>
  <r>
    <n v="12"/>
    <n v="131"/>
    <s v="ZAMBRANO RUBIANO FREDY YESID"/>
    <n v="80036332"/>
    <s v="ACTIVOS"/>
    <s v="SI"/>
    <x v="1"/>
    <n v="2923126"/>
    <n v="36667"/>
    <n v="7040207"/>
  </r>
  <r>
    <n v="12"/>
    <n v="132"/>
    <s v="UMAÑA GOMEZ CESAR FERNANDO"/>
    <n v="86078311"/>
    <s v="ACTIVOS"/>
    <s v="SI"/>
    <x v="1"/>
    <n v="4191092"/>
    <n v="36667"/>
    <n v="5772241"/>
  </r>
  <r>
    <n v="12"/>
    <n v="133"/>
    <s v="PACHON VILLALOBOS WILSON JHAIR"/>
    <n v="79810532"/>
    <s v="ACTIVOS"/>
    <s v="NO"/>
    <x v="2"/>
    <n v="0"/>
    <n v="23834"/>
    <n v="6476166"/>
  </r>
  <r>
    <n v="12"/>
    <n v="134"/>
    <s v="LEMUS MURCIA LUCY MARIELA"/>
    <n v="23496352"/>
    <s v="CASUR"/>
    <s v="NO"/>
    <x v="128"/>
    <n v="0"/>
    <n v="0"/>
    <n v="9038880"/>
  </r>
  <r>
    <n v="12"/>
    <n v="135"/>
    <s v="GONZALEZ HORTUA JESSICA ANDREA"/>
    <n v="1023928059"/>
    <s v="FORPO"/>
    <s v="NO"/>
    <x v="61"/>
    <n v="0"/>
    <n v="0"/>
    <n v="2000000"/>
  </r>
  <r>
    <n v="12"/>
    <n v="136"/>
    <s v="MURCIA TOVAR RUBIELA"/>
    <n v="1080932585"/>
    <s v="FORPO"/>
    <s v="NO"/>
    <x v="83"/>
    <n v="0"/>
    <n v="0"/>
    <n v="3500000"/>
  </r>
  <r>
    <n v="12"/>
    <n v="137"/>
    <s v="PINEROS BELTRAN EMILCE LILIAN"/>
    <n v="52156747"/>
    <s v="FORPO"/>
    <s v="SI"/>
    <x v="0"/>
    <n v="5044146"/>
    <n v="0"/>
    <n v="2955854"/>
  </r>
  <r>
    <n v="12"/>
    <n v="138"/>
    <s v="HENDEZ OSORIO MILENA YASMIN"/>
    <n v="52154829"/>
    <s v="FORPO"/>
    <s v="SI"/>
    <x v="5"/>
    <n v="3885880"/>
    <n v="0"/>
    <n v="5114120"/>
  </r>
  <r>
    <n v="12"/>
    <n v="139"/>
    <s v="RIVERA  RIPPE AYDEE"/>
    <n v="52559784"/>
    <s v="FORPO"/>
    <s v="NO"/>
    <x v="1"/>
    <n v="0"/>
    <n v="0"/>
    <n v="10000000"/>
  </r>
  <r>
    <n v="12"/>
    <n v="140"/>
    <s v="SANTANA  CRUZ ROSA MARIA"/>
    <n v="40220049"/>
    <s v="FORPO"/>
    <s v="NO"/>
    <x v="1"/>
    <n v="0"/>
    <n v="0"/>
    <n v="10000000"/>
  </r>
  <r>
    <n v="13"/>
    <n v="1"/>
    <s v="GARZON PIÑEROS JOSE IGNACIO"/>
    <n v="479552"/>
    <s v="TEGEN"/>
    <s v="NO"/>
    <x v="1"/>
    <n v="0"/>
    <n v="40000"/>
    <n v="9960000"/>
  </r>
  <r>
    <n v="13"/>
    <n v="2"/>
    <s v="SILVA GOMEZ JORGE WASHINGTON"/>
    <n v="80143738"/>
    <s v="ACTIVOS"/>
    <s v="NO"/>
    <x v="62"/>
    <n v="0"/>
    <n v="12000"/>
    <n v="2988000"/>
  </r>
  <r>
    <n v="13"/>
    <n v="3"/>
    <s v="OROZCO PAZ JULIAN ANDRES"/>
    <n v="1144134607"/>
    <s v="ACTIVOS"/>
    <s v="NO"/>
    <x v="5"/>
    <n v="0"/>
    <n v="36000"/>
    <n v="8964000"/>
  </r>
  <r>
    <n v="13"/>
    <n v="4"/>
    <s v="MARTINEZ VARGAS ERIC GIOVANNY"/>
    <n v="1121905053"/>
    <s v="ACTIVOS"/>
    <s v="NO"/>
    <x v="64"/>
    <n v="0"/>
    <n v="28000"/>
    <n v="6972000"/>
  </r>
  <r>
    <n v="13"/>
    <n v="5"/>
    <s v="ROJAS CERON MERCEDES"/>
    <n v="35375234"/>
    <s v="TEGEN"/>
    <s v="NO"/>
    <x v="1"/>
    <n v="0"/>
    <n v="40000"/>
    <n v="9960000"/>
  </r>
  <r>
    <n v="13"/>
    <n v="6"/>
    <s v="OJEDA SICHACA JOSE BALDO"/>
    <n v="1018458441"/>
    <s v="ACTIVOS"/>
    <s v="NO"/>
    <x v="1"/>
    <n v="0"/>
    <n v="40000"/>
    <n v="9960000"/>
  </r>
  <r>
    <n v="13"/>
    <n v="7"/>
    <s v="MUÑOZ RIVERA DORA MILENA"/>
    <n v="1116242142"/>
    <s v="ACTIVOS"/>
    <s v="NO"/>
    <x v="1"/>
    <n v="0"/>
    <n v="40000"/>
    <n v="9960000"/>
  </r>
  <r>
    <n v="13"/>
    <n v="8"/>
    <s v="GUZMÁN  DIAZ JOSUÉ ISAI"/>
    <n v="19118974"/>
    <s v="CASUR"/>
    <s v="NO"/>
    <x v="1"/>
    <n v="0"/>
    <n v="0"/>
    <n v="10000000"/>
  </r>
  <r>
    <n v="13"/>
    <n v="9"/>
    <s v="ORTIZ CESPEDES JAVIER ALEXANDER"/>
    <n v="80795073"/>
    <s v="ACTIVOS"/>
    <s v="NO"/>
    <x v="40"/>
    <n v="0"/>
    <n v="20000"/>
    <n v="4980000"/>
  </r>
  <r>
    <n v="13"/>
    <n v="10"/>
    <s v="MORA ORTIZ HECTOR FERNANDO"/>
    <n v="1090390215"/>
    <s v="ACTIVOS"/>
    <s v="NO"/>
    <x v="4"/>
    <n v="0"/>
    <n v="24000"/>
    <n v="5976000"/>
  </r>
  <r>
    <n v="13"/>
    <n v="11"/>
    <s v="GARCIA ORTEGA HUGO ALFREDO"/>
    <n v="12973256"/>
    <s v="CASUR"/>
    <s v="NO"/>
    <x v="1"/>
    <n v="0"/>
    <n v="0"/>
    <n v="10000000"/>
  </r>
  <r>
    <n v="13"/>
    <n v="12"/>
    <s v="MAZO MAZO JUAN DIEGO"/>
    <n v="71223766"/>
    <s v="ACTIVOS"/>
    <s v="NO"/>
    <x v="1"/>
    <n v="0"/>
    <n v="40000"/>
    <n v="9960000"/>
  </r>
  <r>
    <n v="13"/>
    <n v="13"/>
    <s v="BAUTISTA  CALDERON CARLOS  EDUARDO"/>
    <n v="11256377"/>
    <s v="CASUR"/>
    <s v="NO"/>
    <x v="1"/>
    <n v="0"/>
    <n v="0"/>
    <n v="10000000"/>
  </r>
  <r>
    <n v="13"/>
    <n v="14"/>
    <s v="RAMOS BASTIDAS MARTIN FERNANDO"/>
    <n v="1110473017"/>
    <s v="ACTIVOS"/>
    <s v="NO"/>
    <x v="1"/>
    <n v="0"/>
    <n v="40000"/>
    <n v="9960000"/>
  </r>
  <r>
    <n v="13"/>
    <n v="15"/>
    <s v="GOMEZ  MESSINO EDWIN ESTIVENS"/>
    <n v="1045672844"/>
    <s v="ACTIVOS"/>
    <s v="NO"/>
    <x v="61"/>
    <n v="0"/>
    <n v="8000"/>
    <n v="1992000"/>
  </r>
  <r>
    <n v="13"/>
    <n v="16"/>
    <s v="ORDOÑEZ CABRERA CARLOS FABIAN"/>
    <n v="1089481266"/>
    <s v="ACTIVOS"/>
    <s v="NO"/>
    <x v="1"/>
    <n v="0"/>
    <n v="40000"/>
    <n v="9960000"/>
  </r>
  <r>
    <n v="13"/>
    <n v="17"/>
    <s v="JOYA JAIMES JOSE EDILBERTO"/>
    <n v="79252306"/>
    <s v="CASUR"/>
    <s v="NO"/>
    <x v="0"/>
    <n v="0"/>
    <n v="0"/>
    <n v="8000000"/>
  </r>
  <r>
    <n v="13"/>
    <n v="18"/>
    <s v="SOSA CAMARGO JULIO CESAR"/>
    <n v="1032421304"/>
    <s v="ACTIVOS"/>
    <s v="SI"/>
    <x v="1"/>
    <n v="1591049"/>
    <n v="40000"/>
    <n v="8368951"/>
  </r>
  <r>
    <n v="13"/>
    <n v="19"/>
    <s v="RIOS POSADA YULIANA CAROLINA"/>
    <n v="1040733003"/>
    <s v="ACTIVOS"/>
    <s v="NO"/>
    <x v="3"/>
    <n v="0"/>
    <n v="16000"/>
    <n v="3984000"/>
  </r>
  <r>
    <n v="13"/>
    <n v="20"/>
    <s v="CEDEÑO PERDOMO SERGIO"/>
    <n v="1004491825"/>
    <s v="ACTIVOS"/>
    <s v="NO"/>
    <x v="64"/>
    <n v="0"/>
    <n v="28000"/>
    <n v="6972000"/>
  </r>
  <r>
    <n v="13"/>
    <n v="21"/>
    <s v="MONTOYA  VERGARA DANILO  ANDRES"/>
    <n v="1152701743"/>
    <s v="ACTIVOS"/>
    <s v="NO"/>
    <x v="1"/>
    <n v="0"/>
    <n v="40000"/>
    <n v="9960000"/>
  </r>
  <r>
    <n v="13"/>
    <n v="22"/>
    <s v="GOMEZ MEDINA ALEJANDRO"/>
    <n v="1116251818"/>
    <s v="ACTIVOS"/>
    <s v="NO"/>
    <x v="1"/>
    <n v="0"/>
    <n v="40000"/>
    <n v="9960000"/>
  </r>
  <r>
    <n v="13"/>
    <n v="23"/>
    <s v="QUINTERO SARMIENTO JOHN HEIBER"/>
    <n v="80777261"/>
    <s v="ACTIVOS"/>
    <s v="SI"/>
    <x v="1"/>
    <n v="455959"/>
    <n v="40000"/>
    <n v="9504041"/>
  </r>
  <r>
    <n v="13"/>
    <n v="24"/>
    <s v="ESTRADA GARCIA JENNY JOHANNA"/>
    <n v="53130588"/>
    <s v="ACTIVOS"/>
    <s v="NO"/>
    <x v="1"/>
    <n v="0"/>
    <n v="40000"/>
    <n v="9960000"/>
  </r>
  <r>
    <n v="13"/>
    <n v="25"/>
    <s v="CALAMBÁS HURTADO ROBINSON FREDY"/>
    <n v="12194586"/>
    <s v="CASUR"/>
    <s v="NO"/>
    <x v="64"/>
    <n v="0"/>
    <n v="0"/>
    <n v="7000000"/>
  </r>
  <r>
    <n v="13"/>
    <n v="26"/>
    <s v="PEREZ MANCERA CARLOS ANDRES"/>
    <n v="86087141"/>
    <s v="ACTIVOS"/>
    <s v="SI"/>
    <x v="1"/>
    <n v="112905"/>
    <n v="40000"/>
    <n v="9847095"/>
  </r>
  <r>
    <n v="13"/>
    <n v="27"/>
    <s v="TRUJILLO CASTAÑEDA GERMAN  ANDRES"/>
    <n v="1130588238"/>
    <s v="ACTIVOS"/>
    <s v="NO"/>
    <x v="1"/>
    <n v="0"/>
    <n v="40000"/>
    <n v="9960000"/>
  </r>
  <r>
    <n v="13"/>
    <n v="28"/>
    <s v="BAUTISTA JHON ALEJANDRO"/>
    <n v="80165976"/>
    <s v="ACTIVOS"/>
    <s v="SI"/>
    <x v="1"/>
    <n v="1609220"/>
    <n v="40000"/>
    <n v="8350780"/>
  </r>
  <r>
    <n v="13"/>
    <n v="29"/>
    <s v="BOLIVAR VARGAS ZULMA  ANDREA"/>
    <n v="46379673"/>
    <s v="ACTIVOS"/>
    <s v="NO"/>
    <x v="40"/>
    <n v="0"/>
    <n v="20000"/>
    <n v="4980000"/>
  </r>
  <r>
    <n v="13"/>
    <n v="30"/>
    <s v="YOMAYUZA JULIAN ANDRES"/>
    <n v="79830825"/>
    <s v="CASUR"/>
    <s v="NO"/>
    <x v="113"/>
    <n v="0"/>
    <n v="0"/>
    <n v="2500000"/>
  </r>
  <r>
    <n v="13"/>
    <n v="31"/>
    <s v="PORTELA RAMIREZ YANINI ALEXANDRA"/>
    <n v="1105677778"/>
    <s v="ACTIVOS"/>
    <s v="NO"/>
    <x v="1"/>
    <n v="0"/>
    <n v="40000"/>
    <n v="9960000"/>
  </r>
  <r>
    <n v="13"/>
    <n v="32"/>
    <s v="MORENO NUÑEZ BELARMINO"/>
    <n v="91263708"/>
    <s v="CASUR"/>
    <s v="NO"/>
    <x v="1"/>
    <n v="0"/>
    <n v="0"/>
    <n v="10000000"/>
  </r>
  <r>
    <n v="13"/>
    <n v="33"/>
    <s v="ALARCON CHACON EDUARDO ANDRES"/>
    <n v="1070942342"/>
    <s v="ACTIVOS"/>
    <s v="NO"/>
    <x v="129"/>
    <n v="0"/>
    <n v="15200"/>
    <n v="3784800"/>
  </r>
  <r>
    <n v="13"/>
    <n v="34"/>
    <s v="CERON BURGOS DAVID ALEJANDRO"/>
    <n v="1085251288"/>
    <s v="ACTIVOS"/>
    <s v="NO"/>
    <x v="1"/>
    <n v="0"/>
    <n v="40000"/>
    <n v="9960000"/>
  </r>
  <r>
    <n v="13"/>
    <n v="35"/>
    <s v="LEE CULMA FEDERICO EDUARDO"/>
    <n v="80377512"/>
    <s v="CASUR"/>
    <s v="NO"/>
    <x v="1"/>
    <n v="0"/>
    <n v="0"/>
    <n v="10000000"/>
  </r>
  <r>
    <n v="13"/>
    <n v="36"/>
    <s v="GELVEZ CORREA NELSON OSWALDO"/>
    <n v="1095812056"/>
    <s v="ACTIVOS"/>
    <s v="NO"/>
    <x v="1"/>
    <n v="0"/>
    <n v="40000"/>
    <n v="9960000"/>
  </r>
  <r>
    <n v="13"/>
    <n v="37"/>
    <s v="LOPEZ AYALA LUIS GABRIEL"/>
    <n v="5594379"/>
    <s v="ACTIVOS"/>
    <s v="NO"/>
    <x v="1"/>
    <n v="0"/>
    <n v="40000"/>
    <n v="9960000"/>
  </r>
  <r>
    <n v="13"/>
    <n v="38"/>
    <s v="GOMEZ MORALES JEISON ANDRES"/>
    <n v="1006120746"/>
    <s v="ACTIVOS"/>
    <s v="SI"/>
    <x v="1"/>
    <n v="901116"/>
    <n v="40000"/>
    <n v="9058884"/>
  </r>
  <r>
    <n v="13"/>
    <n v="39"/>
    <s v="SILVA RAMIREZ LINA MARCELA"/>
    <n v="1094919430"/>
    <s v="ACTIVOS"/>
    <s v="NO"/>
    <x v="1"/>
    <n v="0"/>
    <n v="40000"/>
    <n v="9960000"/>
  </r>
  <r>
    <n v="13"/>
    <n v="40"/>
    <s v="MURCIA HUERTAS JAMES RODOLFO"/>
    <n v="80004904"/>
    <s v="CASUR"/>
    <s v="NO"/>
    <x v="114"/>
    <n v="0"/>
    <n v="0"/>
    <n v="5500000"/>
  </r>
  <r>
    <n v="13"/>
    <n v="41"/>
    <s v="GONZALEZ GARZON PEDRO JULIAN"/>
    <n v="1069852133"/>
    <s v="ACTIVOS"/>
    <s v="NO"/>
    <x v="0"/>
    <n v="0"/>
    <n v="32000"/>
    <n v="7968000"/>
  </r>
  <r>
    <n v="13"/>
    <n v="42"/>
    <s v="VALENCIA GONZALEZ EBER ULISES"/>
    <n v="9975125"/>
    <s v="CASUR"/>
    <s v="NO"/>
    <x v="5"/>
    <n v="0"/>
    <n v="0"/>
    <n v="9000000"/>
  </r>
  <r>
    <n v="13"/>
    <n v="43"/>
    <s v="MOYA MEDINA EDWIN"/>
    <n v="86073501"/>
    <s v="ACTIVOS"/>
    <s v="NO"/>
    <x v="130"/>
    <n v="0"/>
    <n v="38000"/>
    <n v="9462000"/>
  </r>
  <r>
    <n v="13"/>
    <n v="44"/>
    <s v="PACHON RODRIGUEZ JOHN ALEJANDRO"/>
    <n v="11256677"/>
    <s v="ACTIVOS"/>
    <s v="NO"/>
    <x v="1"/>
    <n v="0"/>
    <n v="40000"/>
    <n v="9960000"/>
  </r>
  <r>
    <n v="13"/>
    <n v="45"/>
    <s v="BERMUDEZ FLOREZ JUAN CARLOS"/>
    <n v="9725856"/>
    <s v="ACTIVOS"/>
    <s v="NO"/>
    <x v="1"/>
    <n v="0"/>
    <n v="40000"/>
    <n v="9960000"/>
  </r>
  <r>
    <n v="13"/>
    <n v="46"/>
    <s v="MORA MORALES JOSE HERMEREGILDO"/>
    <n v="79279461"/>
    <s v="CASUR"/>
    <s v="NO"/>
    <x v="64"/>
    <n v="0"/>
    <n v="0"/>
    <n v="7000000"/>
  </r>
  <r>
    <n v="13"/>
    <n v="47"/>
    <s v="NOVOA DIAZ EDDI JHONNATAN"/>
    <n v="80163888"/>
    <s v="CASUR"/>
    <s v="NO"/>
    <x v="1"/>
    <n v="0"/>
    <n v="0"/>
    <n v="10000000"/>
  </r>
  <r>
    <n v="13"/>
    <n v="48"/>
    <s v="GARCIA SIATAMA CARLOS JULIO"/>
    <n v="1070587399"/>
    <s v="ACTIVOS"/>
    <s v="NO"/>
    <x v="1"/>
    <n v="0"/>
    <n v="40000"/>
    <n v="9960000"/>
  </r>
  <r>
    <n v="13"/>
    <n v="49"/>
    <s v="QUINTERO CASTRO DAVID ANDRES"/>
    <n v="1036598286"/>
    <s v="ACTIVOS"/>
    <s v="NO"/>
    <x v="1"/>
    <n v="0"/>
    <n v="40000"/>
    <n v="9960000"/>
  </r>
  <r>
    <n v="13"/>
    <n v="50"/>
    <s v="GARCIA CRUZ TOMY ALEXANDER"/>
    <n v="80770657"/>
    <s v="ACTIVOS"/>
    <s v="NO"/>
    <x v="0"/>
    <n v="0"/>
    <n v="32000"/>
    <n v="7968000"/>
  </r>
  <r>
    <n v="13"/>
    <n v="51"/>
    <s v="RODRIGUEZ BENAVIDES WILSON JAVIER"/>
    <n v="1074415942"/>
    <s v="ACTIVOS"/>
    <s v="NO"/>
    <x v="1"/>
    <n v="0"/>
    <n v="40000"/>
    <n v="9960000"/>
  </r>
  <r>
    <n v="13"/>
    <n v="52"/>
    <s v="DEVIA OROZCO WILLIAM GUILLERMO"/>
    <n v="1075218890"/>
    <s v="ACTIVOS"/>
    <s v="NO"/>
    <x v="2"/>
    <n v="0"/>
    <n v="26000"/>
    <n v="6474000"/>
  </r>
  <r>
    <n v="13"/>
    <n v="53"/>
    <s v="RODRIGUEZ GORDILLO NUBIA YANETH"/>
    <n v="51651195"/>
    <s v="TEGEN"/>
    <s v="NO"/>
    <x v="64"/>
    <n v="0"/>
    <n v="28000"/>
    <n v="6972000"/>
  </r>
  <r>
    <n v="13"/>
    <n v="54"/>
    <s v="VARGAS SUAREZ CARMEN DORIS"/>
    <n v="23582384"/>
    <s v="CASUR"/>
    <s v="NO"/>
    <x v="1"/>
    <n v="0"/>
    <n v="0"/>
    <n v="10000000"/>
  </r>
  <r>
    <n v="13"/>
    <n v="55"/>
    <s v="PIÑEROS GARCIA JAIRO ALBERTO"/>
    <n v="1110522608"/>
    <s v="ACTIVOS"/>
    <s v="NO"/>
    <x v="1"/>
    <n v="0"/>
    <n v="40000"/>
    <n v="9960000"/>
  </r>
  <r>
    <n v="13"/>
    <n v="56"/>
    <s v="BARBOSA TORRES JHONATTAN"/>
    <n v="91514147"/>
    <s v="ACTIVOS"/>
    <s v="SI"/>
    <x v="1"/>
    <n v="455959"/>
    <n v="40000"/>
    <n v="9504041"/>
  </r>
  <r>
    <n v="13"/>
    <n v="57"/>
    <s v="GONZALEZ REY HENRY"/>
    <n v="79872771"/>
    <s v="CASUR"/>
    <s v="NO"/>
    <x v="1"/>
    <n v="0"/>
    <n v="0"/>
    <n v="10000000"/>
  </r>
  <r>
    <n v="13"/>
    <n v="58"/>
    <s v="GOMEZ SALAZAR ALEXANDER"/>
    <n v="1035418888"/>
    <s v="ACTIVOS"/>
    <s v="SI"/>
    <x v="127"/>
    <n v="3180585"/>
    <n v="34000"/>
    <n v="5285415"/>
  </r>
  <r>
    <n v="13"/>
    <n v="59"/>
    <s v="DAZA PINZON FABIAN HERNANDO"/>
    <n v="1070958944"/>
    <s v="ACTIVOS"/>
    <s v="NO"/>
    <x v="4"/>
    <n v="0"/>
    <n v="24000"/>
    <n v="5976000"/>
  </r>
  <r>
    <n v="13"/>
    <n v="60"/>
    <s v="GONZALEZ SANTAFE ELKIN ANDRES"/>
    <n v="88241416"/>
    <s v="CASUR"/>
    <s v="NO"/>
    <x v="130"/>
    <n v="0"/>
    <n v="0"/>
    <n v="9500000"/>
  </r>
  <r>
    <n v="13"/>
    <n v="61"/>
    <s v="RODRIGUEZ RODRIGUEZ JORGE EDUARDO"/>
    <n v="74245214"/>
    <s v="ACTIVOS"/>
    <s v="NO"/>
    <x v="63"/>
    <n v="0"/>
    <n v="11250"/>
    <n v="4488750"/>
  </r>
  <r>
    <n v="13"/>
    <n v="62"/>
    <s v="NORIEGA FLOREZ RODOLFO"/>
    <n v="91457817"/>
    <s v="ACTIVOS"/>
    <s v="NO"/>
    <x v="1"/>
    <n v="0"/>
    <n v="25000"/>
    <n v="9975000"/>
  </r>
  <r>
    <n v="13"/>
    <n v="63"/>
    <s v="LOPEZ ACEVEDO JORGE HUMBERTO"/>
    <n v="98627190"/>
    <s v="ACTIVOS"/>
    <s v="NO"/>
    <x v="1"/>
    <n v="0"/>
    <n v="25000"/>
    <n v="9975000"/>
  </r>
  <r>
    <n v="13"/>
    <n v="64"/>
    <s v="ARRIETA PINEDA EDGARDO RAFAEL"/>
    <n v="11808270"/>
    <s v="ACTIVOS"/>
    <s v="NO"/>
    <x v="1"/>
    <n v="0"/>
    <n v="25000"/>
    <n v="9975000"/>
  </r>
  <r>
    <n v="13"/>
    <n v="65"/>
    <s v="RODRIGUEZ URREGO JORGE ARMANDO"/>
    <n v="80153676"/>
    <s v="ACTIVOS"/>
    <s v="NO"/>
    <x v="1"/>
    <n v="0"/>
    <n v="25000"/>
    <n v="9975000"/>
  </r>
  <r>
    <n v="13"/>
    <n v="66"/>
    <s v="SOSA MORALES JOSE MANUEL"/>
    <n v="93136666"/>
    <s v="ACTIVOS"/>
    <s v="SI"/>
    <x v="4"/>
    <n v="612810"/>
    <n v="15000"/>
    <n v="5372190"/>
  </r>
  <r>
    <n v="13"/>
    <n v="67"/>
    <s v="HERRAN OSORIO CARLO AUGUSTO"/>
    <n v="93394875"/>
    <s v="MINDEFENSA"/>
    <s v="SI"/>
    <x v="35"/>
    <n v="14609654"/>
    <n v="1800000"/>
    <n v="133590346"/>
  </r>
  <r>
    <n v="13"/>
    <n v="68"/>
    <s v="LOPEZ HUERTAS JAIRO HUMBERTO"/>
    <n v="4291299"/>
    <s v="ACTIVOS"/>
    <s v="SI"/>
    <x v="43"/>
    <n v="19784763"/>
    <n v="157500"/>
    <n v="43057737"/>
  </r>
  <r>
    <n v="13"/>
    <n v="69"/>
    <s v="CUERVO VERANO NESTOR IVAN"/>
    <n v="88214971"/>
    <s v="ACTIVOS"/>
    <s v="SI"/>
    <x v="131"/>
    <n v="94242010"/>
    <n v="362500"/>
    <n v="50395490"/>
  </r>
  <r>
    <n v="13"/>
    <n v="70"/>
    <s v="ISAZA HERRERA DEYWISON ALBERTO"/>
    <n v="80764291"/>
    <s v="ACTIVOS"/>
    <s v="SI"/>
    <x v="54"/>
    <n v="455959"/>
    <n v="200000"/>
    <n v="79344041"/>
  </r>
  <r>
    <n v="14"/>
    <n v="1"/>
    <s v="NUSTES YARA JOSE ALBERTO"/>
    <n v="93135519"/>
    <s v="ACTIVOS"/>
    <s v="NO"/>
    <x v="1"/>
    <n v="0"/>
    <n v="21334"/>
    <n v="9978666"/>
  </r>
  <r>
    <n v="14"/>
    <n v="2"/>
    <s v="MARQUEZ AGUDELO DANIEL  FONKLEY"/>
    <n v="1020407538"/>
    <s v="ACTIVOS"/>
    <s v="NO"/>
    <x v="1"/>
    <n v="0"/>
    <n v="21334"/>
    <n v="9978666"/>
  </r>
  <r>
    <n v="14"/>
    <n v="3"/>
    <s v="MORENO CORTES LAURA XIMENA"/>
    <n v="1108934730"/>
    <s v="ACTIVOS"/>
    <s v="NO"/>
    <x v="61"/>
    <n v="0"/>
    <n v="4267"/>
    <n v="1995733"/>
  </r>
  <r>
    <n v="14"/>
    <n v="4"/>
    <s v="GONZALEZ NAVIA DAVINSON  ANDRES"/>
    <n v="1143973891"/>
    <s v="ACTIVOS"/>
    <s v="NO"/>
    <x v="2"/>
    <n v="0"/>
    <n v="13867"/>
    <n v="6486133"/>
  </r>
  <r>
    <n v="14"/>
    <n v="5"/>
    <s v="CASTAÑO  TORRES JAMES  DUVERNEY"/>
    <n v="1069736047"/>
    <s v="ACTIVOS"/>
    <s v="NO"/>
    <x v="127"/>
    <n v="0"/>
    <n v="18134"/>
    <n v="8481866"/>
  </r>
  <r>
    <n v="14"/>
    <n v="6"/>
    <s v="GAMBOA JIMENEZ DADUYN JOSE"/>
    <n v="94544606"/>
    <s v="ACTIVOS"/>
    <s v="NO"/>
    <x v="4"/>
    <n v="0"/>
    <n v="12800"/>
    <n v="5987200"/>
  </r>
  <r>
    <n v="14"/>
    <n v="7"/>
    <s v="RODRIGUEZ BURGOS DEISY MARICELL"/>
    <n v="1114730035"/>
    <s v="ACTIVOS"/>
    <s v="NO"/>
    <x v="2"/>
    <n v="0"/>
    <n v="13867"/>
    <n v="6486133"/>
  </r>
  <r>
    <n v="14"/>
    <n v="8"/>
    <s v="ZAPATA CASTRO ALDAIR"/>
    <n v="1082920368"/>
    <s v="ACTIVOS"/>
    <s v="SI"/>
    <x v="0"/>
    <n v="3528039"/>
    <n v="17067"/>
    <n v="4454894"/>
  </r>
  <r>
    <n v="14"/>
    <n v="9"/>
    <s v="LOPEZ ARANZAZU DUVAN  ANTONIO"/>
    <n v="1110528541"/>
    <s v="ACTIVOS"/>
    <s v="NO"/>
    <x v="64"/>
    <n v="0"/>
    <n v="14934"/>
    <n v="6985066"/>
  </r>
  <r>
    <n v="14"/>
    <n v="10"/>
    <s v="ROSALES HINESTROZA LEYDI JAHAIRA"/>
    <n v="1111790271"/>
    <s v="ACTIVOS"/>
    <s v="NO"/>
    <x v="1"/>
    <n v="0"/>
    <n v="21334"/>
    <n v="9978666"/>
  </r>
  <r>
    <n v="14"/>
    <n v="11"/>
    <s v="MENDEZ ALFONSO JENNY ALEXANDRA"/>
    <n v="1014201402"/>
    <s v="ACTIVOS"/>
    <s v="NO"/>
    <x v="1"/>
    <n v="0"/>
    <n v="21334"/>
    <n v="9978666"/>
  </r>
  <r>
    <n v="14"/>
    <n v="12"/>
    <s v="CORDOBA SANCHEZ CILIA VANESA"/>
    <n v="1078636248"/>
    <s v="ACTIVOS"/>
    <s v="SI"/>
    <x v="127"/>
    <n v="3168382"/>
    <n v="18134"/>
    <n v="5313484"/>
  </r>
  <r>
    <n v="14"/>
    <n v="13"/>
    <s v="HERRERA BOLIVAR LINA MARIA"/>
    <n v="1121917678"/>
    <s v="ACTIVOS"/>
    <s v="NO"/>
    <x v="1"/>
    <n v="0"/>
    <n v="21334"/>
    <n v="9978666"/>
  </r>
  <r>
    <n v="14"/>
    <n v="14"/>
    <s v="TORRES TORRES JIMMY ALEXANDER"/>
    <n v="1012363969"/>
    <s v="ACTIVOS"/>
    <s v="NO"/>
    <x v="1"/>
    <n v="0"/>
    <n v="21334"/>
    <n v="9978666"/>
  </r>
  <r>
    <n v="14"/>
    <n v="15"/>
    <s v="HERRERA AGUDELO HECTOR FABIO"/>
    <n v="1115192646"/>
    <s v="ACTIVOS"/>
    <s v="NO"/>
    <x v="62"/>
    <n v="0"/>
    <n v="6400"/>
    <n v="2993600"/>
  </r>
  <r>
    <n v="14"/>
    <n v="16"/>
    <s v="CHICAIZA GOMEZ ADRIAN ANTONIO"/>
    <n v="87492265"/>
    <s v="ACTIVOS"/>
    <s v="NO"/>
    <x v="127"/>
    <n v="0"/>
    <n v="18134"/>
    <n v="8481866"/>
  </r>
  <r>
    <n v="14"/>
    <n v="17"/>
    <s v="MEJIA  GALLEGO SANTIAGO"/>
    <n v="1128476179"/>
    <s v="ACTIVOS"/>
    <s v="NO"/>
    <x v="5"/>
    <n v="0"/>
    <n v="19200"/>
    <n v="8980800"/>
  </r>
  <r>
    <n v="14"/>
    <n v="18"/>
    <s v="CARRASQUILLA_x000a_CONTRERAS ADRIAN JOSE"/>
    <n v="1090386157"/>
    <s v="ACTIVOS"/>
    <s v="NO"/>
    <x v="1"/>
    <n v="0"/>
    <n v="21334"/>
    <n v="9978666"/>
  </r>
  <r>
    <n v="14"/>
    <n v="19"/>
    <s v="NOVOA BOHORQUEZ HUGO FERNANDO"/>
    <n v="1118121281"/>
    <s v="ACTIVOS"/>
    <s v="NO"/>
    <x v="1"/>
    <n v="0"/>
    <n v="21334"/>
    <n v="9978666"/>
  </r>
  <r>
    <n v="14"/>
    <n v="20"/>
    <s v="CAÑON CAÑON CHRISTIAM FERNANDO"/>
    <n v="1104708946"/>
    <s v="ACTIVOS"/>
    <s v="NO"/>
    <x v="1"/>
    <n v="0"/>
    <n v="21334"/>
    <n v="9978666"/>
  </r>
  <r>
    <n v="14"/>
    <n v="21"/>
    <s v="CAMARGO FONSECA BAYARDO"/>
    <n v="1053608525"/>
    <s v="ACTIVOS"/>
    <s v="NO"/>
    <x v="1"/>
    <n v="0"/>
    <n v="21334"/>
    <n v="9978666"/>
  </r>
  <r>
    <n v="14"/>
    <n v="22"/>
    <s v="MORILLO BURBANO ALVARO ESTEBAN"/>
    <n v="1085322807"/>
    <s v="ACTIVOS"/>
    <s v="NO"/>
    <x v="64"/>
    <n v="0"/>
    <n v="14934"/>
    <n v="6985066"/>
  </r>
  <r>
    <n v="14"/>
    <n v="23"/>
    <s v="CASTRO RAMIREZ YEISON FERNANDO"/>
    <n v="1019049687"/>
    <s v="ACTIVOS"/>
    <s v="NO"/>
    <x v="1"/>
    <n v="0"/>
    <n v="21334"/>
    <n v="9978666"/>
  </r>
  <r>
    <n v="14"/>
    <n v="24"/>
    <s v="RIOS BASABE CARLOS HUMBERTO"/>
    <n v="80894395"/>
    <s v="ACTIVOS"/>
    <s v="NO"/>
    <x v="113"/>
    <n v="0"/>
    <n v="5334"/>
    <n v="2494666"/>
  </r>
  <r>
    <n v="14"/>
    <n v="25"/>
    <s v="LÓPEZ HOYOS JOHN EDWIN"/>
    <n v="1053800195"/>
    <s v="ACTIVOS"/>
    <s v="NO"/>
    <x v="114"/>
    <n v="0"/>
    <n v="11734"/>
    <n v="5488266"/>
  </r>
  <r>
    <n v="14"/>
    <n v="26"/>
    <s v="ROMERO ESCAMILLA CARLOS ANDRES"/>
    <n v="93439651"/>
    <s v="ACTIVOS"/>
    <s v="NO"/>
    <x v="4"/>
    <n v="0"/>
    <n v="12800"/>
    <n v="5987200"/>
  </r>
  <r>
    <n v="14"/>
    <n v="27"/>
    <s v="BOLIVAR OSORIO ALEXANDER ISMAEL"/>
    <n v="7601283"/>
    <s v="ACTIVOS"/>
    <s v="NO"/>
    <x v="61"/>
    <n v="0"/>
    <n v="4267"/>
    <n v="1995733"/>
  </r>
  <r>
    <n v="14"/>
    <n v="28"/>
    <s v="RODRIGUEZ TORO GABRIEL ORLANDO"/>
    <n v="1033695922"/>
    <s v="ACTIVOS"/>
    <s v="NO"/>
    <x v="0"/>
    <n v="0"/>
    <n v="17067"/>
    <n v="7982933"/>
  </r>
  <r>
    <n v="14"/>
    <n v="29"/>
    <s v="ZAPATA CUERBO HEIDY TATIANA"/>
    <n v="1049644063"/>
    <s v="ACTIVOS"/>
    <s v="NO"/>
    <x v="1"/>
    <n v="0"/>
    <n v="21334"/>
    <n v="9978666"/>
  </r>
  <r>
    <n v="14"/>
    <n v="30"/>
    <s v="FERNANDEZ ORTIZ JIMENA"/>
    <n v="1057412344"/>
    <s v="ACTIVOS"/>
    <s v="NO"/>
    <x v="1"/>
    <n v="0"/>
    <n v="21334"/>
    <n v="9978666"/>
  </r>
  <r>
    <n v="14"/>
    <n v="31"/>
    <s v="CORTES BERMUDEZ JOHN LEISON"/>
    <n v="93438663"/>
    <s v="ACTIVOS"/>
    <s v="NO"/>
    <x v="4"/>
    <n v="0"/>
    <n v="12800"/>
    <n v="5987200"/>
  </r>
  <r>
    <n v="14"/>
    <n v="32"/>
    <s v="ZARABANDA TORRES DIANA LUCERO"/>
    <n v="46454427"/>
    <s v="ACTIVOS"/>
    <s v="NO"/>
    <x v="1"/>
    <n v="0"/>
    <n v="21334"/>
    <n v="9978666"/>
  </r>
  <r>
    <n v="14"/>
    <n v="33"/>
    <s v="CANTOR CANTOR JULIAN RODRIGO"/>
    <n v="80255528"/>
    <s v="ACTIVOS"/>
    <s v="SI"/>
    <x v="1"/>
    <n v="1794455"/>
    <n v="21334"/>
    <n v="8184211"/>
  </r>
  <r>
    <n v="14"/>
    <n v="34"/>
    <s v="CARDENAS CARDENAS JESUS DAVID"/>
    <n v="1120869414"/>
    <s v="ACTIVOS"/>
    <s v="NO"/>
    <x v="1"/>
    <n v="0"/>
    <n v="21334"/>
    <n v="9978666"/>
  </r>
  <r>
    <n v="14"/>
    <n v="35"/>
    <s v="MONTAÑA RAMIREZ ANDREA"/>
    <n v="52828980"/>
    <s v="ACTIVOS"/>
    <s v="SI"/>
    <x v="63"/>
    <n v="2017867"/>
    <n v="9600"/>
    <n v="2472533"/>
  </r>
  <r>
    <n v="14"/>
    <n v="36"/>
    <s v="CASALLAS PINZON VIANNEY  ELIZABETH"/>
    <n v="1122129906"/>
    <s v="ACTIVOS"/>
    <s v="NO"/>
    <x v="1"/>
    <n v="0"/>
    <n v="21334"/>
    <n v="9978666"/>
  </r>
  <r>
    <n v="14"/>
    <n v="37"/>
    <s v="PEREZ UNIGARRO INES YOLANDA"/>
    <n v="37088139"/>
    <s v="ACTIVOS"/>
    <s v="NO"/>
    <x v="1"/>
    <n v="0"/>
    <n v="21334"/>
    <n v="9978666"/>
  </r>
  <r>
    <n v="14"/>
    <n v="38"/>
    <s v="RICO FLOREZ LISETH YURANY"/>
    <n v="1069732578"/>
    <s v="ACTIVOS"/>
    <s v="SI"/>
    <x v="1"/>
    <n v="452811"/>
    <n v="21334"/>
    <n v="9525855"/>
  </r>
  <r>
    <n v="14"/>
    <n v="39"/>
    <s v="VILLAMIZAR BENITEZ GERSON GIOVANNY"/>
    <n v="1090402917"/>
    <s v="ACTIVOS"/>
    <s v="NO"/>
    <x v="81"/>
    <n v="0"/>
    <n v="3200"/>
    <n v="1496800"/>
  </r>
  <r>
    <n v="14"/>
    <n v="40"/>
    <s v="GONZALEZ JARAMILLO ALEXIS"/>
    <n v="1044504251"/>
    <s v="ACTIVOS"/>
    <s v="NO"/>
    <x v="1"/>
    <n v="0"/>
    <n v="21334"/>
    <n v="9978666"/>
  </r>
  <r>
    <n v="14"/>
    <n v="41"/>
    <s v="PARRA GUTIERREZ NINY JOHANNA"/>
    <n v="1121886909"/>
    <s v="ACTIVOS"/>
    <s v="NO"/>
    <x v="1"/>
    <n v="0"/>
    <n v="21334"/>
    <n v="9978666"/>
  </r>
  <r>
    <n v="14"/>
    <n v="42"/>
    <s v="OSORIO HERNANDEZ DANIELA"/>
    <n v="1000613864"/>
    <s v="ACTIVOS"/>
    <s v="NO"/>
    <x v="1"/>
    <n v="0"/>
    <n v="21334"/>
    <n v="9978666"/>
  </r>
  <r>
    <n v="14"/>
    <n v="43"/>
    <s v="BENAVIDES RIAÑO FERNEY RICARDO"/>
    <n v="1069432566"/>
    <s v="ACTIVOS"/>
    <s v="NO"/>
    <x v="1"/>
    <n v="0"/>
    <n v="21334"/>
    <n v="9978666"/>
  </r>
  <r>
    <n v="14"/>
    <n v="44"/>
    <s v="RENTERIA SALAS VICTOR HUGO"/>
    <n v="97437246"/>
    <s v="ACTIVOS"/>
    <s v="SI"/>
    <x v="5"/>
    <n v="1117293"/>
    <n v="19200"/>
    <n v="7863507"/>
  </r>
  <r>
    <n v="14"/>
    <n v="45"/>
    <s v="CASTRO QUINTERO LEONEL ALFONSO"/>
    <n v="1148142195"/>
    <s v="ACTIVOS"/>
    <s v="NO"/>
    <x v="127"/>
    <n v="0"/>
    <n v="18134"/>
    <n v="8481866"/>
  </r>
  <r>
    <n v="14"/>
    <n v="46"/>
    <s v="LOTERO AMAYA WILSON ROBERTO"/>
    <n v="80204235"/>
    <s v="ACTIVOS"/>
    <s v="NO"/>
    <x v="4"/>
    <n v="0"/>
    <n v="12800"/>
    <n v="5987200"/>
  </r>
  <r>
    <n v="14"/>
    <n v="47"/>
    <s v="MORALES NUÑEZ JORGE ANDRES"/>
    <n v="1017130705"/>
    <s v="ACTIVOS"/>
    <s v="NO"/>
    <x v="40"/>
    <n v="0"/>
    <n v="10667"/>
    <n v="4989333"/>
  </r>
  <r>
    <n v="14"/>
    <n v="48"/>
    <s v="HERRERA MALDONADO MICHAEL FERNANDO"/>
    <n v="1070609451"/>
    <s v="ACTIVOS"/>
    <s v="NO"/>
    <x v="1"/>
    <n v="0"/>
    <n v="21334"/>
    <n v="9978666"/>
  </r>
  <r>
    <n v="14"/>
    <n v="49"/>
    <s v="FUENTES CASTRO HERSON ANDRES"/>
    <n v="1047230549"/>
    <s v="ACTIVOS"/>
    <s v="NO"/>
    <x v="1"/>
    <n v="0"/>
    <n v="21334"/>
    <n v="9978666"/>
  </r>
  <r>
    <n v="14"/>
    <n v="50"/>
    <s v="ZAPATA SANCHEZ ANDRES FELIPE"/>
    <n v="1017142820"/>
    <s v="ACTIVOS"/>
    <s v="NO"/>
    <x v="61"/>
    <n v="0"/>
    <n v="4267"/>
    <n v="1995733"/>
  </r>
  <r>
    <n v="14"/>
    <n v="51"/>
    <s v="MARIÑO JULIO VICENTE FERRER"/>
    <n v="79796564"/>
    <s v="ACTIVOS"/>
    <s v="NO"/>
    <x v="1"/>
    <n v="0"/>
    <n v="21334"/>
    <n v="9978666"/>
  </r>
  <r>
    <n v="14"/>
    <n v="52"/>
    <s v="ZULUAGA LONDOÑO JUAN DAVID"/>
    <n v="1031133956"/>
    <s v="ACTIVOS"/>
    <s v="NO"/>
    <x v="0"/>
    <n v="0"/>
    <n v="17067"/>
    <n v="7982933"/>
  </r>
  <r>
    <n v="14"/>
    <n v="53"/>
    <s v="CHAMORRO_x000a_VILLANUEVA ESTIBENSON"/>
    <n v="93137093"/>
    <s v="ACTIVOS"/>
    <s v="NO"/>
    <x v="4"/>
    <n v="0"/>
    <n v="12800"/>
    <n v="5987200"/>
  </r>
  <r>
    <n v="14"/>
    <n v="54"/>
    <s v="CASTRILLON SANCHEZ MAIRELY ANYINEID"/>
    <n v="1053824062"/>
    <s v="ACTIVOS"/>
    <s v="NO"/>
    <x v="4"/>
    <n v="0"/>
    <n v="12800"/>
    <n v="5987200"/>
  </r>
  <r>
    <n v="14"/>
    <n v="55"/>
    <s v="MONROY PATIÑO MICHAEL  STIVEN"/>
    <n v="1024539464"/>
    <s v="ACTIVOS"/>
    <s v="NO"/>
    <x v="1"/>
    <n v="0"/>
    <n v="21334"/>
    <n v="9978666"/>
  </r>
  <r>
    <n v="14"/>
    <n v="56"/>
    <s v="BORRERO NAVARRO ELKIN ARTURO"/>
    <n v="72348023"/>
    <s v="ACTIVOS"/>
    <s v="NO"/>
    <x v="1"/>
    <n v="0"/>
    <n v="21334"/>
    <n v="9978666"/>
  </r>
  <r>
    <n v="14"/>
    <n v="57"/>
    <s v="LIZARAZO SORACA DIEGO HERNANDO"/>
    <n v="74378457"/>
    <s v="ACTIVOS"/>
    <s v="NO"/>
    <x v="1"/>
    <n v="0"/>
    <n v="13334"/>
    <n v="9986666"/>
  </r>
  <r>
    <n v="14"/>
    <n v="58"/>
    <s v="JIMENEZ VELANDIA OSCAR IVAN"/>
    <n v="93437746"/>
    <s v="ACTIVOS"/>
    <s v="NO"/>
    <x v="130"/>
    <n v="0"/>
    <n v="12667"/>
    <n v="9487333"/>
  </r>
  <r>
    <n v="14"/>
    <n v="59"/>
    <s v="PEDROZA YASNO ROBINSON"/>
    <n v="12277308"/>
    <s v="ACTIVOS"/>
    <s v="NO"/>
    <x v="1"/>
    <n v="0"/>
    <n v="13334"/>
    <n v="9986666"/>
  </r>
  <r>
    <n v="14"/>
    <n v="60"/>
    <s v="ULLOA BLANCO NELSON OSWALDO"/>
    <n v="7186480"/>
    <s v="ACTIVOS"/>
    <s v="NO"/>
    <x v="39"/>
    <n v="0"/>
    <n v="232534"/>
    <n v="108767466"/>
  </r>
  <r>
    <n v="14"/>
    <n v="61"/>
    <s v="MORALES LOPEZ HARRY ALBERTO"/>
    <n v="1016017721"/>
    <s v="ACTIVOS"/>
    <s v="NO"/>
    <x v="20"/>
    <n v="0"/>
    <n v="68267"/>
    <n v="31931733"/>
  </r>
  <r>
    <n v="14"/>
    <n v="62"/>
    <s v="VILLAMARIN RIAÑO FLORALBA"/>
    <n v="51917918"/>
    <s v="TEGEN"/>
    <s v="SI"/>
    <x v="6"/>
    <n v="2682037"/>
    <n v="32000"/>
    <n v="12285963"/>
  </r>
  <r>
    <n v="14"/>
    <n v="63"/>
    <s v="ZAMBRANO MACHUCA CLAUDIA PATRICIA"/>
    <n v="52113607"/>
    <s v="TEGEN"/>
    <s v="SI"/>
    <x v="78"/>
    <n v="12274293"/>
    <n v="70400"/>
    <n v="20655307"/>
  </r>
  <r>
    <n v="14"/>
    <n v="64"/>
    <s v="GALLO GARCIA ASTRID CAROLINA"/>
    <n v="1093769163"/>
    <s v="ACTIVOS"/>
    <s v="NO"/>
    <x v="90"/>
    <n v="0"/>
    <n v="145067"/>
    <n v="67854933"/>
  </r>
  <r>
    <n v="14"/>
    <n v="65"/>
    <s v="ARIAS MAHECHA ELVIS FELIPE"/>
    <n v="1075872874"/>
    <s v="ACTIVOS"/>
    <s v="SI"/>
    <x v="47"/>
    <n v="4104864"/>
    <n v="34134"/>
    <n v="11861002"/>
  </r>
  <r>
    <n v="14"/>
    <n v="66"/>
    <s v="MELLIZO FIGUEROA GINETH CATHERINE"/>
    <n v="1061720646"/>
    <s v="ACTIVOS"/>
    <s v="NO"/>
    <x v="29"/>
    <n v="0"/>
    <n v="106667"/>
    <n v="49893333"/>
  </r>
  <r>
    <n v="14"/>
    <n v="67"/>
    <s v="ROA CULMA RODRIGO ANDRES"/>
    <n v="1106769051"/>
    <s v="ACTIVOS"/>
    <s v="SI"/>
    <x v="88"/>
    <n v="2234591"/>
    <n v="74667"/>
    <n v="32690742"/>
  </r>
  <r>
    <n v="14"/>
    <n v="68"/>
    <s v="GOMEZ RODRIGUEZ WILMAR ALEJANDRO"/>
    <n v="80829481"/>
    <s v="ACTIVOS"/>
    <s v="NO"/>
    <x v="88"/>
    <n v="0"/>
    <n v="74667"/>
    <n v="34925333"/>
  </r>
  <r>
    <n v="14"/>
    <n v="69"/>
    <s v="SANTACRUZ OSPINA MONICA FERNANDA"/>
    <n v="66953604"/>
    <s v="ACTIVOS"/>
    <s v="NO"/>
    <x v="124"/>
    <n v="0"/>
    <n v="157867"/>
    <n v="73842133"/>
  </r>
  <r>
    <n v="14"/>
    <n v="70"/>
    <s v="SAENZ CORDOBA MAURICIO FERNANDO"/>
    <n v="87060979"/>
    <s v="ACTIVOS"/>
    <s v="NO"/>
    <x v="77"/>
    <n v="0"/>
    <n v="117334"/>
    <n v="54882666"/>
  </r>
  <r>
    <n v="14"/>
    <n v="71"/>
    <s v="SANCHEZ  NIÑO MARLIO ALEXANDER"/>
    <n v="80725144"/>
    <s v="ACTIVOS"/>
    <s v="NO"/>
    <x v="54"/>
    <n v="0"/>
    <n v="170667"/>
    <n v="79829333"/>
  </r>
  <r>
    <n v="14"/>
    <n v="72"/>
    <s v="LEON BERNAL WILDER FRANCISCO"/>
    <n v="80059317"/>
    <s v="ACTIVOS"/>
    <s v="SI"/>
    <x v="35"/>
    <n v="56001146"/>
    <n v="320000"/>
    <n v="93678854"/>
  </r>
  <r>
    <n v="14"/>
    <n v="73"/>
    <s v="PINTO AGUIRRE BLADIMIR"/>
    <n v="80059863"/>
    <s v="ACTIVOS"/>
    <s v="NO"/>
    <x v="10"/>
    <n v="0"/>
    <n v="128000"/>
    <n v="59872000"/>
  </r>
  <r>
    <n v="14"/>
    <n v="74"/>
    <s v="RIVERA LIZARAZO RAQUEL ADRIANA"/>
    <n v="1022346883"/>
    <s v="ACTIVOS"/>
    <s v="SI"/>
    <x v="105"/>
    <n v="13915038"/>
    <n v="81067"/>
    <n v="24003895"/>
  </r>
  <r>
    <n v="14"/>
    <n v="75"/>
    <s v="LOPEZ PIÑEROS JULIAN DAVID"/>
    <n v="1070956303"/>
    <s v="ACTIVOS"/>
    <s v="NO"/>
    <x v="33"/>
    <n v="0"/>
    <n v="224000"/>
    <n v="104776000"/>
  </r>
  <r>
    <n v="14"/>
    <n v="76"/>
    <s v="ACOSTA GALVEZ ANDRES FELIPE"/>
    <n v="14797590"/>
    <s v="ACTIVOS"/>
    <s v="NO"/>
    <x v="44"/>
    <n v="0"/>
    <n v="181334"/>
    <n v="84818666"/>
  </r>
  <r>
    <n v="14"/>
    <n v="77"/>
    <s v="DELGADO CUELLAR JHON FREDY"/>
    <n v="80196251"/>
    <s v="ACTIVOS"/>
    <s v="NO"/>
    <x v="60"/>
    <n v="0"/>
    <n v="298667"/>
    <n v="139701333"/>
  </r>
  <r>
    <n v="14"/>
    <n v="78"/>
    <s v="MOSQUERA MARROQUIN VICTOR ALFONSO"/>
    <n v="7730946"/>
    <s v="ACTIVOS"/>
    <s v="NO"/>
    <x v="38"/>
    <n v="0"/>
    <n v="26667"/>
    <n v="19973333"/>
  </r>
  <r>
    <n v="14"/>
    <n v="79"/>
    <s v="AYALA GUTIERREZ JOSE JIMMY"/>
    <n v="80357494"/>
    <s v="ACTIVOS"/>
    <s v="NO"/>
    <x v="6"/>
    <n v="0"/>
    <n v="20000"/>
    <n v="14980000"/>
  </r>
  <r>
    <n v="14"/>
    <n v="80"/>
    <s v="AZUERO DUQUE HERNAN ALFREDO"/>
    <n v="93181060"/>
    <s v="ACTIVOS"/>
    <s v="SI"/>
    <x v="132"/>
    <n v="31893041"/>
    <n v="137334"/>
    <n v="70969625"/>
  </r>
  <r>
    <n v="14"/>
    <n v="81"/>
    <s v="RAMIREZ ALZATE JOSE ANTONIO"/>
    <n v="16925112"/>
    <s v="ACTIVOS"/>
    <s v="SI"/>
    <x v="124"/>
    <n v="70053510"/>
    <n v="98667"/>
    <n v="3847823"/>
  </r>
  <r>
    <n v="14"/>
    <n v="82"/>
    <s v="BASTIDAS ROJAS CARLOS ANDRES"/>
    <n v="79724091"/>
    <s v="ACTIVOS"/>
    <s v="NO"/>
    <x v="29"/>
    <n v="0"/>
    <n v="66667"/>
    <n v="49933333"/>
  </r>
  <r>
    <n v="14"/>
    <n v="83"/>
    <s v="RODRIGUEZ TAFUR JHON EDHER"/>
    <n v="80137393"/>
    <s v="ACTIVOS"/>
    <s v="SI"/>
    <x v="98"/>
    <n v="80327044"/>
    <n v="157334"/>
    <n v="37515622"/>
  </r>
  <r>
    <n v="14"/>
    <n v="84"/>
    <s v="ROBLES GUTIERREZ LUIS ALEXANDER"/>
    <n v="80000751"/>
    <s v="ACTIVOS"/>
    <s v="NO"/>
    <x v="102"/>
    <n v="0"/>
    <n v="72000"/>
    <n v="53928000"/>
  </r>
  <r>
    <n v="14"/>
    <n v="85"/>
    <s v="JARAMILLO SANCHEZ CARLOS GERARDO"/>
    <n v="93137710"/>
    <s v="ACTIVOS"/>
    <s v="SI"/>
    <x v="77"/>
    <n v="14605346"/>
    <n v="73334"/>
    <n v="40321320"/>
  </r>
  <r>
    <n v="14"/>
    <n v="86"/>
    <s v="GUZMAN RUIZ NELSON GUILLERMO"/>
    <n v="80728453"/>
    <s v="ACTIVOS"/>
    <s v="NO"/>
    <x v="35"/>
    <n v="0"/>
    <n v="200000"/>
    <n v="149800000"/>
  </r>
  <r>
    <n v="14"/>
    <n v="87"/>
    <s v="PAZ CARLOSAMA EDINSON"/>
    <n v="94480570"/>
    <s v="ACTIVOS"/>
    <s v="SI"/>
    <x v="32"/>
    <n v="2606727"/>
    <n v="100000"/>
    <n v="72293273"/>
  </r>
  <r>
    <n v="14"/>
    <n v="88"/>
    <s v="RODRIGUEZ MALAGON GLORIA NEL"/>
    <n v="52291869"/>
    <s v="ACTIVOS"/>
    <s v="SI"/>
    <x v="94"/>
    <n v="73789587"/>
    <n v="153334"/>
    <n v="41057079"/>
  </r>
  <r>
    <n v="14"/>
    <n v="89"/>
    <s v="PINEDA  TARAZONA YUDY  ALEXANDRA"/>
    <n v="63529739"/>
    <s v="ACTIVOS"/>
    <s v="NO"/>
    <x v="35"/>
    <n v="0"/>
    <n v="200000"/>
    <n v="149800000"/>
  </r>
  <r>
    <n v="14"/>
    <n v="90"/>
    <s v="ROA NOVA RICARDO"/>
    <n v="80110930"/>
    <s v="ACTIVOS"/>
    <s v="SI"/>
    <x v="94"/>
    <n v="72649496"/>
    <n v="153334"/>
    <n v="42197170"/>
  </r>
  <r>
    <n v="14"/>
    <n v="91"/>
    <s v="SANCHEZ SERGIO"/>
    <n v="11685380"/>
    <s v="ACTIVOS"/>
    <s v="NO"/>
    <x v="54"/>
    <n v="0"/>
    <n v="106667"/>
    <n v="79893333"/>
  </r>
  <r>
    <n v="14"/>
    <n v="92"/>
    <s v="BERNAL SALAMANCA ALEJANDRO"/>
    <n v="79627800"/>
    <s v="ACTIVOS"/>
    <s v="SI"/>
    <x v="29"/>
    <n v="22047792"/>
    <n v="66667"/>
    <n v="27885541"/>
  </r>
  <r>
    <n v="14"/>
    <n v="93"/>
    <s v="GONZALEZ OLMOS LUIS ROBERTO"/>
    <n v="80147362"/>
    <s v="ACTIVOS"/>
    <s v="SI"/>
    <x v="35"/>
    <n v="53195563"/>
    <n v="200000"/>
    <n v="96604437"/>
  </r>
  <r>
    <n v="14"/>
    <n v="94"/>
    <s v="CLAVIJO UMAÑA FREDDY HERNANDO"/>
    <n v="79759143"/>
    <s v="ACTIVOS"/>
    <s v="SI"/>
    <x v="98"/>
    <n v="40360453"/>
    <n v="157334"/>
    <n v="77482213"/>
  </r>
  <r>
    <n v="14"/>
    <n v="95"/>
    <s v="MUÑOZ LOPEZ ANGEL"/>
    <n v="93437892"/>
    <s v="ACTIVOS"/>
    <s v="SI"/>
    <x v="15"/>
    <n v="39829542"/>
    <n v="108000"/>
    <n v="41062458"/>
  </r>
  <r>
    <n v="14"/>
    <n v="96"/>
    <s v="CASTELLANOS  RINCON ROBIN"/>
    <n v="80012167"/>
    <s v="ACTIVOS"/>
    <s v="NO"/>
    <x v="132"/>
    <n v="0"/>
    <n v="137334"/>
    <n v="102862666"/>
  </r>
  <r>
    <n v="14"/>
    <n v="97"/>
    <s v="GUEVARA CLAVIJO JIMY ALEXANDER"/>
    <n v="86076812"/>
    <s v="ACTIVOS"/>
    <s v="NO"/>
    <x v="133"/>
    <n v="0"/>
    <n v="174667"/>
    <n v="130825333"/>
  </r>
  <r>
    <n v="14"/>
    <n v="98"/>
    <s v="BERNATE MURILLO LUZ MILA"/>
    <n v="65553764"/>
    <s v="ACTIVOS"/>
    <s v="NO"/>
    <x v="134"/>
    <n v="0"/>
    <n v="168000"/>
    <n v="125832000"/>
  </r>
  <r>
    <n v="14"/>
    <n v="99"/>
    <s v="SILVA GUZMAN HARVEY AUGUSTO"/>
    <n v="79880560"/>
    <s v="ACTIVOS"/>
    <s v="NO"/>
    <x v="35"/>
    <n v="0"/>
    <n v="200000"/>
    <n v="149800000"/>
  </r>
  <r>
    <n v="14"/>
    <n v="100"/>
    <s v="USMA REYES GUILLERMO ENRIQUE"/>
    <n v="79959671"/>
    <s v="ACTIVOS"/>
    <s v="NO"/>
    <x v="53"/>
    <n v="0"/>
    <n v="60000"/>
    <n v="44940000"/>
  </r>
  <r>
    <n v="14"/>
    <n v="101"/>
    <s v="SAAVEDRA CONTRERAS EMILCE YOLANDA"/>
    <n v="24023358"/>
    <s v="FORPO"/>
    <s v="SI"/>
    <x v="53"/>
    <n v="428191"/>
    <n v="60000"/>
    <n v="44511809"/>
  </r>
  <r>
    <n v="14"/>
    <n v="102"/>
    <s v="MENDOZA FIOCCO TIVISAY SOFIA"/>
    <n v="1103217491"/>
    <s v="ACTIVOS"/>
    <s v="SI"/>
    <x v="135"/>
    <n v="48217477"/>
    <n v="102667"/>
    <n v="28679856"/>
  </r>
  <r>
    <n v="15"/>
    <n v="1"/>
    <s v="ERAZO RIVAS KAREN DAHIANA"/>
    <n v="1098628960"/>
    <s v="ACTIVOS"/>
    <s v="NO"/>
    <x v="64"/>
    <n v="0"/>
    <n v="1867"/>
    <n v="6998133"/>
  </r>
  <r>
    <n v="15"/>
    <n v="2"/>
    <s v="ALBAN DELGAOO HECTOR ANDRES"/>
    <n v="79517951"/>
    <s v="CASUR"/>
    <s v="NO"/>
    <x v="1"/>
    <n v="0"/>
    <n v="2667"/>
    <n v="9997333"/>
  </r>
  <r>
    <n v="15"/>
    <n v="3"/>
    <s v="PARADA JAIMES JAMES JAVIER"/>
    <n v="1090470839"/>
    <s v="ACTIVOS"/>
    <s v="NO"/>
    <x v="1"/>
    <n v="0"/>
    <n v="2667"/>
    <n v="9997333"/>
  </r>
  <r>
    <n v="15"/>
    <n v="4"/>
    <s v="CALVO GARCIA DANIEL_x000a_HERNAN"/>
    <n v="16629393"/>
    <s v="CASUR"/>
    <s v="NO"/>
    <x v="1"/>
    <n v="0"/>
    <n v="2667"/>
    <n v="9997333"/>
  </r>
  <r>
    <n v="15"/>
    <n v="5"/>
    <s v="CASTRILLON CORREA JUAN CARLOS"/>
    <n v="71227896"/>
    <s v="CASUR"/>
    <s v="NO"/>
    <x v="1"/>
    <n v="0"/>
    <n v="2667"/>
    <n v="9997333"/>
  </r>
  <r>
    <n v="15"/>
    <n v="6"/>
    <s v="ARIAS CAICEDO JOHNNY ANDRES"/>
    <n v="1144025271"/>
    <s v="ACTIVOS"/>
    <s v="N0"/>
    <x v="0"/>
    <n v="0"/>
    <n v="2134"/>
    <n v="7997866"/>
  </r>
  <r>
    <n v="15"/>
    <n v="7"/>
    <s v="HERRERA QUINTERO CARLOS ALBERTO"/>
    <n v="18496420"/>
    <s v="CASUR"/>
    <s v="NO"/>
    <x v="1"/>
    <n v="0"/>
    <n v="2667"/>
    <n v="9997333"/>
  </r>
  <r>
    <n v="15"/>
    <n v="8"/>
    <s v="PATIÑO ARIAS LUIS FERNANDO"/>
    <n v="10031342"/>
    <s v="CASUR"/>
    <s v="NO"/>
    <x v="1"/>
    <n v="0"/>
    <n v="2667"/>
    <n v="9997333"/>
  </r>
  <r>
    <n v="15"/>
    <n v="9"/>
    <s v="VARGAS AHUANARY_x000a_ERICK HOSMITH"/>
    <n v="1121208725"/>
    <s v="ACTIVOS"/>
    <s v="NO"/>
    <x v="3"/>
    <n v="0"/>
    <n v="1067"/>
    <n v="3998933"/>
  </r>
  <r>
    <n v="15"/>
    <n v="10"/>
    <s v="GOMEZ  PATINO YENNY ALEJANDRA"/>
    <n v="24337398"/>
    <s v="ACTIVOS"/>
    <s v="NO"/>
    <x v="1"/>
    <n v="0"/>
    <n v="2667"/>
    <n v="9997333"/>
  </r>
  <r>
    <n v="15"/>
    <n v="11"/>
    <s v="MOLINA VARGAS ARISTOBULO"/>
    <n v="4137087"/>
    <s v="CASUR"/>
    <s v="NO"/>
    <x v="64"/>
    <n v="0"/>
    <n v="1867"/>
    <n v="6998133"/>
  </r>
  <r>
    <n v="15"/>
    <n v="12"/>
    <s v="ARIAS GALLEGO JHONY ALEXANDER"/>
    <n v="1126602052"/>
    <s v="ACTIVOS"/>
    <s v="NO"/>
    <x v="40"/>
    <n v="0"/>
    <n v="1334"/>
    <n v="4998666"/>
  </r>
  <r>
    <n v="15"/>
    <n v="13"/>
    <s v="FLECHAS AVENDA O INGRD ALEXANDRA"/>
    <n v="52321251"/>
    <s v="ACTIVOS"/>
    <s v="NO"/>
    <x v="1"/>
    <n v="0"/>
    <n v="1667"/>
    <n v="9998333"/>
  </r>
  <r>
    <n v="15"/>
    <n v="14"/>
    <s v="GONZALEZ PLAZAS NICOLAS"/>
    <n v="1055226558"/>
    <s v="ACTIVOS"/>
    <s v="NO"/>
    <x v="111"/>
    <n v="0"/>
    <n v="14134"/>
    <n v="52985866"/>
  </r>
  <r>
    <n v="15"/>
    <n v="15"/>
    <s v="MU OZ MENDOZA YOLIMA ADELAIDA"/>
    <n v="52550831"/>
    <s v="TEGEN"/>
    <s v="NO"/>
    <x v="29"/>
    <n v="0"/>
    <n v="13334"/>
    <n v="49986666"/>
  </r>
  <r>
    <n v="15"/>
    <n v="16"/>
    <s v="PERALTA MORALES YHOINER"/>
    <n v="80904222"/>
    <s v="ACTIVOS"/>
    <s v="NO"/>
    <x v="23"/>
    <n v="0"/>
    <n v="6934"/>
    <n v="25993066"/>
  </r>
  <r>
    <n v="15"/>
    <n v="17"/>
    <s v="RAMIREZ MOJICA ELVIA YANETH"/>
    <n v="51875256"/>
    <s v="TEGEN"/>
    <s v="SI"/>
    <x v="31"/>
    <n v="2678817"/>
    <n v="11467"/>
    <n v="40309716"/>
  </r>
  <r>
    <n v="15"/>
    <n v="18"/>
    <s v="CHALA GARCIA YIL NELLY"/>
    <n v="39635991"/>
    <s v="CASUR"/>
    <s v="SI"/>
    <x v="136"/>
    <n v="18310051"/>
    <n v="18400"/>
    <n v="50671549"/>
  </r>
  <r>
    <n v="15"/>
    <n v="19"/>
    <s v="MENDOZA MIGUEL AUGUSTO"/>
    <n v="80842975"/>
    <s v="ACTIVOS"/>
    <s v="NO"/>
    <x v="29"/>
    <n v="0"/>
    <n v="13334"/>
    <n v="49986666"/>
  </r>
  <r>
    <n v="15"/>
    <n v="20"/>
    <s v="RUIZ ESTUPI AN ANDREA CATALINA"/>
    <n v="46384570"/>
    <s v="ACTIVOS"/>
    <s v="SI"/>
    <x v="35"/>
    <n v="73614305"/>
    <n v="40000"/>
    <n v="76345695"/>
  </r>
  <r>
    <n v="15"/>
    <n v="21"/>
    <s v="MORALES COLPAS MARCOS AUGUSTO"/>
    <n v="72244627"/>
    <s v="ACTIVOS"/>
    <s v="Al"/>
    <x v="137"/>
    <n v="23888559"/>
    <n v="36000"/>
    <n v="111075441"/>
  </r>
  <r>
    <n v="15"/>
    <n v="22"/>
    <s v="BAQUERO CA AVERAL ANDRES"/>
    <n v="1121850336"/>
    <s v="ACT1VOS"/>
    <s v="NO"/>
    <x v="89"/>
    <n v="0"/>
    <n v="20800"/>
    <n v="77979200"/>
  </r>
  <r>
    <n v="15"/>
    <n v="23"/>
    <s v="CONTRERAS MENESES ENDER RENE"/>
    <n v="1090378584"/>
    <s v="ACTIVOS"/>
    <s v="NO"/>
    <x v="88"/>
    <n v="0"/>
    <n v="9334"/>
    <n v="34990666"/>
  </r>
  <r>
    <n v="15"/>
    <n v="24"/>
    <s v="CORRALES RUGI JUAN CARLOS"/>
    <n v="11224739"/>
    <s v="CASUR"/>
    <s v="NO"/>
    <x v="54"/>
    <n v="0"/>
    <n v="21334"/>
    <n v="79978666"/>
  </r>
  <r>
    <n v="15"/>
    <n v="25"/>
    <s v="QUINTERO LLANOS GILSON"/>
    <n v="75106404"/>
    <s v="ACTIVOS"/>
    <s v="SI"/>
    <x v="12"/>
    <n v="37134826"/>
    <n v="24534"/>
    <n v="54840640"/>
  </r>
  <r>
    <n v="15"/>
    <n v="26"/>
    <s v="CARDONA DUQUE DANADIER"/>
    <n v="1058817294"/>
    <s v="ACTIVOS"/>
    <s v="NO"/>
    <x v="26"/>
    <n v="0"/>
    <n v="26667"/>
    <n v="99973333"/>
  </r>
  <r>
    <n v="15"/>
    <n v="27"/>
    <s v="GOMEZ GOMEZ ANDERSON"/>
    <n v="1083460457"/>
    <s v="ACTIVOS"/>
    <s v="NO"/>
    <x v="136"/>
    <n v="0"/>
    <n v="18400"/>
    <n v="68981600"/>
  </r>
  <r>
    <n v="15"/>
    <n v="28"/>
    <s v="TORRES PUENTES JUAN HERALDO"/>
    <n v="1022943207"/>
    <s v="ACTIVOS"/>
    <s v="NO"/>
    <x v="29"/>
    <n v="0"/>
    <n v="13334"/>
    <n v="49986666"/>
  </r>
  <r>
    <n v="15"/>
    <n v="29"/>
    <s v="RAMON HERNANDEZ JEFFERSON DANIEL"/>
    <n v="1094271581"/>
    <s v="ACTIVOS"/>
    <s v="NO"/>
    <x v="22"/>
    <n v="0"/>
    <n v="12534"/>
    <n v="46987466"/>
  </r>
  <r>
    <n v="15"/>
    <n v="30"/>
    <s v="LLANO ZAPATA LEANDRO"/>
    <n v="75107787"/>
    <s v="ACTIVOS"/>
    <s v="SI"/>
    <x v="77"/>
    <n v="23669909"/>
    <n v="14667"/>
    <n v="31315424"/>
  </r>
  <r>
    <n v="15"/>
    <n v="31"/>
    <s v="PERALTA ESCOBAR JOSE HAROL"/>
    <n v="7369602"/>
    <s v="ACTIVOS"/>
    <s v="SI"/>
    <x v="75"/>
    <n v="38548630"/>
    <n v="28800"/>
    <n v="69422570"/>
  </r>
  <r>
    <n v="15"/>
    <n v="32"/>
    <s v="FIGUEROA OSORIO LUIS FELIPE"/>
    <n v="1053837311"/>
    <s v="ACTIVOS"/>
    <s v="NO"/>
    <x v="41"/>
    <n v="0"/>
    <n v="9600"/>
    <n v="35990400"/>
  </r>
  <r>
    <n v="15"/>
    <n v="33"/>
    <s v="SANABRIA BADILLO EMILCE"/>
    <n v="52013118"/>
    <s v="CASUR"/>
    <s v="NO"/>
    <x v="53"/>
    <n v="0"/>
    <n v="12000"/>
    <n v="44988000"/>
  </r>
  <r>
    <n v="15"/>
    <n v="34"/>
    <s v="RODRIGUEZ GAITAN YEFERSON"/>
    <n v="79961059"/>
    <s v="CASUR"/>
    <s v="SI"/>
    <x v="16"/>
    <n v="150595"/>
    <n v="18667"/>
    <n v="69830738"/>
  </r>
  <r>
    <n v="15"/>
    <n v="35"/>
    <s v="BUSTAMANTE QUINTERO WILLIAM"/>
    <n v="5887486"/>
    <s v="TEGEN"/>
    <s v="NO"/>
    <x v="21"/>
    <n v="0"/>
    <n v="8000"/>
    <n v="29992000"/>
  </r>
  <r>
    <n v="15"/>
    <n v="36"/>
    <s v="SANCHEZ SANCHEZ JOSE VICENTE"/>
    <n v="19489607"/>
    <s v="CASUR"/>
    <s v="SI"/>
    <x v="42"/>
    <n v="29652411"/>
    <n v="24000"/>
    <n v="60323589"/>
  </r>
  <r>
    <n v="15"/>
    <n v="37"/>
    <s v="LOPEZ ARDILA SONIA"/>
    <n v="28268983"/>
    <s v="CASUR"/>
    <s v="NO"/>
    <x v="51"/>
    <n v="0"/>
    <n v="17334"/>
    <n v="64982666"/>
  </r>
  <r>
    <n v="15"/>
    <n v="38"/>
    <s v="PRIETO CELIS JUAN JOSE"/>
    <n v="73158422"/>
    <s v="CASUR"/>
    <s v="SI"/>
    <x v="10"/>
    <n v="19774401"/>
    <n v="16000"/>
    <n v="40209599"/>
  </r>
  <r>
    <n v="15"/>
    <n v="39"/>
    <s v="AGREDO CARLOS OVIDIO"/>
    <n v="76312856"/>
    <s v="CASUR"/>
    <s v="NO"/>
    <x v="24"/>
    <n v="0"/>
    <n v="2934"/>
    <n v="10997066"/>
  </r>
  <r>
    <n v="15"/>
    <n v="40"/>
    <s v="PEREZ RINCON NANCY MARIA"/>
    <n v="46364084"/>
    <s v="CASUR"/>
    <s v="SI"/>
    <x v="70"/>
    <n v="40377252"/>
    <n v="15734"/>
    <n v="18607014"/>
  </r>
  <r>
    <n v="15"/>
    <n v="41"/>
    <s v="TELLEZ CERON YOAN MANUEL"/>
    <n v="79894670"/>
    <s v="CASUR"/>
    <s v="NO"/>
    <x v="102"/>
    <n v="0"/>
    <n v="14400"/>
    <n v="53985600"/>
  </r>
  <r>
    <n v="15"/>
    <n v="42"/>
    <s v="TORRES AVILA JOSE ANACLETO"/>
    <n v="19089256"/>
    <s v="CASUR"/>
    <s v="NO"/>
    <x v="105"/>
    <n v="0"/>
    <n v="10134"/>
    <n v="37989866"/>
  </r>
  <r>
    <n v="15"/>
    <n v="43"/>
    <s v="QUNTEROBECERRA LUZ EVELY"/>
    <n v="60354739"/>
    <s v="CASUR"/>
    <s v="NO"/>
    <x v="56"/>
    <n v="0"/>
    <n v="32000"/>
    <n v="119968000"/>
  </r>
  <r>
    <n v="15"/>
    <n v="44"/>
    <s v="RIVERA RIVERA OSCAR"/>
    <n v="79610364"/>
    <s v="CASUR"/>
    <s v="NO"/>
    <x v="88"/>
    <n v="0"/>
    <n v="9334"/>
    <n v="34990666"/>
  </r>
  <r>
    <n v="15"/>
    <n v="45"/>
    <s v="ROJAS MAYORIA GONZALO ALFONSO"/>
    <n v="79466016"/>
    <s v="CASUR"/>
    <s v="NO"/>
    <x v="26"/>
    <n v="0"/>
    <n v="26667"/>
    <n v="99973333"/>
  </r>
  <r>
    <n v="15"/>
    <n v="46"/>
    <s v="DURAN RUEDA NHORA_x000a_MILENA"/>
    <n v="37946837"/>
    <s v="CASUR"/>
    <s v="SI"/>
    <x v="89"/>
    <n v="16843555"/>
    <n v="20800"/>
    <n v="61135645"/>
  </r>
  <r>
    <n v="15"/>
    <n v="47"/>
    <s v="GIRALDO DELGADO JAIRO ARMANDO"/>
    <n v="19425319"/>
    <s v="CASUR"/>
    <s v="NO"/>
    <x v="47"/>
    <n v="0"/>
    <n v="4267"/>
    <n v="15995733"/>
  </r>
  <r>
    <n v="15"/>
    <n v="48"/>
    <s v="MUÑOZ LOPEZ LUCY OFIR"/>
    <n v="59819348"/>
    <s v="CASUR"/>
    <s v="NO"/>
    <x v="10"/>
    <n v="0"/>
    <n v="16000"/>
    <n v="59984000"/>
  </r>
  <r>
    <n v="15"/>
    <n v="49"/>
    <s v="POVEDA ZAPATA LUIS HUMBERTO"/>
    <n v="10126291"/>
    <s v="CASUR"/>
    <s v="NO"/>
    <x v="26"/>
    <n v="0"/>
    <n v="26667"/>
    <n v="99973333"/>
  </r>
  <r>
    <n v="15"/>
    <n v="50"/>
    <s v="E  QUIVEL YAIMA DILIA NIEVES"/>
    <n v="25160903"/>
    <s v="CASUR"/>
    <s v="NO"/>
    <x v="77"/>
    <n v="0"/>
    <n v="14667"/>
    <n v="54985333"/>
  </r>
  <r>
    <n v="15"/>
    <n v="51"/>
    <s v="APONTE RAVELO ADELA"/>
    <n v="52096499"/>
    <s v="CASUR"/>
    <s v="NO"/>
    <x v="53"/>
    <n v="0"/>
    <n v="12000"/>
    <n v="44988000"/>
  </r>
  <r>
    <n v="15"/>
    <n v="52"/>
    <s v="PACHON CUERVO GABRIEL ALEJANDRO"/>
    <n v="79467153"/>
    <s v="CASUR"/>
    <s v="NO"/>
    <x v="35"/>
    <n v="0"/>
    <n v="40000"/>
    <n v="149960000"/>
  </r>
  <r>
    <n v="15"/>
    <n v="53"/>
    <s v="AMAYA  OLMOS GUILLEN ALEXANDER"/>
    <n v="7333851"/>
    <s v="CASUR"/>
    <s v="SI"/>
    <x v="35"/>
    <n v="44112903"/>
    <n v="40000"/>
    <n v="105847097"/>
  </r>
  <r>
    <n v="15"/>
    <n v="54"/>
    <s v="JARAMILLO HERNANDEZ JHON FREDY"/>
    <n v="94365298"/>
    <s v="CASUR"/>
    <s v="SI"/>
    <x v="138"/>
    <n v="72863470"/>
    <n v="36267"/>
    <n v="63100263"/>
  </r>
  <r>
    <n v="15"/>
    <n v="55"/>
    <s v="RANGEL REYES ANGEL ERNESTO"/>
    <n v="5694274"/>
    <s v="CASUR"/>
    <s v="NO"/>
    <x v="77"/>
    <n v="0"/>
    <n v="14667"/>
    <n v="54985333"/>
  </r>
  <r>
    <n v="15"/>
    <n v="56"/>
    <s v="VEGA SAMACA NELSON DANIEL"/>
    <n v="79985217"/>
    <s v="CASUR"/>
    <s v="SI"/>
    <x v="60"/>
    <n v="29563054"/>
    <n v="37334"/>
    <n v="110399612"/>
  </r>
  <r>
    <n v="15"/>
    <n v="57"/>
    <s v="CARDOZO ESTRELLA ANGEL ERNESTO"/>
    <n v="79840625"/>
    <s v="CASUR"/>
    <s v="SI"/>
    <x v="42"/>
    <n v="3936485"/>
    <n v="24000"/>
    <n v="86039515"/>
  </r>
  <r>
    <n v="15"/>
    <n v="58"/>
    <s v="CARRANZA HERNANDEZ NOHORA MARCELA"/>
    <n v="40028032"/>
    <s v="CASUR"/>
    <s v="SI"/>
    <x v="16"/>
    <n v="20921272"/>
    <n v="18667"/>
    <n v="49060061"/>
  </r>
  <r>
    <n v="15"/>
    <n v="59"/>
    <s v="MURILLO GUTIERREZ DILIA"/>
    <n v="40386144"/>
    <s v="CASUR"/>
    <s v="SI"/>
    <x v="35"/>
    <n v="102512601"/>
    <n v="40000"/>
    <n v="47447399"/>
  </r>
  <r>
    <n v="15"/>
    <n v="60"/>
    <s v="LEMUS PINTO CESAR ALBERTO"/>
    <n v="74189287"/>
    <s v="ACTIVOS"/>
    <s v="SI"/>
    <x v="35"/>
    <n v="85506960"/>
    <n v="40000"/>
    <n v="64453040"/>
  </r>
  <r>
    <n v="15"/>
    <n v="61"/>
    <s v="JAIMES VILLAMIZAR CARLOS ALBERTO"/>
    <n v="79650815"/>
    <s v="CASUR"/>
    <s v="SI"/>
    <x v="35"/>
    <n v="66959808"/>
    <n v="40000"/>
    <n v="83000192"/>
  </r>
  <r>
    <n v="15"/>
    <n v="62"/>
    <s v="RUEDA CELIS ALFONSO"/>
    <n v="13817895"/>
    <s v="CASUR"/>
    <s v="NO"/>
    <x v="26"/>
    <n v="0"/>
    <n v="26667"/>
    <n v="99973333"/>
  </r>
  <r>
    <n v="15"/>
    <n v="63"/>
    <s v="BUITRAGO CUBIDES JULIAN RICARDO"/>
    <n v="80051759"/>
    <s v="CASUR"/>
    <s v="SI"/>
    <x v="26"/>
    <n v="40846154"/>
    <n v="26667"/>
    <n v="59127179"/>
  </r>
  <r>
    <n v="15"/>
    <n v="64"/>
    <s v="PINEDA ORTIZ OLGA LUCIA"/>
    <n v="52007139"/>
    <s v="CASUR"/>
    <s v="SI"/>
    <x v="56"/>
    <n v="39639738"/>
    <n v="32000"/>
    <n v="80328262"/>
  </r>
  <r>
    <n v="15"/>
    <n v="65"/>
    <s v="PARRA  MELGAREJO MARIA  GLADIS"/>
    <n v="39533827"/>
    <s v="CASUR"/>
    <s v="NO"/>
    <x v="26"/>
    <n v="0"/>
    <n v="26667"/>
    <n v="99973333"/>
  </r>
  <r>
    <n v="15"/>
    <n v="66"/>
    <s v="SANTANDER MORALES MARCIAL"/>
    <n v="19222751"/>
    <s v="CASUR"/>
    <s v="SI"/>
    <x v="35"/>
    <n v="105265063"/>
    <n v="40000"/>
    <n v="44694937"/>
  </r>
  <r>
    <n v="15"/>
    <n v="67"/>
    <s v="RUIZ GARCIA ALBERTO"/>
    <n v="19167606"/>
    <s v="CASUR"/>
    <s v="NO"/>
    <x v="35"/>
    <n v="0"/>
    <n v="40000"/>
    <n v="149960000"/>
  </r>
  <r>
    <n v="15"/>
    <n v="68"/>
    <s v="PRADA BETANCOURT NARBBY ENITH"/>
    <n v="65739483"/>
    <s v="CASUR"/>
    <m/>
    <x v="35"/>
    <n v="65424214"/>
    <n v="40000"/>
    <n v="84535786"/>
  </r>
  <r>
    <n v="15"/>
    <n v="69"/>
    <s v="HERNANDEZ SANCHEZ JAMES ALEXANDER"/>
    <n v="79919566"/>
    <s v="CASUR"/>
    <m/>
    <x v="104"/>
    <n v="21663864"/>
    <n v="20267"/>
    <n v="54315869"/>
  </r>
  <r>
    <n v="15"/>
    <n v="70"/>
    <s v="HERNANDEZ ALDANA LUIS CARLOS"/>
    <n v="11388255"/>
    <s v="CASUR"/>
    <m/>
    <x v="26"/>
    <n v="31687288"/>
    <n v="26667"/>
    <n v="68286045"/>
  </r>
  <r>
    <n v="15"/>
    <n v="71"/>
    <s v="GOMEZ CASTILLO JOHN EDWARD"/>
    <n v="3174325"/>
    <s v="CASUR"/>
    <m/>
    <x v="99"/>
    <n v="27660134"/>
    <n v="16534"/>
    <n v="34323332"/>
  </r>
  <r>
    <n v="15"/>
    <n v="72"/>
    <s v="GUTIERREZ SABOGAL CAMILO"/>
    <n v="79382564"/>
    <s v="CASUR"/>
    <m/>
    <x v="136"/>
    <n v="8340660"/>
    <n v="18400"/>
    <n v="60640940"/>
  </r>
  <r>
    <n v="15"/>
    <n v="73"/>
    <s v="RANGEL ESTEBAN YANETH SAMIRNA"/>
    <n v="52314797"/>
    <s v="CASUR"/>
    <m/>
    <x v="54"/>
    <m/>
    <n v="21334"/>
    <n v="79978666"/>
  </r>
  <r>
    <n v="15"/>
    <n v="74"/>
    <s v="MORENO BUSTAMANTE CESAR AUGUSTO"/>
    <n v="10134692"/>
    <s v="CASUR"/>
    <m/>
    <x v="35"/>
    <m/>
    <n v="40000"/>
    <n v="149960000"/>
  </r>
  <r>
    <n v="15"/>
    <n v="75"/>
    <s v="RICAURTE TAPIA GUSTAVO ADOLFO"/>
    <n v="12968114"/>
    <s v="CASUR"/>
    <m/>
    <x v="27"/>
    <m/>
    <n v="10667"/>
    <n v="39989333"/>
  </r>
  <r>
    <n v="15"/>
    <n v="76"/>
    <s v="GUERRERO MORA DIEGO ALCIDES"/>
    <n v="3096973"/>
    <s v="CASUR"/>
    <m/>
    <x v="97"/>
    <m/>
    <n v="23734"/>
    <n v="88976266"/>
  </r>
  <r>
    <n v="15"/>
    <n v="77"/>
    <s v="SANCHEZ FLOREZ CARLOS ENRIQUE"/>
    <n v="79891066"/>
    <s v="CASUR"/>
    <m/>
    <x v="10"/>
    <m/>
    <n v="16000"/>
    <n v="59984000"/>
  </r>
  <r>
    <n v="15"/>
    <n v="78"/>
    <s v="TORRES AGUILAR SANDRA YAZMIN"/>
    <n v="52622850"/>
    <s v="CASUR"/>
    <m/>
    <x v="99"/>
    <m/>
    <n v="16534"/>
    <n v="61983466"/>
  </r>
  <r>
    <n v="15"/>
    <n v="79"/>
    <s v="AGUILAR PINILLA NUBIA MARLENY"/>
    <n v="52337363"/>
    <s v="CASUR"/>
    <m/>
    <x v="26"/>
    <n v="9546426"/>
    <n v="26667"/>
    <n v="90426907"/>
  </r>
  <r>
    <n v="15"/>
    <n v="80"/>
    <s v="ARGUELLO GALLEGO ELIAS"/>
    <n v="79701686"/>
    <s v="CASUR"/>
    <m/>
    <x v="51"/>
    <n v="11631788"/>
    <n v="17334"/>
    <n v="53350878"/>
  </r>
  <r>
    <n v="15"/>
    <n v="81"/>
    <s v="SERNA ARIAS ARGEMIRO"/>
    <n v="8389148"/>
    <s v="CASUR"/>
    <m/>
    <x v="35"/>
    <n v="1996206"/>
    <n v="40000"/>
    <n v="147963794"/>
  </r>
  <r>
    <n v="15"/>
    <n v="82"/>
    <s v="SAAVEDRA MAHECHA EDUIN ARNUBAL"/>
    <n v="7165783"/>
    <s v="CASUR"/>
    <m/>
    <x v="27"/>
    <m/>
    <n v="10667"/>
    <n v="39989333"/>
  </r>
  <r>
    <n v="15"/>
    <n v="83"/>
    <s v="MUÑOZ MONRROY ELIAS"/>
    <n v="4236685"/>
    <s v="CASUR"/>
    <m/>
    <x v="88"/>
    <m/>
    <n v="9334"/>
    <n v="34990666"/>
  </r>
  <r>
    <n v="15"/>
    <n v="84"/>
    <s v="RODRIGUEZ MAHECHA EFRAIN"/>
    <n v="79644568"/>
    <s v="CASUR"/>
    <m/>
    <x v="16"/>
    <m/>
    <n v="18667"/>
    <n v="69981333"/>
  </r>
  <r>
    <n v="15"/>
    <n v="85"/>
    <s v="VARGAS MEZA BEATRIZ HELENA"/>
    <n v="30317884"/>
    <s v="CASUR"/>
    <m/>
    <x v="56"/>
    <m/>
    <n v="32000"/>
    <n v="119968000"/>
  </r>
  <r>
    <n v="15"/>
    <n v="86"/>
    <s v="RIVEROS RIVERA JUAN CARLOS"/>
    <n v="80163794"/>
    <s v="CASUR"/>
    <m/>
    <x v="38"/>
    <m/>
    <n v="5334"/>
    <n v="19994666"/>
  </r>
  <r>
    <n v="15"/>
    <n v="87"/>
    <s v="AUSECHA NARVAEZ FRANKLIN"/>
    <n v="4751878"/>
    <s v="CASUR"/>
    <m/>
    <x v="110"/>
    <n v="51841519"/>
    <n v="17867"/>
    <n v="15140614"/>
  </r>
  <r>
    <n v="15"/>
    <n v="88"/>
    <s v="OLARTE OSSA HERNAN DARIO"/>
    <n v="71224916"/>
    <s v="CASUR"/>
    <m/>
    <x v="6"/>
    <m/>
    <n v="4000"/>
    <n v="14996000"/>
  </r>
  <r>
    <n v="15"/>
    <n v="89"/>
    <s v="ALVAREZ ALARCON BLANCA YANETH"/>
    <n v="23561283"/>
    <s v="CASUR"/>
    <m/>
    <x v="54"/>
    <n v="10008769"/>
    <n v="21334"/>
    <n v="69969897"/>
  </r>
  <r>
    <n v="15"/>
    <n v="90"/>
    <s v="GARZON RUIZ JOHN ALEXANDER"/>
    <n v="79904742"/>
    <s v="CASUR"/>
    <m/>
    <x v="54"/>
    <m/>
    <n v="21334"/>
    <n v="79978666"/>
  </r>
  <r>
    <n v="15"/>
    <n v="91"/>
    <s v="NARANJO JUNCO HUBER"/>
    <n v="80499264"/>
    <s v="CASUR"/>
    <m/>
    <x v="135"/>
    <m/>
    <n v="20534"/>
    <n v="76979466"/>
  </r>
  <r>
    <n v="15"/>
    <n v="92"/>
    <s v="SILVA MALAGON JOSE ANTONIO"/>
    <n v="79308838"/>
    <s v="CASUR"/>
    <m/>
    <x v="105"/>
    <n v="17494765"/>
    <n v="10134"/>
    <n v="20495101"/>
  </r>
  <r>
    <n v="15"/>
    <n v="93"/>
    <s v="NIÑO CARDONA RUBEN FERNANDO"/>
    <n v="86060719"/>
    <s v="CASUR"/>
    <m/>
    <x v="88"/>
    <n v="0"/>
    <n v="9334"/>
    <n v="34990666"/>
  </r>
  <r>
    <n v="15"/>
    <n v="94"/>
    <s v="SANCHEZ BECERRA LUIS ALBERTO"/>
    <n v="4537201"/>
    <s v="CASUR"/>
    <m/>
    <x v="35"/>
    <n v="57173533"/>
    <n v="40000"/>
    <n v="92786467"/>
  </r>
  <r>
    <n v="15"/>
    <n v="95"/>
    <s v="ORTEGA NECTTOR"/>
    <n v="13508430"/>
    <s v="CASUR"/>
    <m/>
    <x v="16"/>
    <n v="30173430"/>
    <n v="18667"/>
    <n v="39807903"/>
  </r>
  <r>
    <n v="15"/>
    <n v="96"/>
    <s v="RODRIGUEZ PEREZ LUIS ALFREDO"/>
    <n v="17184764"/>
    <s v="CASUR"/>
    <m/>
    <x v="35"/>
    <m/>
    <n v="40000"/>
    <n v="149960000"/>
  </r>
  <r>
    <n v="15"/>
    <n v="97"/>
    <s v="AGUILERA SILVA EDGAR GUSTAVO"/>
    <n v="79714595"/>
    <s v="CASUR"/>
    <m/>
    <x v="41"/>
    <m/>
    <n v="9600"/>
    <n v="35990400"/>
  </r>
  <r>
    <n v="15"/>
    <n v="98"/>
    <s v="GONZALEZ MARIÑO MARIA PAOLA"/>
    <n v="60357994"/>
    <s v="CASUR"/>
    <m/>
    <x v="60"/>
    <n v="54187521"/>
    <n v="37334"/>
    <n v="85775145"/>
  </r>
  <r>
    <n v="15"/>
    <n v="99"/>
    <s v="TORRES TORRES GLORIA XIMENA"/>
    <n v="46373280"/>
    <s v="CASUR"/>
    <s v="NO"/>
    <x v="21"/>
    <n v="0"/>
    <n v="8000"/>
    <n v="29992000"/>
  </r>
  <r>
    <n v="15"/>
    <n v="100"/>
    <s v="CASTILLO CASALLAS YAIR MAURICIO"/>
    <n v="79982066"/>
    <s v="CASUR"/>
    <s v="NO"/>
    <x v="139"/>
    <n v="0"/>
    <n v="25600"/>
    <n v="95974400"/>
  </r>
  <r>
    <n v="15"/>
    <n v="101"/>
    <s v="LARA GUZMAN GABRIEL"/>
    <n v="93082570"/>
    <s v="CASUR"/>
    <s v="SI"/>
    <x v="21"/>
    <n v="2031242"/>
    <n v="8000"/>
    <n v="27960758"/>
  </r>
  <r>
    <n v="15"/>
    <n v="102"/>
    <s v="HOYOS GIRALDO BEATRIZ ELENA"/>
    <n v="65775686"/>
    <s v="CASUR"/>
    <s v="NO"/>
    <x v="10"/>
    <n v="0"/>
    <n v="16000"/>
    <n v="59984000"/>
  </r>
  <r>
    <n v="15"/>
    <n v="103"/>
    <s v="CASTRO MELO VALENTINA"/>
    <n v="65752540"/>
    <s v="CASUR"/>
    <s v="NO"/>
    <x v="9"/>
    <n v="0"/>
    <n v="27200"/>
    <n v="101972800"/>
  </r>
  <r>
    <n v="15"/>
    <n v="104"/>
    <s v="CARDENAS ROLDAN OSCAR ARMANDO"/>
    <n v="79713446"/>
    <s v="CASUR"/>
    <s v="NO"/>
    <x v="35"/>
    <n v="0"/>
    <n v="40000"/>
    <n v="149960000"/>
  </r>
  <r>
    <n v="15"/>
    <n v="105"/>
    <s v="FIERRO FLOREZ ALEJANDRA LILIAM"/>
    <n v="52107692"/>
    <s v="CASUR"/>
    <s v="SI"/>
    <x v="140"/>
    <n v="62988508"/>
    <n v="33067"/>
    <n v="60978424"/>
  </r>
  <r>
    <n v="15"/>
    <n v="106"/>
    <s v="LOZANO SERRANO DIEGO FERNANDO"/>
    <n v="93135900"/>
    <s v="CASUR"/>
    <s v="NO"/>
    <x v="30"/>
    <n v="0"/>
    <n v="22934"/>
    <n v="85977066"/>
  </r>
  <r>
    <n v="15"/>
    <n v="107"/>
    <s v="HERNANDEZ CASARTE BELISARIO"/>
    <n v="6244987"/>
    <s v="CASUR"/>
    <s v="NO"/>
    <x v="13"/>
    <n v="0"/>
    <n v="6667"/>
    <n v="24993333"/>
  </r>
  <r>
    <n v="15"/>
    <n v="108"/>
    <s v="CASTRO RONCANCIO ADONAI"/>
    <n v="19250662"/>
    <s v="TEGEN"/>
    <s v="SI"/>
    <x v="77"/>
    <n v="1781721"/>
    <n v="14667"/>
    <n v="53203612"/>
  </r>
  <r>
    <n v="15"/>
    <n v="109"/>
    <s v="DAVILA MORALES JERSON DARLEY"/>
    <n v="1026576376"/>
    <s v="ACTIVOS"/>
    <s v="NO"/>
    <x v="8"/>
    <n v="0"/>
    <n v="3200"/>
    <n v="11996800"/>
  </r>
  <r>
    <n v="15"/>
    <n v="110"/>
    <s v="GARCIA SUAREZ JEISSON FELIPE"/>
    <n v="1053330953"/>
    <s v="ACTIVOS"/>
    <s v="SI"/>
    <x v="85"/>
    <n v="671879"/>
    <n v="13867"/>
    <n v="51314254"/>
  </r>
  <r>
    <n v="15"/>
    <n v="111"/>
    <s v="HENAO GAMBOA HECTOR FABIO"/>
    <n v="1112098048"/>
    <s v="ACTIVOS"/>
    <s v="SI"/>
    <x v="88"/>
    <n v="10858893"/>
    <n v="9334"/>
    <n v="24131773"/>
  </r>
  <r>
    <n v="15"/>
    <n v="112"/>
    <s v="TABORDA ZULUAGA ESTHEPHANY"/>
    <n v="1017154858"/>
    <s v="ACTIVOS"/>
    <s v="NO"/>
    <x v="21"/>
    <n v="0"/>
    <n v="8000"/>
    <n v="29992000"/>
  </r>
  <r>
    <n v="15"/>
    <n v="113"/>
    <s v="CASTELLANOS TUAY TtTOYESlD"/>
    <n v="17346375"/>
    <s v="ACTIVOS"/>
    <s v="SI"/>
    <x v="35"/>
    <n v="102872152"/>
    <n v="25000"/>
    <n v="47102848"/>
  </r>
  <r>
    <n v="15"/>
    <n v="114"/>
    <s v="GIRLADO NIVIA CARLOS ANDREY"/>
    <n v="80825665"/>
    <s v="ACTIVOS"/>
    <s v="NO"/>
    <x v="38"/>
    <n v="0"/>
    <n v="3334"/>
    <n v="819996666"/>
  </r>
  <r>
    <n v="15"/>
    <n v="115"/>
    <s v="MONSALVE ABRIL RICARDO HUMBERTO"/>
    <n v="74184384"/>
    <s v="ACTIVOS"/>
    <s v="SI"/>
    <x v="35"/>
    <n v="57430079"/>
    <n v="25000"/>
    <n v="92544921"/>
  </r>
  <r>
    <n v="15"/>
    <n v="116"/>
    <s v="HERNANDEZ GELVEZ LUIS HERNANDO"/>
    <n v="88031729"/>
    <s v="ACTIVOS"/>
    <s v="NO"/>
    <x v="45"/>
    <n v="0"/>
    <n v="11834"/>
    <n v="70988166"/>
  </r>
  <r>
    <n v="15"/>
    <n v="117"/>
    <s v="CASTAÑEDA RUIZ LUISFELIPE"/>
    <n v="80842847"/>
    <s v="ACTIVOS"/>
    <s v="SI"/>
    <x v="32"/>
    <n v="10575539"/>
    <n v="12500"/>
    <n v="64411961"/>
  </r>
  <r>
    <n v="15"/>
    <n v="118"/>
    <s v="GOMEZ LINARES NORMAN  ANDRES"/>
    <n v="79900112"/>
    <s v="ACTIVOS"/>
    <s v="SI"/>
    <x v="94"/>
    <n v="63644861"/>
    <n v="19167"/>
    <n v="51335972"/>
  </r>
  <r>
    <n v="15"/>
    <n v="119"/>
    <s v="CUERVO FONSECA PEDRO YOVANNY"/>
    <n v="7172077"/>
    <s v="ACTIVOS"/>
    <s v="NO"/>
    <x v="105"/>
    <n v="0"/>
    <n v="6334"/>
    <n v="37993666"/>
  </r>
  <r>
    <n v="15"/>
    <n v="120"/>
    <s v="RAMIREZ ERIK GIOVANNI"/>
    <n v="79999383"/>
    <s v="ACTIVOS"/>
    <s v="NO"/>
    <x v="50"/>
    <n v="0"/>
    <n v="2834"/>
    <n v="16997166"/>
  </r>
  <r>
    <n v="15"/>
    <n v="121"/>
    <s v="CASTRILLON QUINTERO OSCAR FERNANDO"/>
    <n v="14652387"/>
    <s v="ACTIVOS"/>
    <s v="NO"/>
    <x v="141"/>
    <n v="0"/>
    <n v="21667"/>
    <n v="129978333"/>
  </r>
  <r>
    <n v="15"/>
    <n v="122"/>
    <s v="FANDINO MEDINA MARIO HUMBERTO"/>
    <n v="93338164"/>
    <s v="ACTIVOS"/>
    <s v="NO"/>
    <x v="12"/>
    <n v="0"/>
    <n v="15334"/>
    <n v="91984666"/>
  </r>
  <r>
    <n v="15"/>
    <n v="123"/>
    <s v="APARICIO  CARDENAS LUIS ANTONIO"/>
    <n v="79908915"/>
    <s v="ACTIVOS"/>
    <s v="SI"/>
    <x v="16"/>
    <n v="46539057"/>
    <n v="11667"/>
    <n v="23449276"/>
  </r>
  <r>
    <n v="15"/>
    <n v="124"/>
    <s v="HERNANDEZ MARTINEZ JOSE MIGUEL"/>
    <n v="10772237"/>
    <s v="ACTIVOS"/>
    <s v="SI"/>
    <x v="65"/>
    <n v="49424340"/>
    <n v="18334"/>
    <n v="60557326"/>
  </r>
  <r>
    <n v="15"/>
    <n v="125"/>
    <s v="RUIZ TAMAYO NORMA ESPERANZA"/>
    <n v="65772195"/>
    <s v="FORPO"/>
    <s v="NO"/>
    <x v="20"/>
    <n v="0"/>
    <n v="5334"/>
    <n v="31994666"/>
  </r>
  <r>
    <n v="15"/>
    <n v="126"/>
    <s v="LINARES PULIDO LE!DY  MARCELA"/>
    <n v="1010180650"/>
    <s v="FORPO"/>
    <s v="SI"/>
    <x v="55"/>
    <n v="7205925"/>
    <n v="8500"/>
    <n v="43785575"/>
  </r>
  <r>
    <n v="17"/>
    <n v="1"/>
    <s v="PABON MORA RUBEN DARIO"/>
    <n v="5420659"/>
    <m/>
    <m/>
    <x v="41"/>
    <n v="15975679"/>
    <n v="0"/>
    <n v="20024321"/>
  </r>
  <r>
    <n v="17"/>
    <n v="2"/>
    <s v="BERNAL GONZALEZ WILSON YECID"/>
    <n v="79650894"/>
    <m/>
    <m/>
    <x v="20"/>
    <n v="0"/>
    <n v="0"/>
    <n v="32000000"/>
  </r>
  <r>
    <n v="17"/>
    <n v="3"/>
    <s v="HERNANDEZ CAÑARTE OLIVERIO"/>
    <n v="6244897"/>
    <m/>
    <m/>
    <x v="24"/>
    <n v="0"/>
    <n v="0"/>
    <n v="11000000"/>
  </r>
  <r>
    <n v="17"/>
    <n v="4"/>
    <s v="OCORO BALANTA LUZ YANED"/>
    <n v="34490055"/>
    <m/>
    <m/>
    <x v="10"/>
    <n v="15932682"/>
    <n v="0"/>
    <n v="44067318"/>
  </r>
  <r>
    <n v="17"/>
    <n v="5"/>
    <s v="BENAVIDES SUAREZ LUIS FERNANDO"/>
    <n v="12992726"/>
    <m/>
    <m/>
    <x v="88"/>
    <n v="0"/>
    <n v="0"/>
    <n v="35000000"/>
  </r>
  <r>
    <n v="17"/>
    <n v="6"/>
    <s v="RODRIGUEZ CARDENAS LUIS ANGEL"/>
    <n v="19381526"/>
    <m/>
    <m/>
    <x v="22"/>
    <n v="0"/>
    <n v="0"/>
    <n v="47000000"/>
  </r>
  <r>
    <n v="17"/>
    <n v="7"/>
    <s v="GONZALEZ LOMBANA EDGAR ENRIQUE"/>
    <n v="9497292"/>
    <m/>
    <m/>
    <x v="77"/>
    <n v="0"/>
    <n v="0"/>
    <n v="55000000"/>
  </r>
  <r>
    <n v="17"/>
    <n v="8"/>
    <s v="MANRIQUE HERRERA LUZ EMILCE"/>
    <n v="39563664"/>
    <m/>
    <m/>
    <x v="17"/>
    <n v="0"/>
    <n v="0"/>
    <n v="22000000"/>
  </r>
  <r>
    <n v="17"/>
    <n v="9"/>
    <s v="GONZALEZ CRUZ MALFI OLIVA"/>
    <n v="34567475"/>
    <m/>
    <m/>
    <x v="73"/>
    <n v="19168236"/>
    <n v="0"/>
    <n v="74831764"/>
  </r>
  <r>
    <n v="17"/>
    <n v="10"/>
    <s v="MOSQUERA SARMIENTO CESAR GIOVANNY"/>
    <n v="79809260"/>
    <m/>
    <m/>
    <x v="6"/>
    <n v="0"/>
    <n v="0"/>
    <n v="15000000"/>
  </r>
  <r>
    <n v="17"/>
    <n v="11"/>
    <s v="ROMERO ROMERO MAGDA LUCIA"/>
    <n v="24197830"/>
    <m/>
    <m/>
    <x v="27"/>
    <n v="0"/>
    <n v="0"/>
    <n v="40000000"/>
  </r>
  <r>
    <n v="17"/>
    <n v="12"/>
    <s v="CASTILLO RAMIREZ YONSON MAURICIO"/>
    <n v="74357709"/>
    <m/>
    <m/>
    <x v="111"/>
    <n v="0"/>
    <n v="0"/>
    <n v="53000000"/>
  </r>
  <r>
    <n v="17"/>
    <n v="13"/>
    <s v="ROJAS CONDE CARLOS JOSE"/>
    <n v="6013600"/>
    <m/>
    <m/>
    <x v="106"/>
    <n v="0"/>
    <n v="0"/>
    <n v="29000000"/>
  </r>
  <r>
    <n v="17"/>
    <n v="14"/>
    <s v="RODRIGUEZ CARDENAS JAIME"/>
    <n v="4223126"/>
    <s v="CASUR"/>
    <s v="NO"/>
    <x v="10"/>
    <n v="0"/>
    <n v="0"/>
    <n v="60000000"/>
  </r>
  <r>
    <n v="17"/>
    <n v="15"/>
    <s v="VARGAS SOLER JOSE DOMINGO"/>
    <n v="4226615"/>
    <s v="CASUR"/>
    <s v="SI"/>
    <x v="47"/>
    <n v="2243888"/>
    <n v="0"/>
    <n v="13756112"/>
  </r>
  <r>
    <n v="17"/>
    <n v="16"/>
    <s v="JIMENEZ ALBA HENRY ORLANDO"/>
    <n v="79532083"/>
    <s v="CASUR"/>
    <s v="SI"/>
    <x v="142"/>
    <n v="68997481"/>
    <n v="0"/>
    <n v="75002519"/>
  </r>
  <r>
    <n v="17"/>
    <n v="17"/>
    <s v="AGUDELO VACCA ANA MARITZA"/>
    <n v="66812640"/>
    <s v="CASUR"/>
    <s v="SI"/>
    <x v="21"/>
    <n v="16784349"/>
    <n v="0"/>
    <n v="13215651"/>
  </r>
  <r>
    <n v="17"/>
    <n v="18"/>
    <s v="CASTAÑEDA SOTO MARIO ALBERTO"/>
    <n v="18600585"/>
    <s v="CASUR"/>
    <s v="NO"/>
    <x v="16"/>
    <n v="0"/>
    <n v="0"/>
    <n v="70000000"/>
  </r>
  <r>
    <n v="17"/>
    <n v="19"/>
    <s v="ROSERO DELGADO JAIRO FIDENCIO"/>
    <n v="98381247"/>
    <s v="CASUR"/>
    <s v="NO"/>
    <x v="54"/>
    <n v="0"/>
    <n v="0"/>
    <n v="80000000"/>
  </r>
  <r>
    <n v="17"/>
    <n v="20"/>
    <s v="PAREDES SALAZAR FRANCESCO"/>
    <n v="94394506"/>
    <s v="CASUR"/>
    <s v="NO"/>
    <x v="88"/>
    <n v="0"/>
    <n v="0"/>
    <n v="35000000"/>
  </r>
  <r>
    <n v="17"/>
    <n v="21"/>
    <s v="PABON ORTEGA ZAID EDUARDO"/>
    <n v="88158797"/>
    <s v="CASUR"/>
    <s v="SI"/>
    <x v="35"/>
    <n v="70353224"/>
    <n v="0"/>
    <n v="79646776"/>
  </r>
  <r>
    <n v="17"/>
    <n v="22"/>
    <s v="CASTRO CRISTANCHO OSCAR VICENTE"/>
    <n v="80654507"/>
    <s v="CASUR"/>
    <s v="NO"/>
    <x v="37"/>
    <n v="0"/>
    <n v="0"/>
    <n v="21000000"/>
  </r>
  <r>
    <n v="17"/>
    <n v="23"/>
    <s v="BANGUERA HERRERA HOOVER"/>
    <n v="94314477"/>
    <s v="CASUR"/>
    <s v="SI"/>
    <x v="17"/>
    <n v="2663864"/>
    <n v="0"/>
    <n v="19336136"/>
  </r>
  <r>
    <n v="17"/>
    <n v="24"/>
    <s v="ARIZA QUITIAN WILLIAM ADRIAN"/>
    <n v="4525954"/>
    <s v="CASUR"/>
    <s v="NO"/>
    <x v="10"/>
    <n v="0"/>
    <n v="0"/>
    <n v="60000000"/>
  </r>
  <r>
    <n v="17"/>
    <n v="25"/>
    <s v="CABAL ROLDAN OSCAR HOLMES"/>
    <n v="94356320"/>
    <s v="CASUR"/>
    <s v="SI"/>
    <x v="120"/>
    <n v="931764"/>
    <n v="0"/>
    <n v="94068236"/>
  </r>
  <r>
    <n v="17"/>
    <n v="26"/>
    <s v="CAñON GUTIERREZ WILLIAM JAVIER"/>
    <n v="79902173"/>
    <s v="CASUR"/>
    <s v="NO"/>
    <x v="8"/>
    <n v="0"/>
    <n v="0"/>
    <n v="12000000"/>
  </r>
  <r>
    <n v="17"/>
    <s v="Z7"/>
    <s v="RODRIGUEZ PATIÑO LEE HARVEY"/>
    <n v="79410031"/>
    <s v="CASUR"/>
    <s v="NO"/>
    <x v="13"/>
    <n v="0"/>
    <n v="0"/>
    <n v="25000000"/>
  </r>
  <r>
    <n v="17"/>
    <n v="28"/>
    <s v="CHINGAL FIGUEROA JOSE LUIS"/>
    <n v="97480564"/>
    <s v="CASUR"/>
    <s v="SI"/>
    <x v="29"/>
    <n v="19992901"/>
    <n v="0"/>
    <n v="30007099"/>
  </r>
  <r>
    <n v="17"/>
    <n v="29"/>
    <s v="GUARAN REYES JARO LEDER"/>
    <n v="13073571"/>
    <s v="CASUR"/>
    <s v="NO"/>
    <x v="27"/>
    <n v="0"/>
    <n v="0"/>
    <n v="40000000"/>
  </r>
  <r>
    <n v="17"/>
    <n v="30"/>
    <s v="OROZCO MONTOYA JHONNY SNEIDER"/>
    <n v="79454894"/>
    <s v="CASUR"/>
    <s v="NO"/>
    <x v="29"/>
    <n v="0"/>
    <n v="0"/>
    <n v="50000000"/>
  </r>
  <r>
    <n v="16"/>
    <n v="1"/>
    <s v="GIL GUARIN NATALY"/>
    <n v="39457547"/>
    <m/>
    <m/>
    <x v="1"/>
    <m/>
    <m/>
    <m/>
  </r>
  <r>
    <n v="16"/>
    <n v="2"/>
    <s v="ALZATE ARENAS MIGUEL ALFREDO"/>
    <n v="94390304"/>
    <m/>
    <m/>
    <x v="1"/>
    <m/>
    <m/>
    <m/>
  </r>
  <r>
    <n v="16"/>
    <n v="3"/>
    <s v="ROMERO TORRES LINA MARIA"/>
    <n v="1030573068"/>
    <m/>
    <m/>
    <x v="1"/>
    <m/>
    <m/>
    <m/>
  </r>
  <r>
    <n v="16"/>
    <n v="4"/>
    <s v="GUERRERO MONTILLA LILIANA"/>
    <n v="34445861"/>
    <m/>
    <m/>
    <x v="1"/>
    <m/>
    <m/>
    <m/>
  </r>
  <r>
    <n v="16"/>
    <n v="5"/>
    <s v="LOPEZ ARCILA MARIO DE JESUS"/>
    <n v="1055833798"/>
    <m/>
    <m/>
    <x v="1"/>
    <m/>
    <m/>
    <m/>
  </r>
  <r>
    <n v="16"/>
    <n v="6"/>
    <s v="JARAMILLO BAQUERO ERIKA"/>
    <n v="1024511410"/>
    <m/>
    <m/>
    <x v="143"/>
    <m/>
    <m/>
    <m/>
  </r>
  <r>
    <n v="16"/>
    <n v="7"/>
    <s v="SALCEDO ARANGO DYLAN ANDRÉS"/>
    <n v="1010101540"/>
    <m/>
    <m/>
    <x v="103"/>
    <m/>
    <m/>
    <m/>
  </r>
  <r>
    <n v="16"/>
    <n v="8"/>
    <s v="TUMBAJOY GUTIERREZ NORMAN"/>
    <n v="16773948"/>
    <m/>
    <m/>
    <x v="29"/>
    <m/>
    <m/>
    <m/>
  </r>
  <r>
    <n v="16"/>
    <n v="9"/>
    <s v="HERRERA ZUÑIGA FRANCISCO DE JESUS"/>
    <n v="73560269"/>
    <m/>
    <m/>
    <x v="51"/>
    <m/>
    <m/>
    <m/>
  </r>
  <r>
    <n v="16"/>
    <n v="10"/>
    <s v="CASTAÑEDA LOPEZ ELDIVEY ADOLFO"/>
    <n v="9923548"/>
    <m/>
    <m/>
    <x v="109"/>
    <m/>
    <m/>
    <m/>
  </r>
  <r>
    <n v="16"/>
    <n v="11"/>
    <s v="CABRERA CAIZA WILLIAM ALEXANDER"/>
    <n v="5228349"/>
    <m/>
    <m/>
    <x v="38"/>
    <m/>
    <m/>
    <m/>
  </r>
  <r>
    <n v="16"/>
    <n v="12"/>
    <s v="CARMONA VIVAS ALEJANDRA"/>
    <n v="1053808639"/>
    <m/>
    <m/>
    <x v="84"/>
    <m/>
    <m/>
    <m/>
  </r>
  <r>
    <n v="16"/>
    <n v="13"/>
    <s v="BLANDON PEREA CARMEN LEONELLY"/>
    <n v="1010101402"/>
    <m/>
    <m/>
    <x v="108"/>
    <m/>
    <m/>
    <m/>
  </r>
  <r>
    <n v="16"/>
    <n v="14"/>
    <s v="ROJAS QUIROGA ELVER ARMANDO"/>
    <n v="91300921"/>
    <m/>
    <m/>
    <x v="19"/>
    <m/>
    <m/>
    <m/>
  </r>
  <r>
    <n v="16"/>
    <n v="15"/>
    <s v="JAIMES ROSERO VICTOR JEISSOM"/>
    <n v="12751205"/>
    <m/>
    <m/>
    <x v="66"/>
    <m/>
    <m/>
    <m/>
  </r>
  <r>
    <n v="16"/>
    <n v="16"/>
    <s v="PALACIO JOHN ALEXIS"/>
    <n v="70855433"/>
    <m/>
    <m/>
    <x v="19"/>
    <m/>
    <m/>
    <m/>
  </r>
  <r>
    <n v="16"/>
    <n v="17"/>
    <s v="BERMUDEZ MONSALVE ANDRES FELIPE"/>
    <n v="14798303"/>
    <m/>
    <m/>
    <x v="54"/>
    <m/>
    <m/>
    <m/>
  </r>
  <r>
    <n v="16"/>
    <n v="18"/>
    <s v="CALDERÓN GUERRA LILIANA PATRICIA"/>
    <n v="65709339"/>
    <m/>
    <m/>
    <x v="88"/>
    <m/>
    <m/>
    <m/>
  </r>
  <r>
    <n v="16"/>
    <n v="19"/>
    <s v="CERINZA TOBOS LUIS EDUARDO"/>
    <n v="79584887"/>
    <m/>
    <m/>
    <x v="8"/>
    <m/>
    <m/>
    <m/>
  </r>
  <r>
    <n v="16"/>
    <n v="20"/>
    <s v="POVEDA CASAS ROBIN JOHAN"/>
    <n v="7321377"/>
    <m/>
    <m/>
    <x v="103"/>
    <m/>
    <m/>
    <m/>
  </r>
  <r>
    <n v="16"/>
    <n v="21"/>
    <s v="REYES RUANO YOSMAN FLOVER"/>
    <n v="1050220265"/>
    <m/>
    <m/>
    <x v="54"/>
    <m/>
    <m/>
    <m/>
  </r>
  <r>
    <n v="16"/>
    <n v="22"/>
    <s v="MELO DIAZ JUSTINO"/>
    <n v="93082437"/>
    <m/>
    <m/>
    <x v="27"/>
    <m/>
    <m/>
    <m/>
  </r>
  <r>
    <n v="16"/>
    <n v="23"/>
    <s v="REYES ROJAS MARIA MARTHA"/>
    <n v="51593758"/>
    <m/>
    <m/>
    <x v="47"/>
    <m/>
    <m/>
    <m/>
  </r>
  <r>
    <n v="16"/>
    <n v="24"/>
    <s v="JIMENEZ BECERRA MARTA CECILIA"/>
    <n v="24175336"/>
    <m/>
    <m/>
    <x v="19"/>
    <m/>
    <m/>
    <m/>
  </r>
  <r>
    <n v="16"/>
    <n v="25"/>
    <s v="LOAIZA RESTREPO YIMY ALEXANDER"/>
    <n v="75145226"/>
    <m/>
    <m/>
    <x v="29"/>
    <m/>
    <m/>
    <m/>
  </r>
  <r>
    <n v="16"/>
    <n v="26"/>
    <s v="BORDA URREGO FRANKLIN ORLANDO"/>
    <n v="79955260"/>
    <m/>
    <m/>
    <x v="53"/>
    <m/>
    <m/>
    <m/>
  </r>
  <r>
    <n v="16"/>
    <n v="27"/>
    <s v="ROJAS CERON MERCEDES"/>
    <n v="35375234"/>
    <m/>
    <m/>
    <x v="27"/>
    <m/>
    <m/>
    <m/>
  </r>
  <r>
    <n v="16"/>
    <n v="28"/>
    <s v="MURILLO HERMINDO"/>
    <n v="4059082"/>
    <m/>
    <m/>
    <x v="16"/>
    <m/>
    <m/>
    <m/>
  </r>
  <r>
    <n v="16"/>
    <n v="29"/>
    <s v="FLOREZ BELTRAN JAIRO"/>
    <n v="79527883"/>
    <m/>
    <m/>
    <x v="51"/>
    <m/>
    <m/>
    <m/>
  </r>
  <r>
    <n v="16"/>
    <n v="30"/>
    <s v="VARGAS DIAZ NESTOR FABIAN"/>
    <n v="17268518"/>
    <m/>
    <m/>
    <x v="33"/>
    <m/>
    <m/>
    <m/>
  </r>
  <r>
    <n v="16"/>
    <n v="31"/>
    <s v="ARIAS DUQUE JENNY KATERINE"/>
    <n v="1098670042"/>
    <m/>
    <m/>
    <x v="37"/>
    <m/>
    <m/>
    <m/>
  </r>
  <r>
    <n v="16"/>
    <n v="32"/>
    <s v="ESPAÑA GOMEZ JOSE MIGUEL"/>
    <n v="98350006"/>
    <m/>
    <m/>
    <x v="88"/>
    <m/>
    <m/>
    <m/>
  </r>
  <r>
    <n v="16"/>
    <n v="33"/>
    <s v="POMAR VELASQUEZ LEONARD JAVIER"/>
    <n v="80233517"/>
    <m/>
    <m/>
    <x v="23"/>
    <m/>
    <m/>
    <m/>
  </r>
  <r>
    <n v="16"/>
    <n v="34"/>
    <s v="MENDEZ MENDOZA JHON ALEXANDER"/>
    <n v="1110452448"/>
    <m/>
    <m/>
    <x v="42"/>
    <m/>
    <m/>
    <m/>
  </r>
  <r>
    <n v="16"/>
    <n v="35"/>
    <s v="CAPERA BARRIOS GILDARDO"/>
    <n v="5853645"/>
    <m/>
    <m/>
    <x v="69"/>
    <m/>
    <m/>
    <m/>
  </r>
  <r>
    <n v="16"/>
    <n v="36"/>
    <s v="RESTREPO RUIZ JOHN JAIRO"/>
    <n v="16762104"/>
    <m/>
    <m/>
    <x v="27"/>
    <m/>
    <m/>
    <m/>
  </r>
  <r>
    <n v="16"/>
    <n v="37"/>
    <s v="LIS MANDON YIMMIS"/>
    <n v="10182780"/>
    <m/>
    <m/>
    <x v="54"/>
    <m/>
    <m/>
    <m/>
  </r>
  <r>
    <n v="16"/>
    <n v="38"/>
    <s v="MURILLO GUZMAN OSMEDO"/>
    <n v="17445924"/>
    <m/>
    <m/>
    <x v="49"/>
    <m/>
    <m/>
    <m/>
  </r>
  <r>
    <n v="16"/>
    <n v="39"/>
    <s v="DURAN PAMPLONA JONATHAN"/>
    <n v="1024486592"/>
    <m/>
    <m/>
    <x v="141"/>
    <m/>
    <m/>
    <m/>
  </r>
  <r>
    <n v="16"/>
    <n v="40"/>
    <s v="CHAMORRO CUASPA WILLIAM JAVIER"/>
    <n v="98357364"/>
    <m/>
    <m/>
    <x v="45"/>
    <m/>
    <m/>
    <m/>
  </r>
  <r>
    <n v="16"/>
    <n v="41"/>
    <s v="TORRES SANCHEZ NELSON JAVIER"/>
    <n v="80008079"/>
    <m/>
    <m/>
    <x v="109"/>
    <m/>
    <m/>
    <m/>
  </r>
  <r>
    <n v="16"/>
    <n v="42"/>
    <s v="MONTENEGRO DIAZ JAIME PASTOR"/>
    <n v="4166248"/>
    <m/>
    <m/>
    <x v="30"/>
    <m/>
    <m/>
    <m/>
  </r>
  <r>
    <n v="16"/>
    <n v="43"/>
    <s v="PAJOY THOLA WILMER"/>
    <n v="12279657"/>
    <m/>
    <m/>
    <x v="88"/>
    <m/>
    <m/>
    <m/>
  </r>
  <r>
    <n v="16"/>
    <n v="44"/>
    <s v="RUIZ COLORADO ADRIANA MARIA"/>
    <n v="43160808"/>
    <m/>
    <m/>
    <x v="10"/>
    <m/>
    <m/>
    <m/>
  </r>
  <r>
    <n v="16"/>
    <n v="45"/>
    <s v="GELVEZ QUINTERO MONICA MILENA"/>
    <n v="1022973859"/>
    <m/>
    <m/>
    <x v="144"/>
    <m/>
    <m/>
    <m/>
  </r>
  <r>
    <n v="16"/>
    <n v="46"/>
    <s v="NAVARRETE JULIO CESAR"/>
    <n v="19085170"/>
    <m/>
    <m/>
    <x v="37"/>
    <m/>
    <m/>
    <m/>
  </r>
  <r>
    <n v="16"/>
    <n v="47"/>
    <s v="SABOGAL PARRADO WILDER YOANY"/>
    <n v="11412527"/>
    <m/>
    <m/>
    <x v="13"/>
    <m/>
    <m/>
    <m/>
  </r>
  <r>
    <n v="16"/>
    <n v="48"/>
    <s v="PASOS JIMENEZ AMPARO DE JESUS"/>
    <n v="43048173"/>
    <m/>
    <m/>
    <x v="119"/>
    <m/>
    <m/>
    <m/>
  </r>
  <r>
    <n v="16"/>
    <n v="49"/>
    <s v="GUIZA CASTELLANOS ANA MARIA"/>
    <n v="1121821793"/>
    <m/>
    <m/>
    <x v="12"/>
    <m/>
    <m/>
    <m/>
  </r>
  <r>
    <n v="16"/>
    <n v="50"/>
    <s v="BERNAL CARDENAS ALBERTO"/>
    <n v="16368252"/>
    <m/>
    <m/>
    <x v="29"/>
    <m/>
    <m/>
    <m/>
  </r>
  <r>
    <n v="16"/>
    <n v="51"/>
    <s v="BERNAL CARDENAS BERNARDO"/>
    <n v="16362677"/>
    <m/>
    <m/>
    <x v="53"/>
    <m/>
    <m/>
    <m/>
  </r>
  <r>
    <n v="16"/>
    <n v="52"/>
    <s v="BELTRAN CAICEDO ANDRES RICARDO"/>
    <n v="1018419464"/>
    <m/>
    <m/>
    <x v="13"/>
    <m/>
    <m/>
    <m/>
  </r>
  <r>
    <n v="16"/>
    <n v="53"/>
    <s v="PRADA GUTIERREZ JOSE LUIS"/>
    <n v="14321826"/>
    <m/>
    <m/>
    <x v="52"/>
    <m/>
    <m/>
    <m/>
  </r>
  <r>
    <n v="16"/>
    <n v="54"/>
    <s v="DUEÑAS DE OTALORA MARIA MERCEDES"/>
    <n v="41646955"/>
    <m/>
    <m/>
    <x v="43"/>
    <m/>
    <m/>
    <m/>
  </r>
  <r>
    <n v="16"/>
    <n v="55"/>
    <s v="VARGAS SOLIS FRANKLIN"/>
    <n v="16799725"/>
    <m/>
    <m/>
    <x v="90"/>
    <m/>
    <m/>
    <m/>
  </r>
  <r>
    <n v="16"/>
    <n v="56"/>
    <s v="SANTISTEBAN CARRERO SARAITH"/>
    <n v="23574153"/>
    <m/>
    <m/>
    <x v="101"/>
    <m/>
    <m/>
    <m/>
  </r>
  <r>
    <n v="16"/>
    <n v="57"/>
    <s v="MORENO BABATIVA ARMANDO"/>
    <n v="79417106"/>
    <m/>
    <m/>
    <x v="90"/>
    <m/>
    <m/>
    <m/>
  </r>
  <r>
    <n v="16"/>
    <n v="58"/>
    <s v="ORTEGA RUALES HARVEY FERNANDO"/>
    <n v="79312824"/>
    <m/>
    <m/>
    <x v="76"/>
    <m/>
    <m/>
    <m/>
  </r>
  <r>
    <n v="16"/>
    <n v="59"/>
    <s v="CUERVO HERNANDEZ WILLIAM"/>
    <n v="6766513"/>
    <m/>
    <m/>
    <x v="124"/>
    <m/>
    <m/>
    <m/>
  </r>
  <r>
    <n v="16"/>
    <n v="60"/>
    <s v="BADILLO PULIDO CLAUDIA MARCELA"/>
    <n v="52046064"/>
    <m/>
    <m/>
    <x v="32"/>
    <m/>
    <m/>
    <m/>
  </r>
  <r>
    <n v="16"/>
    <n v="61"/>
    <s v="SUZUNAGA QUINCHIA CARLOS ALBERTO"/>
    <n v="19457999"/>
    <m/>
    <m/>
    <x v="121"/>
    <m/>
    <m/>
    <m/>
  </r>
  <r>
    <n v="16"/>
    <n v="62"/>
    <s v="BENAVIDES GUERRERO WILLIAN RICARDO"/>
    <n v="75073507"/>
    <m/>
    <m/>
    <x v="24"/>
    <m/>
    <m/>
    <m/>
  </r>
  <r>
    <n v="16"/>
    <n v="63"/>
    <s v="SUAREZ PIRATOBA RAFAEL ANTONIO"/>
    <n v="7169396"/>
    <m/>
    <m/>
    <x v="31"/>
    <m/>
    <m/>
    <m/>
  </r>
  <r>
    <n v="16"/>
    <n v="64"/>
    <s v="CAICEDO ROJAS JUVENAL ALEXANDER"/>
    <n v="79662507"/>
    <m/>
    <m/>
    <x v="35"/>
    <m/>
    <m/>
    <m/>
  </r>
  <r>
    <n v="16"/>
    <n v="65"/>
    <s v="MEJIA URIBE MIRIAM ASTRID"/>
    <n v="43651779"/>
    <m/>
    <m/>
    <x v="67"/>
    <m/>
    <m/>
    <m/>
  </r>
  <r>
    <n v="16"/>
    <n v="66"/>
    <s v="RODRIGUEZ MONTEALEGRE JAZBLEIDY"/>
    <n v="55165426"/>
    <m/>
    <m/>
    <x v="70"/>
    <m/>
    <m/>
    <m/>
  </r>
  <r>
    <n v="16"/>
    <n v="67"/>
    <s v="ALARCON CAMPOS RICARDO AUGUSTO"/>
    <n v="79347684"/>
    <m/>
    <m/>
    <x v="35"/>
    <m/>
    <m/>
    <m/>
  </r>
  <r>
    <n v="16"/>
    <n v="68"/>
    <s v="PERDOMO GALINDO JOSE VICENTE"/>
    <n v="15901719"/>
    <m/>
    <m/>
    <x v="137"/>
    <m/>
    <m/>
    <m/>
  </r>
  <r>
    <n v="16"/>
    <n v="69"/>
    <s v="CRUZ DIAZ ASTRID"/>
    <n v="39568916"/>
    <m/>
    <m/>
    <x v="36"/>
    <m/>
    <m/>
    <m/>
  </r>
  <r>
    <n v="16"/>
    <n v="70"/>
    <s v="PARRADO AMAYA LUZ NELCY"/>
    <n v="39727825"/>
    <m/>
    <m/>
    <x v="16"/>
    <m/>
    <m/>
    <m/>
  </r>
  <r>
    <n v="16"/>
    <n v="71"/>
    <s v="SANCHEZ CASTELLANOS OSCAR HUMBERTO"/>
    <n v="79563181"/>
    <m/>
    <m/>
    <x v="29"/>
    <m/>
    <m/>
    <m/>
  </r>
  <r>
    <n v="16"/>
    <n v="72"/>
    <s v="ENCISO TELLES GUSTAVO"/>
    <n v="93336051"/>
    <m/>
    <m/>
    <x v="120"/>
    <m/>
    <m/>
    <m/>
  </r>
  <r>
    <n v="16"/>
    <n v="73"/>
    <s v="CARDOSO LEAL NELSON"/>
    <n v="93128393"/>
    <m/>
    <m/>
    <x v="29"/>
    <m/>
    <m/>
    <m/>
  </r>
  <r>
    <n v="16"/>
    <n v="74"/>
    <s v="MOTATO VINASCO LUIS ERNESTO"/>
    <n v="16549564"/>
    <m/>
    <m/>
    <x v="80"/>
    <m/>
    <m/>
    <m/>
  </r>
  <r>
    <n v="16"/>
    <n v="75"/>
    <s v="CARVAJAL BERMUDEZ JORGE ENRIQUE"/>
    <n v="10283329"/>
    <m/>
    <m/>
    <x v="42"/>
    <m/>
    <m/>
    <m/>
  </r>
  <r>
    <n v="16"/>
    <n v="76"/>
    <s v="CHAGUALA ALAPE ALBERTO LUIS"/>
    <n v="17649240"/>
    <m/>
    <m/>
    <x v="21"/>
    <m/>
    <m/>
    <m/>
  </r>
  <r>
    <n v="16"/>
    <n v="77"/>
    <s v="ANGEL GUTIERREZ WILSON"/>
    <n v="16765864"/>
    <m/>
    <m/>
    <x v="24"/>
    <m/>
    <m/>
    <m/>
  </r>
  <r>
    <n v="16"/>
    <n v="78"/>
    <s v="ARENAS RIVERA GERMAN JOSE"/>
    <n v="13481378"/>
    <m/>
    <m/>
    <x v="16"/>
    <m/>
    <m/>
    <m/>
  </r>
  <r>
    <n v="16"/>
    <n v="79"/>
    <s v="ORTIZ PADILLA FELIPE HERNANDO"/>
    <n v="79712750"/>
    <m/>
    <m/>
    <x v="48"/>
    <m/>
    <m/>
    <m/>
  </r>
  <r>
    <n v="16"/>
    <n v="80"/>
    <s v="TRIANA PEÑA OSCAR ALEXANDER"/>
    <n v="80760392"/>
    <m/>
    <m/>
    <x v="71"/>
    <m/>
    <m/>
    <m/>
  </r>
  <r>
    <n v="16"/>
    <n v="81"/>
    <s v="RUEDA JAUREGUI LUZ MATILDE"/>
    <n v="60302678"/>
    <m/>
    <m/>
    <x v="90"/>
    <m/>
    <m/>
    <m/>
  </r>
  <r>
    <n v="16"/>
    <n v="82"/>
    <s v="AGUIRRE PEREZ LUCELLY"/>
    <n v="24627681"/>
    <m/>
    <m/>
    <x v="27"/>
    <m/>
    <m/>
    <m/>
  </r>
  <r>
    <n v="16"/>
    <n v="83"/>
    <s v="SALAZAR VALENCIA OCTAVIO ENRIQUE"/>
    <n v="88175253"/>
    <m/>
    <m/>
    <x v="29"/>
    <m/>
    <m/>
    <m/>
  </r>
  <r>
    <n v="16"/>
    <n v="84"/>
    <s v="SOLANO PEDRAZA OSCAR ALEXANDER"/>
    <n v="79752268"/>
    <m/>
    <m/>
    <x v="35"/>
    <m/>
    <m/>
    <m/>
  </r>
  <r>
    <n v="16"/>
    <n v="85"/>
    <s v="ZAPATA BEDOYA LUIS HORACIO"/>
    <n v="94285322"/>
    <m/>
    <m/>
    <x v="42"/>
    <m/>
    <m/>
    <m/>
  </r>
  <r>
    <n v="16"/>
    <n v="86"/>
    <s v="CORREA RODRIGUEZ CARLOS ANDRES"/>
    <n v="79700744"/>
    <m/>
    <m/>
    <x v="21"/>
    <m/>
    <m/>
    <m/>
  </r>
  <r>
    <n v="16"/>
    <n v="87"/>
    <s v="MOYA ROMERO MOISES"/>
    <n v="79123112"/>
    <m/>
    <m/>
    <x v="27"/>
    <m/>
    <m/>
    <m/>
  </r>
  <r>
    <n v="16"/>
    <n v="88"/>
    <s v="RODRIGUEZ LORENA"/>
    <n v="65715762"/>
    <m/>
    <m/>
    <x v="22"/>
    <m/>
    <m/>
    <m/>
  </r>
  <r>
    <n v="16"/>
    <n v="89"/>
    <s v="REYES SANCHEZ SANDRA MIREYA"/>
    <n v="52272572"/>
    <m/>
    <m/>
    <x v="16"/>
    <m/>
    <m/>
    <m/>
  </r>
  <r>
    <n v="16"/>
    <n v="90"/>
    <s v="GARCIA LEON CARMEN LUCELY"/>
    <n v="51691110"/>
    <m/>
    <m/>
    <x v="35"/>
    <m/>
    <m/>
    <m/>
  </r>
  <r>
    <n v="16"/>
    <n v="91"/>
    <s v="PEREZ CORTES YAZMIN"/>
    <n v="65738826"/>
    <m/>
    <m/>
    <x v="35"/>
    <m/>
    <m/>
    <m/>
  </r>
  <r>
    <n v="16"/>
    <n v="92"/>
    <s v="CASTRO GOMEZ WILLIAM"/>
    <n v="79537631"/>
    <m/>
    <m/>
    <x v="26"/>
    <m/>
    <m/>
    <m/>
  </r>
  <r>
    <n v="16"/>
    <n v="93"/>
    <s v="MELO ALDANA CARLOS JULIO"/>
    <n v="19250590"/>
    <m/>
    <m/>
    <x v="42"/>
    <m/>
    <m/>
    <m/>
  </r>
  <r>
    <n v="16"/>
    <n v="94"/>
    <s v="CARDENAS LINARES JOSE EDWIN"/>
    <n v="80377504"/>
    <m/>
    <m/>
    <x v="46"/>
    <m/>
    <m/>
    <m/>
  </r>
  <r>
    <n v="16"/>
    <n v="95"/>
    <s v="DURANGO RODRIGUEZ JESUS HUMBEIRO"/>
    <n v="98648272"/>
    <m/>
    <m/>
    <x v="71"/>
    <m/>
    <m/>
    <m/>
  </r>
  <r>
    <n v="16"/>
    <n v="96"/>
    <s v="GONZALEZ VARGAS ESPERANZA"/>
    <n v="23780420"/>
    <m/>
    <m/>
    <x v="54"/>
    <m/>
    <m/>
    <m/>
  </r>
  <r>
    <n v="16"/>
    <n v="97"/>
    <s v="SANTACRUZ VARGAS VICTOR HUGO"/>
    <n v="6394549"/>
    <m/>
    <m/>
    <x v="16"/>
    <m/>
    <m/>
    <m/>
  </r>
  <r>
    <n v="16"/>
    <n v="98"/>
    <s v="PATARROYO PATARROYO PEDRO ALFONSO"/>
    <n v="7218121"/>
    <m/>
    <m/>
    <x v="16"/>
    <m/>
    <m/>
    <m/>
  </r>
  <r>
    <n v="16"/>
    <n v="99"/>
    <s v="DIAZ ROMERO NANCY ANGELICA"/>
    <n v="39570193"/>
    <m/>
    <m/>
    <x v="27"/>
    <m/>
    <m/>
    <m/>
  </r>
  <r>
    <n v="16"/>
    <n v="100"/>
    <s v="PEREZ FLOREZ ANDRES JAVIER"/>
    <n v="79693917"/>
    <m/>
    <m/>
    <x v="16"/>
    <m/>
    <m/>
    <m/>
  </r>
  <r>
    <n v="16"/>
    <n v="101"/>
    <s v="VILLAMIL VILLAMIL PEDRO JOSE"/>
    <n v="19095452"/>
    <m/>
    <m/>
    <x v="26"/>
    <m/>
    <m/>
    <m/>
  </r>
  <r>
    <n v="16"/>
    <n v="102"/>
    <s v="OSPINA GUZMAN HUGO ALBEIRO"/>
    <n v="5823160"/>
    <m/>
    <m/>
    <x v="54"/>
    <m/>
    <m/>
    <m/>
  </r>
  <r>
    <n v="16"/>
    <n v="103"/>
    <s v="VERA TRIANA ADRIANO"/>
    <n v="11438846"/>
    <m/>
    <m/>
    <x v="27"/>
    <m/>
    <m/>
    <m/>
  </r>
  <r>
    <n v="16"/>
    <n v="104"/>
    <s v="PEÑA FAJARDO PATRICIA TERESITA DEL NIÑO JESUS"/>
    <n v="24047911"/>
    <m/>
    <m/>
    <x v="51"/>
    <m/>
    <m/>
    <m/>
  </r>
  <r>
    <n v="16"/>
    <n v="105"/>
    <s v="GALVIS GARCIA ISABEL"/>
    <n v="63392102"/>
    <m/>
    <m/>
    <x v="84"/>
    <m/>
    <m/>
    <m/>
  </r>
  <r>
    <n v="16"/>
    <n v="106"/>
    <s v="MAYORGA GARAY GLADYS MIREYA"/>
    <n v="24079270"/>
    <m/>
    <m/>
    <x v="110"/>
    <m/>
    <m/>
    <m/>
  </r>
  <r>
    <n v="16"/>
    <n v="107"/>
    <s v="PINEDA GOMEZ ORLANDO"/>
    <n v="19333793"/>
    <m/>
    <m/>
    <x v="35"/>
    <m/>
    <m/>
    <m/>
  </r>
  <r>
    <n v="16"/>
    <n v="108"/>
    <s v="GUERRERO MORALES JOSE ENRIQUE"/>
    <n v="93130931"/>
    <m/>
    <m/>
    <x v="21"/>
    <m/>
    <m/>
    <m/>
  </r>
  <r>
    <n v="16"/>
    <n v="109"/>
    <s v="GOYES ORTEGA ERNESTO FERNANDO"/>
    <n v="79953325"/>
    <m/>
    <m/>
    <x v="35"/>
    <m/>
    <m/>
    <m/>
  </r>
  <r>
    <n v="16"/>
    <n v="110"/>
    <s v="PABON JOSE MARCIAL"/>
    <n v="79606446"/>
    <m/>
    <m/>
    <x v="29"/>
    <m/>
    <m/>
    <m/>
  </r>
  <r>
    <n v="16"/>
    <n v="111"/>
    <s v="VERGARA CAMPOS SANDRA MILENA"/>
    <n v="52076616"/>
    <m/>
    <m/>
    <x v="27"/>
    <m/>
    <m/>
    <m/>
  </r>
  <r>
    <n v="16"/>
    <n v="112"/>
    <s v="SALGADO TREJOS LEONEL EDILSON"/>
    <n v="15920543"/>
    <m/>
    <m/>
    <x v="92"/>
    <m/>
    <m/>
    <m/>
  </r>
  <r>
    <n v="16"/>
    <n v="113"/>
    <s v="GOMEZ GARCIA MARIA NIEVES"/>
    <n v="51995188"/>
    <m/>
    <m/>
    <x v="66"/>
    <m/>
    <m/>
    <m/>
  </r>
  <r>
    <n v="16"/>
    <n v="114"/>
    <s v="MENESES BERNAL OSCAR"/>
    <n v="79635597"/>
    <m/>
    <m/>
    <x v="87"/>
    <m/>
    <m/>
    <m/>
  </r>
  <r>
    <n v="16"/>
    <n v="115"/>
    <s v="QUEVEDO MEJIA ROSA"/>
    <n v="39562313"/>
    <m/>
    <m/>
    <x v="38"/>
    <m/>
    <m/>
    <m/>
  </r>
  <r>
    <n v="16"/>
    <n v="116"/>
    <s v="HENAO RESTREPO JARRISON"/>
    <n v="79900605"/>
    <m/>
    <m/>
    <x v="13"/>
    <m/>
    <m/>
    <m/>
  </r>
  <r>
    <n v="16"/>
    <n v="117"/>
    <s v="MALDONADO BERNATE LUIS BERNARDO"/>
    <n v="19159295"/>
    <m/>
    <m/>
    <x v="35"/>
    <m/>
    <m/>
    <m/>
  </r>
  <r>
    <n v="16"/>
    <n v="118"/>
    <s v="BOTINA PAZ YOMAR ALBEIRO"/>
    <n v="98382776"/>
    <m/>
    <m/>
    <x v="29"/>
    <m/>
    <m/>
    <m/>
  </r>
  <r>
    <n v="16"/>
    <n v="119"/>
    <s v="ALVAREZ MORALES FABIO ALEXANDER"/>
    <n v="94461206"/>
    <m/>
    <m/>
    <x v="88"/>
    <m/>
    <m/>
    <m/>
  </r>
  <r>
    <n v="16"/>
    <n v="120"/>
    <s v="RIOS RICO MELBA LUCIA"/>
    <n v="66713263"/>
    <m/>
    <m/>
    <x v="27"/>
    <m/>
    <m/>
    <m/>
  </r>
  <r>
    <n v="16"/>
    <n v="121"/>
    <s v="SANCHEZ DIAZ WINSTON"/>
    <n v="17337089"/>
    <m/>
    <m/>
    <x v="111"/>
    <m/>
    <m/>
    <m/>
  </r>
  <r>
    <n v="16"/>
    <n v="122"/>
    <s v="RIVERO SILVA JOSE DEL CRISTO DE JESUS"/>
    <n v="19126977"/>
    <m/>
    <m/>
    <x v="16"/>
    <m/>
    <m/>
    <m/>
  </r>
  <r>
    <n v="16"/>
    <n v="123"/>
    <s v="MELO ALDANA ARCADIO"/>
    <n v="7161107"/>
    <m/>
    <m/>
    <x v="12"/>
    <m/>
    <m/>
    <m/>
  </r>
  <r>
    <n v="16"/>
    <n v="124"/>
    <s v="MARTINEZ BAUTISTA JOSE MARIO"/>
    <n v="19326843"/>
    <m/>
    <m/>
    <x v="56"/>
    <m/>
    <m/>
    <m/>
  </r>
  <r>
    <n v="16"/>
    <n v="125"/>
    <s v="TOSE GARCIA YOLIMA"/>
    <n v="66953739"/>
    <m/>
    <m/>
    <x v="38"/>
    <m/>
    <m/>
    <m/>
  </r>
  <r>
    <n v="16"/>
    <n v="126"/>
    <s v="ARIAS LARA CESAR AUGUSTO"/>
    <n v="79321425"/>
    <m/>
    <m/>
    <x v="31"/>
    <m/>
    <m/>
    <m/>
  </r>
  <r>
    <n v="16"/>
    <n v="127"/>
    <s v="HERNANDEZ CUELLAR WILLIAM"/>
    <n v="80493597"/>
    <m/>
    <m/>
    <x v="46"/>
    <m/>
    <m/>
    <m/>
  </r>
  <r>
    <n v="16"/>
    <n v="128"/>
    <s v="BURGOS AVILA JIMMY MAURICIO"/>
    <n v="79842335"/>
    <m/>
    <m/>
    <x v="77"/>
    <m/>
    <m/>
    <m/>
  </r>
  <r>
    <n v="16"/>
    <n v="129"/>
    <s v="PONCE ESGUERRA CESAR JAVIER"/>
    <n v="11447228"/>
    <m/>
    <m/>
    <x v="108"/>
    <m/>
    <m/>
    <m/>
  </r>
  <r>
    <n v="16"/>
    <n v="130"/>
    <s v="JAIMES FONSECA ALEXANDER"/>
    <n v="79977963"/>
    <m/>
    <m/>
    <x v="13"/>
    <m/>
    <m/>
    <m/>
  </r>
  <r>
    <n v="16"/>
    <n v="131"/>
    <s v="CARDONA GIRALDO GERSAIN"/>
    <n v="15904411"/>
    <m/>
    <m/>
    <x v="29"/>
    <m/>
    <m/>
    <m/>
  </r>
  <r>
    <n v="16"/>
    <n v="132"/>
    <s v="COPETE MOSQUERA OFFERLING DE JESUS"/>
    <n v="82363095"/>
    <m/>
    <m/>
    <x v="93"/>
    <m/>
    <m/>
    <m/>
  </r>
  <r>
    <n v="16"/>
    <n v="133"/>
    <s v="VALERO VALERO LUIS URIEL"/>
    <n v="4227678"/>
    <m/>
    <m/>
    <x v="21"/>
    <m/>
    <m/>
    <m/>
  </r>
  <r>
    <n v="16"/>
    <n v="134"/>
    <s v="BONILLA GALINDO GUILLERMO"/>
    <n v="19462166"/>
    <m/>
    <m/>
    <x v="68"/>
    <m/>
    <m/>
    <m/>
  </r>
  <r>
    <n v="16"/>
    <n v="135"/>
    <s v="ROZO JARA LUZ MARINA"/>
    <n v="39717776"/>
    <m/>
    <m/>
    <x v="53"/>
    <m/>
    <m/>
    <m/>
  </r>
  <r>
    <n v="16"/>
    <n v="136"/>
    <s v="ACOSTA CAMPOS FREDY ALEXANDER"/>
    <n v="79999999"/>
    <m/>
    <m/>
    <x v="21"/>
    <m/>
    <m/>
    <m/>
  </r>
  <r>
    <n v="16"/>
    <n v="137"/>
    <s v="DUARTE DIAZ FREDY"/>
    <n v="91077460"/>
    <m/>
    <m/>
    <x v="54"/>
    <m/>
    <m/>
    <m/>
  </r>
  <r>
    <n v="16"/>
    <n v="138"/>
    <s v="LUQUERNA RODRIGUEZ ANA MARIA"/>
    <n v="52697467"/>
    <m/>
    <m/>
    <x v="35"/>
    <m/>
    <m/>
    <m/>
  </r>
  <r>
    <n v="16"/>
    <n v="139"/>
    <s v="RUIZ ORDOÑEZ JULIAN ANDRES"/>
    <n v="10295891"/>
    <m/>
    <m/>
    <x v="21"/>
    <m/>
    <m/>
    <m/>
  </r>
  <r>
    <n v="16"/>
    <n v="140"/>
    <s v="YATE RUIZ NELSON"/>
    <n v="14395173"/>
    <m/>
    <m/>
    <x v="53"/>
    <m/>
    <m/>
    <m/>
  </r>
  <r>
    <n v="16"/>
    <n v="141"/>
    <s v="CAMACHO SANCHEZ WILLIAM FERNEY"/>
    <n v="80154294"/>
    <m/>
    <m/>
    <x v="35"/>
    <m/>
    <m/>
    <m/>
  </r>
  <r>
    <n v="16"/>
    <n v="142"/>
    <s v="JURADO LOPEZ CONSUELO"/>
    <n v="30287341"/>
    <m/>
    <m/>
    <x v="125"/>
    <m/>
    <m/>
    <m/>
  </r>
  <r>
    <n v="16"/>
    <n v="143"/>
    <s v="VEGA GOMEZ EDGAR"/>
    <n v="79739658"/>
    <m/>
    <m/>
    <x v="143"/>
    <m/>
    <m/>
    <m/>
  </r>
  <r>
    <n v="16"/>
    <n v="144"/>
    <s v="AVILA MOLINA NELSON JAIR"/>
    <n v="80730144"/>
    <m/>
    <m/>
    <x v="126"/>
    <m/>
    <m/>
    <m/>
  </r>
  <r>
    <n v="16"/>
    <n v="145"/>
    <s v="FERRO PUIN CARLOS HERNANDO"/>
    <n v="11257414"/>
    <m/>
    <m/>
    <x v="88"/>
    <m/>
    <m/>
    <m/>
  </r>
  <r>
    <n v="16"/>
    <n v="146"/>
    <s v="BUELVAS LEGUIA JIMMY JESUS"/>
    <n v="71085335"/>
    <m/>
    <m/>
    <x v="10"/>
    <m/>
    <m/>
    <m/>
  </r>
  <r>
    <n v="16"/>
    <n v="147"/>
    <s v="GARCIA MUÑOZ MANUEL ALBERTO"/>
    <n v="80828993"/>
    <m/>
    <m/>
    <x v="56"/>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2" cacheId="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M1:N147" firstHeaderRow="1" firstDataRow="1" firstDataCol="1"/>
  <pivotFields count="10">
    <pivotField numFmtId="3" showAll="0"/>
    <pivotField showAll="0"/>
    <pivotField dataField="1" showAll="0"/>
    <pivotField showAll="0"/>
    <pivotField showAll="0"/>
    <pivotField showAll="0"/>
    <pivotField axis="axisRow" numFmtId="3" showAll="0">
      <items count="146">
        <item x="82"/>
        <item x="81"/>
        <item x="61"/>
        <item x="113"/>
        <item x="62"/>
        <item x="83"/>
        <item x="129"/>
        <item x="3"/>
        <item x="63"/>
        <item x="40"/>
        <item x="114"/>
        <item x="4"/>
        <item x="2"/>
        <item x="64"/>
        <item x="116"/>
        <item x="0"/>
        <item x="127"/>
        <item x="5"/>
        <item x="128"/>
        <item x="130"/>
        <item x="1"/>
        <item x="24"/>
        <item x="8"/>
        <item x="7"/>
        <item x="80"/>
        <item x="6"/>
        <item x="47"/>
        <item x="50"/>
        <item x="108"/>
        <item x="101"/>
        <item x="38"/>
        <item x="37"/>
        <item x="17"/>
        <item x="28"/>
        <item x="112"/>
        <item x="13"/>
        <item x="23"/>
        <item x="103"/>
        <item x="84"/>
        <item x="106"/>
        <item x="21"/>
        <item x="18"/>
        <item x="20"/>
        <item x="78"/>
        <item x="118"/>
        <item x="88"/>
        <item x="41"/>
        <item x="49"/>
        <item x="105"/>
        <item x="144"/>
        <item x="27"/>
        <item x="119"/>
        <item x="67"/>
        <item x="31"/>
        <item x="46"/>
        <item x="53"/>
        <item x="52"/>
        <item x="22"/>
        <item x="19"/>
        <item x="48"/>
        <item x="29"/>
        <item x="55"/>
        <item x="85"/>
        <item x="111"/>
        <item x="102"/>
        <item x="77"/>
        <item x="68"/>
        <item x="72"/>
        <item x="69"/>
        <item x="70"/>
        <item x="10"/>
        <item x="117"/>
        <item x="99"/>
        <item x="43"/>
        <item x="107"/>
        <item x="51"/>
        <item x="109"/>
        <item x="110"/>
        <item x="90"/>
        <item x="136"/>
        <item x="16"/>
        <item x="45"/>
        <item x="14"/>
        <item x="87"/>
        <item x="124"/>
        <item x="32"/>
        <item x="104"/>
        <item x="135"/>
        <item x="89"/>
        <item x="74"/>
        <item x="54"/>
        <item x="15"/>
        <item x="93"/>
        <item x="11"/>
        <item x="115"/>
        <item x="44"/>
        <item x="30"/>
        <item x="143"/>
        <item x="86"/>
        <item x="97"/>
        <item x="42"/>
        <item x="71"/>
        <item x="12"/>
        <item x="25"/>
        <item x="73"/>
        <item x="120"/>
        <item x="139"/>
        <item x="66"/>
        <item x="123"/>
        <item x="26"/>
        <item x="36"/>
        <item x="9"/>
        <item x="132"/>
        <item x="91"/>
        <item x="33"/>
        <item x="126"/>
        <item x="76"/>
        <item x="75"/>
        <item x="39"/>
        <item x="65"/>
        <item x="57"/>
        <item x="92"/>
        <item x="95"/>
        <item x="34"/>
        <item x="94"/>
        <item x="122"/>
        <item x="98"/>
        <item x="96"/>
        <item x="56"/>
        <item x="58"/>
        <item x="121"/>
        <item x="100"/>
        <item x="140"/>
        <item x="134"/>
        <item x="125"/>
        <item x="141"/>
        <item x="133"/>
        <item x="137"/>
        <item x="138"/>
        <item x="59"/>
        <item x="60"/>
        <item x="79"/>
        <item x="142"/>
        <item x="131"/>
        <item x="35"/>
        <item t="default"/>
      </items>
    </pivotField>
    <pivotField showAll="0"/>
    <pivotField showAll="0"/>
    <pivotField showAll="0"/>
  </pivotFields>
  <rowFields count="1">
    <field x="6"/>
  </rowFields>
  <rowItems count="14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t="grand">
      <x/>
    </i>
  </rowItems>
  <colItems count="1">
    <i/>
  </colItems>
  <dataFields count="1">
    <dataField name="Cuenta de NOMBR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abla1" displayName="Tabla1" ref="A266:E273" totalsRowShown="0" headerRowDxfId="100" dataDxfId="99">
  <autoFilter ref="A266:E273"/>
  <tableColumns count="5">
    <tableColumn id="1" name="PERIODO" dataDxfId="98"/>
    <tableColumn id="2" name="COLOCACIÓN" dataDxfId="97">
      <calculatedColumnFormula>+B266+D266</calculatedColumnFormula>
    </tableColumn>
    <tableColumn id="3" name="INFLACION" dataDxfId="96">
      <calculatedColumnFormula>7.16/100</calculatedColumnFormula>
    </tableColumn>
    <tableColumn id="4" name="PERDIDA ANUAL" dataDxfId="95">
      <calculatedColumnFormula>B267/(1+C267)-B267</calculatedColumnFormula>
    </tableColumn>
    <tableColumn id="5" name="PERDIDA TOTAL" dataDxfId="94">
      <calculatedColumnFormula>+E266+D267</calculatedColumnFormula>
    </tableColumn>
  </tableColumns>
  <tableStyleInfo name="TableStyleLight9" showFirstColumn="0" showLastColumn="0" showRowStripes="1" showColumnStripes="0"/>
</table>
</file>

<file path=xl/tables/table2.xml><?xml version="1.0" encoding="utf-8"?>
<table xmlns="http://schemas.openxmlformats.org/spreadsheetml/2006/main" id="2" name="Tabla13" displayName="Tabla13" ref="A279:F286" totalsRowShown="0" headerRowDxfId="93" dataDxfId="92">
  <autoFilter ref="A279:F286"/>
  <tableColumns count="6">
    <tableColumn id="1" name="PERIODO" dataDxfId="91"/>
    <tableColumn id="2" name="OTORGADO" dataDxfId="90">
      <calculatedColumnFormula>+B267</calculatedColumnFormula>
    </tableColumn>
    <tableColumn id="3" name="INFLACION" dataDxfId="89">
      <calculatedColumnFormula>7.16/100</calculatedColumnFormula>
    </tableColumn>
    <tableColumn id="6" name="TASA" dataDxfId="88"/>
    <tableColumn id="4" name="PERDIDA ANUAL" dataDxfId="87">
      <calculatedColumnFormula>-(+Tabla13[[#This Row],[OTORGADO]]*(1+Tabla13[[#This Row],[INFLACION]])/(1+Tabla13[[#This Row],[TASA]]))+Tabla13[[#This Row],[OTORGADO]]</calculatedColumnFormula>
    </tableColumn>
    <tableColumn id="5" name="PERDIDA TOTAL" dataDxfId="86">
      <calculatedColumnFormula>+F279+E280</calculatedColumnFormula>
    </tableColumn>
  </tableColumns>
  <tableStyleInfo name="TableStyleLight9" showFirstColumn="0" showLastColumn="0" showRowStripes="1" showColumnStripes="0"/>
</table>
</file>

<file path=xl/tables/table3.xml><?xml version="1.0" encoding="utf-8"?>
<table xmlns="http://schemas.openxmlformats.org/spreadsheetml/2006/main" id="3" name="Tabla3" displayName="Tabla3" ref="A1:D14" totalsRowShown="0" headerRowDxfId="85" dataDxfId="83" headerRowBorderDxfId="84" tableBorderDxfId="82" totalsRowBorderDxfId="81">
  <autoFilter ref="A1:D14"/>
  <tableColumns count="4">
    <tableColumn id="1" name="VIGENCIA" dataDxfId="80" dataCellStyle="Incorrecto"/>
    <tableColumn id="4" name="Columna1" dataDxfId="79" dataCellStyle="Incorrecto"/>
    <tableColumn id="2" name="PERIODO" dataDxfId="78"/>
    <tableColumn id="3" name="INTERESES" dataDxfId="77"/>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5.xml.rels><?xml version="1.0" encoding="UTF-8" standalone="yes"?>
<Relationships xmlns="http://schemas.openxmlformats.org/package/2006/relationships"><Relationship Id="rId1" Type="http://schemas.openxmlformats.org/officeDocument/2006/relationships/hyperlink" Target="http://www.banrep.gov.co/es/comunicado-27-11-2015-2" TargetMode="External"/></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
  <sheetViews>
    <sheetView workbookViewId="0">
      <selection activeCell="H22" sqref="H22"/>
    </sheetView>
  </sheetViews>
  <sheetFormatPr baseColWidth="10" defaultRowHeight="15"/>
  <cols>
    <col min="3" max="3" width="15.5703125" bestFit="1" customWidth="1"/>
    <col min="4" max="4" width="13.7109375" style="4" bestFit="1" customWidth="1"/>
    <col min="5" max="5" width="21.7109375" style="4" bestFit="1" customWidth="1"/>
    <col min="6" max="6" width="23.5703125" style="4" bestFit="1" customWidth="1"/>
    <col min="7" max="7" width="14.42578125" style="4" bestFit="1" customWidth="1"/>
    <col min="8" max="9" width="11.42578125" style="4"/>
    <col min="10" max="10" width="12.7109375" style="4" bestFit="1" customWidth="1"/>
    <col min="11" max="11" width="11.42578125" style="4"/>
  </cols>
  <sheetData>
    <row r="1" spans="1:11" s="1" customFormat="1">
      <c r="A1" s="1" t="s">
        <v>0</v>
      </c>
      <c r="B1" s="1" t="s">
        <v>18</v>
      </c>
      <c r="C1" s="1" t="s">
        <v>19</v>
      </c>
      <c r="D1" s="3" t="s">
        <v>20</v>
      </c>
      <c r="E1" s="3" t="s">
        <v>21</v>
      </c>
      <c r="F1" s="3" t="s">
        <v>22</v>
      </c>
      <c r="G1" s="3" t="s">
        <v>23</v>
      </c>
      <c r="H1" s="3"/>
      <c r="I1" s="3"/>
      <c r="J1" s="3"/>
      <c r="K1" s="3"/>
    </row>
    <row r="2" spans="1:11">
      <c r="A2" s="42" t="s">
        <v>1</v>
      </c>
      <c r="B2" s="43">
        <v>44998</v>
      </c>
      <c r="C2" s="42">
        <v>65</v>
      </c>
      <c r="D2" s="155">
        <v>3026500000</v>
      </c>
      <c r="E2" s="44">
        <v>504945950</v>
      </c>
      <c r="F2" s="44">
        <v>8553200</v>
      </c>
      <c r="G2" s="44">
        <f>+D2-E2-F2</f>
        <v>2513000850</v>
      </c>
    </row>
    <row r="3" spans="1:11">
      <c r="A3" s="42" t="s">
        <v>2</v>
      </c>
      <c r="B3" s="43">
        <v>45002</v>
      </c>
      <c r="C3" s="42">
        <v>58</v>
      </c>
      <c r="D3" s="155">
        <v>2700000000</v>
      </c>
      <c r="E3" s="44">
        <v>541909759</v>
      </c>
      <c r="F3" s="44">
        <v>4846419</v>
      </c>
      <c r="G3" s="44">
        <f t="shared" ref="G3:G18" si="0">+D3-E3-F3</f>
        <v>2153243822</v>
      </c>
    </row>
    <row r="4" spans="1:11">
      <c r="A4" s="42" t="s">
        <v>3</v>
      </c>
      <c r="B4" s="43">
        <v>45009</v>
      </c>
      <c r="C4" s="42">
        <v>74</v>
      </c>
      <c r="D4" s="155">
        <v>4204500000</v>
      </c>
      <c r="E4" s="44">
        <v>683934957</v>
      </c>
      <c r="F4" s="44">
        <v>1007920</v>
      </c>
      <c r="G4" s="44">
        <f t="shared" si="0"/>
        <v>3519557123</v>
      </c>
    </row>
    <row r="5" spans="1:11">
      <c r="A5" s="42" t="s">
        <v>4</v>
      </c>
      <c r="B5" s="43">
        <v>45029</v>
      </c>
      <c r="C5" s="42">
        <v>163</v>
      </c>
      <c r="D5" s="155">
        <v>8048500000</v>
      </c>
      <c r="E5" s="44">
        <v>1653073660</v>
      </c>
      <c r="F5" s="44">
        <v>7940400</v>
      </c>
      <c r="G5" s="44">
        <f t="shared" si="0"/>
        <v>6387485940</v>
      </c>
    </row>
    <row r="6" spans="1:11">
      <c r="A6" s="42" t="s">
        <v>5</v>
      </c>
      <c r="B6" s="43">
        <v>45036</v>
      </c>
      <c r="C6" s="42">
        <v>67</v>
      </c>
      <c r="D6" s="155">
        <v>2235000000</v>
      </c>
      <c r="E6" s="44">
        <v>266240608</v>
      </c>
      <c r="F6" s="44">
        <v>2506526</v>
      </c>
      <c r="G6" s="44">
        <f t="shared" si="0"/>
        <v>1966252866</v>
      </c>
    </row>
    <row r="7" spans="1:11">
      <c r="A7" s="42" t="s">
        <v>6</v>
      </c>
      <c r="B7" s="43">
        <v>45040</v>
      </c>
      <c r="C7" s="42">
        <v>44</v>
      </c>
      <c r="D7" s="155">
        <v>2015000000</v>
      </c>
      <c r="E7" s="44">
        <v>288344716</v>
      </c>
      <c r="F7" s="44">
        <v>525850</v>
      </c>
      <c r="G7" s="44">
        <f t="shared" si="0"/>
        <v>1726129434</v>
      </c>
    </row>
    <row r="8" spans="1:11">
      <c r="A8" s="42" t="s">
        <v>7</v>
      </c>
      <c r="B8" s="43">
        <v>45051</v>
      </c>
      <c r="C8" s="42">
        <v>46</v>
      </c>
      <c r="D8" s="155">
        <v>2197000000</v>
      </c>
      <c r="E8" s="44">
        <v>225767828</v>
      </c>
      <c r="F8" s="44">
        <v>4912007</v>
      </c>
      <c r="G8" s="44">
        <f t="shared" si="0"/>
        <v>1966320165</v>
      </c>
    </row>
    <row r="9" spans="1:11">
      <c r="A9" s="42" t="s">
        <v>8</v>
      </c>
      <c r="B9" s="43">
        <v>45079</v>
      </c>
      <c r="C9" s="42">
        <v>41</v>
      </c>
      <c r="D9" s="155">
        <v>2644000000</v>
      </c>
      <c r="E9" s="44">
        <v>471717685</v>
      </c>
      <c r="F9" s="44">
        <v>10372244</v>
      </c>
      <c r="G9" s="44">
        <f>+D9-E9-F9</f>
        <v>2161910071</v>
      </c>
    </row>
    <row r="10" spans="1:11">
      <c r="A10" s="5" t="s">
        <v>9</v>
      </c>
      <c r="B10" s="45">
        <v>45099</v>
      </c>
      <c r="C10" s="5">
        <v>128</v>
      </c>
      <c r="D10" s="155">
        <v>2253000000</v>
      </c>
      <c r="E10" s="6">
        <v>206127447</v>
      </c>
      <c r="F10" s="6">
        <v>1594950</v>
      </c>
      <c r="G10" s="6">
        <f t="shared" si="0"/>
        <v>2045277603</v>
      </c>
    </row>
    <row r="11" spans="1:11">
      <c r="A11" s="42" t="s">
        <v>10</v>
      </c>
      <c r="B11" s="43">
        <v>45114</v>
      </c>
      <c r="C11" s="42">
        <v>108</v>
      </c>
      <c r="D11" s="155">
        <v>5826000000</v>
      </c>
      <c r="E11" s="44">
        <v>813519882</v>
      </c>
      <c r="F11" s="44">
        <v>23907600</v>
      </c>
      <c r="G11" s="44">
        <f t="shared" si="0"/>
        <v>4988572518</v>
      </c>
    </row>
    <row r="12" spans="1:11">
      <c r="A12" s="42" t="s">
        <v>11</v>
      </c>
      <c r="B12" s="43">
        <v>45126</v>
      </c>
      <c r="C12" s="42">
        <v>52</v>
      </c>
      <c r="D12" s="155">
        <v>4381000000</v>
      </c>
      <c r="E12" s="44">
        <v>549139624</v>
      </c>
      <c r="F12" s="44">
        <v>6123400</v>
      </c>
      <c r="G12" s="44">
        <f t="shared" si="0"/>
        <v>3825736976</v>
      </c>
    </row>
    <row r="13" spans="1:11">
      <c r="A13" s="42" t="s">
        <v>12</v>
      </c>
      <c r="B13" s="43">
        <v>45233</v>
      </c>
      <c r="C13" s="42">
        <v>140</v>
      </c>
      <c r="D13" s="155">
        <v>1170038880</v>
      </c>
      <c r="E13" s="44">
        <v>46321353</v>
      </c>
      <c r="F13" s="44">
        <v>4903470</v>
      </c>
      <c r="G13" s="44">
        <f t="shared" si="0"/>
        <v>1118814057</v>
      </c>
    </row>
    <row r="14" spans="1:11">
      <c r="A14" s="42" t="s">
        <v>13</v>
      </c>
      <c r="B14" s="43">
        <v>45240</v>
      </c>
      <c r="C14" s="42">
        <v>70</v>
      </c>
      <c r="D14" s="155">
        <v>1002300000</v>
      </c>
      <c r="E14" s="44">
        <v>138011989</v>
      </c>
      <c r="F14" s="44">
        <v>4187450</v>
      </c>
      <c r="G14" s="44">
        <f t="shared" si="0"/>
        <v>860100561</v>
      </c>
    </row>
    <row r="15" spans="1:11">
      <c r="A15" s="42" t="s">
        <v>14</v>
      </c>
      <c r="B15" s="43">
        <v>45247</v>
      </c>
      <c r="C15" s="42">
        <v>102</v>
      </c>
      <c r="D15" s="155">
        <v>3906500000</v>
      </c>
      <c r="E15" s="44">
        <v>653294585</v>
      </c>
      <c r="F15" s="44">
        <v>6510308</v>
      </c>
      <c r="G15" s="44">
        <f t="shared" si="0"/>
        <v>3246695107</v>
      </c>
    </row>
    <row r="16" spans="1:11">
      <c r="A16" s="42" t="s">
        <v>15</v>
      </c>
      <c r="B16" s="43">
        <v>45254</v>
      </c>
      <c r="C16" s="42">
        <v>126</v>
      </c>
      <c r="D16" s="155">
        <v>9013000000</v>
      </c>
      <c r="E16" s="44">
        <v>1751625133</v>
      </c>
      <c r="F16" s="44">
        <v>2290406</v>
      </c>
      <c r="G16" s="44">
        <f t="shared" si="0"/>
        <v>7259084461</v>
      </c>
    </row>
    <row r="17" spans="1:8">
      <c r="A17" t="s">
        <v>16</v>
      </c>
      <c r="B17" s="2">
        <v>45261</v>
      </c>
      <c r="C17">
        <v>147</v>
      </c>
      <c r="D17" s="155">
        <v>9208000000</v>
      </c>
      <c r="E17" s="4">
        <v>1315895913</v>
      </c>
      <c r="F17" s="4">
        <v>12355200</v>
      </c>
      <c r="G17" s="4">
        <f t="shared" si="0"/>
        <v>7879748887</v>
      </c>
    </row>
    <row r="18" spans="1:8">
      <c r="A18" s="42" t="s">
        <v>17</v>
      </c>
      <c r="B18" s="43">
        <v>45275</v>
      </c>
      <c r="C18" s="42">
        <v>30</v>
      </c>
      <c r="D18" s="155">
        <v>1489000000</v>
      </c>
      <c r="E18" s="44">
        <v>233044068</v>
      </c>
      <c r="F18" s="44">
        <v>0</v>
      </c>
      <c r="G18" s="44">
        <f t="shared" si="0"/>
        <v>1255955932</v>
      </c>
    </row>
    <row r="19" spans="1:8">
      <c r="C19" s="79">
        <f>SUM(C2:C18)</f>
        <v>1461</v>
      </c>
      <c r="D19" s="8">
        <f>SUM(D2:D18)</f>
        <v>65319338880</v>
      </c>
      <c r="E19" s="8">
        <f>SUM(E2:E18)</f>
        <v>10342915157</v>
      </c>
      <c r="F19" s="8">
        <f>SUM(F2:F18)</f>
        <v>102537350</v>
      </c>
      <c r="G19" s="8">
        <f>SUM(G2:G18)</f>
        <v>54873886373</v>
      </c>
    </row>
    <row r="20" spans="1:8">
      <c r="C20" s="58">
        <v>1621</v>
      </c>
    </row>
    <row r="21" spans="1:8">
      <c r="C21" s="7">
        <f>+C19-C20</f>
        <v>-160</v>
      </c>
      <c r="G21" s="4">
        <v>80000000000</v>
      </c>
      <c r="H21" s="173">
        <v>1</v>
      </c>
    </row>
    <row r="22" spans="1:8">
      <c r="G22" s="4">
        <f>+G19</f>
        <v>54873886373</v>
      </c>
      <c r="H22" s="173">
        <f>+G22*H21/G21-H21</f>
        <v>-0.31407642033750005</v>
      </c>
    </row>
    <row r="23" spans="1:8">
      <c r="D23" s="4">
        <f>+D17-9189000000</f>
        <v>19000000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474"/>
  <sheetViews>
    <sheetView topLeftCell="A160" workbookViewId="0">
      <selection activeCell="A167" sqref="A167:G196"/>
    </sheetView>
  </sheetViews>
  <sheetFormatPr baseColWidth="10" defaultRowHeight="15"/>
  <cols>
    <col min="1" max="1" width="17.42578125" bestFit="1" customWidth="1"/>
    <col min="2" max="2" width="18.5703125" bestFit="1" customWidth="1"/>
    <col min="3" max="3" width="14.7109375" bestFit="1" customWidth="1"/>
    <col min="4" max="4" width="20" bestFit="1" customWidth="1"/>
    <col min="5" max="5" width="31" bestFit="1" customWidth="1"/>
    <col min="6" max="7" width="23.7109375" bestFit="1" customWidth="1"/>
    <col min="9" max="9" width="4.85546875" customWidth="1"/>
    <col min="10" max="10" width="14.7109375" bestFit="1" customWidth="1"/>
    <col min="11" max="11" width="2" bestFit="1" customWidth="1"/>
    <col min="12" max="12" width="20.85546875" customWidth="1"/>
    <col min="14" max="14" width="25.42578125" customWidth="1"/>
  </cols>
  <sheetData>
    <row r="1" spans="1:5">
      <c r="A1" s="174" t="s">
        <v>6715</v>
      </c>
      <c r="B1" s="174" t="s">
        <v>6859</v>
      </c>
      <c r="C1" s="174"/>
      <c r="D1" s="174"/>
      <c r="E1" s="174"/>
    </row>
    <row r="2" spans="1:5">
      <c r="A2" s="175">
        <v>1000000</v>
      </c>
      <c r="B2" s="174">
        <v>2</v>
      </c>
      <c r="C2" s="175">
        <v>2000000</v>
      </c>
      <c r="D2" s="174"/>
      <c r="E2" s="174"/>
    </row>
    <row r="3" spans="1:5">
      <c r="A3" s="175">
        <v>1500000</v>
      </c>
      <c r="B3" s="174">
        <v>2</v>
      </c>
      <c r="C3" s="175">
        <v>3000000</v>
      </c>
      <c r="D3" s="174"/>
      <c r="E3" s="174"/>
    </row>
    <row r="4" spans="1:5">
      <c r="A4" s="175">
        <v>2000000</v>
      </c>
      <c r="B4" s="174">
        <v>11</v>
      </c>
      <c r="C4" s="175">
        <v>22000000</v>
      </c>
      <c r="D4" s="174"/>
      <c r="E4" s="174"/>
    </row>
    <row r="5" spans="1:5">
      <c r="A5" s="175">
        <v>2500000</v>
      </c>
      <c r="B5" s="174">
        <v>4</v>
      </c>
      <c r="C5" s="175">
        <v>10000000</v>
      </c>
      <c r="D5" s="174"/>
      <c r="E5" s="174"/>
    </row>
    <row r="6" spans="1:5">
      <c r="A6" s="175">
        <v>3000000</v>
      </c>
      <c r="B6" s="174">
        <v>9</v>
      </c>
      <c r="C6" s="175">
        <v>27000000</v>
      </c>
      <c r="D6" s="174"/>
      <c r="E6" s="174"/>
    </row>
    <row r="7" spans="1:5">
      <c r="A7" s="175">
        <v>3500000</v>
      </c>
      <c r="B7" s="174">
        <v>3</v>
      </c>
      <c r="C7" s="175">
        <v>10500000</v>
      </c>
      <c r="D7" s="174"/>
      <c r="E7" s="174"/>
    </row>
    <row r="8" spans="1:5">
      <c r="A8" s="175">
        <v>3800000</v>
      </c>
      <c r="B8" s="174">
        <v>1</v>
      </c>
      <c r="C8" s="175">
        <v>3800000</v>
      </c>
      <c r="D8" s="174"/>
      <c r="E8" s="174"/>
    </row>
    <row r="9" spans="1:5">
      <c r="A9" s="175">
        <v>4000000</v>
      </c>
      <c r="B9" s="174">
        <v>27</v>
      </c>
      <c r="C9" s="175">
        <v>108000000</v>
      </c>
      <c r="D9" s="174"/>
      <c r="E9" s="174"/>
    </row>
    <row r="10" spans="1:5">
      <c r="A10" s="175">
        <v>4500000</v>
      </c>
      <c r="B10" s="174">
        <v>7</v>
      </c>
      <c r="C10" s="175">
        <v>31500000</v>
      </c>
      <c r="D10" s="174"/>
      <c r="E10" s="174"/>
    </row>
    <row r="11" spans="1:5">
      <c r="A11" s="175">
        <v>5000000</v>
      </c>
      <c r="B11" s="174">
        <v>37</v>
      </c>
      <c r="C11" s="175">
        <v>185000000</v>
      </c>
      <c r="D11" s="174"/>
      <c r="E11" s="174"/>
    </row>
    <row r="12" spans="1:5">
      <c r="A12" s="175">
        <v>5500000</v>
      </c>
      <c r="B12" s="174">
        <v>8</v>
      </c>
      <c r="C12" s="175">
        <v>44000000</v>
      </c>
      <c r="D12" s="174"/>
      <c r="E12" s="174"/>
    </row>
    <row r="13" spans="1:5">
      <c r="A13" s="175">
        <v>6000000</v>
      </c>
      <c r="B13" s="174">
        <v>33</v>
      </c>
      <c r="C13" s="175">
        <v>198000000</v>
      </c>
      <c r="D13" s="174"/>
      <c r="E13" s="174"/>
    </row>
    <row r="14" spans="1:5">
      <c r="A14" s="175">
        <v>6500000</v>
      </c>
      <c r="B14" s="174">
        <v>9</v>
      </c>
      <c r="C14" s="175">
        <v>58500000</v>
      </c>
      <c r="D14" s="174"/>
      <c r="E14" s="174"/>
    </row>
    <row r="15" spans="1:5">
      <c r="A15" s="175">
        <v>7000000</v>
      </c>
      <c r="B15" s="174">
        <v>25</v>
      </c>
      <c r="C15" s="175">
        <v>175000000</v>
      </c>
      <c r="D15" s="174"/>
      <c r="E15" s="174"/>
    </row>
    <row r="16" spans="1:5">
      <c r="A16" s="175">
        <v>7500000</v>
      </c>
      <c r="B16" s="174">
        <v>1</v>
      </c>
      <c r="C16" s="175">
        <v>7500000</v>
      </c>
      <c r="D16" s="174"/>
      <c r="E16" s="174"/>
    </row>
    <row r="17" spans="1:5">
      <c r="A17" s="175">
        <v>8000000</v>
      </c>
      <c r="B17" s="174">
        <v>28</v>
      </c>
      <c r="C17" s="175">
        <v>224000000</v>
      </c>
      <c r="D17" s="174"/>
      <c r="E17" s="174"/>
    </row>
    <row r="18" spans="1:5">
      <c r="A18" s="175">
        <v>8500000</v>
      </c>
      <c r="B18" s="174">
        <v>6</v>
      </c>
      <c r="C18" s="175">
        <v>51000000</v>
      </c>
      <c r="D18" s="174"/>
      <c r="E18" s="174"/>
    </row>
    <row r="19" spans="1:5">
      <c r="A19" s="175">
        <v>9000000</v>
      </c>
      <c r="B19" s="174">
        <v>18</v>
      </c>
      <c r="C19" s="175">
        <v>162000000</v>
      </c>
      <c r="D19" s="174"/>
      <c r="E19" s="174"/>
    </row>
    <row r="20" spans="1:5">
      <c r="A20" s="175">
        <v>9038880</v>
      </c>
      <c r="B20" s="174">
        <v>1</v>
      </c>
      <c r="C20" s="175">
        <v>9038880</v>
      </c>
      <c r="D20" s="174"/>
      <c r="E20" s="174"/>
    </row>
    <row r="21" spans="1:5">
      <c r="A21" s="175">
        <v>9500000</v>
      </c>
      <c r="B21" s="174">
        <v>3</v>
      </c>
      <c r="C21" s="175">
        <v>28500000</v>
      </c>
      <c r="D21" s="174"/>
      <c r="E21" s="174"/>
    </row>
    <row r="22" spans="1:5">
      <c r="A22" s="175">
        <v>10000000</v>
      </c>
      <c r="B22" s="174">
        <v>301</v>
      </c>
      <c r="C22" s="175">
        <v>3010000000</v>
      </c>
      <c r="D22" s="174"/>
      <c r="E22" s="174"/>
    </row>
    <row r="23" spans="1:5">
      <c r="A23" s="175">
        <v>11000000</v>
      </c>
      <c r="B23" s="174">
        <v>16</v>
      </c>
      <c r="C23" s="175">
        <v>176000000</v>
      </c>
      <c r="D23" s="174"/>
      <c r="E23" s="174"/>
    </row>
    <row r="24" spans="1:5">
      <c r="A24" s="175">
        <v>12000000</v>
      </c>
      <c r="B24" s="174">
        <v>11</v>
      </c>
      <c r="C24" s="175">
        <v>132000000</v>
      </c>
      <c r="D24" s="174"/>
      <c r="E24" s="174"/>
    </row>
    <row r="25" spans="1:5">
      <c r="A25" s="175">
        <v>13000000</v>
      </c>
      <c r="B25" s="174">
        <v>3</v>
      </c>
      <c r="C25" s="175">
        <v>39000000</v>
      </c>
      <c r="D25" s="174"/>
      <c r="E25" s="174"/>
    </row>
    <row r="26" spans="1:5">
      <c r="A26" s="175">
        <v>14000000</v>
      </c>
      <c r="B26" s="174">
        <v>4</v>
      </c>
      <c r="C26" s="175">
        <v>56000000</v>
      </c>
      <c r="D26" s="174"/>
      <c r="E26" s="174"/>
    </row>
    <row r="27" spans="1:5">
      <c r="A27" s="175">
        <v>15000000</v>
      </c>
      <c r="B27" s="174">
        <v>17</v>
      </c>
      <c r="C27" s="175">
        <v>255000000</v>
      </c>
      <c r="D27" s="174"/>
      <c r="E27" s="174"/>
    </row>
    <row r="28" spans="1:5">
      <c r="A28" s="175">
        <v>16000000</v>
      </c>
      <c r="B28" s="174">
        <v>10</v>
      </c>
      <c r="C28" s="175">
        <v>160000000</v>
      </c>
      <c r="D28" s="174"/>
      <c r="E28" s="174"/>
    </row>
    <row r="29" spans="1:5">
      <c r="A29" s="175">
        <v>17000000</v>
      </c>
      <c r="B29" s="174">
        <v>5</v>
      </c>
      <c r="C29" s="175">
        <v>85000000</v>
      </c>
      <c r="D29" s="174"/>
      <c r="E29" s="174"/>
    </row>
    <row r="30" spans="1:5">
      <c r="A30" s="175">
        <v>18000000</v>
      </c>
      <c r="B30" s="174">
        <v>5</v>
      </c>
      <c r="C30" s="175">
        <v>90000000</v>
      </c>
      <c r="D30" s="174"/>
      <c r="E30" s="174"/>
    </row>
    <row r="31" spans="1:5">
      <c r="A31" s="175">
        <v>19000000</v>
      </c>
      <c r="B31" s="174">
        <v>4</v>
      </c>
      <c r="C31" s="175">
        <v>76000000</v>
      </c>
      <c r="D31" s="174"/>
      <c r="E31" s="174"/>
    </row>
    <row r="32" spans="1:5">
      <c r="A32" s="175">
        <v>20000000</v>
      </c>
      <c r="B32" s="174">
        <v>19</v>
      </c>
      <c r="C32" s="175">
        <v>380000000</v>
      </c>
      <c r="D32" s="174"/>
      <c r="E32" s="174"/>
    </row>
    <row r="33" spans="1:5">
      <c r="A33" s="175">
        <v>21000000</v>
      </c>
      <c r="B33" s="174">
        <v>8</v>
      </c>
      <c r="C33" s="175">
        <v>168000000</v>
      </c>
      <c r="D33" s="174"/>
      <c r="E33" s="174"/>
    </row>
    <row r="34" spans="1:5">
      <c r="A34" s="175">
        <v>22000000</v>
      </c>
      <c r="B34" s="174">
        <v>4</v>
      </c>
      <c r="C34" s="175">
        <v>88000000</v>
      </c>
      <c r="D34" s="174"/>
      <c r="E34" s="174"/>
    </row>
    <row r="35" spans="1:5">
      <c r="A35" s="175">
        <v>23000000</v>
      </c>
      <c r="B35" s="174">
        <v>6</v>
      </c>
      <c r="C35" s="175">
        <v>138000000</v>
      </c>
      <c r="D35" s="174"/>
      <c r="E35" s="174"/>
    </row>
    <row r="36" spans="1:5">
      <c r="A36" s="175">
        <v>24000000</v>
      </c>
      <c r="B36" s="174">
        <v>1</v>
      </c>
      <c r="C36" s="175">
        <v>24000000</v>
      </c>
      <c r="D36" s="174"/>
      <c r="E36" s="174"/>
    </row>
    <row r="37" spans="1:5">
      <c r="A37" s="175">
        <v>25000000</v>
      </c>
      <c r="B37" s="174">
        <v>12</v>
      </c>
      <c r="C37" s="175">
        <v>300000000</v>
      </c>
      <c r="D37" s="174"/>
      <c r="E37" s="174"/>
    </row>
    <row r="38" spans="1:5">
      <c r="A38" s="175">
        <v>26000000</v>
      </c>
      <c r="B38" s="174">
        <v>8</v>
      </c>
      <c r="C38" s="175">
        <v>208000000</v>
      </c>
      <c r="D38" s="174"/>
      <c r="E38" s="174"/>
    </row>
    <row r="39" spans="1:5">
      <c r="A39" s="175">
        <v>27000000</v>
      </c>
      <c r="B39" s="174">
        <v>6</v>
      </c>
      <c r="C39" s="175">
        <v>162000000</v>
      </c>
      <c r="D39" s="174"/>
      <c r="E39" s="174"/>
    </row>
    <row r="40" spans="1:5">
      <c r="A40" s="175">
        <v>28000000</v>
      </c>
      <c r="B40" s="174">
        <v>4</v>
      </c>
      <c r="C40" s="175">
        <v>112000000</v>
      </c>
      <c r="D40" s="174"/>
      <c r="E40" s="174"/>
    </row>
    <row r="41" spans="1:5">
      <c r="A41" s="175">
        <v>29000000</v>
      </c>
      <c r="B41" s="174">
        <v>4</v>
      </c>
      <c r="C41" s="175">
        <v>116000000</v>
      </c>
      <c r="D41" s="174"/>
      <c r="E41" s="174"/>
    </row>
    <row r="42" spans="1:5">
      <c r="A42" s="175">
        <v>30000000</v>
      </c>
      <c r="B42" s="174">
        <v>38</v>
      </c>
      <c r="C42" s="175">
        <v>1140000000</v>
      </c>
      <c r="D42" s="174"/>
      <c r="E42" s="174"/>
    </row>
    <row r="43" spans="1:5">
      <c r="A43" s="175">
        <v>31000000</v>
      </c>
      <c r="B43" s="174">
        <v>2</v>
      </c>
      <c r="C43" s="175">
        <v>62000000</v>
      </c>
      <c r="D43" s="174"/>
      <c r="E43" s="174"/>
    </row>
    <row r="44" spans="1:5">
      <c r="A44" s="175">
        <v>32000000</v>
      </c>
      <c r="B44" s="174">
        <v>9</v>
      </c>
      <c r="C44" s="175">
        <v>288000000</v>
      </c>
      <c r="D44" s="174"/>
      <c r="E44" s="174"/>
    </row>
    <row r="45" spans="1:5">
      <c r="A45" s="175">
        <v>33000000</v>
      </c>
      <c r="B45" s="174">
        <v>5</v>
      </c>
      <c r="C45" s="175">
        <v>165000000</v>
      </c>
      <c r="D45" s="174"/>
      <c r="E45" s="174"/>
    </row>
    <row r="46" spans="1:5">
      <c r="A46" s="175">
        <v>34000000</v>
      </c>
      <c r="B46" s="174">
        <v>2</v>
      </c>
      <c r="C46" s="175">
        <v>68000000</v>
      </c>
      <c r="D46" s="174"/>
      <c r="E46" s="174"/>
    </row>
    <row r="47" spans="1:5">
      <c r="A47" s="175">
        <v>35000000</v>
      </c>
      <c r="B47" s="174">
        <v>23</v>
      </c>
      <c r="C47" s="175">
        <v>805000000</v>
      </c>
      <c r="D47" s="174"/>
      <c r="E47" s="174"/>
    </row>
    <row r="48" spans="1:5">
      <c r="A48" s="175">
        <v>36000000</v>
      </c>
      <c r="B48" s="174">
        <v>8</v>
      </c>
      <c r="C48" s="175">
        <v>288000000</v>
      </c>
      <c r="D48" s="174"/>
      <c r="E48" s="174"/>
    </row>
    <row r="49" spans="1:5">
      <c r="A49" s="175">
        <v>37000000</v>
      </c>
      <c r="B49" s="174">
        <v>4</v>
      </c>
      <c r="C49" s="175">
        <v>148000000</v>
      </c>
      <c r="D49" s="174"/>
      <c r="E49" s="174"/>
    </row>
    <row r="50" spans="1:5">
      <c r="A50" s="175">
        <v>38000000</v>
      </c>
      <c r="B50" s="174">
        <v>6</v>
      </c>
      <c r="C50" s="175">
        <v>228000000</v>
      </c>
      <c r="D50" s="174"/>
      <c r="E50" s="174"/>
    </row>
    <row r="51" spans="1:5">
      <c r="A51" s="175">
        <v>39000000</v>
      </c>
      <c r="B51" s="174">
        <v>1</v>
      </c>
      <c r="C51" s="175">
        <v>39000000</v>
      </c>
      <c r="D51" s="174"/>
      <c r="E51" s="174"/>
    </row>
    <row r="52" spans="1:5">
      <c r="A52" s="175">
        <v>40000000</v>
      </c>
      <c r="B52" s="174">
        <v>35</v>
      </c>
      <c r="C52" s="175">
        <v>1400000000</v>
      </c>
      <c r="D52" s="174"/>
      <c r="E52" s="174"/>
    </row>
    <row r="53" spans="1:5">
      <c r="A53" s="175">
        <v>41000000</v>
      </c>
      <c r="B53" s="174">
        <v>2</v>
      </c>
      <c r="C53" s="175">
        <v>82000000</v>
      </c>
      <c r="D53" s="174"/>
      <c r="E53" s="174"/>
    </row>
    <row r="54" spans="1:5">
      <c r="A54" s="175">
        <v>42000000</v>
      </c>
      <c r="B54" s="174">
        <v>5</v>
      </c>
      <c r="C54" s="175">
        <v>210000000</v>
      </c>
      <c r="D54" s="174"/>
      <c r="E54" s="174"/>
    </row>
    <row r="55" spans="1:5">
      <c r="A55" s="175">
        <v>43000000</v>
      </c>
      <c r="B55" s="174">
        <v>5</v>
      </c>
      <c r="C55" s="175">
        <v>215000000</v>
      </c>
      <c r="D55" s="174"/>
      <c r="E55" s="174"/>
    </row>
    <row r="56" spans="1:5">
      <c r="A56" s="175">
        <v>44000000</v>
      </c>
      <c r="B56" s="174">
        <v>6</v>
      </c>
      <c r="C56" s="175">
        <v>264000000</v>
      </c>
      <c r="D56" s="174"/>
      <c r="E56" s="174"/>
    </row>
    <row r="57" spans="1:5">
      <c r="A57" s="175">
        <v>45000000</v>
      </c>
      <c r="B57" s="174">
        <v>18</v>
      </c>
      <c r="C57" s="175">
        <v>810000000</v>
      </c>
      <c r="D57" s="174"/>
      <c r="E57" s="174"/>
    </row>
    <row r="58" spans="1:5">
      <c r="A58" s="175">
        <v>46000000</v>
      </c>
      <c r="B58" s="174">
        <v>6</v>
      </c>
      <c r="C58" s="175">
        <v>276000000</v>
      </c>
      <c r="D58" s="174"/>
      <c r="E58" s="174"/>
    </row>
    <row r="59" spans="1:5">
      <c r="A59" s="175">
        <v>47000000</v>
      </c>
      <c r="B59" s="174">
        <v>8</v>
      </c>
      <c r="C59" s="175">
        <v>376000000</v>
      </c>
      <c r="D59" s="174"/>
      <c r="E59" s="174"/>
    </row>
    <row r="60" spans="1:5">
      <c r="A60" s="175">
        <v>48000000</v>
      </c>
      <c r="B60" s="174">
        <v>5</v>
      </c>
      <c r="C60" s="175">
        <v>240000000</v>
      </c>
      <c r="D60" s="174"/>
      <c r="E60" s="174"/>
    </row>
    <row r="61" spans="1:5">
      <c r="A61" s="175">
        <v>49000000</v>
      </c>
      <c r="B61" s="174">
        <v>4</v>
      </c>
      <c r="C61" s="175">
        <v>196000000</v>
      </c>
      <c r="D61" s="174"/>
      <c r="E61" s="174"/>
    </row>
    <row r="62" spans="1:5">
      <c r="A62" s="175">
        <v>50000000</v>
      </c>
      <c r="B62" s="174">
        <v>58</v>
      </c>
      <c r="C62" s="175">
        <v>2900000000</v>
      </c>
      <c r="D62" s="174"/>
      <c r="E62" s="174"/>
    </row>
    <row r="63" spans="1:5">
      <c r="A63" s="175">
        <v>51000000</v>
      </c>
      <c r="B63" s="174">
        <v>4</v>
      </c>
      <c r="C63" s="175">
        <v>204000000</v>
      </c>
      <c r="D63" s="174"/>
      <c r="E63" s="174"/>
    </row>
    <row r="64" spans="1:5">
      <c r="A64" s="175">
        <v>52000000</v>
      </c>
      <c r="B64" s="174">
        <v>9</v>
      </c>
      <c r="C64" s="175">
        <v>468000000</v>
      </c>
      <c r="D64" s="174"/>
      <c r="E64" s="174"/>
    </row>
    <row r="65" spans="1:5">
      <c r="A65" s="175">
        <v>53000000</v>
      </c>
      <c r="B65" s="174">
        <v>5</v>
      </c>
      <c r="C65" s="175">
        <v>265000000</v>
      </c>
      <c r="D65" s="174"/>
      <c r="E65" s="174"/>
    </row>
    <row r="66" spans="1:5">
      <c r="A66" s="175">
        <v>54000000</v>
      </c>
      <c r="B66" s="174">
        <v>5</v>
      </c>
      <c r="C66" s="175">
        <v>270000000</v>
      </c>
      <c r="D66" s="174"/>
      <c r="E66" s="174"/>
    </row>
    <row r="67" spans="1:5">
      <c r="A67" s="175">
        <v>55000000</v>
      </c>
      <c r="B67" s="174">
        <v>20</v>
      </c>
      <c r="C67" s="175">
        <v>1100000000</v>
      </c>
      <c r="D67" s="174"/>
      <c r="E67" s="174"/>
    </row>
    <row r="68" spans="1:5">
      <c r="A68" s="175">
        <v>56000000</v>
      </c>
      <c r="B68" s="174">
        <v>6</v>
      </c>
      <c r="C68" s="175">
        <v>336000000</v>
      </c>
      <c r="D68" s="174"/>
      <c r="E68" s="174"/>
    </row>
    <row r="69" spans="1:5">
      <c r="A69" s="175">
        <v>57000000</v>
      </c>
      <c r="B69" s="174">
        <v>1</v>
      </c>
      <c r="C69" s="175">
        <v>57000000</v>
      </c>
      <c r="D69" s="174"/>
      <c r="E69" s="174"/>
    </row>
    <row r="70" spans="1:5">
      <c r="A70" s="175">
        <v>58000000</v>
      </c>
      <c r="B70" s="174">
        <v>7</v>
      </c>
      <c r="C70" s="175">
        <v>406000000</v>
      </c>
      <c r="D70" s="174"/>
      <c r="E70" s="174"/>
    </row>
    <row r="71" spans="1:5">
      <c r="A71" s="175">
        <v>59000000</v>
      </c>
      <c r="B71" s="174">
        <v>5</v>
      </c>
      <c r="C71" s="175">
        <v>295000000</v>
      </c>
      <c r="D71" s="174"/>
      <c r="E71" s="174"/>
    </row>
    <row r="72" spans="1:5">
      <c r="A72" s="175">
        <v>60000000</v>
      </c>
      <c r="B72" s="174">
        <v>36</v>
      </c>
      <c r="C72" s="175">
        <v>2160000000</v>
      </c>
      <c r="D72" s="174"/>
      <c r="E72" s="174"/>
    </row>
    <row r="73" spans="1:5">
      <c r="A73" s="175">
        <v>61000000</v>
      </c>
      <c r="B73" s="174">
        <v>2</v>
      </c>
      <c r="C73" s="175">
        <v>122000000</v>
      </c>
      <c r="D73" s="174"/>
      <c r="E73" s="174"/>
    </row>
    <row r="74" spans="1:5">
      <c r="A74" s="175">
        <v>62000000</v>
      </c>
      <c r="B74" s="174">
        <v>4</v>
      </c>
      <c r="C74" s="175">
        <v>248000000</v>
      </c>
      <c r="D74" s="174"/>
      <c r="E74" s="174"/>
    </row>
    <row r="75" spans="1:5">
      <c r="A75" s="175">
        <v>63000000</v>
      </c>
      <c r="B75" s="174">
        <v>5</v>
      </c>
      <c r="C75" s="175">
        <v>315000000</v>
      </c>
      <c r="D75" s="174"/>
      <c r="E75" s="174"/>
    </row>
    <row r="76" spans="1:5">
      <c r="A76" s="175">
        <v>64000000</v>
      </c>
      <c r="B76" s="174">
        <v>5</v>
      </c>
      <c r="C76" s="175">
        <v>320000000</v>
      </c>
      <c r="D76" s="174"/>
      <c r="E76" s="174"/>
    </row>
    <row r="77" spans="1:5">
      <c r="A77" s="175">
        <v>65000000</v>
      </c>
      <c r="B77" s="174">
        <v>18</v>
      </c>
      <c r="C77" s="175">
        <v>1170000000</v>
      </c>
      <c r="D77" s="174"/>
      <c r="E77" s="174"/>
    </row>
    <row r="78" spans="1:5">
      <c r="A78" s="175">
        <v>66000000</v>
      </c>
      <c r="B78" s="174">
        <v>4</v>
      </c>
      <c r="C78" s="175">
        <v>264000000</v>
      </c>
      <c r="D78" s="174"/>
      <c r="E78" s="174"/>
    </row>
    <row r="79" spans="1:5">
      <c r="A79" s="175">
        <v>67000000</v>
      </c>
      <c r="B79" s="174">
        <v>5</v>
      </c>
      <c r="C79" s="175">
        <v>335000000</v>
      </c>
      <c r="D79" s="174"/>
      <c r="E79" s="174"/>
    </row>
    <row r="80" spans="1:5">
      <c r="A80" s="175">
        <v>68000000</v>
      </c>
      <c r="B80" s="174">
        <v>6</v>
      </c>
      <c r="C80" s="175">
        <v>408000000</v>
      </c>
      <c r="D80" s="174"/>
      <c r="E80" s="174"/>
    </row>
    <row r="81" spans="1:5">
      <c r="A81" s="175">
        <v>69000000</v>
      </c>
      <c r="B81" s="174">
        <v>3</v>
      </c>
      <c r="C81" s="175">
        <v>207000000</v>
      </c>
      <c r="D81" s="174"/>
      <c r="E81" s="174"/>
    </row>
    <row r="82" spans="1:5">
      <c r="A82" s="175">
        <v>70000000</v>
      </c>
      <c r="B82" s="174">
        <v>40</v>
      </c>
      <c r="C82" s="175">
        <v>2800000000</v>
      </c>
      <c r="D82" s="174"/>
      <c r="E82" s="174"/>
    </row>
    <row r="83" spans="1:5">
      <c r="A83" s="175">
        <v>71000000</v>
      </c>
      <c r="B83" s="174">
        <v>4</v>
      </c>
      <c r="C83" s="175">
        <v>284000000</v>
      </c>
      <c r="D83" s="174"/>
      <c r="E83" s="174"/>
    </row>
    <row r="84" spans="1:5">
      <c r="A84" s="175">
        <v>72000000</v>
      </c>
      <c r="B84" s="174">
        <v>7</v>
      </c>
      <c r="C84" s="175">
        <v>504000000</v>
      </c>
      <c r="D84" s="174"/>
      <c r="E84" s="174"/>
    </row>
    <row r="85" spans="1:5">
      <c r="A85" s="175">
        <v>73000000</v>
      </c>
      <c r="B85" s="174">
        <v>2</v>
      </c>
      <c r="C85" s="175">
        <v>146000000</v>
      </c>
      <c r="D85" s="174"/>
      <c r="E85" s="174"/>
    </row>
    <row r="86" spans="1:5">
      <c r="A86" s="175">
        <v>74000000</v>
      </c>
      <c r="B86" s="174">
        <v>5</v>
      </c>
      <c r="C86" s="175">
        <v>370000000</v>
      </c>
      <c r="D86" s="174"/>
      <c r="E86" s="174"/>
    </row>
    <row r="87" spans="1:5">
      <c r="A87" s="175">
        <v>75000000</v>
      </c>
      <c r="B87" s="174">
        <v>14</v>
      </c>
      <c r="C87" s="175">
        <v>1050000000</v>
      </c>
      <c r="D87" s="174"/>
      <c r="E87" s="174"/>
    </row>
    <row r="88" spans="1:5">
      <c r="A88" s="175">
        <v>76000000</v>
      </c>
      <c r="B88" s="174">
        <v>2</v>
      </c>
      <c r="C88" s="175">
        <v>152000000</v>
      </c>
      <c r="D88" s="174"/>
      <c r="E88" s="174"/>
    </row>
    <row r="89" spans="1:5">
      <c r="A89" s="175">
        <v>77000000</v>
      </c>
      <c r="B89" s="174">
        <v>2</v>
      </c>
      <c r="C89" s="175">
        <v>154000000</v>
      </c>
      <c r="D89" s="174"/>
      <c r="E89" s="174"/>
    </row>
    <row r="90" spans="1:5">
      <c r="A90" s="175">
        <v>78000000</v>
      </c>
      <c r="B90" s="174">
        <v>4</v>
      </c>
      <c r="C90" s="175">
        <v>312000000</v>
      </c>
      <c r="D90" s="174"/>
      <c r="E90" s="174"/>
    </row>
    <row r="91" spans="1:5">
      <c r="A91" s="175">
        <v>79000000</v>
      </c>
      <c r="B91" s="174">
        <v>2</v>
      </c>
      <c r="C91" s="175">
        <v>158000000</v>
      </c>
      <c r="D91" s="174"/>
      <c r="E91" s="174"/>
    </row>
    <row r="92" spans="1:5">
      <c r="A92" s="176">
        <v>80000000</v>
      </c>
      <c r="B92" s="177">
        <v>26</v>
      </c>
      <c r="C92" s="176">
        <v>2080000000</v>
      </c>
      <c r="D92" s="174"/>
      <c r="E92" s="174"/>
    </row>
    <row r="93" spans="1:5">
      <c r="A93" s="176">
        <v>81000000</v>
      </c>
      <c r="B93" s="177">
        <v>4</v>
      </c>
      <c r="C93" s="176">
        <v>324000000</v>
      </c>
      <c r="D93" s="174"/>
      <c r="E93" s="174"/>
    </row>
    <row r="94" spans="1:5">
      <c r="A94" s="176">
        <v>82000000</v>
      </c>
      <c r="B94" s="177">
        <v>3</v>
      </c>
      <c r="C94" s="176">
        <v>246000000</v>
      </c>
      <c r="D94" s="174"/>
      <c r="E94" s="174"/>
    </row>
    <row r="95" spans="1:5">
      <c r="A95" s="176">
        <v>83000000</v>
      </c>
      <c r="B95" s="177">
        <v>8</v>
      </c>
      <c r="C95" s="176">
        <v>664000000</v>
      </c>
      <c r="D95" s="174"/>
      <c r="E95" s="174"/>
    </row>
    <row r="96" spans="1:5">
      <c r="A96" s="176">
        <v>84000000</v>
      </c>
      <c r="B96" s="177">
        <v>1</v>
      </c>
      <c r="C96" s="176">
        <v>84000000</v>
      </c>
      <c r="D96" s="174"/>
      <c r="E96" s="174"/>
    </row>
    <row r="97" spans="1:5">
      <c r="A97" s="176">
        <v>85000000</v>
      </c>
      <c r="B97" s="177">
        <v>5</v>
      </c>
      <c r="C97" s="176">
        <v>425000000</v>
      </c>
      <c r="D97" s="174"/>
      <c r="E97" s="174"/>
    </row>
    <row r="98" spans="1:5">
      <c r="A98" s="176">
        <v>86000000</v>
      </c>
      <c r="B98" s="177">
        <v>5</v>
      </c>
      <c r="C98" s="176">
        <v>430000000</v>
      </c>
      <c r="D98" s="174"/>
      <c r="E98" s="174"/>
    </row>
    <row r="99" spans="1:5">
      <c r="A99" s="176">
        <v>87000000</v>
      </c>
      <c r="B99" s="177">
        <v>2</v>
      </c>
      <c r="C99" s="176">
        <v>174000000</v>
      </c>
      <c r="D99" s="174"/>
      <c r="E99" s="174"/>
    </row>
    <row r="100" spans="1:5">
      <c r="A100" s="176">
        <v>88000000</v>
      </c>
      <c r="B100" s="177">
        <v>2</v>
      </c>
      <c r="C100" s="176">
        <v>176000000</v>
      </c>
      <c r="D100" s="174"/>
      <c r="E100" s="174"/>
    </row>
    <row r="101" spans="1:5">
      <c r="A101" s="176">
        <v>89000000</v>
      </c>
      <c r="B101" s="177">
        <v>2</v>
      </c>
      <c r="C101" s="176">
        <v>178000000</v>
      </c>
      <c r="D101" s="174"/>
      <c r="E101" s="174"/>
    </row>
    <row r="102" spans="1:5">
      <c r="A102" s="176">
        <v>90000000</v>
      </c>
      <c r="B102" s="177">
        <v>18</v>
      </c>
      <c r="C102" s="176">
        <v>1620000000</v>
      </c>
      <c r="D102" s="174"/>
      <c r="E102" s="174"/>
    </row>
    <row r="103" spans="1:5">
      <c r="A103" s="176">
        <v>91000000</v>
      </c>
      <c r="B103" s="177">
        <v>6</v>
      </c>
      <c r="C103" s="176">
        <v>546000000</v>
      </c>
      <c r="D103" s="174"/>
      <c r="E103" s="174"/>
    </row>
    <row r="104" spans="1:5">
      <c r="A104" s="176">
        <v>92000000</v>
      </c>
      <c r="B104" s="177">
        <v>10</v>
      </c>
      <c r="C104" s="176">
        <v>920000000</v>
      </c>
      <c r="D104" s="174"/>
      <c r="E104" s="174"/>
    </row>
    <row r="105" spans="1:5">
      <c r="A105" s="176">
        <v>93000000</v>
      </c>
      <c r="B105" s="177">
        <v>6</v>
      </c>
      <c r="C105" s="176">
        <v>558000000</v>
      </c>
      <c r="D105" s="174"/>
      <c r="E105" s="174"/>
    </row>
    <row r="106" spans="1:5">
      <c r="A106" s="176">
        <v>94000000</v>
      </c>
      <c r="B106" s="177">
        <v>4</v>
      </c>
      <c r="C106" s="176">
        <v>376000000</v>
      </c>
      <c r="D106" s="174"/>
      <c r="E106" s="174"/>
    </row>
    <row r="107" spans="1:5">
      <c r="A107" s="176">
        <v>95000000</v>
      </c>
      <c r="B107" s="177">
        <v>5</v>
      </c>
      <c r="C107" s="176">
        <v>475000000</v>
      </c>
      <c r="D107" s="174"/>
      <c r="E107" s="174"/>
    </row>
    <row r="108" spans="1:5">
      <c r="A108" s="176">
        <v>96000000</v>
      </c>
      <c r="B108" s="177">
        <v>1</v>
      </c>
      <c r="C108" s="176">
        <v>96000000</v>
      </c>
      <c r="D108" s="174"/>
      <c r="E108" s="174"/>
    </row>
    <row r="109" spans="1:5">
      <c r="A109" s="176">
        <v>97000000</v>
      </c>
      <c r="B109" s="177">
        <v>4</v>
      </c>
      <c r="C109" s="176">
        <v>388000000</v>
      </c>
      <c r="D109" s="174"/>
      <c r="E109" s="174"/>
    </row>
    <row r="110" spans="1:5">
      <c r="A110" s="176">
        <v>98000000</v>
      </c>
      <c r="B110" s="177">
        <v>3</v>
      </c>
      <c r="C110" s="176">
        <v>294000000</v>
      </c>
      <c r="D110" s="174"/>
      <c r="E110" s="174"/>
    </row>
    <row r="111" spans="1:5">
      <c r="A111" s="176">
        <v>100000000</v>
      </c>
      <c r="B111" s="177">
        <v>28</v>
      </c>
      <c r="C111" s="176">
        <v>2800000000</v>
      </c>
      <c r="D111" s="174"/>
      <c r="E111" s="174"/>
    </row>
    <row r="112" spans="1:5">
      <c r="A112" s="176">
        <v>101000000</v>
      </c>
      <c r="B112" s="177">
        <v>3</v>
      </c>
      <c r="C112" s="176">
        <v>303000000</v>
      </c>
      <c r="D112" s="174"/>
      <c r="E112" s="174"/>
    </row>
    <row r="113" spans="1:5">
      <c r="A113" s="176">
        <v>102000000</v>
      </c>
      <c r="B113" s="177">
        <v>2</v>
      </c>
      <c r="C113" s="176">
        <v>204000000</v>
      </c>
      <c r="D113" s="174"/>
      <c r="E113" s="174"/>
    </row>
    <row r="114" spans="1:5">
      <c r="A114" s="176">
        <v>103000000</v>
      </c>
      <c r="B114" s="177">
        <v>2</v>
      </c>
      <c r="C114" s="176">
        <v>206000000</v>
      </c>
      <c r="D114" s="174"/>
      <c r="E114" s="174"/>
    </row>
    <row r="115" spans="1:5">
      <c r="A115" s="176">
        <v>104000000</v>
      </c>
      <c r="B115" s="177">
        <v>2</v>
      </c>
      <c r="C115" s="176">
        <v>208000000</v>
      </c>
      <c r="D115" s="174"/>
      <c r="E115" s="174"/>
    </row>
    <row r="116" spans="1:5">
      <c r="A116" s="176">
        <v>105000000</v>
      </c>
      <c r="B116" s="177">
        <v>5</v>
      </c>
      <c r="C116" s="176">
        <v>525000000</v>
      </c>
      <c r="D116" s="174"/>
      <c r="E116" s="174"/>
    </row>
    <row r="117" spans="1:5">
      <c r="A117" s="176">
        <v>106000000</v>
      </c>
      <c r="B117" s="177">
        <v>2</v>
      </c>
      <c r="C117" s="176">
        <v>212000000</v>
      </c>
      <c r="D117" s="174"/>
      <c r="E117" s="174"/>
    </row>
    <row r="118" spans="1:5">
      <c r="A118" s="176">
        <v>107000000</v>
      </c>
      <c r="B118" s="177">
        <v>2</v>
      </c>
      <c r="C118" s="176">
        <v>214000000</v>
      </c>
      <c r="D118" s="174"/>
      <c r="E118" s="174"/>
    </row>
    <row r="119" spans="1:5">
      <c r="A119" s="176">
        <v>108000000</v>
      </c>
      <c r="B119" s="177">
        <v>2</v>
      </c>
      <c r="C119" s="176">
        <v>216000000</v>
      </c>
      <c r="D119" s="174"/>
      <c r="E119" s="174"/>
    </row>
    <row r="120" spans="1:5">
      <c r="A120" s="176">
        <v>109000000</v>
      </c>
      <c r="B120" s="177">
        <v>3</v>
      </c>
      <c r="C120" s="176">
        <v>327000000</v>
      </c>
      <c r="D120" s="174"/>
      <c r="E120" s="174"/>
    </row>
    <row r="121" spans="1:5">
      <c r="A121" s="176">
        <v>110000000</v>
      </c>
      <c r="B121" s="177">
        <v>8</v>
      </c>
      <c r="C121" s="176">
        <v>880000000</v>
      </c>
      <c r="D121" s="174"/>
      <c r="E121" s="174"/>
    </row>
    <row r="122" spans="1:5">
      <c r="A122" s="176">
        <v>111000000</v>
      </c>
      <c r="B122" s="177">
        <v>1</v>
      </c>
      <c r="C122" s="176">
        <v>111000000</v>
      </c>
      <c r="D122" s="174"/>
      <c r="E122" s="174"/>
    </row>
    <row r="123" spans="1:5">
      <c r="A123" s="176">
        <v>112000000</v>
      </c>
      <c r="B123" s="177">
        <v>2</v>
      </c>
      <c r="C123" s="176">
        <v>224000000</v>
      </c>
      <c r="D123" s="174"/>
      <c r="E123" s="174"/>
    </row>
    <row r="124" spans="1:5">
      <c r="A124" s="176">
        <v>113000000</v>
      </c>
      <c r="B124" s="177">
        <v>3</v>
      </c>
      <c r="C124" s="176">
        <v>339000000</v>
      </c>
      <c r="D124" s="174"/>
      <c r="E124" s="174"/>
    </row>
    <row r="125" spans="1:5">
      <c r="A125" s="176">
        <v>114000000</v>
      </c>
      <c r="B125" s="177">
        <v>1</v>
      </c>
      <c r="C125" s="176">
        <v>114000000</v>
      </c>
      <c r="D125" s="174"/>
      <c r="E125" s="174"/>
    </row>
    <row r="126" spans="1:5">
      <c r="A126" s="176">
        <v>115000000</v>
      </c>
      <c r="B126" s="177">
        <v>4</v>
      </c>
      <c r="C126" s="176">
        <v>460000000</v>
      </c>
      <c r="D126" s="174"/>
      <c r="E126" s="174"/>
    </row>
    <row r="127" spans="1:5">
      <c r="A127" s="176">
        <v>117000000</v>
      </c>
      <c r="B127" s="177">
        <v>1</v>
      </c>
      <c r="C127" s="176">
        <v>117000000</v>
      </c>
      <c r="D127" s="174"/>
      <c r="E127" s="174"/>
    </row>
    <row r="128" spans="1:5">
      <c r="A128" s="176">
        <v>118000000</v>
      </c>
      <c r="B128" s="177">
        <v>4</v>
      </c>
      <c r="C128" s="176">
        <v>472000000</v>
      </c>
      <c r="D128" s="174"/>
      <c r="E128" s="174"/>
    </row>
    <row r="129" spans="1:5">
      <c r="A129" s="176">
        <v>119000000</v>
      </c>
      <c r="B129" s="177">
        <v>2</v>
      </c>
      <c r="C129" s="176">
        <v>238000000</v>
      </c>
      <c r="D129" s="174"/>
      <c r="E129" s="174"/>
    </row>
    <row r="130" spans="1:5">
      <c r="A130" s="176">
        <v>120000000</v>
      </c>
      <c r="B130" s="177">
        <v>10</v>
      </c>
      <c r="C130" s="176">
        <v>1200000000</v>
      </c>
      <c r="D130" s="174"/>
      <c r="E130" s="174"/>
    </row>
    <row r="131" spans="1:5">
      <c r="A131" s="176">
        <v>121000000</v>
      </c>
      <c r="B131" s="177">
        <v>1</v>
      </c>
      <c r="C131" s="176">
        <v>121000000</v>
      </c>
      <c r="D131" s="174"/>
      <c r="E131" s="174"/>
    </row>
    <row r="132" spans="1:5">
      <c r="A132" s="176">
        <v>122000000</v>
      </c>
      <c r="B132" s="177">
        <v>2</v>
      </c>
      <c r="C132" s="176">
        <v>244000000</v>
      </c>
      <c r="D132" s="174"/>
      <c r="E132" s="174"/>
    </row>
    <row r="133" spans="1:5">
      <c r="A133" s="176">
        <v>123000000</v>
      </c>
      <c r="B133" s="177">
        <v>1</v>
      </c>
      <c r="C133" s="176">
        <v>123000000</v>
      </c>
      <c r="D133" s="174"/>
      <c r="E133" s="174"/>
    </row>
    <row r="134" spans="1:5">
      <c r="A134" s="176">
        <v>124000000</v>
      </c>
      <c r="B134" s="177">
        <v>1</v>
      </c>
      <c r="C134" s="176">
        <v>124000000</v>
      </c>
      <c r="D134" s="174"/>
      <c r="E134" s="174"/>
    </row>
    <row r="135" spans="1:5">
      <c r="A135" s="176">
        <v>126000000</v>
      </c>
      <c r="B135" s="177">
        <v>1</v>
      </c>
      <c r="C135" s="176">
        <v>126000000</v>
      </c>
      <c r="D135" s="174"/>
      <c r="E135" s="174"/>
    </row>
    <row r="136" spans="1:5">
      <c r="A136" s="176">
        <v>127000000</v>
      </c>
      <c r="B136" s="177">
        <v>2</v>
      </c>
      <c r="C136" s="176">
        <v>254000000</v>
      </c>
      <c r="D136" s="174"/>
      <c r="E136" s="174"/>
    </row>
    <row r="137" spans="1:5">
      <c r="A137" s="176">
        <v>130000000</v>
      </c>
      <c r="B137" s="177">
        <v>2</v>
      </c>
      <c r="C137" s="176">
        <v>260000000</v>
      </c>
      <c r="D137" s="174"/>
      <c r="E137" s="174"/>
    </row>
    <row r="138" spans="1:5">
      <c r="A138" s="176">
        <v>131000000</v>
      </c>
      <c r="B138" s="177">
        <v>1</v>
      </c>
      <c r="C138" s="176">
        <v>131000000</v>
      </c>
      <c r="D138" s="174"/>
      <c r="E138" s="174"/>
    </row>
    <row r="139" spans="1:5">
      <c r="A139" s="176">
        <v>135000000</v>
      </c>
      <c r="B139" s="177">
        <v>2</v>
      </c>
      <c r="C139" s="176">
        <v>270000000</v>
      </c>
      <c r="D139" s="174"/>
      <c r="E139" s="174"/>
    </row>
    <row r="140" spans="1:5">
      <c r="A140" s="176">
        <v>136000000</v>
      </c>
      <c r="B140" s="177">
        <v>1</v>
      </c>
      <c r="C140" s="176">
        <v>136000000</v>
      </c>
      <c r="D140" s="174"/>
      <c r="E140" s="174"/>
    </row>
    <row r="141" spans="1:5">
      <c r="A141" s="176">
        <v>138000000</v>
      </c>
      <c r="B141" s="177">
        <v>1</v>
      </c>
      <c r="C141" s="176">
        <v>138000000</v>
      </c>
      <c r="D141" s="174"/>
      <c r="E141" s="174"/>
    </row>
    <row r="142" spans="1:5">
      <c r="A142" s="176">
        <v>140000000</v>
      </c>
      <c r="B142" s="177">
        <v>7</v>
      </c>
      <c r="C142" s="176">
        <v>980000000</v>
      </c>
      <c r="D142" s="174"/>
      <c r="E142" s="174"/>
    </row>
    <row r="143" spans="1:5">
      <c r="A143" s="176">
        <v>142000000</v>
      </c>
      <c r="B143" s="177">
        <v>2</v>
      </c>
      <c r="C143" s="176">
        <v>284000000</v>
      </c>
      <c r="D143" s="174"/>
      <c r="E143" s="174"/>
    </row>
    <row r="144" spans="1:5">
      <c r="A144" s="176">
        <v>144000000</v>
      </c>
      <c r="B144" s="177">
        <v>1</v>
      </c>
      <c r="C144" s="176">
        <v>144000000</v>
      </c>
      <c r="D144" s="174"/>
      <c r="E144" s="174"/>
    </row>
    <row r="145" spans="1:7">
      <c r="A145" s="176">
        <v>145000000</v>
      </c>
      <c r="B145" s="177">
        <v>1</v>
      </c>
      <c r="C145" s="176">
        <v>145000000</v>
      </c>
      <c r="D145" s="174"/>
      <c r="E145" s="174"/>
    </row>
    <row r="146" spans="1:7">
      <c r="A146" s="176">
        <v>150000000</v>
      </c>
      <c r="B146" s="177">
        <v>68</v>
      </c>
      <c r="C146" s="176">
        <v>10200000000</v>
      </c>
      <c r="D146" s="174"/>
      <c r="E146" s="174"/>
    </row>
    <row r="147" spans="1:7">
      <c r="A147" s="174" t="s">
        <v>6716</v>
      </c>
      <c r="B147" s="175">
        <v>1461</v>
      </c>
      <c r="C147" s="175">
        <v>65319338880</v>
      </c>
      <c r="D147" s="174"/>
      <c r="E147" s="174"/>
    </row>
    <row r="148" spans="1:7">
      <c r="A148" s="174"/>
      <c r="B148" s="174"/>
      <c r="C148" s="174"/>
      <c r="D148" s="174"/>
      <c r="E148" s="174"/>
    </row>
    <row r="149" spans="1:7">
      <c r="A149" s="174"/>
      <c r="B149" s="174"/>
      <c r="C149" s="174"/>
      <c r="D149" s="174"/>
      <c r="E149" s="174"/>
    </row>
    <row r="150" spans="1:7">
      <c r="A150" s="174"/>
      <c r="B150" s="174"/>
      <c r="C150" s="174"/>
      <c r="D150" s="174"/>
      <c r="E150" s="174"/>
    </row>
    <row r="151" spans="1:7">
      <c r="A151" s="174" t="s">
        <v>6878</v>
      </c>
      <c r="B151" s="175">
        <f>+CONSOLIDADO!G19</f>
        <v>54873886373</v>
      </c>
      <c r="C151" s="174"/>
      <c r="D151" s="174"/>
      <c r="E151" s="174" t="s">
        <v>6881</v>
      </c>
      <c r="F151" s="175">
        <f>SUM(C92:C146)</f>
        <v>33104000000</v>
      </c>
    </row>
    <row r="152" spans="1:7">
      <c r="A152" s="174" t="s">
        <v>6506</v>
      </c>
      <c r="B152" s="178">
        <v>8.0000000000000002E-3</v>
      </c>
      <c r="C152" s="174"/>
      <c r="D152" s="174"/>
      <c r="E152" s="174" t="s">
        <v>6506</v>
      </c>
      <c r="F152" s="178">
        <v>8.0000000000000002E-3</v>
      </c>
    </row>
    <row r="153" spans="1:7">
      <c r="A153" s="174" t="s">
        <v>6873</v>
      </c>
      <c r="B153" s="174">
        <v>12</v>
      </c>
      <c r="C153" s="174"/>
      <c r="D153" s="174"/>
      <c r="E153" s="174" t="s">
        <v>6873</v>
      </c>
      <c r="F153" s="174">
        <v>84</v>
      </c>
    </row>
    <row r="154" spans="1:7">
      <c r="A154" s="174" t="s">
        <v>6874</v>
      </c>
      <c r="B154" s="175">
        <f>FV(B152,B153,0,-B151)</f>
        <v>60379860450.795097</v>
      </c>
      <c r="C154" s="174"/>
      <c r="D154" s="174"/>
      <c r="E154" s="174" t="s">
        <v>6874</v>
      </c>
      <c r="F154" s="182">
        <f>FV(F152,F153,0,-F151)</f>
        <v>64649500019.274498</v>
      </c>
    </row>
    <row r="155" spans="1:7">
      <c r="A155" s="174"/>
      <c r="B155" s="175"/>
      <c r="C155" s="174"/>
      <c r="D155" s="174"/>
      <c r="E155" s="174"/>
    </row>
    <row r="156" spans="1:7">
      <c r="A156" s="174"/>
      <c r="B156" s="174"/>
      <c r="C156" s="174"/>
      <c r="D156" s="174"/>
      <c r="E156" s="174"/>
    </row>
    <row r="157" spans="1:7">
      <c r="A157" s="174" t="s">
        <v>6877</v>
      </c>
      <c r="B157" s="175">
        <v>120913000000</v>
      </c>
      <c r="C157" s="174"/>
      <c r="D157" s="174"/>
      <c r="E157" s="183" t="s">
        <v>6882</v>
      </c>
      <c r="F157" s="184">
        <v>7826000000</v>
      </c>
      <c r="G157" s="4"/>
    </row>
    <row r="158" spans="1:7">
      <c r="A158" s="174" t="s">
        <v>6506</v>
      </c>
      <c r="B158" s="178">
        <v>8.0000000000000002E-3</v>
      </c>
      <c r="C158" s="174"/>
      <c r="D158" s="174"/>
      <c r="E158" s="183" t="s">
        <v>6506</v>
      </c>
      <c r="F158" s="191">
        <v>6.1000000000000004E-3</v>
      </c>
    </row>
    <row r="159" spans="1:7">
      <c r="A159" s="174" t="s">
        <v>6873</v>
      </c>
      <c r="B159" s="174">
        <v>36</v>
      </c>
      <c r="C159" s="175"/>
      <c r="D159" s="174"/>
      <c r="E159" s="183" t="s">
        <v>6873</v>
      </c>
      <c r="F159" s="183">
        <v>84</v>
      </c>
    </row>
    <row r="160" spans="1:7">
      <c r="A160" s="174" t="s">
        <v>6874</v>
      </c>
      <c r="B160" s="175">
        <f>FV(B158,B159,0,-B157)</f>
        <v>161083906254.91821</v>
      </c>
      <c r="C160" s="175"/>
      <c r="D160" s="175"/>
      <c r="E160" s="183" t="s">
        <v>6874</v>
      </c>
      <c r="F160" s="184">
        <f>FV(F158,F159,0,-F157)</f>
        <v>13043566586.308672</v>
      </c>
    </row>
    <row r="161" spans="1:7">
      <c r="A161" s="174"/>
      <c r="B161" s="175"/>
      <c r="C161" s="175"/>
      <c r="D161" s="175"/>
      <c r="E161" s="174"/>
    </row>
    <row r="162" spans="1:7">
      <c r="A162" s="174" t="s">
        <v>6880</v>
      </c>
      <c r="B162" s="175">
        <f>SUM(F168:F191)</f>
        <v>176235562382</v>
      </c>
      <c r="C162" s="174"/>
      <c r="D162" s="174"/>
      <c r="E162" s="174"/>
    </row>
    <row r="163" spans="1:7">
      <c r="A163" s="174"/>
      <c r="B163" s="174"/>
      <c r="C163" s="174"/>
      <c r="D163" s="174"/>
      <c r="E163" s="174"/>
    </row>
    <row r="164" spans="1:7">
      <c r="A164" s="174"/>
      <c r="B164" s="174"/>
      <c r="C164" s="174"/>
      <c r="D164" s="174"/>
      <c r="E164" s="174"/>
    </row>
    <row r="165" spans="1:7">
      <c r="A165" s="174"/>
      <c r="B165" s="174"/>
      <c r="C165" s="174"/>
      <c r="D165" s="174"/>
      <c r="E165" s="174"/>
    </row>
    <row r="166" spans="1:7">
      <c r="A166" s="174"/>
      <c r="B166" s="174"/>
      <c r="C166" s="174"/>
      <c r="D166" s="174"/>
      <c r="E166" s="174"/>
    </row>
    <row r="167" spans="1:7">
      <c r="A167" s="179"/>
      <c r="B167" s="179"/>
      <c r="C167" s="186" t="s">
        <v>6713</v>
      </c>
      <c r="D167" s="186" t="s">
        <v>6875</v>
      </c>
      <c r="E167" s="187" t="s">
        <v>6876</v>
      </c>
      <c r="F167" s="186" t="s">
        <v>6879</v>
      </c>
      <c r="G167" s="186" t="s">
        <v>6712</v>
      </c>
    </row>
    <row r="168" spans="1:7">
      <c r="A168" s="179">
        <v>2022</v>
      </c>
      <c r="B168" s="179" t="s">
        <v>6860</v>
      </c>
      <c r="D168" s="181">
        <v>6086115940</v>
      </c>
      <c r="E168" s="188">
        <v>1281957489</v>
      </c>
      <c r="F168" s="181">
        <f>+D168+E168</f>
        <v>7368073429</v>
      </c>
      <c r="G168" s="186"/>
    </row>
    <row r="169" spans="1:7">
      <c r="A169" s="179">
        <v>2022</v>
      </c>
      <c r="B169" s="179" t="s">
        <v>6861</v>
      </c>
      <c r="C169" s="179"/>
      <c r="D169" s="181">
        <v>5927460807</v>
      </c>
      <c r="E169" s="188">
        <v>1240684952</v>
      </c>
      <c r="F169" s="181">
        <f t="shared" ref="F169:F179" si="0">+D169+E169</f>
        <v>7168145759</v>
      </c>
      <c r="G169" s="186"/>
    </row>
    <row r="170" spans="1:7">
      <c r="A170" s="179">
        <v>2022</v>
      </c>
      <c r="B170" s="179" t="s">
        <v>6862</v>
      </c>
      <c r="C170" s="179"/>
      <c r="D170" s="181">
        <v>5864984849</v>
      </c>
      <c r="E170" s="188">
        <v>1291267270</v>
      </c>
      <c r="F170" s="181">
        <f t="shared" si="0"/>
        <v>7156252119</v>
      </c>
      <c r="G170" s="186"/>
    </row>
    <row r="171" spans="1:7">
      <c r="A171" s="179">
        <v>2022</v>
      </c>
      <c r="B171" s="179" t="s">
        <v>6863</v>
      </c>
      <c r="C171" s="179"/>
      <c r="D171" s="181">
        <v>5680028341</v>
      </c>
      <c r="E171" s="188">
        <v>1318901242</v>
      </c>
      <c r="F171" s="181">
        <f t="shared" si="0"/>
        <v>6998929583</v>
      </c>
      <c r="G171" s="186"/>
    </row>
    <row r="172" spans="1:7">
      <c r="A172" s="179">
        <v>2022</v>
      </c>
      <c r="B172" s="179" t="s">
        <v>6864</v>
      </c>
      <c r="C172" s="179"/>
      <c r="D172" s="181">
        <v>5457123714</v>
      </c>
      <c r="E172" s="188">
        <v>1359580287</v>
      </c>
      <c r="F172" s="181">
        <f t="shared" si="0"/>
        <v>6816704001</v>
      </c>
      <c r="G172" s="186"/>
    </row>
    <row r="173" spans="1:7">
      <c r="A173" s="179">
        <v>2022</v>
      </c>
      <c r="B173" s="179" t="s">
        <v>6865</v>
      </c>
      <c r="C173" s="179"/>
      <c r="D173" s="181">
        <v>5776292100</v>
      </c>
      <c r="E173" s="188">
        <v>1402614418</v>
      </c>
      <c r="F173" s="181">
        <f t="shared" si="0"/>
        <v>7178906518</v>
      </c>
      <c r="G173" s="186"/>
    </row>
    <row r="174" spans="1:7">
      <c r="A174" s="179">
        <v>2022</v>
      </c>
      <c r="B174" s="179" t="s">
        <v>6866</v>
      </c>
      <c r="C174" s="179"/>
      <c r="D174" s="181">
        <v>5512223431</v>
      </c>
      <c r="E174" s="188">
        <v>1476201301</v>
      </c>
      <c r="F174" s="181">
        <f t="shared" si="0"/>
        <v>6988424732</v>
      </c>
      <c r="G174" s="186"/>
    </row>
    <row r="175" spans="1:7">
      <c r="A175" s="179">
        <v>2022</v>
      </c>
      <c r="B175" s="179" t="s">
        <v>6867</v>
      </c>
      <c r="C175" s="179"/>
      <c r="D175" s="181">
        <v>6046547240</v>
      </c>
      <c r="E175" s="188">
        <v>1508288285</v>
      </c>
      <c r="F175" s="181">
        <f t="shared" si="0"/>
        <v>7554835525</v>
      </c>
      <c r="G175" s="186"/>
    </row>
    <row r="176" spans="1:7">
      <c r="A176" s="179">
        <v>2022</v>
      </c>
      <c r="B176" s="179" t="s">
        <v>6868</v>
      </c>
      <c r="C176" s="179"/>
      <c r="D176" s="181">
        <v>6315008471</v>
      </c>
      <c r="E176" s="188">
        <v>1602448993</v>
      </c>
      <c r="F176" s="181">
        <f t="shared" si="0"/>
        <v>7917457464</v>
      </c>
      <c r="G176" s="186"/>
    </row>
    <row r="177" spans="1:9">
      <c r="A177" s="179">
        <v>2022</v>
      </c>
      <c r="B177" s="179" t="s">
        <v>6869</v>
      </c>
      <c r="C177" s="179"/>
      <c r="D177" s="181">
        <v>6871767263</v>
      </c>
      <c r="E177" s="188">
        <v>1661489588</v>
      </c>
      <c r="F177" s="181">
        <f t="shared" si="0"/>
        <v>8533256851</v>
      </c>
      <c r="G177" s="186"/>
    </row>
    <row r="178" spans="1:9">
      <c r="A178" s="179">
        <v>2022</v>
      </c>
      <c r="B178" s="179" t="s">
        <v>6870</v>
      </c>
      <c r="C178" s="179"/>
      <c r="D178" s="181">
        <v>7524596249</v>
      </c>
      <c r="E178" s="188">
        <v>1686579008</v>
      </c>
      <c r="F178" s="181">
        <f t="shared" si="0"/>
        <v>9211175257</v>
      </c>
      <c r="G178" s="186"/>
    </row>
    <row r="179" spans="1:9">
      <c r="A179" s="189">
        <v>2022</v>
      </c>
      <c r="B179" s="189" t="s">
        <v>6871</v>
      </c>
      <c r="C179" s="189">
        <v>8876</v>
      </c>
      <c r="D179" s="190">
        <v>7373180085</v>
      </c>
      <c r="E179" s="190">
        <v>1666402265</v>
      </c>
      <c r="F179" s="190">
        <f t="shared" si="0"/>
        <v>9039582350</v>
      </c>
      <c r="G179" s="181">
        <v>120913000000</v>
      </c>
    </row>
    <row r="180" spans="1:9">
      <c r="A180" s="183">
        <v>2023</v>
      </c>
      <c r="B180" s="183" t="s">
        <v>6860</v>
      </c>
      <c r="C180" s="183">
        <v>8678</v>
      </c>
      <c r="D180" s="184">
        <v>6098165969</v>
      </c>
      <c r="E180" s="184">
        <v>1661272470</v>
      </c>
      <c r="F180" s="185">
        <f t="shared" ref="F180:F195" si="1">+D180+E180</f>
        <v>7759438439</v>
      </c>
      <c r="G180" s="181">
        <v>80000000000</v>
      </c>
    </row>
    <row r="181" spans="1:9">
      <c r="A181" s="108">
        <v>2023</v>
      </c>
      <c r="B181" s="108" t="s">
        <v>6861</v>
      </c>
      <c r="C181" s="108">
        <v>8458</v>
      </c>
      <c r="D181" s="109">
        <v>5494771784</v>
      </c>
      <c r="E181" s="109">
        <v>1621007344</v>
      </c>
      <c r="F181" s="109">
        <f t="shared" si="1"/>
        <v>7115779128</v>
      </c>
      <c r="G181" s="181">
        <v>80000000000</v>
      </c>
    </row>
    <row r="182" spans="1:9">
      <c r="A182" s="79">
        <v>2023</v>
      </c>
      <c r="B182" s="79" t="s">
        <v>6862</v>
      </c>
      <c r="C182" s="79">
        <v>8350</v>
      </c>
      <c r="D182" s="107">
        <v>5095416756</v>
      </c>
      <c r="E182" s="107">
        <v>1592727391</v>
      </c>
      <c r="F182" s="107">
        <f t="shared" si="1"/>
        <v>6688144147</v>
      </c>
      <c r="G182" s="181">
        <v>80000000000</v>
      </c>
    </row>
    <row r="183" spans="1:9">
      <c r="A183" s="58">
        <v>2023</v>
      </c>
      <c r="B183" s="58" t="s">
        <v>6863</v>
      </c>
      <c r="C183" s="58">
        <v>8361</v>
      </c>
      <c r="D183" s="59">
        <v>5032691431</v>
      </c>
      <c r="E183" s="59">
        <v>1620284569</v>
      </c>
      <c r="F183" s="59">
        <f t="shared" si="1"/>
        <v>6652976000</v>
      </c>
      <c r="G183" s="181">
        <v>80000000000</v>
      </c>
    </row>
    <row r="184" spans="1:9">
      <c r="A184" s="179">
        <v>2023</v>
      </c>
      <c r="B184" s="179" t="s">
        <v>6864</v>
      </c>
      <c r="C184" s="179">
        <v>8193</v>
      </c>
      <c r="D184" s="181">
        <v>5404321379</v>
      </c>
      <c r="E184" s="181">
        <v>1655434114</v>
      </c>
      <c r="F184" s="4">
        <f t="shared" si="1"/>
        <v>7059755493</v>
      </c>
      <c r="G184" s="181">
        <v>80000000000</v>
      </c>
    </row>
    <row r="185" spans="1:9">
      <c r="A185" s="179">
        <v>2023</v>
      </c>
      <c r="B185" s="179" t="s">
        <v>6865</v>
      </c>
      <c r="C185" s="179">
        <v>8050</v>
      </c>
      <c r="D185" s="181">
        <v>5492286160</v>
      </c>
      <c r="E185" s="181">
        <v>1631184606</v>
      </c>
      <c r="F185" s="4">
        <f t="shared" si="1"/>
        <v>7123470766</v>
      </c>
      <c r="G185" s="181">
        <v>80000000000</v>
      </c>
    </row>
    <row r="186" spans="1:9">
      <c r="A186" s="179">
        <v>2023</v>
      </c>
      <c r="B186" s="179" t="s">
        <v>6866</v>
      </c>
      <c r="C186" s="179">
        <v>7898</v>
      </c>
      <c r="D186" s="181">
        <v>5813960431</v>
      </c>
      <c r="E186" s="181">
        <v>1634490976</v>
      </c>
      <c r="F186" s="4">
        <f t="shared" si="1"/>
        <v>7448451407</v>
      </c>
      <c r="G186" s="181">
        <v>80000000000</v>
      </c>
    </row>
    <row r="187" spans="1:9">
      <c r="A187" s="179">
        <v>2023</v>
      </c>
      <c r="B187" s="179" t="s">
        <v>6867</v>
      </c>
      <c r="C187" s="179">
        <v>7640</v>
      </c>
      <c r="D187" s="181">
        <v>5510334669</v>
      </c>
      <c r="E187" s="181">
        <v>1632238481</v>
      </c>
      <c r="F187" s="4">
        <f t="shared" si="1"/>
        <v>7142573150</v>
      </c>
      <c r="G187" s="181">
        <v>80000000000</v>
      </c>
    </row>
    <row r="188" spans="1:9">
      <c r="A188" s="179">
        <v>2023</v>
      </c>
      <c r="B188" s="179" t="s">
        <v>6868</v>
      </c>
      <c r="C188" s="179">
        <v>7389</v>
      </c>
      <c r="D188" s="181">
        <v>4846885420</v>
      </c>
      <c r="E188" s="181">
        <v>1597434686</v>
      </c>
      <c r="F188" s="4">
        <f t="shared" si="1"/>
        <v>6444320106</v>
      </c>
      <c r="G188" s="181">
        <v>80000000000</v>
      </c>
    </row>
    <row r="189" spans="1:9">
      <c r="A189" s="179">
        <v>2023</v>
      </c>
      <c r="B189" s="179" t="s">
        <v>6869</v>
      </c>
      <c r="C189" s="179">
        <v>7122</v>
      </c>
      <c r="D189" s="181">
        <v>5100818884</v>
      </c>
      <c r="E189" s="181">
        <v>1558320006</v>
      </c>
      <c r="F189" s="4">
        <f t="shared" si="1"/>
        <v>6659138890</v>
      </c>
      <c r="G189" s="181">
        <v>80000000000</v>
      </c>
    </row>
    <row r="190" spans="1:9">
      <c r="A190" s="179">
        <v>2023</v>
      </c>
      <c r="B190" s="179" t="s">
        <v>6870</v>
      </c>
      <c r="C190" s="179">
        <v>7183</v>
      </c>
      <c r="D190" s="181">
        <v>4959864505</v>
      </c>
      <c r="E190" s="181">
        <v>1534317854</v>
      </c>
      <c r="F190" s="4">
        <f t="shared" si="1"/>
        <v>6494182359</v>
      </c>
      <c r="G190" s="181">
        <v>80000000000</v>
      </c>
    </row>
    <row r="191" spans="1:9">
      <c r="A191" s="189">
        <v>2023</v>
      </c>
      <c r="B191" s="189" t="s">
        <v>6871</v>
      </c>
      <c r="C191" s="189">
        <v>7114</v>
      </c>
      <c r="D191" s="190">
        <v>6088853009</v>
      </c>
      <c r="E191" s="190">
        <v>1626735900</v>
      </c>
      <c r="F191" s="190">
        <f t="shared" si="1"/>
        <v>7715588909</v>
      </c>
      <c r="G191" s="181">
        <v>80000000000</v>
      </c>
      <c r="I191" s="173"/>
    </row>
    <row r="192" spans="1:9">
      <c r="A192" s="183">
        <v>2024</v>
      </c>
      <c r="B192" s="183" t="s">
        <v>6860</v>
      </c>
      <c r="C192" s="183">
        <v>7050</v>
      </c>
      <c r="D192" s="184">
        <v>4970474269</v>
      </c>
      <c r="E192" s="185">
        <v>1610509251</v>
      </c>
      <c r="F192" s="185">
        <f t="shared" si="1"/>
        <v>6580983520</v>
      </c>
      <c r="G192" s="181">
        <v>80598000000</v>
      </c>
    </row>
    <row r="193" spans="1:19">
      <c r="A193" s="108">
        <v>2024</v>
      </c>
      <c r="B193" s="108" t="s">
        <v>6861</v>
      </c>
      <c r="C193" s="108">
        <v>6994</v>
      </c>
      <c r="D193" s="109">
        <v>4973425237</v>
      </c>
      <c r="E193" s="109">
        <v>1572856819</v>
      </c>
      <c r="F193" s="109">
        <f t="shared" si="1"/>
        <v>6546282056</v>
      </c>
      <c r="G193" s="181">
        <v>80598000000</v>
      </c>
    </row>
    <row r="194" spans="1:19">
      <c r="A194" s="79">
        <v>2024</v>
      </c>
      <c r="B194" s="79" t="s">
        <v>6862</v>
      </c>
      <c r="C194" s="79">
        <v>6824</v>
      </c>
      <c r="D194" s="107">
        <v>4264472859</v>
      </c>
      <c r="E194" s="107">
        <v>1565094170</v>
      </c>
      <c r="F194" s="107">
        <f t="shared" si="1"/>
        <v>5829567029</v>
      </c>
      <c r="G194" s="181">
        <v>80598000000</v>
      </c>
    </row>
    <row r="195" spans="1:19">
      <c r="A195" s="58">
        <v>2024</v>
      </c>
      <c r="B195" s="58" t="s">
        <v>6863</v>
      </c>
      <c r="C195" s="58"/>
      <c r="D195" s="59">
        <v>5980340660</v>
      </c>
      <c r="E195" s="59">
        <v>1555414723</v>
      </c>
      <c r="F195" s="59">
        <f t="shared" si="1"/>
        <v>7535755383</v>
      </c>
      <c r="G195" s="181"/>
    </row>
    <row r="196" spans="1:19">
      <c r="A196" s="179"/>
      <c r="B196" s="179"/>
      <c r="C196" s="179"/>
      <c r="D196" s="181">
        <f>SUM(D179:D195)</f>
        <v>92500263507</v>
      </c>
      <c r="E196" s="181">
        <f>SUM(E179:E195)</f>
        <v>27335725625</v>
      </c>
      <c r="G196" s="180"/>
    </row>
    <row r="197" spans="1:19">
      <c r="A197" s="174"/>
      <c r="B197" s="174"/>
      <c r="C197" s="174"/>
      <c r="D197" s="174"/>
      <c r="E197" s="174"/>
    </row>
    <row r="198" spans="1:19">
      <c r="A198" s="174"/>
      <c r="B198" s="174"/>
      <c r="C198" s="174"/>
      <c r="D198" s="174"/>
      <c r="E198" s="174"/>
    </row>
    <row r="199" spans="1:19">
      <c r="A199" s="174"/>
      <c r="B199" s="174"/>
      <c r="C199" s="174"/>
      <c r="D199" s="174"/>
      <c r="E199" s="174"/>
    </row>
    <row r="200" spans="1:19">
      <c r="A200" s="174"/>
      <c r="B200" s="174"/>
      <c r="C200" s="174"/>
      <c r="D200" s="174"/>
      <c r="E200" s="174"/>
    </row>
    <row r="201" spans="1:19">
      <c r="A201" s="294" t="s">
        <v>6902</v>
      </c>
      <c r="B201" s="294"/>
      <c r="C201" s="294"/>
      <c r="D201" s="294"/>
      <c r="E201" s="294"/>
      <c r="F201" s="294"/>
      <c r="G201" s="294"/>
      <c r="H201" s="294"/>
      <c r="L201" s="294" t="s">
        <v>6902</v>
      </c>
      <c r="M201" s="294"/>
      <c r="N201" s="294"/>
      <c r="O201" s="294"/>
      <c r="P201" s="294"/>
      <c r="Q201" s="294"/>
      <c r="R201" s="294"/>
      <c r="S201" s="294"/>
    </row>
    <row r="202" spans="1:19">
      <c r="A202" s="192" t="s">
        <v>6883</v>
      </c>
      <c r="B202" t="s">
        <v>6885</v>
      </c>
      <c r="C202" s="192" t="s">
        <v>6884</v>
      </c>
      <c r="D202" t="s">
        <v>6886</v>
      </c>
      <c r="E202" s="193" t="s">
        <v>6887</v>
      </c>
      <c r="L202" s="192" t="s">
        <v>6883</v>
      </c>
      <c r="M202" t="s">
        <v>6885</v>
      </c>
      <c r="N202" s="193" t="s">
        <v>6884</v>
      </c>
    </row>
    <row r="203" spans="1:19">
      <c r="B203" s="173"/>
      <c r="E203" s="192" t="s">
        <v>6888</v>
      </c>
      <c r="M203" s="173"/>
      <c r="N203" s="217" t="s">
        <v>6887</v>
      </c>
      <c r="P203" s="192"/>
    </row>
    <row r="205" spans="1:19">
      <c r="A205" s="192" t="s">
        <v>6883</v>
      </c>
      <c r="B205" t="s">
        <v>6885</v>
      </c>
      <c r="C205" s="4">
        <f>+B157</f>
        <v>120913000000</v>
      </c>
      <c r="D205" t="s">
        <v>6886</v>
      </c>
      <c r="E205" s="194">
        <f>1+H205</f>
        <v>1.1312</v>
      </c>
      <c r="H205">
        <f>13.12/100</f>
        <v>0.13119999999999998</v>
      </c>
      <c r="L205" s="192" t="s">
        <v>6883</v>
      </c>
      <c r="M205" t="s">
        <v>6885</v>
      </c>
      <c r="N205" s="4">
        <f>+C205</f>
        <v>120913000000</v>
      </c>
      <c r="P205" s="194"/>
      <c r="S205">
        <f>13.12/100</f>
        <v>0.13119999999999998</v>
      </c>
    </row>
    <row r="206" spans="1:19">
      <c r="E206" s="194">
        <f>1+H206</f>
        <v>1.008</v>
      </c>
      <c r="H206">
        <f>0.8/100</f>
        <v>8.0000000000000002E-3</v>
      </c>
      <c r="N206">
        <f>1+H205</f>
        <v>1.1312</v>
      </c>
      <c r="P206" s="194"/>
      <c r="S206">
        <f>0.8/100</f>
        <v>8.0000000000000002E-3</v>
      </c>
    </row>
    <row r="208" spans="1:19">
      <c r="A208" s="192" t="s">
        <v>6883</v>
      </c>
      <c r="B208" t="s">
        <v>6885</v>
      </c>
      <c r="C208" s="4">
        <f>+C205</f>
        <v>120913000000</v>
      </c>
      <c r="D208" t="s">
        <v>6886</v>
      </c>
      <c r="E208" s="195">
        <f>+E205/E206</f>
        <v>1.1222222222222222</v>
      </c>
      <c r="L208" s="192" t="s">
        <v>6883</v>
      </c>
      <c r="M208" t="s">
        <v>6885</v>
      </c>
      <c r="N208" s="4">
        <f>+N205/N206</f>
        <v>106889144271.57002</v>
      </c>
      <c r="P208" s="195"/>
    </row>
    <row r="209" spans="1:19">
      <c r="E209" s="173"/>
      <c r="P209" s="173"/>
    </row>
    <row r="210" spans="1:19">
      <c r="A210" s="192" t="s">
        <v>6883</v>
      </c>
      <c r="B210" t="s">
        <v>6885</v>
      </c>
      <c r="C210" s="4">
        <f>+C208*E208</f>
        <v>135691255555.55556</v>
      </c>
      <c r="E210" s="173"/>
      <c r="L210" s="192"/>
      <c r="N210" s="4"/>
      <c r="P210" s="173"/>
    </row>
    <row r="212" spans="1:19">
      <c r="C212" s="4"/>
      <c r="N212" s="4"/>
    </row>
    <row r="213" spans="1:19">
      <c r="A213" s="293" t="s">
        <v>6903</v>
      </c>
      <c r="B213" s="293"/>
      <c r="C213" s="8">
        <f>+C208-C210</f>
        <v>-14778255555.555557</v>
      </c>
      <c r="L213" s="293" t="s">
        <v>6903</v>
      </c>
      <c r="M213" s="293"/>
      <c r="N213" s="8">
        <f>+N208-N205</f>
        <v>-14023855728.429977</v>
      </c>
    </row>
    <row r="215" spans="1:19">
      <c r="A215" s="174"/>
      <c r="B215" s="174"/>
      <c r="C215" s="174"/>
      <c r="D215" s="174"/>
      <c r="E215" s="174"/>
      <c r="L215" s="174"/>
      <c r="M215" s="174"/>
      <c r="N215" s="174"/>
      <c r="O215" s="174"/>
      <c r="P215" s="174"/>
    </row>
    <row r="216" spans="1:19">
      <c r="A216" s="294" t="s">
        <v>6904</v>
      </c>
      <c r="B216" s="294"/>
      <c r="C216" s="294"/>
      <c r="D216" s="294"/>
      <c r="E216" s="294"/>
      <c r="F216" s="294"/>
      <c r="G216" s="294"/>
      <c r="H216" s="294"/>
      <c r="L216" s="294" t="s">
        <v>6904</v>
      </c>
      <c r="M216" s="294"/>
      <c r="N216" s="294"/>
      <c r="O216" s="294"/>
      <c r="P216" s="294"/>
      <c r="Q216" s="294"/>
      <c r="R216" s="294"/>
      <c r="S216" s="294"/>
    </row>
    <row r="217" spans="1:19">
      <c r="A217" s="192" t="s">
        <v>6883</v>
      </c>
      <c r="B217" t="s">
        <v>6885</v>
      </c>
      <c r="C217" s="192" t="s">
        <v>6884</v>
      </c>
      <c r="D217" t="s">
        <v>6886</v>
      </c>
      <c r="E217" s="193" t="s">
        <v>6887</v>
      </c>
      <c r="L217" s="192" t="s">
        <v>6883</v>
      </c>
      <c r="M217" t="s">
        <v>6885</v>
      </c>
      <c r="N217" s="193" t="s">
        <v>6884</v>
      </c>
      <c r="P217" s="193"/>
    </row>
    <row r="218" spans="1:19">
      <c r="B218" s="173"/>
      <c r="E218" s="192" t="s">
        <v>6888</v>
      </c>
      <c r="M218" s="173"/>
      <c r="N218" s="217" t="s">
        <v>6887</v>
      </c>
      <c r="P218" s="192"/>
    </row>
    <row r="220" spans="1:19">
      <c r="A220" s="192" t="s">
        <v>6883</v>
      </c>
      <c r="B220" t="s">
        <v>6885</v>
      </c>
      <c r="C220" s="4">
        <f>+B151</f>
        <v>54873886373</v>
      </c>
      <c r="D220" t="s">
        <v>6886</v>
      </c>
      <c r="E220" s="194">
        <f>1+H220</f>
        <v>1.0928</v>
      </c>
      <c r="H220">
        <f>9.28/100</f>
        <v>9.2799999999999994E-2</v>
      </c>
      <c r="L220" s="192" t="s">
        <v>6883</v>
      </c>
      <c r="M220" t="s">
        <v>6885</v>
      </c>
      <c r="N220" s="4">
        <f>+C220</f>
        <v>54873886373</v>
      </c>
      <c r="P220" s="194"/>
      <c r="S220">
        <f>9.28/100</f>
        <v>9.2799999999999994E-2</v>
      </c>
    </row>
    <row r="221" spans="1:19">
      <c r="E221" s="194">
        <f>1+H221</f>
        <v>1.008</v>
      </c>
      <c r="H221">
        <f>0.8/100</f>
        <v>8.0000000000000002E-3</v>
      </c>
      <c r="N221">
        <f>1+H220</f>
        <v>1.0928</v>
      </c>
      <c r="P221" s="194"/>
      <c r="S221">
        <f>0.8/100</f>
        <v>8.0000000000000002E-3</v>
      </c>
    </row>
    <row r="223" spans="1:19">
      <c r="A223" s="192" t="s">
        <v>6883</v>
      </c>
      <c r="B223" t="s">
        <v>6885</v>
      </c>
      <c r="C223" s="4">
        <f>+C220</f>
        <v>54873886373</v>
      </c>
      <c r="D223" t="s">
        <v>6886</v>
      </c>
      <c r="E223" s="195">
        <f>+E220/E221</f>
        <v>1.0841269841269841</v>
      </c>
      <c r="L223" s="192" t="s">
        <v>6883</v>
      </c>
      <c r="M223" t="s">
        <v>6885</v>
      </c>
      <c r="N223" s="4">
        <f>+N220/N221</f>
        <v>50214024865.483162</v>
      </c>
      <c r="P223" s="195"/>
    </row>
    <row r="224" spans="1:19">
      <c r="E224" s="173"/>
      <c r="P224" s="173"/>
    </row>
    <row r="225" spans="1:19">
      <c r="A225" s="192" t="s">
        <v>6883</v>
      </c>
      <c r="B225" t="s">
        <v>6885</v>
      </c>
      <c r="C225" s="4">
        <f>+C223*E223</f>
        <v>59490260940.887299</v>
      </c>
      <c r="E225" s="173"/>
      <c r="L225" s="192"/>
      <c r="N225" s="4"/>
      <c r="P225" s="173"/>
    </row>
    <row r="227" spans="1:19">
      <c r="C227" s="4"/>
      <c r="N227" s="4"/>
    </row>
    <row r="228" spans="1:19">
      <c r="A228" s="293" t="s">
        <v>6903</v>
      </c>
      <c r="B228" s="293"/>
      <c r="C228" s="8">
        <f>+C220-C225</f>
        <v>-4616374567.8872986</v>
      </c>
      <c r="L228" s="293" t="s">
        <v>6903</v>
      </c>
      <c r="M228" s="293"/>
      <c r="N228" s="8">
        <f>+N223-N220</f>
        <v>-4659861507.5168381</v>
      </c>
    </row>
    <row r="229" spans="1:19">
      <c r="A229" s="174"/>
      <c r="B229" s="174"/>
      <c r="C229" s="174"/>
      <c r="D229" s="174"/>
      <c r="E229" s="174"/>
      <c r="L229" s="174"/>
      <c r="M229" s="174"/>
      <c r="N229" s="174"/>
      <c r="O229" s="174"/>
      <c r="P229" s="174"/>
    </row>
    <row r="230" spans="1:19">
      <c r="A230" s="174"/>
      <c r="B230" s="174"/>
      <c r="C230" s="174"/>
      <c r="D230" s="174"/>
      <c r="E230" s="174"/>
      <c r="L230" s="174"/>
      <c r="M230" s="174"/>
      <c r="N230" s="174"/>
      <c r="O230" s="174"/>
      <c r="P230" s="174"/>
    </row>
    <row r="231" spans="1:19">
      <c r="A231" s="294" t="s">
        <v>6905</v>
      </c>
      <c r="B231" s="294"/>
      <c r="C231" s="294"/>
      <c r="D231" s="294"/>
      <c r="E231" s="294"/>
      <c r="F231" s="294"/>
      <c r="G231" s="294"/>
      <c r="H231" s="294"/>
      <c r="L231" s="294" t="s">
        <v>6905</v>
      </c>
      <c r="M231" s="294"/>
      <c r="N231" s="294"/>
      <c r="O231" s="294"/>
      <c r="P231" s="294"/>
      <c r="Q231" s="294"/>
      <c r="R231" s="294"/>
      <c r="S231" s="294"/>
    </row>
    <row r="232" spans="1:19">
      <c r="A232" s="192" t="s">
        <v>6883</v>
      </c>
      <c r="B232" t="s">
        <v>6885</v>
      </c>
      <c r="C232" s="192" t="s">
        <v>6884</v>
      </c>
      <c r="D232" t="s">
        <v>6886</v>
      </c>
      <c r="E232" s="193" t="s">
        <v>6887</v>
      </c>
      <c r="L232" s="192" t="s">
        <v>6883</v>
      </c>
      <c r="M232" t="s">
        <v>6885</v>
      </c>
      <c r="N232" s="193" t="s">
        <v>6884</v>
      </c>
      <c r="P232" s="193"/>
    </row>
    <row r="233" spans="1:19">
      <c r="B233" s="173"/>
      <c r="E233" s="192" t="s">
        <v>6888</v>
      </c>
      <c r="M233" s="173"/>
      <c r="N233" s="217" t="s">
        <v>6887</v>
      </c>
      <c r="P233" s="192"/>
    </row>
    <row r="235" spans="1:19">
      <c r="A235" s="192" t="s">
        <v>6883</v>
      </c>
      <c r="B235" t="s">
        <v>6885</v>
      </c>
      <c r="C235" s="4">
        <v>33104000000</v>
      </c>
      <c r="D235" t="s">
        <v>6886</v>
      </c>
      <c r="E235" s="194">
        <f>1+H235</f>
        <v>1.0928</v>
      </c>
      <c r="H235">
        <f>9.28/100</f>
        <v>9.2799999999999994E-2</v>
      </c>
      <c r="L235" s="192" t="s">
        <v>6883</v>
      </c>
      <c r="M235" t="s">
        <v>6885</v>
      </c>
      <c r="N235" s="4">
        <f>+C235</f>
        <v>33104000000</v>
      </c>
      <c r="P235" s="194"/>
      <c r="S235">
        <f>7.16/100</f>
        <v>7.1599999999999997E-2</v>
      </c>
    </row>
    <row r="236" spans="1:19">
      <c r="E236" s="194">
        <f>1+H236</f>
        <v>1.008</v>
      </c>
      <c r="H236">
        <f>0.8/100</f>
        <v>8.0000000000000002E-3</v>
      </c>
      <c r="N236">
        <f>1+H235</f>
        <v>1.0928</v>
      </c>
      <c r="P236" s="194"/>
      <c r="S236">
        <f>0.8/100</f>
        <v>8.0000000000000002E-3</v>
      </c>
    </row>
    <row r="238" spans="1:19">
      <c r="A238" s="192" t="s">
        <v>6883</v>
      </c>
      <c r="B238" t="s">
        <v>6885</v>
      </c>
      <c r="C238" s="4">
        <f>+C235</f>
        <v>33104000000</v>
      </c>
      <c r="D238" t="s">
        <v>6886</v>
      </c>
      <c r="E238" s="195">
        <f>+E235/E236</f>
        <v>1.0841269841269841</v>
      </c>
      <c r="L238" s="192" t="s">
        <v>6883</v>
      </c>
      <c r="M238" t="s">
        <v>6885</v>
      </c>
      <c r="N238" s="4">
        <f>+N235/N236</f>
        <v>30292825768.667645</v>
      </c>
      <c r="P238" s="195"/>
    </row>
    <row r="239" spans="1:19">
      <c r="E239" s="173"/>
      <c r="P239" s="173"/>
    </row>
    <row r="240" spans="1:19">
      <c r="A240" s="192" t="s">
        <v>6883</v>
      </c>
      <c r="B240" t="s">
        <v>6885</v>
      </c>
      <c r="C240" s="4">
        <f>+C238*E238</f>
        <v>35888939682.53968</v>
      </c>
      <c r="E240" s="173"/>
      <c r="L240" s="192"/>
      <c r="N240" s="4"/>
      <c r="P240" s="173"/>
    </row>
    <row r="242" spans="1:14">
      <c r="C242" s="4"/>
      <c r="N242" s="4"/>
    </row>
    <row r="243" spans="1:14">
      <c r="A243" s="293" t="s">
        <v>6903</v>
      </c>
      <c r="B243" s="293"/>
      <c r="C243" s="8">
        <f>+C235-C240</f>
        <v>-2784939682.5396805</v>
      </c>
      <c r="L243" s="293" t="s">
        <v>6903</v>
      </c>
      <c r="M243" s="293"/>
      <c r="N243" s="8">
        <f>+N238-N235</f>
        <v>-2811174231.3323555</v>
      </c>
    </row>
    <row r="244" spans="1:14">
      <c r="A244" s="174"/>
      <c r="B244" s="174"/>
      <c r="C244" s="174"/>
      <c r="D244" s="174"/>
      <c r="E244" s="174"/>
    </row>
    <row r="245" spans="1:14">
      <c r="A245" s="174"/>
      <c r="B245" s="174"/>
      <c r="C245" s="174"/>
      <c r="D245" s="174"/>
      <c r="E245" s="174"/>
    </row>
    <row r="246" spans="1:14">
      <c r="A246" s="174"/>
      <c r="B246" s="174"/>
      <c r="C246" s="174"/>
      <c r="D246" s="174"/>
      <c r="E246" s="174"/>
    </row>
    <row r="247" spans="1:14">
      <c r="A247" s="174"/>
      <c r="B247" s="174"/>
      <c r="C247" s="8">
        <f>C235*((1+H235)/(1+H236))</f>
        <v>35888939682.53968</v>
      </c>
      <c r="D247" s="174"/>
      <c r="E247" s="174"/>
    </row>
    <row r="248" spans="1:14">
      <c r="A248" s="174"/>
      <c r="B248" s="174"/>
      <c r="C248" s="174"/>
      <c r="D248" s="174"/>
      <c r="E248" s="174"/>
    </row>
    <row r="249" spans="1:14">
      <c r="A249" s="174"/>
      <c r="B249" s="174"/>
      <c r="C249" s="174"/>
      <c r="D249" s="174"/>
      <c r="E249" s="174"/>
    </row>
    <row r="250" spans="1:14">
      <c r="A250" s="174"/>
      <c r="B250" s="174"/>
      <c r="C250" s="174"/>
      <c r="D250" s="174"/>
      <c r="E250" s="174"/>
    </row>
    <row r="251" spans="1:14">
      <c r="A251" s="174"/>
      <c r="B251" s="174"/>
      <c r="C251" s="174"/>
      <c r="D251" s="174"/>
      <c r="E251" s="174"/>
    </row>
    <row r="252" spans="1:14">
      <c r="A252" s="174"/>
      <c r="B252" s="174"/>
      <c r="C252" s="174"/>
      <c r="D252" s="174"/>
      <c r="E252" s="174"/>
    </row>
    <row r="253" spans="1:14">
      <c r="A253" s="174"/>
      <c r="B253" s="174"/>
      <c r="C253" s="174"/>
      <c r="D253" s="174"/>
      <c r="E253" s="174"/>
    </row>
    <row r="254" spans="1:14">
      <c r="A254" s="174"/>
      <c r="B254" s="174"/>
      <c r="C254" s="174"/>
      <c r="D254" s="174"/>
      <c r="E254" s="174"/>
    </row>
    <row r="255" spans="1:14">
      <c r="A255" s="174"/>
      <c r="B255" s="174"/>
      <c r="C255" s="174"/>
      <c r="D255" s="174"/>
      <c r="E255" s="174"/>
    </row>
    <row r="256" spans="1:14">
      <c r="A256" s="174"/>
      <c r="B256" s="174"/>
      <c r="C256" s="174"/>
      <c r="D256" s="174"/>
      <c r="E256" s="174"/>
    </row>
    <row r="257" spans="1:6">
      <c r="A257" s="174" t="s">
        <v>6906</v>
      </c>
      <c r="B257" s="174" t="s">
        <v>6872</v>
      </c>
      <c r="C257" s="174"/>
      <c r="D257" s="174" t="s">
        <v>6908</v>
      </c>
      <c r="E257" s="174" t="s">
        <v>6909</v>
      </c>
      <c r="F257" s="174"/>
    </row>
    <row r="258" spans="1:6">
      <c r="A258" s="174">
        <v>2022</v>
      </c>
      <c r="B258" s="175">
        <f>+N205</f>
        <v>120913000000</v>
      </c>
      <c r="C258" s="219">
        <v>1</v>
      </c>
      <c r="D258" s="175">
        <f>+N213</f>
        <v>-14023855728.429977</v>
      </c>
      <c r="E258" s="219">
        <f>+D258/B258</f>
        <v>-0.11598302687411591</v>
      </c>
      <c r="F258" s="174"/>
    </row>
    <row r="259" spans="1:6">
      <c r="A259" s="174">
        <v>2023</v>
      </c>
      <c r="B259" s="175">
        <f>+N220</f>
        <v>54873886373</v>
      </c>
      <c r="C259" s="219">
        <v>1</v>
      </c>
      <c r="D259" s="175">
        <f>+N228</f>
        <v>-4659861507.5168381</v>
      </c>
      <c r="E259" s="219">
        <f>+D259/B259</f>
        <v>-8.4919472913616414E-2</v>
      </c>
      <c r="F259" s="174"/>
    </row>
    <row r="260" spans="1:6">
      <c r="A260" s="174">
        <v>2024</v>
      </c>
      <c r="B260" s="175">
        <f>+N235</f>
        <v>33104000000</v>
      </c>
      <c r="C260" s="219">
        <v>1</v>
      </c>
      <c r="D260" s="175">
        <f>+N243</f>
        <v>-2811174231.3323555</v>
      </c>
      <c r="E260" s="219">
        <f>+D260/B260</f>
        <v>-8.4919472913616345E-2</v>
      </c>
      <c r="F260" s="174"/>
    </row>
    <row r="261" spans="1:6">
      <c r="A261" s="174"/>
      <c r="B261" s="174"/>
      <c r="C261" s="174"/>
      <c r="D261" s="174"/>
      <c r="E261" s="174"/>
    </row>
    <row r="262" spans="1:6">
      <c r="A262" s="174"/>
      <c r="B262" s="174"/>
      <c r="C262" s="174"/>
      <c r="D262" s="174"/>
      <c r="E262" s="174"/>
    </row>
    <row r="263" spans="1:6">
      <c r="A263" s="174"/>
      <c r="B263" s="174"/>
      <c r="C263" s="174"/>
      <c r="D263" s="174"/>
      <c r="E263" s="174"/>
    </row>
    <row r="264" spans="1:6">
      <c r="A264" s="174"/>
      <c r="B264" s="174"/>
      <c r="C264" s="174"/>
      <c r="D264" s="174"/>
      <c r="E264" s="174"/>
    </row>
    <row r="265" spans="1:6">
      <c r="A265" s="174"/>
      <c r="B265" s="174"/>
      <c r="C265" s="174"/>
      <c r="D265" s="174"/>
      <c r="E265" s="174"/>
    </row>
    <row r="266" spans="1:6">
      <c r="A266" s="216" t="s">
        <v>6912</v>
      </c>
      <c r="B266" s="216" t="s">
        <v>6872</v>
      </c>
      <c r="C266" s="216" t="s">
        <v>6907</v>
      </c>
      <c r="D266" s="216" t="s">
        <v>6910</v>
      </c>
      <c r="E266" s="216" t="s">
        <v>6911</v>
      </c>
    </row>
    <row r="267" spans="1:6">
      <c r="A267" s="174">
        <v>2023</v>
      </c>
      <c r="B267" s="175">
        <f>+F151</f>
        <v>33104000000</v>
      </c>
      <c r="C267" s="218">
        <f>9.28/100</f>
        <v>9.2799999999999994E-2</v>
      </c>
      <c r="D267" s="175">
        <f>B267/(1+C267)-B267</f>
        <v>-2811174231.3323555</v>
      </c>
      <c r="E267" s="175">
        <f>+D267</f>
        <v>-2811174231.3323555</v>
      </c>
    </row>
    <row r="268" spans="1:6">
      <c r="A268" s="174">
        <v>2024</v>
      </c>
      <c r="B268" s="175">
        <f t="shared" ref="B268:B273" si="2">+B267+D267</f>
        <v>30292825768.667645</v>
      </c>
      <c r="C268" s="218">
        <f>7.16/100</f>
        <v>7.1599999999999997E-2</v>
      </c>
      <c r="D268" s="175">
        <f t="shared" ref="D268:D273" si="3">B268/(1+C268)-B268</f>
        <v>-2024044722.8785057</v>
      </c>
      <c r="E268" s="175">
        <f t="shared" ref="E268:E273" si="4">+E267+D268</f>
        <v>-4835218954.2108612</v>
      </c>
    </row>
    <row r="269" spans="1:6">
      <c r="A269" s="174">
        <v>2025</v>
      </c>
      <c r="B269" s="175">
        <f t="shared" si="2"/>
        <v>28268781045.789139</v>
      </c>
      <c r="C269" s="218">
        <f t="shared" ref="C269:C273" si="5">7.16/100</f>
        <v>7.1599999999999997E-2</v>
      </c>
      <c r="D269" s="175">
        <f t="shared" si="3"/>
        <v>-1888806199.0280952</v>
      </c>
      <c r="E269" s="175">
        <f t="shared" si="4"/>
        <v>-6724025153.2389565</v>
      </c>
    </row>
    <row r="270" spans="1:6">
      <c r="A270" s="174">
        <v>2026</v>
      </c>
      <c r="B270" s="175">
        <f t="shared" si="2"/>
        <v>26379974846.761044</v>
      </c>
      <c r="C270" s="218">
        <f t="shared" si="5"/>
        <v>7.1599999999999997E-2</v>
      </c>
      <c r="D270" s="175">
        <f t="shared" si="3"/>
        <v>-1762603769.1564903</v>
      </c>
      <c r="E270" s="175">
        <f t="shared" si="4"/>
        <v>-8486628922.3954468</v>
      </c>
    </row>
    <row r="271" spans="1:6">
      <c r="A271" s="174">
        <v>2027</v>
      </c>
      <c r="B271" s="175">
        <f t="shared" si="2"/>
        <v>24617371077.604553</v>
      </c>
      <c r="C271" s="218">
        <f t="shared" si="5"/>
        <v>7.1599999999999997E-2</v>
      </c>
      <c r="D271" s="175">
        <f t="shared" si="3"/>
        <v>-1644833677.8242722</v>
      </c>
      <c r="E271" s="175">
        <f t="shared" si="4"/>
        <v>-10131462600.219719</v>
      </c>
    </row>
    <row r="272" spans="1:6">
      <c r="A272" s="174">
        <v>2028</v>
      </c>
      <c r="B272" s="175">
        <f t="shared" si="2"/>
        <v>22972537399.780281</v>
      </c>
      <c r="C272" s="218">
        <f t="shared" si="5"/>
        <v>7.1599999999999997E-2</v>
      </c>
      <c r="D272" s="175">
        <f t="shared" si="3"/>
        <v>-1534932510.1010361</v>
      </c>
      <c r="E272" s="175">
        <f t="shared" si="4"/>
        <v>-11666395110.320755</v>
      </c>
    </row>
    <row r="273" spans="1:7">
      <c r="A273" s="174">
        <v>2029</v>
      </c>
      <c r="B273" s="175">
        <f t="shared" si="2"/>
        <v>21437604889.679245</v>
      </c>
      <c r="C273" s="218">
        <f t="shared" si="5"/>
        <v>7.1599999999999997E-2</v>
      </c>
      <c r="D273" s="175">
        <f t="shared" si="3"/>
        <v>-1432374496.1749115</v>
      </c>
      <c r="E273" s="175">
        <f t="shared" si="4"/>
        <v>-13098769606.495667</v>
      </c>
    </row>
    <row r="274" spans="1:7">
      <c r="A274" s="174"/>
      <c r="B274" s="174"/>
      <c r="C274" s="174"/>
      <c r="D274" s="174"/>
      <c r="E274" s="174"/>
    </row>
    <row r="275" spans="1:7">
      <c r="A275" s="174"/>
      <c r="B275" s="174"/>
      <c r="C275" s="174"/>
      <c r="D275" s="174"/>
      <c r="E275" s="174"/>
    </row>
    <row r="276" spans="1:7">
      <c r="A276" s="174"/>
      <c r="B276" s="174"/>
      <c r="C276" s="174"/>
      <c r="D276" s="174"/>
      <c r="E276" s="174"/>
    </row>
    <row r="277" spans="1:7">
      <c r="A277" s="174"/>
      <c r="B277" s="174"/>
      <c r="C277" s="174"/>
      <c r="D277" s="174"/>
      <c r="E277" s="174"/>
    </row>
    <row r="278" spans="1:7">
      <c r="A278" s="174"/>
      <c r="B278" s="174"/>
      <c r="C278" s="174"/>
      <c r="D278" s="174"/>
      <c r="E278" s="174"/>
    </row>
    <row r="279" spans="1:7">
      <c r="A279" s="216" t="s">
        <v>6912</v>
      </c>
      <c r="B279" s="216" t="s">
        <v>6913</v>
      </c>
      <c r="C279" s="216" t="s">
        <v>6907</v>
      </c>
      <c r="D279" s="216" t="s">
        <v>6506</v>
      </c>
      <c r="E279" s="216" t="s">
        <v>6910</v>
      </c>
      <c r="F279" s="216" t="s">
        <v>6911</v>
      </c>
    </row>
    <row r="280" spans="1:7">
      <c r="A280" s="174">
        <v>2024</v>
      </c>
      <c r="B280" s="175">
        <f t="shared" ref="B280:B286" si="6">+B267</f>
        <v>33104000000</v>
      </c>
      <c r="C280" s="218">
        <f>9.28/100</f>
        <v>9.2799999999999994E-2</v>
      </c>
      <c r="D280" s="218">
        <f>0.89/100</f>
        <v>8.8999999999999999E-3</v>
      </c>
      <c r="E280" s="220">
        <f>-(+Tabla13[[#This Row],[OTORGADO]]*(1+Tabla13[[#This Row],[INFLACION]])/(1+Tabla13[[#This Row],[TASA]]))+Tabla13[[#This Row],[OTORGADO]]</f>
        <v>-2752924571.3153</v>
      </c>
      <c r="F280" s="175">
        <f>+E280</f>
        <v>-2752924571.3153</v>
      </c>
      <c r="G280">
        <f>+Tabla13[[#This Row],[OTORGADO]]*37/100</f>
        <v>12248480000</v>
      </c>
    </row>
    <row r="281" spans="1:7">
      <c r="A281" s="174">
        <v>2025</v>
      </c>
      <c r="B281" s="175">
        <f t="shared" si="6"/>
        <v>30292825768.667645</v>
      </c>
      <c r="C281" s="218">
        <f>7.16/100</f>
        <v>7.1599999999999997E-2</v>
      </c>
      <c r="D281" s="218">
        <f>0.89/100</f>
        <v>8.8999999999999999E-3</v>
      </c>
      <c r="E281" s="220">
        <f>-(+Tabla13[[#This Row],[OTORGADO]]*(1+Tabla13[[#This Row],[INFLACION]])/(1+Tabla13[[#This Row],[TASA]]))+Tabla13[[#This Row],[OTORGADO]]</f>
        <v>-1882604991.2731361</v>
      </c>
      <c r="F281" s="175">
        <f t="shared" ref="F281:F286" si="7">+F280+E281</f>
        <v>-4635529562.5884361</v>
      </c>
    </row>
    <row r="282" spans="1:7">
      <c r="A282" s="174">
        <v>2026</v>
      </c>
      <c r="B282" s="175">
        <f t="shared" si="6"/>
        <v>28268781045.789139</v>
      </c>
      <c r="C282" s="218">
        <f t="shared" ref="C282:C286" si="8">7.16/100</f>
        <v>7.1599999999999997E-2</v>
      </c>
      <c r="D282" s="218">
        <f t="shared" ref="D282:D286" si="9">0.89/100</f>
        <v>8.8999999999999999E-3</v>
      </c>
      <c r="E282" s="220">
        <f>-(+Tabla13[[#This Row],[OTORGADO]]*(1+Tabla13[[#This Row],[INFLACION]])/(1+Tabla13[[#This Row],[TASA]]))+Tabla13[[#This Row],[OTORGADO]]</f>
        <v>-1756816901.1507454</v>
      </c>
      <c r="F282" s="175">
        <f t="shared" si="7"/>
        <v>-6392346463.7391815</v>
      </c>
    </row>
    <row r="283" spans="1:7">
      <c r="A283" s="174">
        <v>2027</v>
      </c>
      <c r="B283" s="175">
        <f t="shared" si="6"/>
        <v>26379974846.761044</v>
      </c>
      <c r="C283" s="218">
        <f t="shared" si="8"/>
        <v>7.1599999999999997E-2</v>
      </c>
      <c r="D283" s="218">
        <f t="shared" si="9"/>
        <v>8.8999999999999999E-3</v>
      </c>
      <c r="E283" s="220">
        <f>-(+Tabla13[[#This Row],[OTORGADO]]*(1+Tabla13[[#This Row],[INFLACION]])/(1+Tabla13[[#This Row],[TASA]]))+Tabla13[[#This Row],[OTORGADO]]</f>
        <v>-1639433465.0529518</v>
      </c>
      <c r="F283" s="175">
        <f t="shared" si="7"/>
        <v>-8031779928.7921333</v>
      </c>
    </row>
    <row r="284" spans="1:7">
      <c r="A284" s="174">
        <v>2028</v>
      </c>
      <c r="B284" s="175">
        <f t="shared" si="6"/>
        <v>24617371077.604553</v>
      </c>
      <c r="C284" s="218">
        <f t="shared" si="8"/>
        <v>7.1599999999999997E-2</v>
      </c>
      <c r="D284" s="218">
        <f t="shared" si="9"/>
        <v>8.8999999999999999E-3</v>
      </c>
      <c r="E284" s="220">
        <f>-(+Tabla13[[#This Row],[OTORGADO]]*(1+Tabla13[[#This Row],[INFLACION]])/(1+Tabla13[[#This Row],[TASA]]))+Tabla13[[#This Row],[OTORGADO]]</f>
        <v>-1529893117.8172379</v>
      </c>
      <c r="F284" s="175">
        <f t="shared" si="7"/>
        <v>-9561673046.6093712</v>
      </c>
    </row>
    <row r="285" spans="1:7">
      <c r="A285" s="174">
        <v>2029</v>
      </c>
      <c r="B285" s="175">
        <f t="shared" si="6"/>
        <v>22972537399.780281</v>
      </c>
      <c r="C285" s="218">
        <f t="shared" si="8"/>
        <v>7.1599999999999997E-2</v>
      </c>
      <c r="D285" s="218">
        <f t="shared" si="9"/>
        <v>8.8999999999999999E-3</v>
      </c>
      <c r="E285" s="220">
        <f>-(+Tabla13[[#This Row],[OTORGADO]]*(1+Tabla13[[#This Row],[INFLACION]])/(1+Tabla13[[#This Row],[TASA]]))+Tabla13[[#This Row],[OTORGADO]]</f>
        <v>-1427671815.8055611</v>
      </c>
      <c r="F285" s="175">
        <f t="shared" si="7"/>
        <v>-10989344862.414932</v>
      </c>
    </row>
    <row r="286" spans="1:7">
      <c r="A286" s="174">
        <v>2030</v>
      </c>
      <c r="B286" s="175">
        <f t="shared" si="6"/>
        <v>21437604889.679245</v>
      </c>
      <c r="C286" s="218">
        <f t="shared" si="8"/>
        <v>7.1599999999999997E-2</v>
      </c>
      <c r="D286" s="218">
        <f t="shared" si="9"/>
        <v>8.8999999999999999E-3</v>
      </c>
      <c r="E286" s="220">
        <f>-(+Tabla13[[#This Row],[OTORGADO]]*(1+Tabla13[[#This Row],[INFLACION]])/(1+Tabla13[[#This Row],[TASA]]))+Tabla13[[#This Row],[OTORGADO]]</f>
        <v>-1332280529.8670769</v>
      </c>
      <c r="F286" s="175">
        <f t="shared" si="7"/>
        <v>-12321625392.282009</v>
      </c>
    </row>
    <row r="287" spans="1:7">
      <c r="A287" s="174"/>
      <c r="B287" s="174"/>
      <c r="C287" s="174"/>
      <c r="D287" s="174"/>
      <c r="E287" s="174"/>
    </row>
    <row r="288" spans="1:7">
      <c r="A288" s="174"/>
      <c r="B288" s="174"/>
      <c r="C288" s="174"/>
      <c r="D288" s="174"/>
      <c r="E288" s="174"/>
      <c r="F288" s="173">
        <f>+F289/B280</f>
        <v>0.37220956355727403</v>
      </c>
    </row>
    <row r="289" spans="1:7">
      <c r="A289" s="174"/>
      <c r="B289" s="174"/>
      <c r="C289" s="174"/>
      <c r="D289" s="174"/>
      <c r="E289" s="174"/>
      <c r="F289">
        <v>12321625392</v>
      </c>
    </row>
    <row r="290" spans="1:7">
      <c r="A290" s="174"/>
      <c r="B290" s="174"/>
      <c r="C290" s="174"/>
      <c r="D290" s="174"/>
      <c r="E290" s="174"/>
      <c r="G290">
        <f>+B280*37.22%</f>
        <v>12321308800</v>
      </c>
    </row>
    <row r="291" spans="1:7">
      <c r="A291" s="174"/>
      <c r="B291" s="174"/>
      <c r="C291" s="174"/>
      <c r="D291" s="174"/>
      <c r="E291" s="174"/>
    </row>
    <row r="292" spans="1:7">
      <c r="A292" s="174"/>
      <c r="B292" s="174"/>
      <c r="C292" s="174"/>
      <c r="D292" s="174"/>
      <c r="E292" s="174"/>
    </row>
    <row r="293" spans="1:7">
      <c r="A293" s="174"/>
      <c r="B293" s="174"/>
      <c r="C293" s="174"/>
      <c r="D293" s="174"/>
      <c r="E293" s="174"/>
    </row>
    <row r="294" spans="1:7">
      <c r="A294" s="174"/>
      <c r="B294" s="174"/>
      <c r="C294" s="174"/>
      <c r="D294" s="174"/>
      <c r="E294" s="174"/>
    </row>
    <row r="295" spans="1:7">
      <c r="A295" s="174"/>
      <c r="B295" s="174"/>
      <c r="C295" s="174"/>
      <c r="D295" s="174"/>
      <c r="E295" s="174"/>
    </row>
    <row r="296" spans="1:7">
      <c r="A296" s="174"/>
      <c r="B296" s="174"/>
      <c r="C296" s="174"/>
      <c r="D296" s="174"/>
      <c r="E296" s="174"/>
    </row>
    <row r="297" spans="1:7">
      <c r="A297" s="174"/>
      <c r="B297" s="174"/>
      <c r="C297" s="174"/>
      <c r="D297" s="174"/>
      <c r="E297" s="174"/>
    </row>
    <row r="298" spans="1:7">
      <c r="A298" s="174"/>
      <c r="B298" s="174"/>
      <c r="C298" s="174"/>
      <c r="D298" s="174"/>
      <c r="E298" s="174"/>
    </row>
    <row r="299" spans="1:7">
      <c r="A299" s="174"/>
      <c r="B299" s="174"/>
      <c r="C299" s="174"/>
      <c r="D299" s="174"/>
      <c r="E299" s="174"/>
    </row>
    <row r="300" spans="1:7">
      <c r="A300" s="174"/>
      <c r="B300" s="174"/>
      <c r="C300" s="174"/>
      <c r="D300" s="174"/>
      <c r="E300" s="174"/>
    </row>
    <row r="301" spans="1:7">
      <c r="A301" s="174"/>
      <c r="B301" s="174"/>
      <c r="C301" s="174"/>
      <c r="D301" s="174"/>
      <c r="E301" s="174"/>
    </row>
    <row r="302" spans="1:7">
      <c r="A302" s="174"/>
      <c r="B302" s="174"/>
      <c r="C302" s="174"/>
      <c r="D302" s="174"/>
      <c r="E302" s="174"/>
    </row>
    <row r="303" spans="1:7">
      <c r="A303" s="174"/>
      <c r="B303" s="174"/>
      <c r="C303" s="174"/>
      <c r="D303" s="174"/>
      <c r="E303" s="174"/>
    </row>
    <row r="304" spans="1:7">
      <c r="A304" s="174"/>
      <c r="B304" s="174"/>
      <c r="C304" s="174"/>
      <c r="D304" s="174"/>
      <c r="E304" s="174"/>
    </row>
    <row r="305" spans="1:5">
      <c r="A305" s="174"/>
      <c r="B305" s="174"/>
      <c r="C305" s="174"/>
      <c r="D305" s="174"/>
      <c r="E305" s="174"/>
    </row>
    <row r="306" spans="1:5">
      <c r="A306" s="174"/>
      <c r="B306" s="174"/>
      <c r="C306" s="174"/>
      <c r="D306" s="174"/>
      <c r="E306" s="174"/>
    </row>
    <row r="307" spans="1:5">
      <c r="A307" s="174"/>
      <c r="B307" s="174"/>
      <c r="C307" s="174"/>
      <c r="D307" s="174"/>
      <c r="E307" s="174"/>
    </row>
    <row r="308" spans="1:5">
      <c r="A308" s="174"/>
      <c r="B308" s="174"/>
      <c r="C308" s="174"/>
      <c r="D308" s="174"/>
      <c r="E308" s="174"/>
    </row>
    <row r="309" spans="1:5">
      <c r="A309" s="174"/>
      <c r="B309" s="174"/>
      <c r="C309" s="174"/>
      <c r="D309" s="174"/>
      <c r="E309" s="174"/>
    </row>
    <row r="310" spans="1:5">
      <c r="A310" s="174"/>
      <c r="B310" s="174"/>
      <c r="C310" s="174"/>
      <c r="D310" s="174"/>
      <c r="E310" s="174"/>
    </row>
    <row r="311" spans="1:5">
      <c r="A311" s="174"/>
      <c r="B311" s="174"/>
      <c r="C311" s="174"/>
      <c r="D311" s="174"/>
      <c r="E311" s="174"/>
    </row>
    <row r="312" spans="1:5">
      <c r="A312" s="174"/>
      <c r="B312" s="174"/>
      <c r="C312" s="174"/>
      <c r="D312" s="174"/>
      <c r="E312" s="174"/>
    </row>
    <row r="313" spans="1:5">
      <c r="A313" s="174"/>
      <c r="B313" s="174"/>
      <c r="C313" s="174"/>
      <c r="D313" s="174"/>
      <c r="E313" s="174"/>
    </row>
    <row r="314" spans="1:5">
      <c r="A314" s="174"/>
      <c r="B314" s="174"/>
      <c r="C314" s="174"/>
      <c r="D314" s="174"/>
      <c r="E314" s="174"/>
    </row>
    <row r="315" spans="1:5">
      <c r="A315" s="174"/>
      <c r="B315" s="174"/>
      <c r="C315" s="174"/>
      <c r="D315" s="174"/>
      <c r="E315" s="174"/>
    </row>
    <row r="316" spans="1:5">
      <c r="A316" s="174"/>
      <c r="B316" s="174"/>
      <c r="C316" s="174"/>
      <c r="D316" s="174"/>
      <c r="E316" s="174"/>
    </row>
    <row r="317" spans="1:5">
      <c r="A317" s="174"/>
      <c r="B317" s="174"/>
      <c r="C317" s="174"/>
      <c r="D317" s="174"/>
      <c r="E317" s="174"/>
    </row>
    <row r="318" spans="1:5">
      <c r="A318" s="174"/>
      <c r="B318" s="174"/>
      <c r="C318" s="174"/>
      <c r="D318" s="174"/>
      <c r="E318" s="174"/>
    </row>
    <row r="319" spans="1:5">
      <c r="A319" s="174"/>
      <c r="B319" s="174"/>
      <c r="C319" s="174"/>
      <c r="D319" s="174"/>
      <c r="E319" s="174"/>
    </row>
    <row r="320" spans="1:5">
      <c r="A320" s="174"/>
      <c r="B320" s="174"/>
      <c r="C320" s="174"/>
      <c r="D320" s="174"/>
      <c r="E320" s="174"/>
    </row>
    <row r="321" spans="1:5">
      <c r="A321" s="174"/>
      <c r="B321" s="174"/>
      <c r="C321" s="174"/>
      <c r="D321" s="174"/>
      <c r="E321" s="174"/>
    </row>
    <row r="322" spans="1:5">
      <c r="A322" s="174"/>
      <c r="B322" s="174"/>
      <c r="C322" s="174"/>
      <c r="D322" s="174"/>
      <c r="E322" s="174"/>
    </row>
    <row r="323" spans="1:5">
      <c r="A323" s="174"/>
      <c r="B323" s="174"/>
      <c r="C323" s="174"/>
      <c r="D323" s="174"/>
      <c r="E323" s="174"/>
    </row>
    <row r="324" spans="1:5">
      <c r="A324" s="174"/>
      <c r="B324" s="174"/>
      <c r="C324" s="174"/>
      <c r="D324" s="174"/>
      <c r="E324" s="174"/>
    </row>
    <row r="325" spans="1:5">
      <c r="A325" s="174"/>
      <c r="B325" s="174"/>
      <c r="C325" s="174"/>
      <c r="D325" s="174"/>
      <c r="E325" s="174"/>
    </row>
    <row r="326" spans="1:5">
      <c r="A326" s="174"/>
      <c r="B326" s="174"/>
      <c r="C326" s="174"/>
      <c r="D326" s="174"/>
      <c r="E326" s="174"/>
    </row>
    <row r="327" spans="1:5">
      <c r="A327" s="174"/>
      <c r="B327" s="174"/>
      <c r="C327" s="174"/>
      <c r="D327" s="174"/>
      <c r="E327" s="174"/>
    </row>
    <row r="328" spans="1:5">
      <c r="A328" s="174"/>
      <c r="B328" s="174"/>
      <c r="C328" s="174"/>
      <c r="D328" s="174"/>
      <c r="E328" s="174"/>
    </row>
    <row r="329" spans="1:5">
      <c r="A329" s="174"/>
      <c r="B329" s="174"/>
      <c r="C329" s="174"/>
      <c r="D329" s="174"/>
      <c r="E329" s="174"/>
    </row>
    <row r="330" spans="1:5">
      <c r="A330" s="174"/>
      <c r="B330" s="174"/>
      <c r="C330" s="174"/>
      <c r="D330" s="174"/>
      <c r="E330" s="174"/>
    </row>
    <row r="331" spans="1:5">
      <c r="A331" s="174"/>
      <c r="B331" s="174"/>
      <c r="C331" s="174"/>
      <c r="D331" s="174"/>
      <c r="E331" s="174"/>
    </row>
    <row r="332" spans="1:5">
      <c r="A332" s="174"/>
      <c r="B332" s="174"/>
      <c r="C332" s="174"/>
      <c r="D332" s="174"/>
      <c r="E332" s="174"/>
    </row>
    <row r="333" spans="1:5">
      <c r="A333" s="174"/>
      <c r="B333" s="174"/>
      <c r="C333" s="174"/>
      <c r="D333" s="174"/>
      <c r="E333" s="174"/>
    </row>
    <row r="334" spans="1:5">
      <c r="A334" s="174"/>
      <c r="B334" s="174"/>
      <c r="C334" s="174"/>
      <c r="D334" s="174"/>
      <c r="E334" s="174"/>
    </row>
    <row r="335" spans="1:5">
      <c r="A335" s="174"/>
      <c r="B335" s="174"/>
      <c r="C335" s="174"/>
      <c r="D335" s="174"/>
      <c r="E335" s="174"/>
    </row>
    <row r="336" spans="1:5">
      <c r="A336" s="174"/>
      <c r="B336" s="174"/>
      <c r="C336" s="174"/>
      <c r="D336" s="174"/>
      <c r="E336" s="174"/>
    </row>
    <row r="337" spans="1:5">
      <c r="A337" s="174"/>
      <c r="B337" s="174"/>
      <c r="C337" s="174"/>
      <c r="D337" s="174"/>
      <c r="E337" s="174"/>
    </row>
    <row r="338" spans="1:5">
      <c r="A338" s="174"/>
      <c r="B338" s="174"/>
      <c r="C338" s="174"/>
      <c r="D338" s="174"/>
      <c r="E338" s="174"/>
    </row>
    <row r="339" spans="1:5">
      <c r="A339" s="174"/>
      <c r="B339" s="174"/>
      <c r="C339" s="174"/>
      <c r="D339" s="174"/>
      <c r="E339" s="174"/>
    </row>
    <row r="340" spans="1:5">
      <c r="A340" s="174"/>
      <c r="B340" s="174"/>
      <c r="C340" s="174"/>
      <c r="D340" s="174"/>
      <c r="E340" s="174"/>
    </row>
    <row r="341" spans="1:5">
      <c r="A341" s="174"/>
      <c r="B341" s="174"/>
      <c r="C341" s="174"/>
      <c r="D341" s="174"/>
      <c r="E341" s="174"/>
    </row>
    <row r="342" spans="1:5">
      <c r="A342" s="174"/>
      <c r="B342" s="174"/>
      <c r="C342" s="174"/>
      <c r="D342" s="174"/>
      <c r="E342" s="174"/>
    </row>
    <row r="343" spans="1:5">
      <c r="A343" s="174"/>
      <c r="B343" s="174"/>
      <c r="C343" s="174"/>
      <c r="D343" s="174"/>
      <c r="E343" s="174"/>
    </row>
    <row r="344" spans="1:5">
      <c r="A344" s="174"/>
      <c r="B344" s="174"/>
      <c r="C344" s="174"/>
      <c r="D344" s="174"/>
      <c r="E344" s="174"/>
    </row>
    <row r="345" spans="1:5">
      <c r="A345" s="174"/>
      <c r="B345" s="174"/>
      <c r="C345" s="174"/>
      <c r="D345" s="174"/>
      <c r="E345" s="174"/>
    </row>
    <row r="346" spans="1:5">
      <c r="A346" s="174"/>
      <c r="B346" s="174"/>
      <c r="C346" s="174"/>
      <c r="D346" s="174"/>
      <c r="E346" s="174"/>
    </row>
    <row r="347" spans="1:5">
      <c r="A347" s="174"/>
      <c r="B347" s="174"/>
      <c r="C347" s="174"/>
      <c r="D347" s="174"/>
      <c r="E347" s="174"/>
    </row>
    <row r="348" spans="1:5">
      <c r="A348" s="174"/>
      <c r="B348" s="174"/>
      <c r="C348" s="174"/>
      <c r="D348" s="174"/>
      <c r="E348" s="174"/>
    </row>
    <row r="349" spans="1:5">
      <c r="A349" s="174"/>
      <c r="B349" s="174"/>
      <c r="C349" s="174"/>
      <c r="D349" s="174"/>
      <c r="E349" s="174"/>
    </row>
    <row r="350" spans="1:5">
      <c r="A350" s="174"/>
      <c r="B350" s="174"/>
      <c r="C350" s="174"/>
      <c r="D350" s="174"/>
      <c r="E350" s="174"/>
    </row>
    <row r="351" spans="1:5">
      <c r="A351" s="174"/>
      <c r="B351" s="174"/>
      <c r="C351" s="174"/>
      <c r="D351" s="174"/>
      <c r="E351" s="174"/>
    </row>
    <row r="352" spans="1:5">
      <c r="A352" s="174"/>
      <c r="B352" s="174"/>
      <c r="C352" s="174"/>
      <c r="D352" s="174"/>
      <c r="E352" s="174"/>
    </row>
    <row r="353" spans="1:5">
      <c r="A353" s="174"/>
      <c r="B353" s="174"/>
      <c r="C353" s="174"/>
      <c r="D353" s="174"/>
      <c r="E353" s="174"/>
    </row>
    <row r="354" spans="1:5">
      <c r="A354" s="174"/>
      <c r="B354" s="174"/>
      <c r="C354" s="174"/>
      <c r="D354" s="174"/>
      <c r="E354" s="174"/>
    </row>
    <row r="355" spans="1:5">
      <c r="A355" s="174"/>
      <c r="B355" s="174"/>
      <c r="C355" s="174"/>
      <c r="D355" s="174"/>
      <c r="E355" s="174"/>
    </row>
    <row r="356" spans="1:5">
      <c r="A356" s="174"/>
      <c r="B356" s="174"/>
      <c r="C356" s="174"/>
      <c r="D356" s="174"/>
      <c r="E356" s="174"/>
    </row>
    <row r="357" spans="1:5">
      <c r="A357" s="174"/>
      <c r="B357" s="174"/>
      <c r="C357" s="174"/>
      <c r="D357" s="174"/>
      <c r="E357" s="174"/>
    </row>
    <row r="358" spans="1:5">
      <c r="A358" s="174"/>
      <c r="B358" s="174"/>
      <c r="C358" s="174"/>
      <c r="D358" s="174"/>
      <c r="E358" s="174"/>
    </row>
    <row r="359" spans="1:5">
      <c r="A359" s="174"/>
      <c r="B359" s="174"/>
      <c r="C359" s="174"/>
      <c r="D359" s="174"/>
      <c r="E359" s="174"/>
    </row>
    <row r="360" spans="1:5">
      <c r="A360" s="174"/>
      <c r="B360" s="174"/>
      <c r="C360" s="174"/>
      <c r="D360" s="174"/>
      <c r="E360" s="174"/>
    </row>
    <row r="361" spans="1:5">
      <c r="A361" s="174"/>
      <c r="B361" s="174"/>
      <c r="C361" s="174"/>
      <c r="D361" s="174"/>
      <c r="E361" s="174"/>
    </row>
    <row r="362" spans="1:5">
      <c r="A362" s="174"/>
      <c r="B362" s="174"/>
      <c r="C362" s="174"/>
      <c r="D362" s="174"/>
      <c r="E362" s="174"/>
    </row>
    <row r="363" spans="1:5">
      <c r="A363" s="174"/>
      <c r="B363" s="174"/>
      <c r="C363" s="174"/>
      <c r="D363" s="174"/>
      <c r="E363" s="174"/>
    </row>
    <row r="364" spans="1:5">
      <c r="A364" s="174"/>
      <c r="B364" s="174"/>
      <c r="C364" s="174"/>
      <c r="D364" s="174"/>
      <c r="E364" s="174"/>
    </row>
    <row r="365" spans="1:5">
      <c r="A365" s="174"/>
      <c r="B365" s="174"/>
      <c r="C365" s="174"/>
      <c r="D365" s="174"/>
      <c r="E365" s="174"/>
    </row>
    <row r="366" spans="1:5">
      <c r="A366" s="174"/>
      <c r="B366" s="174"/>
      <c r="C366" s="174"/>
      <c r="D366" s="174"/>
      <c r="E366" s="174"/>
    </row>
    <row r="367" spans="1:5">
      <c r="A367" s="174"/>
      <c r="B367" s="174"/>
      <c r="C367" s="174"/>
      <c r="D367" s="174"/>
      <c r="E367" s="174"/>
    </row>
    <row r="368" spans="1:5">
      <c r="A368" s="174"/>
      <c r="B368" s="174"/>
      <c r="C368" s="174"/>
      <c r="D368" s="174"/>
      <c r="E368" s="174"/>
    </row>
    <row r="369" spans="1:5">
      <c r="A369" s="174"/>
      <c r="B369" s="174"/>
      <c r="C369" s="174"/>
      <c r="D369" s="174"/>
      <c r="E369" s="174"/>
    </row>
    <row r="370" spans="1:5">
      <c r="A370" s="174"/>
      <c r="B370" s="174"/>
      <c r="C370" s="174"/>
      <c r="D370" s="174"/>
      <c r="E370" s="174"/>
    </row>
    <row r="371" spans="1:5">
      <c r="A371" s="174"/>
      <c r="B371" s="174"/>
      <c r="C371" s="174"/>
      <c r="D371" s="174"/>
      <c r="E371" s="174"/>
    </row>
    <row r="372" spans="1:5">
      <c r="A372" s="174"/>
      <c r="B372" s="174"/>
      <c r="C372" s="174"/>
      <c r="D372" s="174"/>
      <c r="E372" s="174"/>
    </row>
    <row r="373" spans="1:5">
      <c r="A373" s="174"/>
      <c r="B373" s="174"/>
      <c r="C373" s="174"/>
      <c r="D373" s="174"/>
      <c r="E373" s="174"/>
    </row>
    <row r="374" spans="1:5">
      <c r="A374" s="174"/>
      <c r="B374" s="174"/>
      <c r="C374" s="174"/>
      <c r="D374" s="174"/>
      <c r="E374" s="174"/>
    </row>
    <row r="375" spans="1:5">
      <c r="A375" s="174"/>
      <c r="B375" s="174"/>
      <c r="C375" s="174"/>
      <c r="D375" s="174"/>
      <c r="E375" s="174"/>
    </row>
    <row r="376" spans="1:5">
      <c r="A376" s="174"/>
      <c r="B376" s="174"/>
      <c r="C376" s="174"/>
      <c r="D376" s="174"/>
      <c r="E376" s="174"/>
    </row>
    <row r="377" spans="1:5">
      <c r="A377" s="174"/>
      <c r="B377" s="174"/>
      <c r="C377" s="174"/>
      <c r="D377" s="174"/>
      <c r="E377" s="174"/>
    </row>
    <row r="378" spans="1:5">
      <c r="A378" s="174"/>
      <c r="B378" s="174"/>
      <c r="C378" s="174"/>
      <c r="D378" s="174"/>
      <c r="E378" s="174"/>
    </row>
    <row r="379" spans="1:5">
      <c r="A379" s="174"/>
      <c r="B379" s="174"/>
      <c r="C379" s="174"/>
      <c r="D379" s="174"/>
      <c r="E379" s="174"/>
    </row>
    <row r="380" spans="1:5">
      <c r="A380" s="174"/>
      <c r="B380" s="174"/>
      <c r="C380" s="174"/>
      <c r="D380" s="174"/>
      <c r="E380" s="174"/>
    </row>
    <row r="381" spans="1:5">
      <c r="A381" s="174"/>
      <c r="B381" s="174"/>
      <c r="C381" s="174"/>
      <c r="D381" s="174"/>
      <c r="E381" s="174"/>
    </row>
    <row r="382" spans="1:5">
      <c r="A382" s="174"/>
      <c r="B382" s="174"/>
      <c r="C382" s="174"/>
      <c r="D382" s="174"/>
      <c r="E382" s="174"/>
    </row>
    <row r="383" spans="1:5">
      <c r="A383" s="174"/>
      <c r="B383" s="174"/>
      <c r="C383" s="174"/>
      <c r="D383" s="174"/>
      <c r="E383" s="174"/>
    </row>
    <row r="384" spans="1:5">
      <c r="A384" s="174"/>
      <c r="B384" s="174"/>
      <c r="C384" s="174"/>
      <c r="D384" s="174"/>
      <c r="E384" s="174"/>
    </row>
    <row r="385" spans="1:5">
      <c r="A385" s="174"/>
      <c r="B385" s="174"/>
      <c r="C385" s="174"/>
      <c r="D385" s="174"/>
      <c r="E385" s="174"/>
    </row>
    <row r="386" spans="1:5">
      <c r="A386" s="174"/>
      <c r="B386" s="174"/>
      <c r="C386" s="174"/>
      <c r="D386" s="174"/>
      <c r="E386" s="174"/>
    </row>
    <row r="387" spans="1:5">
      <c r="A387" s="174"/>
      <c r="B387" s="174"/>
      <c r="C387" s="174"/>
      <c r="D387" s="174"/>
      <c r="E387" s="174"/>
    </row>
    <row r="388" spans="1:5">
      <c r="A388" s="174"/>
      <c r="B388" s="174"/>
      <c r="C388" s="174"/>
      <c r="D388" s="174"/>
      <c r="E388" s="174"/>
    </row>
    <row r="389" spans="1:5">
      <c r="A389" s="174"/>
      <c r="B389" s="174"/>
      <c r="C389" s="174"/>
      <c r="D389" s="174"/>
      <c r="E389" s="174"/>
    </row>
    <row r="390" spans="1:5">
      <c r="A390" s="174"/>
      <c r="B390" s="174"/>
      <c r="C390" s="174"/>
      <c r="D390" s="174"/>
      <c r="E390" s="174"/>
    </row>
    <row r="391" spans="1:5">
      <c r="A391" s="174"/>
      <c r="B391" s="174"/>
      <c r="C391" s="174"/>
      <c r="D391" s="174"/>
      <c r="E391" s="174"/>
    </row>
    <row r="392" spans="1:5">
      <c r="A392" s="174"/>
      <c r="B392" s="174"/>
      <c r="C392" s="174"/>
      <c r="D392" s="174"/>
      <c r="E392" s="174"/>
    </row>
    <row r="393" spans="1:5">
      <c r="A393" s="174"/>
      <c r="B393" s="174"/>
      <c r="C393" s="174"/>
      <c r="D393" s="174"/>
      <c r="E393" s="174"/>
    </row>
    <row r="394" spans="1:5">
      <c r="A394" s="174"/>
      <c r="B394" s="174"/>
      <c r="C394" s="174"/>
      <c r="D394" s="174"/>
      <c r="E394" s="174"/>
    </row>
    <row r="395" spans="1:5">
      <c r="A395" s="174"/>
      <c r="B395" s="174"/>
      <c r="C395" s="174"/>
      <c r="D395" s="174"/>
      <c r="E395" s="174"/>
    </row>
    <row r="396" spans="1:5">
      <c r="A396" s="174"/>
      <c r="B396" s="174"/>
      <c r="C396" s="174"/>
      <c r="D396" s="174"/>
      <c r="E396" s="174"/>
    </row>
    <row r="397" spans="1:5">
      <c r="A397" s="174"/>
      <c r="B397" s="174"/>
      <c r="C397" s="174"/>
      <c r="D397" s="174"/>
      <c r="E397" s="174"/>
    </row>
    <row r="398" spans="1:5">
      <c r="A398" s="174"/>
      <c r="B398" s="174"/>
      <c r="C398" s="174"/>
      <c r="D398" s="174"/>
      <c r="E398" s="174"/>
    </row>
    <row r="399" spans="1:5">
      <c r="A399" s="174"/>
      <c r="B399" s="174"/>
      <c r="C399" s="174"/>
      <c r="D399" s="174"/>
      <c r="E399" s="174"/>
    </row>
    <row r="400" spans="1:5">
      <c r="A400" s="174"/>
      <c r="B400" s="174"/>
      <c r="C400" s="174"/>
      <c r="D400" s="174"/>
      <c r="E400" s="174"/>
    </row>
    <row r="401" spans="1:5">
      <c r="A401" s="174"/>
      <c r="B401" s="174"/>
      <c r="C401" s="174"/>
      <c r="D401" s="174"/>
      <c r="E401" s="174"/>
    </row>
    <row r="402" spans="1:5">
      <c r="A402" s="174"/>
      <c r="B402" s="174"/>
      <c r="C402" s="174"/>
      <c r="D402" s="174"/>
      <c r="E402" s="174"/>
    </row>
    <row r="403" spans="1:5">
      <c r="A403" s="174"/>
      <c r="B403" s="174"/>
      <c r="C403" s="174"/>
      <c r="D403" s="174"/>
      <c r="E403" s="174"/>
    </row>
    <row r="404" spans="1:5">
      <c r="A404" s="174"/>
      <c r="B404" s="174"/>
      <c r="C404" s="174"/>
      <c r="D404" s="174"/>
      <c r="E404" s="174"/>
    </row>
    <row r="405" spans="1:5">
      <c r="A405" s="174"/>
      <c r="B405" s="174"/>
      <c r="C405" s="174"/>
      <c r="D405" s="174"/>
      <c r="E405" s="174"/>
    </row>
    <row r="406" spans="1:5">
      <c r="A406" s="174"/>
      <c r="B406" s="174"/>
      <c r="C406" s="174"/>
      <c r="D406" s="174"/>
      <c r="E406" s="174"/>
    </row>
    <row r="407" spans="1:5">
      <c r="A407" s="174"/>
      <c r="B407" s="174"/>
      <c r="C407" s="174"/>
      <c r="D407" s="174"/>
      <c r="E407" s="174"/>
    </row>
    <row r="408" spans="1:5">
      <c r="A408" s="174"/>
      <c r="B408" s="174"/>
      <c r="C408" s="174"/>
      <c r="D408" s="174"/>
      <c r="E408" s="174"/>
    </row>
    <row r="409" spans="1:5">
      <c r="A409" s="174"/>
      <c r="B409" s="174"/>
      <c r="C409" s="174"/>
      <c r="D409" s="174"/>
      <c r="E409" s="174"/>
    </row>
    <row r="410" spans="1:5">
      <c r="A410" s="174"/>
      <c r="B410" s="174"/>
      <c r="C410" s="174"/>
      <c r="D410" s="174"/>
      <c r="E410" s="174"/>
    </row>
    <row r="411" spans="1:5">
      <c r="A411" s="174"/>
      <c r="B411" s="174"/>
      <c r="C411" s="174"/>
      <c r="D411" s="174"/>
      <c r="E411" s="174"/>
    </row>
    <row r="412" spans="1:5">
      <c r="A412" s="174"/>
      <c r="B412" s="174"/>
      <c r="C412" s="174"/>
      <c r="D412" s="174"/>
      <c r="E412" s="174"/>
    </row>
    <row r="413" spans="1:5">
      <c r="A413" s="174"/>
      <c r="B413" s="174"/>
      <c r="C413" s="174"/>
      <c r="D413" s="174"/>
      <c r="E413" s="174"/>
    </row>
    <row r="414" spans="1:5">
      <c r="A414" s="174"/>
      <c r="B414" s="174"/>
      <c r="C414" s="174"/>
      <c r="D414" s="174"/>
      <c r="E414" s="174"/>
    </row>
    <row r="415" spans="1:5">
      <c r="A415" s="174"/>
      <c r="B415" s="174"/>
      <c r="C415" s="174"/>
      <c r="D415" s="174"/>
      <c r="E415" s="174"/>
    </row>
    <row r="416" spans="1:5">
      <c r="A416" s="174"/>
      <c r="B416" s="174"/>
      <c r="C416" s="174"/>
      <c r="D416" s="174"/>
      <c r="E416" s="174"/>
    </row>
    <row r="417" spans="1:5">
      <c r="A417" s="174"/>
      <c r="B417" s="174"/>
      <c r="C417" s="174"/>
      <c r="D417" s="174"/>
      <c r="E417" s="174"/>
    </row>
    <row r="418" spans="1:5">
      <c r="A418" s="174"/>
      <c r="B418" s="174"/>
      <c r="C418" s="174"/>
      <c r="D418" s="174"/>
      <c r="E418" s="174"/>
    </row>
    <row r="419" spans="1:5">
      <c r="A419" s="174"/>
      <c r="B419" s="174"/>
      <c r="C419" s="174"/>
      <c r="D419" s="174"/>
      <c r="E419" s="174"/>
    </row>
    <row r="420" spans="1:5">
      <c r="A420" s="174"/>
      <c r="B420" s="174"/>
      <c r="C420" s="174"/>
      <c r="D420" s="174"/>
      <c r="E420" s="174"/>
    </row>
    <row r="421" spans="1:5">
      <c r="A421" s="174"/>
      <c r="B421" s="174"/>
      <c r="C421" s="174"/>
      <c r="D421" s="174"/>
      <c r="E421" s="174"/>
    </row>
    <row r="422" spans="1:5">
      <c r="A422" s="174"/>
      <c r="B422" s="174"/>
      <c r="C422" s="174"/>
      <c r="D422" s="174"/>
      <c r="E422" s="174"/>
    </row>
    <row r="423" spans="1:5">
      <c r="A423" s="174"/>
      <c r="B423" s="174"/>
      <c r="C423" s="174"/>
      <c r="D423" s="174"/>
      <c r="E423" s="174"/>
    </row>
    <row r="424" spans="1:5">
      <c r="A424" s="174"/>
      <c r="B424" s="174"/>
      <c r="C424" s="174"/>
      <c r="D424" s="174"/>
      <c r="E424" s="174"/>
    </row>
    <row r="425" spans="1:5">
      <c r="A425" s="174"/>
      <c r="B425" s="174"/>
      <c r="C425" s="174"/>
      <c r="D425" s="174"/>
      <c r="E425" s="174"/>
    </row>
    <row r="426" spans="1:5">
      <c r="A426" s="174"/>
      <c r="B426" s="174"/>
      <c r="C426" s="174"/>
      <c r="D426" s="174"/>
      <c r="E426" s="174"/>
    </row>
    <row r="427" spans="1:5">
      <c r="A427" s="174"/>
      <c r="B427" s="174"/>
      <c r="C427" s="174"/>
      <c r="D427" s="174"/>
      <c r="E427" s="174"/>
    </row>
    <row r="428" spans="1:5">
      <c r="A428" s="174"/>
      <c r="B428" s="174"/>
      <c r="C428" s="174"/>
      <c r="D428" s="174"/>
      <c r="E428" s="174"/>
    </row>
    <row r="429" spans="1:5">
      <c r="A429" s="174"/>
      <c r="B429" s="174"/>
      <c r="C429" s="174"/>
      <c r="D429" s="174"/>
      <c r="E429" s="174"/>
    </row>
    <row r="430" spans="1:5">
      <c r="A430" s="174"/>
      <c r="B430" s="174"/>
      <c r="C430" s="174"/>
      <c r="D430" s="174"/>
      <c r="E430" s="174"/>
    </row>
    <row r="431" spans="1:5">
      <c r="A431" s="174"/>
      <c r="B431" s="174"/>
      <c r="C431" s="174"/>
      <c r="D431" s="174"/>
      <c r="E431" s="174"/>
    </row>
    <row r="432" spans="1:5">
      <c r="A432" s="174"/>
      <c r="B432" s="174"/>
      <c r="C432" s="174"/>
      <c r="D432" s="174"/>
      <c r="E432" s="174"/>
    </row>
    <row r="433" spans="1:5">
      <c r="A433" s="174"/>
      <c r="B433" s="174"/>
      <c r="C433" s="174"/>
      <c r="D433" s="174"/>
      <c r="E433" s="174"/>
    </row>
    <row r="434" spans="1:5">
      <c r="A434" s="174"/>
      <c r="B434" s="174"/>
      <c r="C434" s="174"/>
      <c r="D434" s="174"/>
      <c r="E434" s="174"/>
    </row>
    <row r="435" spans="1:5">
      <c r="A435" s="174"/>
      <c r="B435" s="174"/>
      <c r="C435" s="174"/>
      <c r="D435" s="174"/>
      <c r="E435" s="174"/>
    </row>
    <row r="436" spans="1:5">
      <c r="A436" s="174"/>
      <c r="B436" s="174"/>
      <c r="C436" s="174"/>
      <c r="D436" s="174"/>
      <c r="E436" s="174"/>
    </row>
    <row r="437" spans="1:5">
      <c r="A437" s="174"/>
      <c r="B437" s="174"/>
      <c r="C437" s="174"/>
      <c r="D437" s="174"/>
      <c r="E437" s="174"/>
    </row>
    <row r="438" spans="1:5">
      <c r="A438" s="174"/>
      <c r="B438" s="174"/>
      <c r="C438" s="174"/>
      <c r="D438" s="174"/>
      <c r="E438" s="174"/>
    </row>
    <row r="439" spans="1:5">
      <c r="A439" s="174"/>
      <c r="B439" s="174"/>
      <c r="C439" s="174"/>
      <c r="D439" s="174"/>
      <c r="E439" s="174"/>
    </row>
    <row r="440" spans="1:5">
      <c r="A440" s="174"/>
      <c r="B440" s="174"/>
      <c r="C440" s="174"/>
      <c r="D440" s="174"/>
      <c r="E440" s="174"/>
    </row>
    <row r="441" spans="1:5">
      <c r="A441" s="174"/>
      <c r="B441" s="174"/>
      <c r="C441" s="174"/>
      <c r="D441" s="174"/>
      <c r="E441" s="174"/>
    </row>
    <row r="442" spans="1:5">
      <c r="A442" s="174"/>
      <c r="B442" s="174"/>
      <c r="C442" s="174"/>
      <c r="D442" s="174"/>
      <c r="E442" s="174"/>
    </row>
    <row r="443" spans="1:5">
      <c r="A443" s="174"/>
      <c r="B443" s="174"/>
      <c r="C443" s="174"/>
      <c r="D443" s="174"/>
      <c r="E443" s="174"/>
    </row>
    <row r="444" spans="1:5">
      <c r="A444" s="174"/>
      <c r="B444" s="174"/>
      <c r="C444" s="174"/>
      <c r="D444" s="174"/>
      <c r="E444" s="174"/>
    </row>
    <row r="445" spans="1:5">
      <c r="A445" s="174"/>
      <c r="B445" s="174"/>
      <c r="C445" s="174"/>
      <c r="D445" s="174"/>
      <c r="E445" s="174"/>
    </row>
    <row r="446" spans="1:5">
      <c r="A446" s="174"/>
      <c r="B446" s="174"/>
      <c r="C446" s="174"/>
      <c r="D446" s="174"/>
      <c r="E446" s="174"/>
    </row>
    <row r="447" spans="1:5">
      <c r="A447" s="174"/>
      <c r="B447" s="174"/>
      <c r="C447" s="174"/>
      <c r="D447" s="174"/>
      <c r="E447" s="174"/>
    </row>
    <row r="448" spans="1:5">
      <c r="A448" s="174"/>
      <c r="B448" s="174"/>
      <c r="C448" s="174"/>
      <c r="D448" s="174"/>
      <c r="E448" s="174"/>
    </row>
    <row r="449" spans="1:5">
      <c r="A449" s="174"/>
      <c r="B449" s="174"/>
      <c r="C449" s="174"/>
      <c r="D449" s="174"/>
      <c r="E449" s="174"/>
    </row>
    <row r="450" spans="1:5">
      <c r="A450" s="174"/>
      <c r="B450" s="174"/>
      <c r="C450" s="174"/>
      <c r="D450" s="174"/>
      <c r="E450" s="174"/>
    </row>
    <row r="451" spans="1:5">
      <c r="A451" s="174"/>
      <c r="B451" s="174"/>
      <c r="C451" s="174"/>
      <c r="D451" s="174"/>
      <c r="E451" s="174"/>
    </row>
    <row r="452" spans="1:5">
      <c r="A452" s="174"/>
      <c r="B452" s="174"/>
      <c r="C452" s="174"/>
      <c r="D452" s="174"/>
      <c r="E452" s="174"/>
    </row>
    <row r="453" spans="1:5">
      <c r="A453" s="174"/>
      <c r="B453" s="174"/>
      <c r="C453" s="174"/>
      <c r="D453" s="174"/>
      <c r="E453" s="174"/>
    </row>
    <row r="454" spans="1:5">
      <c r="A454" s="174"/>
      <c r="B454" s="174"/>
      <c r="C454" s="174"/>
      <c r="D454" s="174"/>
      <c r="E454" s="174"/>
    </row>
    <row r="455" spans="1:5">
      <c r="A455" s="174"/>
      <c r="B455" s="174"/>
      <c r="C455" s="174"/>
      <c r="D455" s="174"/>
      <c r="E455" s="174"/>
    </row>
    <row r="456" spans="1:5">
      <c r="A456" s="174"/>
      <c r="B456" s="174"/>
      <c r="C456" s="174"/>
      <c r="D456" s="174"/>
      <c r="E456" s="174"/>
    </row>
    <row r="457" spans="1:5">
      <c r="A457" s="174"/>
      <c r="B457" s="174"/>
      <c r="C457" s="174"/>
      <c r="D457" s="174"/>
      <c r="E457" s="174"/>
    </row>
    <row r="458" spans="1:5">
      <c r="A458" s="174"/>
      <c r="B458" s="174"/>
      <c r="C458" s="174"/>
      <c r="D458" s="174"/>
      <c r="E458" s="174"/>
    </row>
    <row r="459" spans="1:5">
      <c r="A459" s="174"/>
      <c r="B459" s="174"/>
      <c r="C459" s="174"/>
      <c r="D459" s="174"/>
      <c r="E459" s="174"/>
    </row>
    <row r="460" spans="1:5">
      <c r="A460" s="174"/>
      <c r="B460" s="174"/>
      <c r="C460" s="174"/>
      <c r="D460" s="174"/>
      <c r="E460" s="174"/>
    </row>
    <row r="461" spans="1:5">
      <c r="A461" s="174"/>
      <c r="B461" s="174"/>
      <c r="C461" s="174"/>
      <c r="D461" s="174"/>
      <c r="E461" s="174"/>
    </row>
    <row r="462" spans="1:5">
      <c r="A462" s="174"/>
      <c r="B462" s="174"/>
      <c r="C462" s="174"/>
      <c r="D462" s="174"/>
      <c r="E462" s="174"/>
    </row>
    <row r="463" spans="1:5">
      <c r="A463" s="174"/>
      <c r="B463" s="174"/>
      <c r="C463" s="174"/>
      <c r="D463" s="174"/>
      <c r="E463" s="174"/>
    </row>
    <row r="464" spans="1:5">
      <c r="A464" s="174"/>
      <c r="B464" s="174"/>
      <c r="C464" s="174"/>
      <c r="D464" s="174"/>
      <c r="E464" s="174"/>
    </row>
    <row r="465" spans="1:5">
      <c r="A465" s="174"/>
      <c r="B465" s="174"/>
      <c r="C465" s="174"/>
      <c r="D465" s="174"/>
      <c r="E465" s="174"/>
    </row>
    <row r="466" spans="1:5">
      <c r="A466" s="174"/>
      <c r="B466" s="174"/>
      <c r="C466" s="174"/>
      <c r="D466" s="174"/>
      <c r="E466" s="174"/>
    </row>
    <row r="467" spans="1:5">
      <c r="A467" s="174"/>
      <c r="B467" s="174"/>
      <c r="C467" s="174"/>
      <c r="D467" s="174"/>
      <c r="E467" s="174"/>
    </row>
    <row r="468" spans="1:5">
      <c r="A468" s="174"/>
      <c r="B468" s="174"/>
      <c r="C468" s="174"/>
      <c r="D468" s="174"/>
      <c r="E468" s="174"/>
    </row>
    <row r="469" spans="1:5">
      <c r="A469" s="174"/>
      <c r="B469" s="174"/>
      <c r="C469" s="174"/>
      <c r="D469" s="174"/>
      <c r="E469" s="174"/>
    </row>
    <row r="470" spans="1:5">
      <c r="A470" s="174"/>
      <c r="B470" s="174"/>
      <c r="C470" s="174"/>
      <c r="D470" s="174"/>
      <c r="E470" s="174"/>
    </row>
    <row r="471" spans="1:5">
      <c r="A471" s="174"/>
      <c r="B471" s="174"/>
      <c r="C471" s="174"/>
      <c r="D471" s="174"/>
      <c r="E471" s="174"/>
    </row>
    <row r="472" spans="1:5">
      <c r="A472" s="174"/>
      <c r="B472" s="174"/>
      <c r="C472" s="174"/>
      <c r="D472" s="174"/>
      <c r="E472" s="174"/>
    </row>
    <row r="473" spans="1:5">
      <c r="A473" s="174"/>
      <c r="B473" s="174"/>
      <c r="C473" s="174"/>
      <c r="D473" s="174"/>
      <c r="E473" s="174"/>
    </row>
    <row r="474" spans="1:5">
      <c r="A474" s="174"/>
      <c r="B474" s="174"/>
      <c r="C474" s="174"/>
      <c r="D474" s="174"/>
      <c r="E474" s="174"/>
    </row>
    <row r="475" spans="1:5">
      <c r="A475" s="174"/>
      <c r="B475" s="174"/>
      <c r="C475" s="174"/>
      <c r="D475" s="174"/>
      <c r="E475" s="174"/>
    </row>
    <row r="476" spans="1:5">
      <c r="A476" s="174"/>
      <c r="B476" s="174"/>
      <c r="C476" s="174"/>
      <c r="D476" s="174"/>
      <c r="E476" s="174"/>
    </row>
    <row r="477" spans="1:5">
      <c r="A477" s="174"/>
      <c r="B477" s="174"/>
      <c r="C477" s="174"/>
      <c r="D477" s="174"/>
      <c r="E477" s="174"/>
    </row>
    <row r="478" spans="1:5">
      <c r="A478" s="174"/>
      <c r="B478" s="174"/>
      <c r="C478" s="174"/>
      <c r="D478" s="174"/>
      <c r="E478" s="174"/>
    </row>
    <row r="479" spans="1:5">
      <c r="A479" s="174"/>
      <c r="B479" s="174"/>
      <c r="C479" s="174"/>
      <c r="D479" s="174"/>
      <c r="E479" s="174"/>
    </row>
    <row r="480" spans="1:5">
      <c r="A480" s="174"/>
      <c r="B480" s="174"/>
      <c r="C480" s="174"/>
      <c r="D480" s="174"/>
      <c r="E480" s="174"/>
    </row>
    <row r="481" spans="1:5">
      <c r="A481" s="174"/>
      <c r="B481" s="174"/>
      <c r="C481" s="174"/>
      <c r="D481" s="174"/>
      <c r="E481" s="174"/>
    </row>
    <row r="482" spans="1:5">
      <c r="A482" s="174"/>
      <c r="B482" s="174"/>
      <c r="C482" s="174"/>
      <c r="D482" s="174"/>
      <c r="E482" s="174"/>
    </row>
    <row r="483" spans="1:5">
      <c r="A483" s="174"/>
      <c r="B483" s="174"/>
      <c r="C483" s="174"/>
      <c r="D483" s="174"/>
      <c r="E483" s="174"/>
    </row>
    <row r="484" spans="1:5">
      <c r="A484" s="174"/>
      <c r="B484" s="174"/>
      <c r="C484" s="174"/>
      <c r="D484" s="174"/>
      <c r="E484" s="174"/>
    </row>
    <row r="485" spans="1:5">
      <c r="A485" s="174"/>
      <c r="B485" s="174"/>
      <c r="C485" s="174"/>
      <c r="D485" s="174"/>
      <c r="E485" s="174"/>
    </row>
    <row r="486" spans="1:5">
      <c r="A486" s="174"/>
      <c r="B486" s="174"/>
      <c r="C486" s="174"/>
      <c r="D486" s="174"/>
      <c r="E486" s="174"/>
    </row>
    <row r="487" spans="1:5">
      <c r="A487" s="174"/>
      <c r="B487" s="174"/>
      <c r="C487" s="174"/>
      <c r="D487" s="174"/>
      <c r="E487" s="174"/>
    </row>
    <row r="488" spans="1:5">
      <c r="A488" s="174"/>
      <c r="B488" s="174"/>
      <c r="C488" s="174"/>
      <c r="D488" s="174"/>
      <c r="E488" s="174"/>
    </row>
    <row r="489" spans="1:5">
      <c r="A489" s="174"/>
      <c r="B489" s="174"/>
      <c r="C489" s="174"/>
      <c r="D489" s="174"/>
      <c r="E489" s="174"/>
    </row>
    <row r="490" spans="1:5">
      <c r="A490" s="174"/>
      <c r="B490" s="174"/>
      <c r="C490" s="174"/>
      <c r="D490" s="174"/>
      <c r="E490" s="174"/>
    </row>
    <row r="491" spans="1:5">
      <c r="A491" s="174"/>
      <c r="B491" s="174"/>
      <c r="C491" s="174"/>
      <c r="D491" s="174"/>
      <c r="E491" s="174"/>
    </row>
    <row r="492" spans="1:5">
      <c r="A492" s="174"/>
      <c r="B492" s="174"/>
      <c r="C492" s="174"/>
      <c r="D492" s="174"/>
      <c r="E492" s="174"/>
    </row>
    <row r="493" spans="1:5">
      <c r="A493" s="174"/>
      <c r="B493" s="174"/>
      <c r="C493" s="174"/>
      <c r="D493" s="174"/>
      <c r="E493" s="174"/>
    </row>
    <row r="494" spans="1:5">
      <c r="A494" s="174"/>
      <c r="B494" s="174"/>
      <c r="C494" s="174"/>
      <c r="D494" s="174"/>
      <c r="E494" s="174"/>
    </row>
    <row r="495" spans="1:5">
      <c r="A495" s="174"/>
      <c r="B495" s="174"/>
      <c r="C495" s="174"/>
      <c r="D495" s="174"/>
      <c r="E495" s="174"/>
    </row>
    <row r="496" spans="1:5">
      <c r="A496" s="174"/>
      <c r="B496" s="174"/>
      <c r="C496" s="174"/>
      <c r="D496" s="174"/>
      <c r="E496" s="174"/>
    </row>
    <row r="497" spans="1:5">
      <c r="A497" s="174"/>
      <c r="B497" s="174"/>
      <c r="C497" s="174"/>
      <c r="D497" s="174"/>
      <c r="E497" s="174"/>
    </row>
    <row r="498" spans="1:5">
      <c r="A498" s="174"/>
      <c r="B498" s="174"/>
      <c r="C498" s="174"/>
      <c r="D498" s="174"/>
      <c r="E498" s="174"/>
    </row>
    <row r="499" spans="1:5">
      <c r="A499" s="174"/>
      <c r="B499" s="174"/>
      <c r="C499" s="174"/>
      <c r="D499" s="174"/>
      <c r="E499" s="174"/>
    </row>
    <row r="500" spans="1:5">
      <c r="A500" s="174"/>
      <c r="B500" s="174"/>
      <c r="C500" s="174"/>
      <c r="D500" s="174"/>
      <c r="E500" s="174"/>
    </row>
    <row r="501" spans="1:5">
      <c r="A501" s="174"/>
      <c r="B501" s="174"/>
      <c r="C501" s="174"/>
      <c r="D501" s="174"/>
      <c r="E501" s="174"/>
    </row>
    <row r="502" spans="1:5">
      <c r="A502" s="174"/>
      <c r="B502" s="174"/>
      <c r="C502" s="174"/>
      <c r="D502" s="174"/>
      <c r="E502" s="174"/>
    </row>
    <row r="503" spans="1:5">
      <c r="A503" s="174"/>
      <c r="B503" s="174"/>
      <c r="C503" s="174"/>
      <c r="D503" s="174"/>
      <c r="E503" s="174"/>
    </row>
    <row r="504" spans="1:5">
      <c r="A504" s="174"/>
      <c r="B504" s="174"/>
      <c r="C504" s="174"/>
      <c r="D504" s="174"/>
      <c r="E504" s="174"/>
    </row>
    <row r="505" spans="1:5">
      <c r="A505" s="174"/>
      <c r="B505" s="174"/>
      <c r="C505" s="174"/>
      <c r="D505" s="174"/>
      <c r="E505" s="174"/>
    </row>
    <row r="506" spans="1:5">
      <c r="A506" s="174"/>
      <c r="B506" s="174"/>
      <c r="C506" s="174"/>
      <c r="D506" s="174"/>
      <c r="E506" s="174"/>
    </row>
    <row r="507" spans="1:5">
      <c r="A507" s="174"/>
      <c r="B507" s="174"/>
      <c r="C507" s="174"/>
      <c r="D507" s="174"/>
      <c r="E507" s="174"/>
    </row>
    <row r="508" spans="1:5">
      <c r="A508" s="174"/>
      <c r="B508" s="174"/>
      <c r="C508" s="174"/>
      <c r="D508" s="174"/>
      <c r="E508" s="174"/>
    </row>
    <row r="509" spans="1:5">
      <c r="A509" s="174"/>
      <c r="B509" s="174"/>
      <c r="C509" s="174"/>
      <c r="D509" s="174"/>
      <c r="E509" s="174"/>
    </row>
    <row r="510" spans="1:5">
      <c r="A510" s="174"/>
      <c r="B510" s="174"/>
      <c r="C510" s="174"/>
      <c r="D510" s="174"/>
      <c r="E510" s="174"/>
    </row>
    <row r="511" spans="1:5">
      <c r="A511" s="174"/>
      <c r="B511" s="174"/>
      <c r="C511" s="174"/>
      <c r="D511" s="174"/>
      <c r="E511" s="174"/>
    </row>
    <row r="512" spans="1:5">
      <c r="A512" s="174"/>
      <c r="B512" s="174"/>
      <c r="C512" s="174"/>
      <c r="D512" s="174"/>
      <c r="E512" s="174"/>
    </row>
    <row r="513" spans="1:5">
      <c r="A513" s="174"/>
      <c r="B513" s="174"/>
      <c r="C513" s="174"/>
      <c r="D513" s="174"/>
      <c r="E513" s="174"/>
    </row>
    <row r="514" spans="1:5">
      <c r="A514" s="174"/>
      <c r="B514" s="174"/>
      <c r="C514" s="174"/>
      <c r="D514" s="174"/>
      <c r="E514" s="174"/>
    </row>
    <row r="515" spans="1:5">
      <c r="A515" s="174"/>
      <c r="B515" s="174"/>
      <c r="C515" s="174"/>
      <c r="D515" s="174"/>
      <c r="E515" s="174"/>
    </row>
    <row r="516" spans="1:5">
      <c r="A516" s="174"/>
      <c r="B516" s="174"/>
      <c r="C516" s="174"/>
      <c r="D516" s="174"/>
      <c r="E516" s="174"/>
    </row>
    <row r="517" spans="1:5">
      <c r="A517" s="174"/>
      <c r="B517" s="174"/>
      <c r="C517" s="174"/>
      <c r="D517" s="174"/>
      <c r="E517" s="174"/>
    </row>
    <row r="518" spans="1:5">
      <c r="A518" s="174"/>
      <c r="B518" s="174"/>
      <c r="C518" s="174"/>
      <c r="D518" s="174"/>
      <c r="E518" s="174"/>
    </row>
    <row r="519" spans="1:5">
      <c r="A519" s="174"/>
      <c r="B519" s="174"/>
      <c r="C519" s="174"/>
      <c r="D519" s="174"/>
      <c r="E519" s="174"/>
    </row>
    <row r="520" spans="1:5">
      <c r="A520" s="174"/>
      <c r="B520" s="174"/>
      <c r="C520" s="174"/>
      <c r="D520" s="174"/>
      <c r="E520" s="174"/>
    </row>
    <row r="521" spans="1:5">
      <c r="A521" s="174"/>
      <c r="B521" s="174"/>
      <c r="C521" s="174"/>
      <c r="D521" s="174"/>
      <c r="E521" s="174"/>
    </row>
    <row r="522" spans="1:5">
      <c r="A522" s="174"/>
      <c r="B522" s="174"/>
      <c r="C522" s="174"/>
      <c r="D522" s="174"/>
      <c r="E522" s="174"/>
    </row>
    <row r="523" spans="1:5">
      <c r="A523" s="174"/>
      <c r="B523" s="174"/>
      <c r="C523" s="174"/>
      <c r="D523" s="174"/>
      <c r="E523" s="174"/>
    </row>
    <row r="524" spans="1:5">
      <c r="A524" s="174"/>
      <c r="B524" s="174"/>
      <c r="C524" s="174"/>
      <c r="D524" s="174"/>
      <c r="E524" s="174"/>
    </row>
    <row r="525" spans="1:5">
      <c r="A525" s="174"/>
      <c r="B525" s="174"/>
      <c r="C525" s="174"/>
      <c r="D525" s="174"/>
      <c r="E525" s="174"/>
    </row>
    <row r="526" spans="1:5">
      <c r="A526" s="174"/>
      <c r="B526" s="174"/>
      <c r="C526" s="174"/>
      <c r="D526" s="174"/>
      <c r="E526" s="174"/>
    </row>
    <row r="527" spans="1:5">
      <c r="A527" s="174"/>
      <c r="B527" s="174"/>
      <c r="C527" s="174"/>
      <c r="D527" s="174"/>
      <c r="E527" s="174"/>
    </row>
    <row r="528" spans="1:5">
      <c r="A528" s="174"/>
      <c r="B528" s="174"/>
      <c r="C528" s="174"/>
      <c r="D528" s="174"/>
      <c r="E528" s="174"/>
    </row>
    <row r="529" spans="1:5">
      <c r="A529" s="174"/>
      <c r="B529" s="174"/>
      <c r="C529" s="174"/>
      <c r="D529" s="174"/>
      <c r="E529" s="174"/>
    </row>
    <row r="530" spans="1:5">
      <c r="A530" s="174"/>
      <c r="B530" s="174"/>
      <c r="C530" s="174"/>
      <c r="D530" s="174"/>
      <c r="E530" s="174"/>
    </row>
    <row r="531" spans="1:5">
      <c r="A531" s="174"/>
      <c r="B531" s="174"/>
      <c r="C531" s="174"/>
      <c r="D531" s="174"/>
      <c r="E531" s="174"/>
    </row>
    <row r="532" spans="1:5">
      <c r="A532" s="174"/>
      <c r="B532" s="174"/>
      <c r="C532" s="174"/>
      <c r="D532" s="174"/>
      <c r="E532" s="174"/>
    </row>
    <row r="533" spans="1:5">
      <c r="A533" s="174"/>
      <c r="B533" s="174"/>
      <c r="C533" s="174"/>
      <c r="D533" s="174"/>
      <c r="E533" s="174"/>
    </row>
    <row r="534" spans="1:5">
      <c r="A534" s="174"/>
      <c r="B534" s="174"/>
      <c r="C534" s="174"/>
      <c r="D534" s="174"/>
      <c r="E534" s="174"/>
    </row>
    <row r="535" spans="1:5">
      <c r="A535" s="174"/>
      <c r="B535" s="174"/>
      <c r="C535" s="174"/>
      <c r="D535" s="174"/>
      <c r="E535" s="174"/>
    </row>
    <row r="536" spans="1:5">
      <c r="A536" s="174"/>
      <c r="B536" s="174"/>
      <c r="C536" s="174"/>
      <c r="D536" s="174"/>
      <c r="E536" s="174"/>
    </row>
    <row r="537" spans="1:5">
      <c r="A537" s="174"/>
      <c r="B537" s="174"/>
      <c r="C537" s="174"/>
      <c r="D537" s="174"/>
      <c r="E537" s="174"/>
    </row>
    <row r="538" spans="1:5">
      <c r="A538" s="174"/>
      <c r="B538" s="174"/>
      <c r="C538" s="174"/>
      <c r="D538" s="174"/>
      <c r="E538" s="174"/>
    </row>
    <row r="539" spans="1:5">
      <c r="A539" s="174"/>
      <c r="B539" s="174"/>
      <c r="C539" s="174"/>
      <c r="D539" s="174"/>
      <c r="E539" s="174"/>
    </row>
    <row r="540" spans="1:5">
      <c r="A540" s="174"/>
      <c r="B540" s="174"/>
      <c r="C540" s="174"/>
      <c r="D540" s="174"/>
      <c r="E540" s="174"/>
    </row>
    <row r="541" spans="1:5">
      <c r="A541" s="174"/>
      <c r="B541" s="174"/>
      <c r="C541" s="174"/>
      <c r="D541" s="174"/>
      <c r="E541" s="174"/>
    </row>
    <row r="542" spans="1:5">
      <c r="A542" s="174"/>
      <c r="B542" s="174"/>
      <c r="C542" s="174"/>
      <c r="D542" s="174"/>
      <c r="E542" s="174"/>
    </row>
    <row r="543" spans="1:5">
      <c r="A543" s="174"/>
      <c r="B543" s="174"/>
      <c r="C543" s="174"/>
      <c r="D543" s="174"/>
      <c r="E543" s="174"/>
    </row>
    <row r="544" spans="1:5">
      <c r="A544" s="174"/>
      <c r="B544" s="174"/>
      <c r="C544" s="174"/>
      <c r="D544" s="174"/>
      <c r="E544" s="174"/>
    </row>
    <row r="545" spans="1:5">
      <c r="A545" s="174"/>
      <c r="B545" s="174"/>
      <c r="C545" s="174"/>
      <c r="D545" s="174"/>
      <c r="E545" s="174"/>
    </row>
    <row r="546" spans="1:5">
      <c r="A546" s="174"/>
      <c r="B546" s="174"/>
      <c r="C546" s="174"/>
      <c r="D546" s="174"/>
      <c r="E546" s="174"/>
    </row>
    <row r="547" spans="1:5">
      <c r="A547" s="174"/>
      <c r="B547" s="174"/>
      <c r="C547" s="174"/>
      <c r="D547" s="174"/>
      <c r="E547" s="174"/>
    </row>
    <row r="548" spans="1:5">
      <c r="A548" s="174"/>
      <c r="B548" s="174"/>
      <c r="C548" s="174"/>
      <c r="D548" s="174"/>
      <c r="E548" s="174"/>
    </row>
    <row r="549" spans="1:5">
      <c r="A549" s="174"/>
      <c r="B549" s="174"/>
      <c r="C549" s="174"/>
      <c r="D549" s="174"/>
      <c r="E549" s="174"/>
    </row>
    <row r="550" spans="1:5">
      <c r="A550" s="174"/>
      <c r="B550" s="174"/>
      <c r="C550" s="174"/>
      <c r="D550" s="174"/>
      <c r="E550" s="174"/>
    </row>
    <row r="551" spans="1:5">
      <c r="A551" s="174"/>
      <c r="B551" s="174"/>
      <c r="C551" s="174"/>
      <c r="D551" s="174"/>
      <c r="E551" s="174"/>
    </row>
    <row r="552" spans="1:5">
      <c r="A552" s="174"/>
      <c r="B552" s="174"/>
      <c r="C552" s="174"/>
      <c r="D552" s="174"/>
      <c r="E552" s="174"/>
    </row>
    <row r="553" spans="1:5">
      <c r="A553" s="174"/>
      <c r="B553" s="174"/>
      <c r="C553" s="174"/>
      <c r="D553" s="174"/>
      <c r="E553" s="174"/>
    </row>
    <row r="554" spans="1:5">
      <c r="A554" s="174"/>
      <c r="B554" s="174"/>
      <c r="C554" s="174"/>
      <c r="D554" s="174"/>
      <c r="E554" s="174"/>
    </row>
    <row r="555" spans="1:5">
      <c r="A555" s="174"/>
      <c r="B555" s="174"/>
      <c r="C555" s="174"/>
      <c r="D555" s="174"/>
      <c r="E555" s="174"/>
    </row>
    <row r="556" spans="1:5">
      <c r="A556" s="174"/>
      <c r="B556" s="174"/>
      <c r="C556" s="174"/>
      <c r="D556" s="174"/>
      <c r="E556" s="174"/>
    </row>
    <row r="557" spans="1:5">
      <c r="A557" s="174"/>
      <c r="B557" s="174"/>
      <c r="C557" s="174"/>
      <c r="D557" s="174"/>
      <c r="E557" s="174"/>
    </row>
    <row r="558" spans="1:5">
      <c r="A558" s="174"/>
      <c r="B558" s="174"/>
      <c r="C558" s="174"/>
      <c r="D558" s="174"/>
      <c r="E558" s="174"/>
    </row>
    <row r="559" spans="1:5">
      <c r="A559" s="174"/>
      <c r="B559" s="174"/>
      <c r="C559" s="174"/>
      <c r="D559" s="174"/>
      <c r="E559" s="174"/>
    </row>
    <row r="560" spans="1:5">
      <c r="A560" s="174"/>
      <c r="B560" s="174"/>
      <c r="C560" s="174"/>
      <c r="D560" s="174"/>
      <c r="E560" s="174"/>
    </row>
    <row r="561" spans="1:5">
      <c r="A561" s="174"/>
      <c r="B561" s="174"/>
      <c r="C561" s="174"/>
      <c r="D561" s="174"/>
      <c r="E561" s="174"/>
    </row>
    <row r="562" spans="1:5">
      <c r="A562" s="174"/>
      <c r="B562" s="174"/>
      <c r="C562" s="174"/>
      <c r="D562" s="174"/>
      <c r="E562" s="174"/>
    </row>
    <row r="563" spans="1:5">
      <c r="A563" s="174"/>
      <c r="B563" s="174"/>
      <c r="C563" s="174"/>
      <c r="D563" s="174"/>
      <c r="E563" s="174"/>
    </row>
    <row r="564" spans="1:5">
      <c r="A564" s="174"/>
      <c r="B564" s="174"/>
      <c r="C564" s="174"/>
      <c r="D564" s="174"/>
      <c r="E564" s="174"/>
    </row>
    <row r="565" spans="1:5">
      <c r="A565" s="174"/>
      <c r="B565" s="174"/>
      <c r="C565" s="174"/>
      <c r="D565" s="174"/>
      <c r="E565" s="174"/>
    </row>
    <row r="566" spans="1:5">
      <c r="A566" s="174"/>
      <c r="B566" s="174"/>
      <c r="C566" s="174"/>
      <c r="D566" s="174"/>
      <c r="E566" s="174"/>
    </row>
    <row r="567" spans="1:5">
      <c r="A567" s="174"/>
      <c r="B567" s="174"/>
      <c r="C567" s="174"/>
      <c r="D567" s="174"/>
      <c r="E567" s="174"/>
    </row>
    <row r="568" spans="1:5">
      <c r="A568" s="174"/>
      <c r="B568" s="174"/>
      <c r="C568" s="174"/>
      <c r="D568" s="174"/>
      <c r="E568" s="174"/>
    </row>
    <row r="569" spans="1:5">
      <c r="A569" s="174"/>
      <c r="B569" s="174"/>
      <c r="C569" s="174"/>
      <c r="D569" s="174"/>
      <c r="E569" s="174"/>
    </row>
    <row r="570" spans="1:5">
      <c r="A570" s="174"/>
      <c r="B570" s="174"/>
      <c r="C570" s="174"/>
      <c r="D570" s="174"/>
      <c r="E570" s="174"/>
    </row>
    <row r="571" spans="1:5">
      <c r="A571" s="174"/>
      <c r="B571" s="174"/>
      <c r="C571" s="174"/>
      <c r="D571" s="174"/>
      <c r="E571" s="174"/>
    </row>
    <row r="572" spans="1:5">
      <c r="A572" s="174"/>
      <c r="B572" s="174"/>
      <c r="C572" s="174"/>
      <c r="D572" s="174"/>
      <c r="E572" s="174"/>
    </row>
    <row r="573" spans="1:5">
      <c r="A573" s="174"/>
      <c r="B573" s="174"/>
      <c r="C573" s="174"/>
      <c r="D573" s="174"/>
      <c r="E573" s="174"/>
    </row>
    <row r="574" spans="1:5">
      <c r="A574" s="174"/>
      <c r="B574" s="174"/>
      <c r="C574" s="174"/>
      <c r="D574" s="174"/>
      <c r="E574" s="174"/>
    </row>
    <row r="575" spans="1:5">
      <c r="A575" s="174"/>
      <c r="B575" s="174"/>
      <c r="C575" s="174"/>
      <c r="D575" s="174"/>
      <c r="E575" s="174"/>
    </row>
    <row r="576" spans="1:5">
      <c r="A576" s="174"/>
      <c r="B576" s="174"/>
      <c r="C576" s="174"/>
      <c r="D576" s="174"/>
      <c r="E576" s="174"/>
    </row>
    <row r="577" spans="1:5">
      <c r="A577" s="174"/>
      <c r="B577" s="174"/>
      <c r="C577" s="174"/>
      <c r="D577" s="174"/>
      <c r="E577" s="174"/>
    </row>
    <row r="578" spans="1:5">
      <c r="A578" s="174"/>
      <c r="B578" s="174"/>
      <c r="C578" s="174"/>
      <c r="D578" s="174"/>
      <c r="E578" s="174"/>
    </row>
    <row r="579" spans="1:5">
      <c r="A579" s="174"/>
      <c r="B579" s="174"/>
      <c r="C579" s="174"/>
      <c r="D579" s="174"/>
      <c r="E579" s="174"/>
    </row>
    <row r="580" spans="1:5">
      <c r="A580" s="174"/>
      <c r="B580" s="174"/>
      <c r="C580" s="174"/>
      <c r="D580" s="174"/>
      <c r="E580" s="174"/>
    </row>
    <row r="581" spans="1:5">
      <c r="A581" s="174"/>
      <c r="B581" s="174"/>
      <c r="C581" s="174"/>
      <c r="D581" s="174"/>
      <c r="E581" s="174"/>
    </row>
    <row r="582" spans="1:5">
      <c r="A582" s="174"/>
      <c r="B582" s="174"/>
      <c r="C582" s="174"/>
      <c r="D582" s="174"/>
      <c r="E582" s="174"/>
    </row>
    <row r="583" spans="1:5">
      <c r="A583" s="174"/>
      <c r="B583" s="174"/>
      <c r="C583" s="174"/>
      <c r="D583" s="174"/>
      <c r="E583" s="174"/>
    </row>
    <row r="584" spans="1:5">
      <c r="A584" s="174"/>
      <c r="B584" s="174"/>
      <c r="C584" s="174"/>
      <c r="D584" s="174"/>
      <c r="E584" s="174"/>
    </row>
    <row r="585" spans="1:5">
      <c r="A585" s="174"/>
      <c r="B585" s="174"/>
      <c r="C585" s="174"/>
      <c r="D585" s="174"/>
      <c r="E585" s="174"/>
    </row>
    <row r="586" spans="1:5">
      <c r="A586" s="174"/>
      <c r="B586" s="174"/>
      <c r="C586" s="174"/>
      <c r="D586" s="174"/>
      <c r="E586" s="174"/>
    </row>
    <row r="587" spans="1:5">
      <c r="A587" s="174"/>
      <c r="B587" s="174"/>
      <c r="C587" s="174"/>
      <c r="D587" s="174"/>
      <c r="E587" s="174"/>
    </row>
    <row r="588" spans="1:5">
      <c r="A588" s="174"/>
      <c r="B588" s="174"/>
      <c r="C588" s="174"/>
      <c r="D588" s="174"/>
      <c r="E588" s="174"/>
    </row>
    <row r="589" spans="1:5">
      <c r="A589" s="174"/>
      <c r="B589" s="174"/>
      <c r="C589" s="174"/>
      <c r="D589" s="174"/>
      <c r="E589" s="174"/>
    </row>
    <row r="590" spans="1:5">
      <c r="A590" s="174"/>
      <c r="B590" s="174"/>
      <c r="C590" s="174"/>
      <c r="D590" s="174"/>
      <c r="E590" s="174"/>
    </row>
    <row r="591" spans="1:5">
      <c r="A591" s="174"/>
      <c r="B591" s="174"/>
      <c r="C591" s="174"/>
      <c r="D591" s="174"/>
      <c r="E591" s="174"/>
    </row>
    <row r="592" spans="1:5">
      <c r="A592" s="174"/>
      <c r="B592" s="174"/>
      <c r="C592" s="174"/>
      <c r="D592" s="174"/>
      <c r="E592" s="174"/>
    </row>
    <row r="593" spans="1:5">
      <c r="A593" s="174"/>
      <c r="B593" s="174"/>
      <c r="C593" s="174"/>
      <c r="D593" s="174"/>
      <c r="E593" s="174"/>
    </row>
    <row r="594" spans="1:5">
      <c r="A594" s="174"/>
      <c r="B594" s="174"/>
      <c r="C594" s="174"/>
      <c r="D594" s="174"/>
      <c r="E594" s="174"/>
    </row>
    <row r="595" spans="1:5">
      <c r="A595" s="174"/>
      <c r="B595" s="174"/>
      <c r="C595" s="174"/>
      <c r="D595" s="174"/>
      <c r="E595" s="174"/>
    </row>
    <row r="596" spans="1:5">
      <c r="A596" s="174"/>
      <c r="B596" s="174"/>
      <c r="C596" s="174"/>
      <c r="D596" s="174"/>
      <c r="E596" s="174"/>
    </row>
    <row r="597" spans="1:5">
      <c r="A597" s="174"/>
      <c r="B597" s="174"/>
      <c r="C597" s="174"/>
      <c r="D597" s="174"/>
      <c r="E597" s="174"/>
    </row>
    <row r="598" spans="1:5">
      <c r="A598" s="174"/>
      <c r="B598" s="174"/>
      <c r="C598" s="174"/>
      <c r="D598" s="174"/>
      <c r="E598" s="174"/>
    </row>
    <row r="599" spans="1:5">
      <c r="A599" s="174"/>
      <c r="B599" s="174"/>
      <c r="C599" s="174"/>
      <c r="D599" s="174"/>
      <c r="E599" s="174"/>
    </row>
    <row r="600" spans="1:5">
      <c r="A600" s="174"/>
      <c r="B600" s="174"/>
      <c r="C600" s="174"/>
      <c r="D600" s="174"/>
      <c r="E600" s="174"/>
    </row>
    <row r="601" spans="1:5">
      <c r="A601" s="174"/>
      <c r="B601" s="174"/>
      <c r="C601" s="174"/>
      <c r="D601" s="174"/>
      <c r="E601" s="174"/>
    </row>
    <row r="602" spans="1:5">
      <c r="A602" s="174"/>
      <c r="B602" s="174"/>
      <c r="C602" s="174"/>
      <c r="D602" s="174"/>
      <c r="E602" s="174"/>
    </row>
    <row r="603" spans="1:5">
      <c r="A603" s="174"/>
      <c r="B603" s="174"/>
      <c r="C603" s="174"/>
      <c r="D603" s="174"/>
      <c r="E603" s="174"/>
    </row>
    <row r="604" spans="1:5">
      <c r="A604" s="174"/>
      <c r="B604" s="174"/>
      <c r="C604" s="174"/>
      <c r="D604" s="174"/>
      <c r="E604" s="174"/>
    </row>
    <row r="605" spans="1:5">
      <c r="A605" s="174"/>
      <c r="B605" s="174"/>
      <c r="C605" s="174"/>
      <c r="D605" s="174"/>
      <c r="E605" s="174"/>
    </row>
    <row r="606" spans="1:5">
      <c r="A606" s="174"/>
      <c r="B606" s="174"/>
      <c r="C606" s="174"/>
      <c r="D606" s="174"/>
      <c r="E606" s="174"/>
    </row>
    <row r="607" spans="1:5">
      <c r="A607" s="174"/>
      <c r="B607" s="174"/>
      <c r="C607" s="174"/>
      <c r="D607" s="174"/>
      <c r="E607" s="174"/>
    </row>
    <row r="608" spans="1:5">
      <c r="A608" s="174"/>
      <c r="B608" s="174"/>
      <c r="C608" s="174"/>
      <c r="D608" s="174"/>
      <c r="E608" s="174"/>
    </row>
    <row r="609" spans="1:5">
      <c r="A609" s="174"/>
      <c r="B609" s="174"/>
      <c r="C609" s="174"/>
      <c r="D609" s="174"/>
      <c r="E609" s="174"/>
    </row>
    <row r="610" spans="1:5">
      <c r="A610" s="174"/>
      <c r="B610" s="174"/>
      <c r="C610" s="174"/>
      <c r="D610" s="174"/>
      <c r="E610" s="174"/>
    </row>
    <row r="611" spans="1:5">
      <c r="A611" s="174"/>
      <c r="B611" s="174"/>
      <c r="C611" s="174"/>
      <c r="D611" s="174"/>
      <c r="E611" s="174"/>
    </row>
    <row r="612" spans="1:5">
      <c r="A612" s="174"/>
      <c r="B612" s="174"/>
      <c r="C612" s="174"/>
      <c r="D612" s="174"/>
      <c r="E612" s="174"/>
    </row>
    <row r="613" spans="1:5">
      <c r="A613" s="174"/>
      <c r="B613" s="174"/>
      <c r="C613" s="174"/>
      <c r="D613" s="174"/>
      <c r="E613" s="174"/>
    </row>
    <row r="614" spans="1:5">
      <c r="A614" s="174"/>
      <c r="B614" s="174"/>
      <c r="C614" s="174"/>
      <c r="D614" s="174"/>
      <c r="E614" s="174"/>
    </row>
    <row r="615" spans="1:5">
      <c r="A615" s="174"/>
      <c r="B615" s="174"/>
      <c r="C615" s="174"/>
      <c r="D615" s="174"/>
      <c r="E615" s="174"/>
    </row>
    <row r="616" spans="1:5">
      <c r="A616" s="174"/>
      <c r="B616" s="174"/>
      <c r="C616" s="174"/>
      <c r="D616" s="174"/>
      <c r="E616" s="174"/>
    </row>
    <row r="617" spans="1:5">
      <c r="A617" s="174"/>
      <c r="B617" s="174"/>
      <c r="C617" s="174"/>
      <c r="D617" s="174"/>
      <c r="E617" s="174"/>
    </row>
    <row r="618" spans="1:5">
      <c r="A618" s="174"/>
      <c r="B618" s="174"/>
      <c r="C618" s="174"/>
      <c r="D618" s="174"/>
      <c r="E618" s="174"/>
    </row>
    <row r="619" spans="1:5">
      <c r="A619" s="174"/>
      <c r="B619" s="174"/>
      <c r="C619" s="174"/>
      <c r="D619" s="174"/>
      <c r="E619" s="174"/>
    </row>
    <row r="620" spans="1:5">
      <c r="A620" s="174"/>
      <c r="B620" s="174"/>
      <c r="C620" s="174"/>
      <c r="D620" s="174"/>
      <c r="E620" s="174"/>
    </row>
    <row r="621" spans="1:5">
      <c r="A621" s="174"/>
      <c r="B621" s="174"/>
      <c r="C621" s="174"/>
      <c r="D621" s="174"/>
      <c r="E621" s="174"/>
    </row>
    <row r="622" spans="1:5">
      <c r="A622" s="174"/>
      <c r="B622" s="174"/>
      <c r="C622" s="174"/>
      <c r="D622" s="174"/>
      <c r="E622" s="174"/>
    </row>
    <row r="623" spans="1:5">
      <c r="A623" s="174"/>
      <c r="B623" s="174"/>
      <c r="C623" s="174"/>
      <c r="D623" s="174"/>
      <c r="E623" s="174"/>
    </row>
    <row r="624" spans="1:5">
      <c r="A624" s="174"/>
      <c r="B624" s="174"/>
      <c r="C624" s="174"/>
      <c r="D624" s="174"/>
      <c r="E624" s="174"/>
    </row>
    <row r="625" spans="1:5">
      <c r="A625" s="174"/>
      <c r="B625" s="174"/>
      <c r="C625" s="174"/>
      <c r="D625" s="174"/>
      <c r="E625" s="174"/>
    </row>
    <row r="626" spans="1:5">
      <c r="A626" s="174"/>
      <c r="B626" s="174"/>
      <c r="C626" s="174"/>
      <c r="D626" s="174"/>
      <c r="E626" s="174"/>
    </row>
    <row r="627" spans="1:5">
      <c r="A627" s="174"/>
      <c r="B627" s="174"/>
      <c r="C627" s="174"/>
      <c r="D627" s="174"/>
      <c r="E627" s="174"/>
    </row>
    <row r="628" spans="1:5">
      <c r="A628" s="174"/>
      <c r="B628" s="174"/>
      <c r="C628" s="174"/>
      <c r="D628" s="174"/>
      <c r="E628" s="174"/>
    </row>
    <row r="629" spans="1:5">
      <c r="A629" s="174"/>
      <c r="B629" s="174"/>
      <c r="C629" s="174"/>
      <c r="D629" s="174"/>
      <c r="E629" s="174"/>
    </row>
    <row r="630" spans="1:5">
      <c r="A630" s="174"/>
      <c r="B630" s="174"/>
      <c r="C630" s="174"/>
      <c r="D630" s="174"/>
      <c r="E630" s="174"/>
    </row>
    <row r="631" spans="1:5">
      <c r="A631" s="174"/>
      <c r="B631" s="174"/>
      <c r="C631" s="174"/>
      <c r="D631" s="174"/>
      <c r="E631" s="174"/>
    </row>
    <row r="632" spans="1:5">
      <c r="A632" s="174"/>
      <c r="B632" s="174"/>
      <c r="C632" s="174"/>
      <c r="D632" s="174"/>
      <c r="E632" s="174"/>
    </row>
    <row r="633" spans="1:5">
      <c r="A633" s="174"/>
      <c r="B633" s="174"/>
      <c r="C633" s="174"/>
      <c r="D633" s="174"/>
      <c r="E633" s="174"/>
    </row>
    <row r="634" spans="1:5">
      <c r="A634" s="174"/>
      <c r="B634" s="174"/>
      <c r="C634" s="174"/>
      <c r="D634" s="174"/>
      <c r="E634" s="174"/>
    </row>
    <row r="635" spans="1:5">
      <c r="A635" s="174"/>
      <c r="B635" s="174"/>
      <c r="C635" s="174"/>
      <c r="D635" s="174"/>
      <c r="E635" s="174"/>
    </row>
    <row r="636" spans="1:5">
      <c r="A636" s="174"/>
      <c r="B636" s="174"/>
      <c r="C636" s="174"/>
      <c r="D636" s="174"/>
      <c r="E636" s="174"/>
    </row>
    <row r="637" spans="1:5">
      <c r="A637" s="174"/>
      <c r="B637" s="174"/>
      <c r="C637" s="174"/>
      <c r="D637" s="174"/>
      <c r="E637" s="174"/>
    </row>
    <row r="638" spans="1:5">
      <c r="A638" s="174"/>
      <c r="B638" s="174"/>
      <c r="C638" s="174"/>
      <c r="D638" s="174"/>
      <c r="E638" s="174"/>
    </row>
    <row r="639" spans="1:5">
      <c r="A639" s="174"/>
      <c r="B639" s="174"/>
      <c r="C639" s="174"/>
      <c r="D639" s="174"/>
      <c r="E639" s="174"/>
    </row>
    <row r="640" spans="1:5">
      <c r="A640" s="174"/>
      <c r="B640" s="174"/>
      <c r="C640" s="174"/>
      <c r="D640" s="174"/>
      <c r="E640" s="174"/>
    </row>
    <row r="641" spans="1:5">
      <c r="A641" s="174"/>
      <c r="B641" s="174"/>
      <c r="C641" s="174"/>
      <c r="D641" s="174"/>
      <c r="E641" s="174"/>
    </row>
    <row r="642" spans="1:5">
      <c r="A642" s="174"/>
      <c r="B642" s="174"/>
      <c r="C642" s="174"/>
      <c r="D642" s="174"/>
      <c r="E642" s="174"/>
    </row>
    <row r="643" spans="1:5">
      <c r="A643" s="174"/>
      <c r="B643" s="174"/>
      <c r="C643" s="174"/>
      <c r="D643" s="174"/>
      <c r="E643" s="174"/>
    </row>
    <row r="644" spans="1:5">
      <c r="A644" s="174"/>
      <c r="B644" s="174"/>
      <c r="C644" s="174"/>
      <c r="D644" s="174"/>
      <c r="E644" s="174"/>
    </row>
    <row r="645" spans="1:5">
      <c r="A645" s="174"/>
      <c r="B645" s="174"/>
      <c r="C645" s="174"/>
      <c r="D645" s="174"/>
      <c r="E645" s="174"/>
    </row>
    <row r="646" spans="1:5">
      <c r="A646" s="174"/>
      <c r="B646" s="174"/>
      <c r="C646" s="174"/>
      <c r="D646" s="174"/>
      <c r="E646" s="174"/>
    </row>
    <row r="647" spans="1:5">
      <c r="A647" s="174"/>
      <c r="B647" s="174"/>
      <c r="C647" s="174"/>
      <c r="D647" s="174"/>
      <c r="E647" s="174"/>
    </row>
    <row r="648" spans="1:5">
      <c r="A648" s="174"/>
      <c r="B648" s="174"/>
      <c r="C648" s="174"/>
      <c r="D648" s="174"/>
      <c r="E648" s="174"/>
    </row>
    <row r="649" spans="1:5">
      <c r="A649" s="174"/>
      <c r="B649" s="174"/>
      <c r="C649" s="174"/>
      <c r="D649" s="174"/>
      <c r="E649" s="174"/>
    </row>
    <row r="650" spans="1:5">
      <c r="A650" s="174"/>
      <c r="B650" s="174"/>
      <c r="C650" s="174"/>
      <c r="D650" s="174"/>
      <c r="E650" s="174"/>
    </row>
    <row r="651" spans="1:5">
      <c r="A651" s="174"/>
      <c r="B651" s="174"/>
      <c r="C651" s="174"/>
      <c r="D651" s="174"/>
      <c r="E651" s="174"/>
    </row>
    <row r="652" spans="1:5">
      <c r="A652" s="174"/>
      <c r="B652" s="174"/>
      <c r="C652" s="174"/>
      <c r="D652" s="174"/>
      <c r="E652" s="174"/>
    </row>
    <row r="653" spans="1:5">
      <c r="A653" s="174"/>
      <c r="B653" s="174"/>
      <c r="C653" s="174"/>
      <c r="D653" s="174"/>
      <c r="E653" s="174"/>
    </row>
    <row r="654" spans="1:5">
      <c r="A654" s="174"/>
      <c r="B654" s="174"/>
      <c r="C654" s="174"/>
      <c r="D654" s="174"/>
      <c r="E654" s="174"/>
    </row>
    <row r="655" spans="1:5">
      <c r="A655" s="174"/>
      <c r="B655" s="174"/>
      <c r="C655" s="174"/>
      <c r="D655" s="174"/>
      <c r="E655" s="174"/>
    </row>
    <row r="656" spans="1:5">
      <c r="A656" s="174"/>
      <c r="B656" s="174"/>
      <c r="C656" s="174"/>
      <c r="D656" s="174"/>
      <c r="E656" s="174"/>
    </row>
    <row r="657" spans="1:5">
      <c r="A657" s="174"/>
      <c r="B657" s="174"/>
      <c r="C657" s="174"/>
      <c r="D657" s="174"/>
      <c r="E657" s="174"/>
    </row>
    <row r="658" spans="1:5">
      <c r="A658" s="174"/>
      <c r="B658" s="174"/>
      <c r="C658" s="174"/>
      <c r="D658" s="174"/>
      <c r="E658" s="174"/>
    </row>
    <row r="659" spans="1:5">
      <c r="A659" s="174"/>
      <c r="B659" s="174"/>
      <c r="C659" s="174"/>
      <c r="D659" s="174"/>
      <c r="E659" s="174"/>
    </row>
    <row r="660" spans="1:5">
      <c r="A660" s="174"/>
      <c r="B660" s="174"/>
      <c r="C660" s="174"/>
      <c r="D660" s="174"/>
      <c r="E660" s="174"/>
    </row>
    <row r="661" spans="1:5">
      <c r="A661" s="174"/>
      <c r="B661" s="174"/>
      <c r="C661" s="174"/>
      <c r="D661" s="174"/>
      <c r="E661" s="174"/>
    </row>
    <row r="662" spans="1:5">
      <c r="A662" s="174"/>
      <c r="B662" s="174"/>
      <c r="C662" s="174"/>
      <c r="D662" s="174"/>
      <c r="E662" s="174"/>
    </row>
    <row r="663" spans="1:5">
      <c r="A663" s="174"/>
      <c r="B663" s="174"/>
      <c r="C663" s="174"/>
      <c r="D663" s="174"/>
      <c r="E663" s="174"/>
    </row>
    <row r="664" spans="1:5">
      <c r="A664" s="174"/>
      <c r="B664" s="174"/>
      <c r="C664" s="174"/>
      <c r="D664" s="174"/>
      <c r="E664" s="174"/>
    </row>
    <row r="665" spans="1:5">
      <c r="A665" s="174"/>
      <c r="B665" s="174"/>
      <c r="C665" s="174"/>
      <c r="D665" s="174"/>
      <c r="E665" s="174"/>
    </row>
    <row r="666" spans="1:5">
      <c r="A666" s="174"/>
      <c r="B666" s="174"/>
      <c r="C666" s="174"/>
      <c r="D666" s="174"/>
      <c r="E666" s="174"/>
    </row>
    <row r="667" spans="1:5">
      <c r="A667" s="174"/>
      <c r="B667" s="174"/>
      <c r="C667" s="174"/>
      <c r="D667" s="174"/>
      <c r="E667" s="174"/>
    </row>
    <row r="668" spans="1:5">
      <c r="A668" s="174"/>
      <c r="B668" s="174"/>
      <c r="C668" s="174"/>
      <c r="D668" s="174"/>
      <c r="E668" s="174"/>
    </row>
    <row r="669" spans="1:5">
      <c r="A669" s="174"/>
      <c r="B669" s="174"/>
      <c r="C669" s="174"/>
      <c r="D669" s="174"/>
      <c r="E669" s="174"/>
    </row>
    <row r="670" spans="1:5">
      <c r="A670" s="174"/>
      <c r="B670" s="174"/>
      <c r="C670" s="174"/>
      <c r="D670" s="174"/>
      <c r="E670" s="174"/>
    </row>
    <row r="671" spans="1:5">
      <c r="A671" s="174"/>
      <c r="B671" s="174"/>
      <c r="C671" s="174"/>
      <c r="D671" s="174"/>
      <c r="E671" s="174"/>
    </row>
    <row r="672" spans="1:5">
      <c r="A672" s="174"/>
      <c r="B672" s="174"/>
      <c r="C672" s="174"/>
      <c r="D672" s="174"/>
      <c r="E672" s="174"/>
    </row>
    <row r="673" spans="1:5">
      <c r="A673" s="174"/>
      <c r="B673" s="174"/>
      <c r="C673" s="174"/>
      <c r="D673" s="174"/>
      <c r="E673" s="174"/>
    </row>
    <row r="674" spans="1:5">
      <c r="A674" s="174"/>
      <c r="B674" s="174"/>
      <c r="C674" s="174"/>
      <c r="D674" s="174"/>
      <c r="E674" s="174"/>
    </row>
    <row r="675" spans="1:5">
      <c r="A675" s="174"/>
      <c r="B675" s="174"/>
      <c r="C675" s="174"/>
      <c r="D675" s="174"/>
      <c r="E675" s="174"/>
    </row>
    <row r="676" spans="1:5">
      <c r="A676" s="174"/>
      <c r="B676" s="174"/>
      <c r="C676" s="174"/>
      <c r="D676" s="174"/>
      <c r="E676" s="174"/>
    </row>
    <row r="677" spans="1:5">
      <c r="A677" s="174"/>
      <c r="B677" s="174"/>
      <c r="C677" s="174"/>
      <c r="D677" s="174"/>
      <c r="E677" s="174"/>
    </row>
    <row r="678" spans="1:5">
      <c r="A678" s="174"/>
      <c r="B678" s="174"/>
      <c r="C678" s="174"/>
      <c r="D678" s="174"/>
      <c r="E678" s="174"/>
    </row>
    <row r="679" spans="1:5">
      <c r="A679" s="174"/>
      <c r="B679" s="174"/>
      <c r="C679" s="174"/>
      <c r="D679" s="174"/>
      <c r="E679" s="174"/>
    </row>
    <row r="680" spans="1:5">
      <c r="A680" s="174"/>
      <c r="B680" s="174"/>
      <c r="C680" s="174"/>
      <c r="D680" s="174"/>
      <c r="E680" s="174"/>
    </row>
    <row r="681" spans="1:5">
      <c r="A681" s="174"/>
      <c r="B681" s="174"/>
      <c r="C681" s="174"/>
      <c r="D681" s="174"/>
      <c r="E681" s="174"/>
    </row>
    <row r="682" spans="1:5">
      <c r="A682" s="174"/>
      <c r="B682" s="174"/>
      <c r="C682" s="174"/>
      <c r="D682" s="174"/>
      <c r="E682" s="174"/>
    </row>
    <row r="683" spans="1:5">
      <c r="A683" s="174"/>
      <c r="B683" s="174"/>
      <c r="C683" s="174"/>
      <c r="D683" s="174"/>
      <c r="E683" s="174"/>
    </row>
    <row r="684" spans="1:5">
      <c r="A684" s="174"/>
      <c r="B684" s="174"/>
      <c r="C684" s="174"/>
      <c r="D684" s="174"/>
      <c r="E684" s="174"/>
    </row>
    <row r="685" spans="1:5">
      <c r="A685" s="174"/>
      <c r="B685" s="174"/>
      <c r="C685" s="174"/>
      <c r="D685" s="174"/>
      <c r="E685" s="174"/>
    </row>
    <row r="686" spans="1:5">
      <c r="A686" s="174"/>
      <c r="B686" s="174"/>
      <c r="C686" s="174"/>
      <c r="D686" s="174"/>
      <c r="E686" s="174"/>
    </row>
    <row r="687" spans="1:5">
      <c r="A687" s="174"/>
      <c r="B687" s="174"/>
      <c r="C687" s="174"/>
      <c r="D687" s="174"/>
      <c r="E687" s="174"/>
    </row>
    <row r="688" spans="1:5">
      <c r="A688" s="174"/>
      <c r="B688" s="174"/>
      <c r="C688" s="174"/>
      <c r="D688" s="174"/>
      <c r="E688" s="174"/>
    </row>
    <row r="689" spans="1:5">
      <c r="A689" s="174"/>
      <c r="B689" s="174"/>
      <c r="C689" s="174"/>
      <c r="D689" s="174"/>
      <c r="E689" s="174"/>
    </row>
    <row r="690" spans="1:5">
      <c r="A690" s="174"/>
      <c r="B690" s="174"/>
      <c r="C690" s="174"/>
      <c r="D690" s="174"/>
      <c r="E690" s="174"/>
    </row>
    <row r="691" spans="1:5">
      <c r="A691" s="174"/>
      <c r="B691" s="174"/>
      <c r="C691" s="174"/>
      <c r="D691" s="174"/>
      <c r="E691" s="174"/>
    </row>
    <row r="692" spans="1:5">
      <c r="A692" s="174"/>
      <c r="B692" s="174"/>
      <c r="C692" s="174"/>
      <c r="D692" s="174"/>
      <c r="E692" s="174"/>
    </row>
    <row r="693" spans="1:5">
      <c r="A693" s="174"/>
      <c r="B693" s="174"/>
      <c r="C693" s="174"/>
      <c r="D693" s="174"/>
      <c r="E693" s="174"/>
    </row>
    <row r="694" spans="1:5">
      <c r="A694" s="174"/>
      <c r="B694" s="174"/>
      <c r="C694" s="174"/>
      <c r="D694" s="174"/>
      <c r="E694" s="174"/>
    </row>
    <row r="695" spans="1:5">
      <c r="A695" s="174"/>
      <c r="B695" s="174"/>
      <c r="C695" s="174"/>
      <c r="D695" s="174"/>
      <c r="E695" s="174"/>
    </row>
    <row r="696" spans="1:5">
      <c r="A696" s="174"/>
      <c r="B696" s="174"/>
      <c r="C696" s="174"/>
      <c r="D696" s="174"/>
      <c r="E696" s="174"/>
    </row>
    <row r="697" spans="1:5">
      <c r="A697" s="174"/>
      <c r="B697" s="174"/>
      <c r="C697" s="174"/>
      <c r="D697" s="174"/>
      <c r="E697" s="174"/>
    </row>
    <row r="698" spans="1:5">
      <c r="A698" s="174"/>
      <c r="B698" s="174"/>
      <c r="C698" s="174"/>
      <c r="D698" s="174"/>
      <c r="E698" s="174"/>
    </row>
    <row r="699" spans="1:5">
      <c r="A699" s="174"/>
      <c r="B699" s="174"/>
      <c r="C699" s="174"/>
      <c r="D699" s="174"/>
      <c r="E699" s="174"/>
    </row>
    <row r="700" spans="1:5">
      <c r="A700" s="174"/>
      <c r="B700" s="174"/>
      <c r="C700" s="174"/>
      <c r="D700" s="174"/>
      <c r="E700" s="174"/>
    </row>
    <row r="701" spans="1:5">
      <c r="A701" s="174"/>
      <c r="B701" s="174"/>
      <c r="C701" s="174"/>
      <c r="D701" s="174"/>
      <c r="E701" s="174"/>
    </row>
    <row r="702" spans="1:5">
      <c r="A702" s="174"/>
      <c r="B702" s="174"/>
      <c r="C702" s="174"/>
      <c r="D702" s="174"/>
      <c r="E702" s="174"/>
    </row>
    <row r="703" spans="1:5">
      <c r="A703" s="174"/>
      <c r="B703" s="174"/>
      <c r="C703" s="174"/>
      <c r="D703" s="174"/>
      <c r="E703" s="174"/>
    </row>
    <row r="704" spans="1:5">
      <c r="A704" s="174"/>
      <c r="B704" s="174"/>
      <c r="C704" s="174"/>
      <c r="D704" s="174"/>
      <c r="E704" s="174"/>
    </row>
    <row r="705" spans="1:5">
      <c r="A705" s="174"/>
      <c r="B705" s="174"/>
      <c r="C705" s="174"/>
      <c r="D705" s="174"/>
      <c r="E705" s="174"/>
    </row>
    <row r="706" spans="1:5">
      <c r="A706" s="174"/>
      <c r="B706" s="174"/>
      <c r="C706" s="174"/>
      <c r="D706" s="174"/>
      <c r="E706" s="174"/>
    </row>
    <row r="707" spans="1:5">
      <c r="A707" s="174"/>
      <c r="B707" s="174"/>
      <c r="C707" s="174"/>
      <c r="D707" s="174"/>
      <c r="E707" s="174"/>
    </row>
    <row r="708" spans="1:5">
      <c r="A708" s="174"/>
      <c r="B708" s="174"/>
      <c r="C708" s="174"/>
      <c r="D708" s="174"/>
      <c r="E708" s="174"/>
    </row>
    <row r="709" spans="1:5">
      <c r="A709" s="174"/>
      <c r="B709" s="174"/>
      <c r="C709" s="174"/>
      <c r="D709" s="174"/>
      <c r="E709" s="174"/>
    </row>
    <row r="710" spans="1:5">
      <c r="A710" s="174"/>
      <c r="B710" s="174"/>
      <c r="C710" s="174"/>
      <c r="D710" s="174"/>
      <c r="E710" s="174"/>
    </row>
    <row r="711" spans="1:5">
      <c r="A711" s="174"/>
      <c r="B711" s="174"/>
      <c r="C711" s="174"/>
      <c r="D711" s="174"/>
      <c r="E711" s="174"/>
    </row>
    <row r="712" spans="1:5">
      <c r="A712" s="174"/>
      <c r="B712" s="174"/>
      <c r="C712" s="174"/>
      <c r="D712" s="174"/>
      <c r="E712" s="174"/>
    </row>
    <row r="713" spans="1:5">
      <c r="A713" s="174"/>
      <c r="B713" s="174"/>
      <c r="C713" s="174"/>
      <c r="D713" s="174"/>
      <c r="E713" s="174"/>
    </row>
    <row r="714" spans="1:5">
      <c r="A714" s="174"/>
      <c r="B714" s="174"/>
      <c r="C714" s="174"/>
      <c r="D714" s="174"/>
      <c r="E714" s="174"/>
    </row>
    <row r="715" spans="1:5">
      <c r="A715" s="174"/>
      <c r="B715" s="174"/>
      <c r="C715" s="174"/>
      <c r="D715" s="174"/>
      <c r="E715" s="174"/>
    </row>
    <row r="716" spans="1:5">
      <c r="A716" s="174"/>
      <c r="B716" s="174"/>
      <c r="C716" s="174"/>
      <c r="D716" s="174"/>
      <c r="E716" s="174"/>
    </row>
    <row r="717" spans="1:5">
      <c r="A717" s="174"/>
      <c r="B717" s="174"/>
      <c r="C717" s="174"/>
      <c r="D717" s="174"/>
      <c r="E717" s="174"/>
    </row>
    <row r="718" spans="1:5">
      <c r="A718" s="174"/>
      <c r="B718" s="174"/>
      <c r="C718" s="174"/>
      <c r="D718" s="174"/>
      <c r="E718" s="174"/>
    </row>
    <row r="719" spans="1:5">
      <c r="A719" s="174"/>
      <c r="B719" s="174"/>
      <c r="C719" s="174"/>
      <c r="D719" s="174"/>
      <c r="E719" s="174"/>
    </row>
    <row r="720" spans="1:5">
      <c r="A720" s="174"/>
      <c r="B720" s="174"/>
      <c r="C720" s="174"/>
      <c r="D720" s="174"/>
      <c r="E720" s="174"/>
    </row>
    <row r="721" spans="1:5">
      <c r="A721" s="174"/>
      <c r="B721" s="174"/>
      <c r="C721" s="174"/>
      <c r="D721" s="174"/>
      <c r="E721" s="174"/>
    </row>
    <row r="722" spans="1:5">
      <c r="A722" s="174"/>
      <c r="B722" s="174"/>
      <c r="C722" s="174"/>
      <c r="D722" s="174"/>
      <c r="E722" s="174"/>
    </row>
    <row r="723" spans="1:5">
      <c r="A723" s="174"/>
      <c r="B723" s="174"/>
      <c r="C723" s="174"/>
      <c r="D723" s="174"/>
      <c r="E723" s="174"/>
    </row>
    <row r="724" spans="1:5">
      <c r="A724" s="174"/>
      <c r="B724" s="174"/>
      <c r="C724" s="174"/>
      <c r="D724" s="174"/>
      <c r="E724" s="174"/>
    </row>
    <row r="725" spans="1:5">
      <c r="A725" s="174"/>
      <c r="B725" s="174"/>
      <c r="C725" s="174"/>
      <c r="D725" s="174"/>
      <c r="E725" s="174"/>
    </row>
    <row r="726" spans="1:5">
      <c r="A726" s="174"/>
      <c r="B726" s="174"/>
      <c r="C726" s="174"/>
      <c r="D726" s="174"/>
      <c r="E726" s="174"/>
    </row>
    <row r="727" spans="1:5">
      <c r="A727" s="174"/>
      <c r="B727" s="174"/>
      <c r="C727" s="174"/>
      <c r="D727" s="174"/>
      <c r="E727" s="174"/>
    </row>
    <row r="728" spans="1:5">
      <c r="A728" s="174"/>
      <c r="B728" s="174"/>
      <c r="C728" s="174"/>
      <c r="D728" s="174"/>
      <c r="E728" s="174"/>
    </row>
    <row r="729" spans="1:5">
      <c r="A729" s="174"/>
      <c r="B729" s="174"/>
      <c r="C729" s="174"/>
      <c r="D729" s="174"/>
      <c r="E729" s="174"/>
    </row>
    <row r="730" spans="1:5">
      <c r="A730" s="174"/>
      <c r="B730" s="174"/>
      <c r="C730" s="174"/>
      <c r="D730" s="174"/>
      <c r="E730" s="174"/>
    </row>
    <row r="731" spans="1:5">
      <c r="A731" s="174"/>
      <c r="B731" s="174"/>
      <c r="C731" s="174"/>
      <c r="D731" s="174"/>
      <c r="E731" s="174"/>
    </row>
    <row r="732" spans="1:5">
      <c r="A732" s="174"/>
      <c r="B732" s="174"/>
      <c r="C732" s="174"/>
      <c r="D732" s="174"/>
      <c r="E732" s="174"/>
    </row>
    <row r="733" spans="1:5">
      <c r="A733" s="174"/>
      <c r="B733" s="174"/>
      <c r="C733" s="174"/>
      <c r="D733" s="174"/>
      <c r="E733" s="174"/>
    </row>
    <row r="734" spans="1:5">
      <c r="A734" s="174"/>
      <c r="B734" s="174"/>
      <c r="C734" s="174"/>
      <c r="D734" s="174"/>
      <c r="E734" s="174"/>
    </row>
    <row r="735" spans="1:5">
      <c r="A735" s="174"/>
      <c r="B735" s="174"/>
      <c r="C735" s="174"/>
      <c r="D735" s="174"/>
      <c r="E735" s="174"/>
    </row>
    <row r="736" spans="1:5">
      <c r="A736" s="174"/>
      <c r="B736" s="174"/>
      <c r="C736" s="174"/>
      <c r="D736" s="174"/>
      <c r="E736" s="174"/>
    </row>
    <row r="737" spans="1:5">
      <c r="A737" s="174"/>
      <c r="B737" s="174"/>
      <c r="C737" s="174"/>
      <c r="D737" s="174"/>
      <c r="E737" s="174"/>
    </row>
    <row r="738" spans="1:5">
      <c r="A738" s="174"/>
      <c r="B738" s="174"/>
      <c r="C738" s="174"/>
      <c r="D738" s="174"/>
      <c r="E738" s="174"/>
    </row>
    <row r="739" spans="1:5">
      <c r="A739" s="174"/>
      <c r="B739" s="174"/>
      <c r="C739" s="174"/>
      <c r="D739" s="174"/>
      <c r="E739" s="174"/>
    </row>
    <row r="740" spans="1:5">
      <c r="A740" s="174"/>
      <c r="B740" s="174"/>
      <c r="C740" s="174"/>
      <c r="D740" s="174"/>
      <c r="E740" s="174"/>
    </row>
    <row r="741" spans="1:5">
      <c r="A741" s="174"/>
      <c r="B741" s="174"/>
      <c r="C741" s="174"/>
      <c r="D741" s="174"/>
      <c r="E741" s="174"/>
    </row>
    <row r="742" spans="1:5">
      <c r="A742" s="174"/>
      <c r="B742" s="174"/>
      <c r="C742" s="174"/>
      <c r="D742" s="174"/>
      <c r="E742" s="174"/>
    </row>
    <row r="743" spans="1:5">
      <c r="A743" s="174"/>
      <c r="B743" s="174"/>
      <c r="C743" s="174"/>
      <c r="D743" s="174"/>
      <c r="E743" s="174"/>
    </row>
    <row r="744" spans="1:5">
      <c r="A744" s="174"/>
      <c r="B744" s="174"/>
      <c r="C744" s="174"/>
      <c r="D744" s="174"/>
      <c r="E744" s="174"/>
    </row>
    <row r="745" spans="1:5">
      <c r="A745" s="174"/>
      <c r="B745" s="174"/>
      <c r="C745" s="174"/>
      <c r="D745" s="174"/>
      <c r="E745" s="174"/>
    </row>
    <row r="746" spans="1:5">
      <c r="A746" s="174"/>
      <c r="B746" s="174"/>
      <c r="C746" s="174"/>
      <c r="D746" s="174"/>
      <c r="E746" s="174"/>
    </row>
    <row r="747" spans="1:5">
      <c r="A747" s="174"/>
      <c r="B747" s="174"/>
      <c r="C747" s="174"/>
      <c r="D747" s="174"/>
      <c r="E747" s="174"/>
    </row>
    <row r="748" spans="1:5">
      <c r="A748" s="174"/>
      <c r="B748" s="174"/>
      <c r="C748" s="174"/>
      <c r="D748" s="174"/>
      <c r="E748" s="174"/>
    </row>
    <row r="749" spans="1:5">
      <c r="A749" s="174"/>
      <c r="B749" s="174"/>
      <c r="C749" s="174"/>
      <c r="D749" s="174"/>
      <c r="E749" s="174"/>
    </row>
    <row r="750" spans="1:5">
      <c r="A750" s="174"/>
      <c r="B750" s="174"/>
      <c r="C750" s="174"/>
      <c r="D750" s="174"/>
      <c r="E750" s="174"/>
    </row>
    <row r="751" spans="1:5">
      <c r="A751" s="174"/>
      <c r="B751" s="174"/>
      <c r="C751" s="174"/>
      <c r="D751" s="174"/>
      <c r="E751" s="174"/>
    </row>
    <row r="752" spans="1:5">
      <c r="A752" s="174"/>
      <c r="B752" s="174"/>
      <c r="C752" s="174"/>
      <c r="D752" s="174"/>
      <c r="E752" s="174"/>
    </row>
    <row r="753" spans="1:5">
      <c r="A753" s="174"/>
      <c r="B753" s="174"/>
      <c r="C753" s="174"/>
      <c r="D753" s="174"/>
      <c r="E753" s="174"/>
    </row>
    <row r="754" spans="1:5">
      <c r="A754" s="174"/>
      <c r="B754" s="174"/>
      <c r="C754" s="174"/>
      <c r="D754" s="174"/>
      <c r="E754" s="174"/>
    </row>
    <row r="755" spans="1:5">
      <c r="A755" s="174"/>
      <c r="B755" s="174"/>
      <c r="C755" s="174"/>
      <c r="D755" s="174"/>
      <c r="E755" s="174"/>
    </row>
    <row r="756" spans="1:5">
      <c r="A756" s="174"/>
      <c r="B756" s="174"/>
      <c r="C756" s="174"/>
      <c r="D756" s="174"/>
      <c r="E756" s="174"/>
    </row>
    <row r="757" spans="1:5">
      <c r="A757" s="174"/>
      <c r="B757" s="174"/>
      <c r="C757" s="174"/>
      <c r="D757" s="174"/>
      <c r="E757" s="174"/>
    </row>
    <row r="758" spans="1:5">
      <c r="A758" s="174"/>
      <c r="B758" s="174"/>
      <c r="C758" s="174"/>
      <c r="D758" s="174"/>
      <c r="E758" s="174"/>
    </row>
    <row r="759" spans="1:5">
      <c r="A759" s="174"/>
      <c r="B759" s="174"/>
      <c r="C759" s="174"/>
      <c r="D759" s="174"/>
      <c r="E759" s="174"/>
    </row>
    <row r="760" spans="1:5">
      <c r="A760" s="174"/>
      <c r="B760" s="174"/>
      <c r="C760" s="174"/>
      <c r="D760" s="174"/>
      <c r="E760" s="174"/>
    </row>
    <row r="761" spans="1:5">
      <c r="A761" s="174"/>
      <c r="B761" s="174"/>
      <c r="C761" s="174"/>
      <c r="D761" s="174"/>
      <c r="E761" s="174"/>
    </row>
    <row r="762" spans="1:5">
      <c r="A762" s="174"/>
      <c r="B762" s="174"/>
      <c r="C762" s="174"/>
      <c r="D762" s="174"/>
      <c r="E762" s="174"/>
    </row>
    <row r="763" spans="1:5">
      <c r="A763" s="174"/>
      <c r="B763" s="174"/>
      <c r="C763" s="174"/>
      <c r="D763" s="174"/>
      <c r="E763" s="174"/>
    </row>
    <row r="764" spans="1:5">
      <c r="A764" s="174"/>
      <c r="B764" s="174"/>
      <c r="C764" s="174"/>
      <c r="D764" s="174"/>
      <c r="E764" s="174"/>
    </row>
    <row r="765" spans="1:5">
      <c r="A765" s="174"/>
      <c r="B765" s="174"/>
      <c r="C765" s="174"/>
      <c r="D765" s="174"/>
      <c r="E765" s="174"/>
    </row>
    <row r="766" spans="1:5">
      <c r="A766" s="174"/>
      <c r="B766" s="174"/>
      <c r="C766" s="174"/>
      <c r="D766" s="174"/>
      <c r="E766" s="174"/>
    </row>
    <row r="767" spans="1:5">
      <c r="A767" s="174"/>
      <c r="B767" s="174"/>
      <c r="C767" s="174"/>
      <c r="D767" s="174"/>
      <c r="E767" s="174"/>
    </row>
    <row r="768" spans="1:5">
      <c r="A768" s="174"/>
      <c r="B768" s="174"/>
      <c r="C768" s="174"/>
      <c r="D768" s="174"/>
      <c r="E768" s="174"/>
    </row>
    <row r="769" spans="1:5">
      <c r="A769" s="174"/>
      <c r="B769" s="174"/>
      <c r="C769" s="174"/>
      <c r="D769" s="174"/>
      <c r="E769" s="174"/>
    </row>
    <row r="770" spans="1:5">
      <c r="A770" s="174"/>
      <c r="B770" s="174"/>
      <c r="C770" s="174"/>
      <c r="D770" s="174"/>
      <c r="E770" s="174"/>
    </row>
    <row r="771" spans="1:5">
      <c r="A771" s="174"/>
      <c r="B771" s="174"/>
      <c r="C771" s="174"/>
      <c r="D771" s="174"/>
      <c r="E771" s="174"/>
    </row>
    <row r="772" spans="1:5">
      <c r="A772" s="174"/>
      <c r="B772" s="174"/>
      <c r="C772" s="174"/>
      <c r="D772" s="174"/>
      <c r="E772" s="174"/>
    </row>
    <row r="773" spans="1:5">
      <c r="A773" s="174"/>
      <c r="B773" s="174"/>
      <c r="C773" s="174"/>
      <c r="D773" s="174"/>
      <c r="E773" s="174"/>
    </row>
    <row r="774" spans="1:5">
      <c r="A774" s="174"/>
      <c r="B774" s="174"/>
      <c r="C774" s="174"/>
      <c r="D774" s="174"/>
      <c r="E774" s="174"/>
    </row>
    <row r="775" spans="1:5">
      <c r="A775" s="174"/>
      <c r="B775" s="174"/>
      <c r="C775" s="174"/>
      <c r="D775" s="174"/>
      <c r="E775" s="174"/>
    </row>
    <row r="776" spans="1:5">
      <c r="A776" s="174"/>
      <c r="B776" s="174"/>
      <c r="C776" s="174"/>
      <c r="D776" s="174"/>
      <c r="E776" s="174"/>
    </row>
    <row r="777" spans="1:5">
      <c r="A777" s="174"/>
      <c r="B777" s="174"/>
      <c r="C777" s="174"/>
      <c r="D777" s="174"/>
      <c r="E777" s="174"/>
    </row>
    <row r="778" spans="1:5">
      <c r="A778" s="174"/>
      <c r="B778" s="174"/>
      <c r="C778" s="174"/>
      <c r="D778" s="174"/>
      <c r="E778" s="174"/>
    </row>
    <row r="779" spans="1:5">
      <c r="A779" s="174"/>
      <c r="B779" s="174"/>
      <c r="C779" s="174"/>
      <c r="D779" s="174"/>
      <c r="E779" s="174"/>
    </row>
    <row r="780" spans="1:5">
      <c r="A780" s="174"/>
      <c r="B780" s="174"/>
      <c r="C780" s="174"/>
      <c r="D780" s="174"/>
      <c r="E780" s="174"/>
    </row>
    <row r="781" spans="1:5">
      <c r="A781" s="174"/>
      <c r="B781" s="174"/>
      <c r="C781" s="174"/>
      <c r="D781" s="174"/>
      <c r="E781" s="174"/>
    </row>
    <row r="782" spans="1:5">
      <c r="A782" s="174"/>
      <c r="B782" s="174"/>
      <c r="C782" s="174"/>
      <c r="D782" s="174"/>
      <c r="E782" s="174"/>
    </row>
    <row r="783" spans="1:5">
      <c r="A783" s="174"/>
      <c r="B783" s="174"/>
      <c r="C783" s="174"/>
      <c r="D783" s="174"/>
      <c r="E783" s="174"/>
    </row>
    <row r="784" spans="1:5">
      <c r="A784" s="174"/>
      <c r="B784" s="174"/>
      <c r="C784" s="174"/>
      <c r="D784" s="174"/>
      <c r="E784" s="174"/>
    </row>
    <row r="785" spans="1:5">
      <c r="A785" s="174"/>
      <c r="B785" s="174"/>
      <c r="C785" s="174"/>
      <c r="D785" s="174"/>
      <c r="E785" s="174"/>
    </row>
    <row r="786" spans="1:5">
      <c r="A786" s="174"/>
      <c r="B786" s="174"/>
      <c r="C786" s="174"/>
      <c r="D786" s="174"/>
      <c r="E786" s="174"/>
    </row>
    <row r="787" spans="1:5">
      <c r="A787" s="174"/>
      <c r="B787" s="174"/>
      <c r="C787" s="174"/>
      <c r="D787" s="174"/>
      <c r="E787" s="174"/>
    </row>
    <row r="788" spans="1:5">
      <c r="A788" s="174"/>
      <c r="B788" s="174"/>
      <c r="C788" s="174"/>
      <c r="D788" s="174"/>
      <c r="E788" s="174"/>
    </row>
    <row r="789" spans="1:5">
      <c r="A789" s="174"/>
      <c r="B789" s="174"/>
      <c r="C789" s="174"/>
      <c r="D789" s="174"/>
      <c r="E789" s="174"/>
    </row>
    <row r="790" spans="1:5">
      <c r="A790" s="174"/>
      <c r="B790" s="174"/>
      <c r="C790" s="174"/>
      <c r="D790" s="174"/>
      <c r="E790" s="174"/>
    </row>
    <row r="791" spans="1:5">
      <c r="A791" s="174"/>
      <c r="B791" s="174"/>
      <c r="C791" s="174"/>
      <c r="D791" s="174"/>
      <c r="E791" s="174"/>
    </row>
    <row r="792" spans="1:5">
      <c r="A792" s="174"/>
      <c r="B792" s="174"/>
      <c r="C792" s="174"/>
      <c r="D792" s="174"/>
      <c r="E792" s="174"/>
    </row>
    <row r="793" spans="1:5">
      <c r="A793" s="174"/>
      <c r="B793" s="174"/>
      <c r="C793" s="174"/>
      <c r="D793" s="174"/>
      <c r="E793" s="174"/>
    </row>
    <row r="794" spans="1:5">
      <c r="A794" s="174"/>
      <c r="B794" s="174"/>
      <c r="C794" s="174"/>
      <c r="D794" s="174"/>
      <c r="E794" s="174"/>
    </row>
    <row r="795" spans="1:5">
      <c r="A795" s="174"/>
      <c r="B795" s="174"/>
      <c r="C795" s="174"/>
      <c r="D795" s="174"/>
      <c r="E795" s="174"/>
    </row>
    <row r="796" spans="1:5">
      <c r="A796" s="174"/>
      <c r="B796" s="174"/>
      <c r="C796" s="174"/>
      <c r="D796" s="174"/>
      <c r="E796" s="174"/>
    </row>
    <row r="797" spans="1:5">
      <c r="A797" s="174"/>
      <c r="B797" s="174"/>
      <c r="C797" s="174"/>
      <c r="D797" s="174"/>
      <c r="E797" s="174"/>
    </row>
    <row r="798" spans="1:5">
      <c r="A798" s="174"/>
      <c r="B798" s="174"/>
      <c r="C798" s="174"/>
      <c r="D798" s="174"/>
      <c r="E798" s="174"/>
    </row>
    <row r="799" spans="1:5">
      <c r="A799" s="174"/>
      <c r="B799" s="174"/>
      <c r="C799" s="174"/>
      <c r="D799" s="174"/>
      <c r="E799" s="174"/>
    </row>
    <row r="800" spans="1:5">
      <c r="A800" s="174"/>
      <c r="B800" s="174"/>
      <c r="C800" s="174"/>
      <c r="D800" s="174"/>
      <c r="E800" s="174"/>
    </row>
    <row r="801" spans="1:5">
      <c r="A801" s="174"/>
      <c r="B801" s="174"/>
      <c r="C801" s="174"/>
      <c r="D801" s="174"/>
      <c r="E801" s="174"/>
    </row>
    <row r="802" spans="1:5">
      <c r="A802" s="174"/>
      <c r="B802" s="174"/>
      <c r="C802" s="174"/>
      <c r="D802" s="174"/>
      <c r="E802" s="174"/>
    </row>
    <row r="803" spans="1:5">
      <c r="A803" s="174"/>
      <c r="B803" s="174"/>
      <c r="C803" s="174"/>
      <c r="D803" s="174"/>
      <c r="E803" s="174"/>
    </row>
    <row r="804" spans="1:5">
      <c r="A804" s="174"/>
      <c r="B804" s="174"/>
      <c r="C804" s="174"/>
      <c r="D804" s="174"/>
      <c r="E804" s="174"/>
    </row>
    <row r="805" spans="1:5">
      <c r="A805" s="174"/>
      <c r="B805" s="174"/>
      <c r="C805" s="174"/>
      <c r="D805" s="174"/>
      <c r="E805" s="174"/>
    </row>
    <row r="806" spans="1:5">
      <c r="A806" s="174"/>
      <c r="B806" s="174"/>
      <c r="C806" s="174"/>
      <c r="D806" s="174"/>
      <c r="E806" s="174"/>
    </row>
    <row r="807" spans="1:5">
      <c r="A807" s="174"/>
      <c r="B807" s="174"/>
      <c r="C807" s="174"/>
      <c r="D807" s="174"/>
      <c r="E807" s="174"/>
    </row>
    <row r="808" spans="1:5">
      <c r="A808" s="174"/>
      <c r="B808" s="174"/>
      <c r="C808" s="174"/>
      <c r="D808" s="174"/>
      <c r="E808" s="174"/>
    </row>
    <row r="809" spans="1:5">
      <c r="A809" s="174"/>
      <c r="B809" s="174"/>
      <c r="C809" s="174"/>
      <c r="D809" s="174"/>
      <c r="E809" s="174"/>
    </row>
    <row r="810" spans="1:5">
      <c r="A810" s="174"/>
      <c r="B810" s="174"/>
      <c r="C810" s="174"/>
      <c r="D810" s="174"/>
      <c r="E810" s="174"/>
    </row>
    <row r="811" spans="1:5">
      <c r="A811" s="174"/>
      <c r="B811" s="174"/>
      <c r="C811" s="174"/>
      <c r="D811" s="174"/>
      <c r="E811" s="174"/>
    </row>
    <row r="812" spans="1:5">
      <c r="A812" s="174"/>
      <c r="B812" s="174"/>
      <c r="C812" s="174"/>
      <c r="D812" s="174"/>
      <c r="E812" s="174"/>
    </row>
    <row r="813" spans="1:5">
      <c r="A813" s="174"/>
      <c r="B813" s="174"/>
      <c r="C813" s="174"/>
      <c r="D813" s="174"/>
      <c r="E813" s="174"/>
    </row>
    <row r="814" spans="1:5">
      <c r="A814" s="174"/>
      <c r="B814" s="174"/>
      <c r="C814" s="174"/>
      <c r="D814" s="174"/>
      <c r="E814" s="174"/>
    </row>
    <row r="815" spans="1:5">
      <c r="A815" s="174"/>
      <c r="B815" s="174"/>
      <c r="C815" s="174"/>
      <c r="D815" s="174"/>
      <c r="E815" s="174"/>
    </row>
    <row r="816" spans="1:5">
      <c r="A816" s="174"/>
      <c r="B816" s="174"/>
      <c r="C816" s="174"/>
      <c r="D816" s="174"/>
      <c r="E816" s="174"/>
    </row>
    <row r="817" spans="1:5">
      <c r="A817" s="174"/>
      <c r="B817" s="174"/>
      <c r="C817" s="174"/>
      <c r="D817" s="174"/>
      <c r="E817" s="174"/>
    </row>
    <row r="818" spans="1:5">
      <c r="A818" s="174"/>
      <c r="B818" s="174"/>
      <c r="C818" s="174"/>
      <c r="D818" s="174"/>
      <c r="E818" s="174"/>
    </row>
    <row r="819" spans="1:5">
      <c r="A819" s="174"/>
      <c r="B819" s="174"/>
      <c r="C819" s="174"/>
      <c r="D819" s="174"/>
      <c r="E819" s="174"/>
    </row>
    <row r="820" spans="1:5">
      <c r="A820" s="174"/>
      <c r="B820" s="174"/>
      <c r="C820" s="174"/>
      <c r="D820" s="174"/>
      <c r="E820" s="174"/>
    </row>
    <row r="821" spans="1:5">
      <c r="A821" s="174"/>
      <c r="B821" s="174"/>
      <c r="C821" s="174"/>
      <c r="D821" s="174"/>
      <c r="E821" s="174"/>
    </row>
    <row r="822" spans="1:5">
      <c r="A822" s="174"/>
      <c r="B822" s="174"/>
      <c r="C822" s="174"/>
      <c r="D822" s="174"/>
      <c r="E822" s="174"/>
    </row>
    <row r="823" spans="1:5">
      <c r="A823" s="174"/>
      <c r="B823" s="174"/>
      <c r="C823" s="174"/>
      <c r="D823" s="174"/>
      <c r="E823" s="174"/>
    </row>
    <row r="824" spans="1:5">
      <c r="A824" s="174"/>
      <c r="B824" s="174"/>
      <c r="C824" s="174"/>
      <c r="D824" s="174"/>
      <c r="E824" s="174"/>
    </row>
    <row r="825" spans="1:5">
      <c r="A825" s="174"/>
      <c r="B825" s="174"/>
      <c r="C825" s="174"/>
      <c r="D825" s="174"/>
      <c r="E825" s="174"/>
    </row>
    <row r="826" spans="1:5">
      <c r="A826" s="174"/>
      <c r="B826" s="174"/>
      <c r="C826" s="174"/>
      <c r="D826" s="174"/>
      <c r="E826" s="174"/>
    </row>
    <row r="827" spans="1:5">
      <c r="A827" s="174"/>
      <c r="B827" s="174"/>
      <c r="C827" s="174"/>
      <c r="D827" s="174"/>
      <c r="E827" s="174"/>
    </row>
    <row r="828" spans="1:5">
      <c r="A828" s="174"/>
      <c r="B828" s="174"/>
      <c r="C828" s="174"/>
      <c r="D828" s="174"/>
      <c r="E828" s="174"/>
    </row>
    <row r="829" spans="1:5">
      <c r="A829" s="174"/>
      <c r="B829" s="174"/>
      <c r="C829" s="174"/>
      <c r="D829" s="174"/>
      <c r="E829" s="174"/>
    </row>
    <row r="830" spans="1:5">
      <c r="A830" s="174"/>
      <c r="B830" s="174"/>
      <c r="C830" s="174"/>
      <c r="D830" s="174"/>
      <c r="E830" s="174"/>
    </row>
    <row r="831" spans="1:5">
      <c r="A831" s="174"/>
      <c r="B831" s="174"/>
      <c r="C831" s="174"/>
      <c r="D831" s="174"/>
      <c r="E831" s="174"/>
    </row>
    <row r="832" spans="1:5">
      <c r="A832" s="174"/>
      <c r="B832" s="174"/>
      <c r="C832" s="174"/>
      <c r="D832" s="174"/>
      <c r="E832" s="174"/>
    </row>
    <row r="833" spans="1:5">
      <c r="A833" s="174"/>
      <c r="B833" s="174"/>
      <c r="C833" s="174"/>
      <c r="D833" s="174"/>
      <c r="E833" s="174"/>
    </row>
    <row r="834" spans="1:5">
      <c r="A834" s="174"/>
      <c r="B834" s="174"/>
      <c r="C834" s="174"/>
      <c r="D834" s="174"/>
      <c r="E834" s="174"/>
    </row>
    <row r="835" spans="1:5">
      <c r="A835" s="174"/>
      <c r="B835" s="174"/>
      <c r="C835" s="174"/>
      <c r="D835" s="174"/>
      <c r="E835" s="174"/>
    </row>
    <row r="836" spans="1:5">
      <c r="A836" s="174"/>
      <c r="B836" s="174"/>
      <c r="C836" s="174"/>
      <c r="D836" s="174"/>
      <c r="E836" s="174"/>
    </row>
    <row r="837" spans="1:5">
      <c r="A837" s="174"/>
      <c r="B837" s="174"/>
      <c r="C837" s="174"/>
      <c r="D837" s="174"/>
      <c r="E837" s="174"/>
    </row>
    <row r="838" spans="1:5">
      <c r="A838" s="174"/>
      <c r="B838" s="174"/>
      <c r="C838" s="174"/>
      <c r="D838" s="174"/>
      <c r="E838" s="174"/>
    </row>
    <row r="839" spans="1:5">
      <c r="A839" s="174"/>
      <c r="B839" s="174"/>
      <c r="C839" s="174"/>
      <c r="D839" s="174"/>
      <c r="E839" s="174"/>
    </row>
    <row r="840" spans="1:5">
      <c r="A840" s="174"/>
      <c r="B840" s="174"/>
      <c r="C840" s="174"/>
      <c r="D840" s="174"/>
      <c r="E840" s="174"/>
    </row>
    <row r="841" spans="1:5">
      <c r="A841" s="174"/>
      <c r="B841" s="174"/>
      <c r="C841" s="174"/>
      <c r="D841" s="174"/>
      <c r="E841" s="174"/>
    </row>
    <row r="842" spans="1:5">
      <c r="A842" s="174"/>
      <c r="B842" s="174"/>
      <c r="C842" s="174"/>
      <c r="D842" s="174"/>
      <c r="E842" s="174"/>
    </row>
    <row r="843" spans="1:5">
      <c r="A843" s="174"/>
      <c r="B843" s="174"/>
      <c r="C843" s="174"/>
      <c r="D843" s="174"/>
      <c r="E843" s="174"/>
    </row>
    <row r="844" spans="1:5">
      <c r="A844" s="174"/>
      <c r="B844" s="174"/>
      <c r="C844" s="174"/>
      <c r="D844" s="174"/>
      <c r="E844" s="174"/>
    </row>
    <row r="845" spans="1:5">
      <c r="A845" s="174"/>
      <c r="B845" s="174"/>
      <c r="C845" s="174"/>
      <c r="D845" s="174"/>
      <c r="E845" s="174"/>
    </row>
    <row r="846" spans="1:5">
      <c r="A846" s="174"/>
      <c r="B846" s="174"/>
      <c r="C846" s="174"/>
      <c r="D846" s="174"/>
      <c r="E846" s="174"/>
    </row>
    <row r="847" spans="1:5">
      <c r="A847" s="174"/>
      <c r="B847" s="174"/>
      <c r="C847" s="174"/>
      <c r="D847" s="174"/>
      <c r="E847" s="174"/>
    </row>
    <row r="848" spans="1:5">
      <c r="A848" s="174"/>
      <c r="B848" s="174"/>
      <c r="C848" s="174"/>
      <c r="D848" s="174"/>
      <c r="E848" s="174"/>
    </row>
    <row r="849" spans="1:5">
      <c r="A849" s="174"/>
      <c r="B849" s="174"/>
      <c r="C849" s="174"/>
      <c r="D849" s="174"/>
      <c r="E849" s="174"/>
    </row>
    <row r="850" spans="1:5">
      <c r="A850" s="174"/>
      <c r="B850" s="174"/>
      <c r="C850" s="174"/>
      <c r="D850" s="174"/>
      <c r="E850" s="174"/>
    </row>
    <row r="851" spans="1:5">
      <c r="A851" s="174"/>
      <c r="B851" s="174"/>
      <c r="C851" s="174"/>
      <c r="D851" s="174"/>
      <c r="E851" s="174"/>
    </row>
    <row r="852" spans="1:5">
      <c r="A852" s="174"/>
      <c r="B852" s="174"/>
      <c r="C852" s="174"/>
      <c r="D852" s="174"/>
      <c r="E852" s="174"/>
    </row>
    <row r="853" spans="1:5">
      <c r="A853" s="174"/>
      <c r="B853" s="174"/>
      <c r="C853" s="174"/>
      <c r="D853" s="174"/>
      <c r="E853" s="174"/>
    </row>
    <row r="854" spans="1:5">
      <c r="A854" s="174"/>
      <c r="B854" s="174"/>
      <c r="C854" s="174"/>
      <c r="D854" s="174"/>
      <c r="E854" s="174"/>
    </row>
    <row r="855" spans="1:5">
      <c r="A855" s="174"/>
      <c r="B855" s="174"/>
      <c r="C855" s="174"/>
      <c r="D855" s="174"/>
      <c r="E855" s="174"/>
    </row>
    <row r="856" spans="1:5">
      <c r="A856" s="174"/>
      <c r="B856" s="174"/>
      <c r="C856" s="174"/>
      <c r="D856" s="174"/>
      <c r="E856" s="174"/>
    </row>
    <row r="857" spans="1:5">
      <c r="A857" s="174"/>
      <c r="B857" s="174"/>
      <c r="C857" s="174"/>
      <c r="D857" s="174"/>
      <c r="E857" s="174"/>
    </row>
    <row r="858" spans="1:5">
      <c r="A858" s="174"/>
      <c r="B858" s="174"/>
      <c r="C858" s="174"/>
      <c r="D858" s="174"/>
      <c r="E858" s="174"/>
    </row>
    <row r="859" spans="1:5">
      <c r="A859" s="174"/>
      <c r="B859" s="174"/>
      <c r="C859" s="174"/>
      <c r="D859" s="174"/>
      <c r="E859" s="174"/>
    </row>
    <row r="860" spans="1:5">
      <c r="A860" s="174"/>
      <c r="B860" s="174"/>
      <c r="C860" s="174"/>
      <c r="D860" s="174"/>
      <c r="E860" s="174"/>
    </row>
    <row r="861" spans="1:5">
      <c r="A861" s="174"/>
      <c r="B861" s="174"/>
      <c r="C861" s="174"/>
      <c r="D861" s="174"/>
      <c r="E861" s="174"/>
    </row>
    <row r="862" spans="1:5">
      <c r="A862" s="174"/>
      <c r="B862" s="174"/>
      <c r="C862" s="174"/>
      <c r="D862" s="174"/>
      <c r="E862" s="174"/>
    </row>
    <row r="863" spans="1:5">
      <c r="A863" s="174"/>
      <c r="B863" s="174"/>
      <c r="C863" s="174"/>
      <c r="D863" s="174"/>
      <c r="E863" s="174"/>
    </row>
    <row r="864" spans="1:5">
      <c r="A864" s="174"/>
      <c r="B864" s="174"/>
      <c r="C864" s="174"/>
      <c r="D864" s="174"/>
      <c r="E864" s="174"/>
    </row>
    <row r="865" spans="1:5">
      <c r="A865" s="174"/>
      <c r="B865" s="174"/>
      <c r="C865" s="174"/>
      <c r="D865" s="174"/>
      <c r="E865" s="174"/>
    </row>
    <row r="866" spans="1:5">
      <c r="A866" s="174"/>
      <c r="B866" s="174"/>
      <c r="C866" s="174"/>
      <c r="D866" s="174"/>
      <c r="E866" s="174"/>
    </row>
    <row r="867" spans="1:5">
      <c r="A867" s="174"/>
      <c r="B867" s="174"/>
      <c r="C867" s="174"/>
      <c r="D867" s="174"/>
      <c r="E867" s="174"/>
    </row>
    <row r="868" spans="1:5">
      <c r="A868" s="174"/>
      <c r="B868" s="174"/>
      <c r="C868" s="174"/>
      <c r="D868" s="174"/>
      <c r="E868" s="174"/>
    </row>
    <row r="869" spans="1:5">
      <c r="A869" s="174"/>
      <c r="B869" s="174"/>
      <c r="C869" s="174"/>
      <c r="D869" s="174"/>
      <c r="E869" s="174"/>
    </row>
    <row r="870" spans="1:5">
      <c r="A870" s="174"/>
      <c r="B870" s="174"/>
      <c r="C870" s="174"/>
      <c r="D870" s="174"/>
      <c r="E870" s="174"/>
    </row>
    <row r="871" spans="1:5">
      <c r="A871" s="174"/>
      <c r="B871" s="174"/>
      <c r="C871" s="174"/>
      <c r="D871" s="174"/>
      <c r="E871" s="174"/>
    </row>
    <row r="872" spans="1:5">
      <c r="A872" s="174"/>
      <c r="B872" s="174"/>
      <c r="C872" s="174"/>
      <c r="D872" s="174"/>
      <c r="E872" s="174"/>
    </row>
    <row r="873" spans="1:5">
      <c r="A873" s="174"/>
      <c r="B873" s="174"/>
      <c r="C873" s="174"/>
      <c r="D873" s="174"/>
      <c r="E873" s="174"/>
    </row>
    <row r="874" spans="1:5">
      <c r="A874" s="174"/>
      <c r="B874" s="174"/>
      <c r="C874" s="174"/>
      <c r="D874" s="174"/>
      <c r="E874" s="174"/>
    </row>
    <row r="875" spans="1:5">
      <c r="A875" s="174"/>
      <c r="B875" s="174"/>
      <c r="C875" s="174"/>
      <c r="D875" s="174"/>
      <c r="E875" s="174"/>
    </row>
    <row r="876" spans="1:5">
      <c r="A876" s="174"/>
      <c r="B876" s="174"/>
      <c r="C876" s="174"/>
      <c r="D876" s="174"/>
      <c r="E876" s="174"/>
    </row>
    <row r="877" spans="1:5">
      <c r="A877" s="174"/>
      <c r="B877" s="174"/>
      <c r="C877" s="174"/>
      <c r="D877" s="174"/>
      <c r="E877" s="174"/>
    </row>
    <row r="878" spans="1:5">
      <c r="A878" s="174"/>
      <c r="B878" s="174"/>
      <c r="C878" s="174"/>
      <c r="D878" s="174"/>
      <c r="E878" s="174"/>
    </row>
    <row r="879" spans="1:5">
      <c r="A879" s="174"/>
      <c r="B879" s="174"/>
      <c r="C879" s="174"/>
      <c r="D879" s="174"/>
      <c r="E879" s="174"/>
    </row>
    <row r="880" spans="1:5">
      <c r="A880" s="174"/>
      <c r="B880" s="174"/>
      <c r="C880" s="174"/>
      <c r="D880" s="174"/>
      <c r="E880" s="174"/>
    </row>
    <row r="881" spans="1:5">
      <c r="A881" s="174"/>
      <c r="B881" s="174"/>
      <c r="C881" s="174"/>
      <c r="D881" s="174"/>
      <c r="E881" s="174"/>
    </row>
    <row r="882" spans="1:5">
      <c r="A882" s="174"/>
      <c r="B882" s="174"/>
      <c r="C882" s="174"/>
      <c r="D882" s="174"/>
      <c r="E882" s="174"/>
    </row>
    <row r="883" spans="1:5">
      <c r="A883" s="174"/>
      <c r="B883" s="174"/>
      <c r="C883" s="174"/>
      <c r="D883" s="174"/>
      <c r="E883" s="174"/>
    </row>
    <row r="884" spans="1:5">
      <c r="A884" s="174"/>
      <c r="B884" s="174"/>
      <c r="C884" s="174"/>
      <c r="D884" s="174"/>
      <c r="E884" s="174"/>
    </row>
    <row r="885" spans="1:5">
      <c r="A885" s="174"/>
      <c r="B885" s="174"/>
      <c r="C885" s="174"/>
      <c r="D885" s="174"/>
      <c r="E885" s="174"/>
    </row>
    <row r="886" spans="1:5">
      <c r="A886" s="174"/>
      <c r="B886" s="174"/>
      <c r="C886" s="174"/>
      <c r="D886" s="174"/>
      <c r="E886" s="174"/>
    </row>
    <row r="887" spans="1:5">
      <c r="A887" s="174"/>
      <c r="B887" s="174"/>
      <c r="C887" s="174"/>
      <c r="D887" s="174"/>
      <c r="E887" s="174"/>
    </row>
    <row r="888" spans="1:5">
      <c r="A888" s="174"/>
      <c r="B888" s="174"/>
      <c r="C888" s="174"/>
      <c r="D888" s="174"/>
      <c r="E888" s="174"/>
    </row>
    <row r="889" spans="1:5">
      <c r="A889" s="174"/>
      <c r="B889" s="174"/>
      <c r="C889" s="174"/>
      <c r="D889" s="174"/>
      <c r="E889" s="174"/>
    </row>
    <row r="890" spans="1:5">
      <c r="A890" s="174"/>
      <c r="B890" s="174"/>
      <c r="C890" s="174"/>
      <c r="D890" s="174"/>
      <c r="E890" s="174"/>
    </row>
    <row r="891" spans="1:5">
      <c r="A891" s="174"/>
      <c r="B891" s="174"/>
      <c r="C891" s="174"/>
      <c r="D891" s="174"/>
      <c r="E891" s="174"/>
    </row>
    <row r="892" spans="1:5">
      <c r="A892" s="174"/>
      <c r="B892" s="174"/>
      <c r="C892" s="174"/>
      <c r="D892" s="174"/>
      <c r="E892" s="174"/>
    </row>
    <row r="893" spans="1:5">
      <c r="A893" s="174"/>
      <c r="B893" s="174"/>
      <c r="C893" s="174"/>
      <c r="D893" s="174"/>
      <c r="E893" s="174"/>
    </row>
    <row r="894" spans="1:5">
      <c r="A894" s="174"/>
      <c r="B894" s="174"/>
      <c r="C894" s="174"/>
      <c r="D894" s="174"/>
      <c r="E894" s="174"/>
    </row>
    <row r="895" spans="1:5">
      <c r="A895" s="174"/>
      <c r="B895" s="174"/>
      <c r="C895" s="174"/>
      <c r="D895" s="174"/>
      <c r="E895" s="174"/>
    </row>
    <row r="896" spans="1:5">
      <c r="A896" s="174"/>
      <c r="B896" s="174"/>
      <c r="C896" s="174"/>
      <c r="D896" s="174"/>
      <c r="E896" s="174"/>
    </row>
    <row r="897" spans="1:5">
      <c r="A897" s="174"/>
      <c r="B897" s="174"/>
      <c r="C897" s="174"/>
      <c r="D897" s="174"/>
      <c r="E897" s="174"/>
    </row>
    <row r="898" spans="1:5">
      <c r="A898" s="174"/>
      <c r="B898" s="174"/>
      <c r="C898" s="174"/>
      <c r="D898" s="174"/>
      <c r="E898" s="174"/>
    </row>
    <row r="899" spans="1:5">
      <c r="A899" s="174"/>
      <c r="B899" s="174"/>
      <c r="C899" s="174"/>
      <c r="D899" s="174"/>
      <c r="E899" s="174"/>
    </row>
    <row r="900" spans="1:5">
      <c r="A900" s="174"/>
      <c r="B900" s="174"/>
      <c r="C900" s="174"/>
      <c r="D900" s="174"/>
      <c r="E900" s="174"/>
    </row>
    <row r="901" spans="1:5">
      <c r="A901" s="174"/>
      <c r="B901" s="174"/>
      <c r="C901" s="174"/>
      <c r="D901" s="174"/>
      <c r="E901" s="174"/>
    </row>
    <row r="902" spans="1:5">
      <c r="A902" s="174"/>
      <c r="B902" s="174"/>
      <c r="C902" s="174"/>
      <c r="D902" s="174"/>
      <c r="E902" s="174"/>
    </row>
    <row r="903" spans="1:5">
      <c r="A903" s="174"/>
      <c r="B903" s="174"/>
      <c r="C903" s="174"/>
      <c r="D903" s="174"/>
      <c r="E903" s="174"/>
    </row>
    <row r="904" spans="1:5">
      <c r="A904" s="174"/>
      <c r="B904" s="174"/>
      <c r="C904" s="174"/>
      <c r="D904" s="174"/>
      <c r="E904" s="174"/>
    </row>
    <row r="905" spans="1:5">
      <c r="A905" s="174"/>
      <c r="B905" s="174"/>
      <c r="C905" s="174"/>
      <c r="D905" s="174"/>
      <c r="E905" s="174"/>
    </row>
    <row r="906" spans="1:5">
      <c r="A906" s="174"/>
      <c r="B906" s="174"/>
      <c r="C906" s="174"/>
      <c r="D906" s="174"/>
      <c r="E906" s="174"/>
    </row>
    <row r="907" spans="1:5">
      <c r="A907" s="174"/>
      <c r="B907" s="174"/>
      <c r="C907" s="174"/>
      <c r="D907" s="174"/>
      <c r="E907" s="174"/>
    </row>
    <row r="908" spans="1:5">
      <c r="A908" s="174"/>
      <c r="B908" s="174"/>
      <c r="C908" s="174"/>
      <c r="D908" s="174"/>
      <c r="E908" s="174"/>
    </row>
    <row r="909" spans="1:5">
      <c r="A909" s="174"/>
      <c r="B909" s="174"/>
      <c r="C909" s="174"/>
      <c r="D909" s="174"/>
      <c r="E909" s="174"/>
    </row>
    <row r="910" spans="1:5">
      <c r="A910" s="174"/>
      <c r="B910" s="174"/>
      <c r="C910" s="174"/>
      <c r="D910" s="174"/>
      <c r="E910" s="174"/>
    </row>
    <row r="911" spans="1:5">
      <c r="A911" s="174"/>
      <c r="B911" s="174"/>
      <c r="C911" s="174"/>
      <c r="D911" s="174"/>
      <c r="E911" s="174"/>
    </row>
    <row r="912" spans="1:5">
      <c r="A912" s="174"/>
      <c r="B912" s="174"/>
      <c r="C912" s="174"/>
      <c r="D912" s="174"/>
      <c r="E912" s="174"/>
    </row>
    <row r="913" spans="1:5">
      <c r="A913" s="174"/>
      <c r="B913" s="174"/>
      <c r="C913" s="174"/>
      <c r="D913" s="174"/>
      <c r="E913" s="174"/>
    </row>
    <row r="914" spans="1:5">
      <c r="A914" s="174"/>
      <c r="B914" s="174"/>
      <c r="C914" s="174"/>
      <c r="D914" s="174"/>
      <c r="E914" s="174"/>
    </row>
    <row r="915" spans="1:5">
      <c r="A915" s="174"/>
      <c r="B915" s="174"/>
      <c r="C915" s="174"/>
      <c r="D915" s="174"/>
      <c r="E915" s="174"/>
    </row>
    <row r="916" spans="1:5">
      <c r="A916" s="174"/>
      <c r="B916" s="174"/>
      <c r="C916" s="174"/>
      <c r="D916" s="174"/>
      <c r="E916" s="174"/>
    </row>
    <row r="917" spans="1:5">
      <c r="A917" s="174"/>
      <c r="B917" s="174"/>
      <c r="C917" s="174"/>
      <c r="D917" s="174"/>
      <c r="E917" s="174"/>
    </row>
    <row r="918" spans="1:5">
      <c r="A918" s="174"/>
      <c r="B918" s="174"/>
      <c r="C918" s="174"/>
      <c r="D918" s="174"/>
      <c r="E918" s="174"/>
    </row>
    <row r="919" spans="1:5">
      <c r="A919" s="174"/>
      <c r="B919" s="174"/>
      <c r="C919" s="174"/>
      <c r="D919" s="174"/>
      <c r="E919" s="174"/>
    </row>
    <row r="920" spans="1:5">
      <c r="A920" s="174"/>
      <c r="B920" s="174"/>
      <c r="C920" s="174"/>
      <c r="D920" s="174"/>
      <c r="E920" s="174"/>
    </row>
    <row r="921" spans="1:5">
      <c r="A921" s="174"/>
      <c r="B921" s="174"/>
      <c r="C921" s="174"/>
      <c r="D921" s="174"/>
      <c r="E921" s="174"/>
    </row>
    <row r="922" spans="1:5">
      <c r="A922" s="174"/>
      <c r="B922" s="174"/>
      <c r="C922" s="174"/>
      <c r="D922" s="174"/>
      <c r="E922" s="174"/>
    </row>
    <row r="923" spans="1:5">
      <c r="A923" s="174"/>
      <c r="B923" s="174"/>
      <c r="C923" s="174"/>
      <c r="D923" s="174"/>
      <c r="E923" s="174"/>
    </row>
    <row r="924" spans="1:5">
      <c r="A924" s="174"/>
      <c r="B924" s="174"/>
      <c r="C924" s="174"/>
      <c r="D924" s="174"/>
      <c r="E924" s="174"/>
    </row>
    <row r="925" spans="1:5">
      <c r="A925" s="174"/>
      <c r="B925" s="174"/>
      <c r="C925" s="174"/>
      <c r="D925" s="174"/>
      <c r="E925" s="174"/>
    </row>
    <row r="926" spans="1:5">
      <c r="A926" s="174"/>
      <c r="B926" s="174"/>
      <c r="C926" s="174"/>
      <c r="D926" s="174"/>
      <c r="E926" s="174"/>
    </row>
    <row r="927" spans="1:5">
      <c r="A927" s="174"/>
      <c r="B927" s="174"/>
      <c r="C927" s="174"/>
      <c r="D927" s="174"/>
      <c r="E927" s="174"/>
    </row>
    <row r="928" spans="1:5">
      <c r="A928" s="174"/>
      <c r="B928" s="174"/>
      <c r="C928" s="174"/>
      <c r="D928" s="174"/>
      <c r="E928" s="174"/>
    </row>
    <row r="929" spans="1:5">
      <c r="A929" s="174"/>
      <c r="B929" s="174"/>
      <c r="C929" s="174"/>
      <c r="D929" s="174"/>
      <c r="E929" s="174"/>
    </row>
    <row r="930" spans="1:5">
      <c r="A930" s="174"/>
      <c r="B930" s="174"/>
      <c r="C930" s="174"/>
      <c r="D930" s="174"/>
      <c r="E930" s="174"/>
    </row>
    <row r="931" spans="1:5">
      <c r="A931" s="174"/>
      <c r="B931" s="174"/>
      <c r="C931" s="174"/>
      <c r="D931" s="174"/>
      <c r="E931" s="174"/>
    </row>
    <row r="932" spans="1:5">
      <c r="A932" s="174"/>
      <c r="B932" s="174"/>
      <c r="C932" s="174"/>
      <c r="D932" s="174"/>
      <c r="E932" s="174"/>
    </row>
    <row r="933" spans="1:5">
      <c r="A933" s="174"/>
      <c r="B933" s="174"/>
      <c r="C933" s="174"/>
      <c r="D933" s="174"/>
      <c r="E933" s="174"/>
    </row>
    <row r="934" spans="1:5">
      <c r="A934" s="174"/>
      <c r="B934" s="174"/>
      <c r="C934" s="174"/>
      <c r="D934" s="174"/>
      <c r="E934" s="174"/>
    </row>
    <row r="935" spans="1:5">
      <c r="A935" s="174"/>
      <c r="B935" s="174"/>
      <c r="C935" s="174"/>
      <c r="D935" s="174"/>
      <c r="E935" s="174"/>
    </row>
    <row r="936" spans="1:5">
      <c r="A936" s="174"/>
      <c r="B936" s="174"/>
      <c r="C936" s="174"/>
      <c r="D936" s="174"/>
      <c r="E936" s="174"/>
    </row>
    <row r="937" spans="1:5">
      <c r="A937" s="174"/>
      <c r="B937" s="174"/>
      <c r="C937" s="174"/>
      <c r="D937" s="174"/>
      <c r="E937" s="174"/>
    </row>
    <row r="938" spans="1:5">
      <c r="A938" s="174"/>
      <c r="B938" s="174"/>
      <c r="C938" s="174"/>
      <c r="D938" s="174"/>
      <c r="E938" s="174"/>
    </row>
    <row r="939" spans="1:5">
      <c r="A939" s="174"/>
      <c r="B939" s="174"/>
      <c r="C939" s="174"/>
      <c r="D939" s="174"/>
      <c r="E939" s="174"/>
    </row>
    <row r="940" spans="1:5">
      <c r="A940" s="174"/>
      <c r="B940" s="174"/>
      <c r="C940" s="174"/>
      <c r="D940" s="174"/>
      <c r="E940" s="174"/>
    </row>
    <row r="941" spans="1:5">
      <c r="A941" s="174"/>
      <c r="B941" s="174"/>
      <c r="C941" s="174"/>
      <c r="D941" s="174"/>
      <c r="E941" s="174"/>
    </row>
    <row r="942" spans="1:5">
      <c r="A942" s="174"/>
      <c r="B942" s="174"/>
      <c r="C942" s="174"/>
      <c r="D942" s="174"/>
      <c r="E942" s="174"/>
    </row>
    <row r="943" spans="1:5">
      <c r="A943" s="174"/>
      <c r="B943" s="174"/>
      <c r="C943" s="174"/>
      <c r="D943" s="174"/>
      <c r="E943" s="174"/>
    </row>
    <row r="944" spans="1:5">
      <c r="A944" s="174"/>
      <c r="B944" s="174"/>
      <c r="C944" s="174"/>
      <c r="D944" s="174"/>
      <c r="E944" s="174"/>
    </row>
    <row r="945" spans="1:5">
      <c r="A945" s="174"/>
      <c r="B945" s="174"/>
      <c r="C945" s="174"/>
      <c r="D945" s="174"/>
      <c r="E945" s="174"/>
    </row>
    <row r="946" spans="1:5">
      <c r="A946" s="174"/>
      <c r="B946" s="174"/>
      <c r="C946" s="174"/>
      <c r="D946" s="174"/>
      <c r="E946" s="174"/>
    </row>
    <row r="947" spans="1:5">
      <c r="A947" s="174"/>
      <c r="B947" s="174"/>
      <c r="C947" s="174"/>
      <c r="D947" s="174"/>
      <c r="E947" s="174"/>
    </row>
    <row r="948" spans="1:5">
      <c r="A948" s="174"/>
      <c r="B948" s="174"/>
      <c r="C948" s="174"/>
      <c r="D948" s="174"/>
      <c r="E948" s="174"/>
    </row>
    <row r="949" spans="1:5">
      <c r="A949" s="174"/>
      <c r="B949" s="174"/>
      <c r="C949" s="174"/>
      <c r="D949" s="174"/>
      <c r="E949" s="174"/>
    </row>
    <row r="950" spans="1:5">
      <c r="A950" s="174"/>
      <c r="B950" s="174"/>
      <c r="C950" s="174"/>
      <c r="D950" s="174"/>
      <c r="E950" s="174"/>
    </row>
    <row r="951" spans="1:5">
      <c r="A951" s="174"/>
      <c r="B951" s="174"/>
      <c r="C951" s="174"/>
      <c r="D951" s="174"/>
      <c r="E951" s="174"/>
    </row>
    <row r="952" spans="1:5">
      <c r="A952" s="174"/>
      <c r="B952" s="174"/>
      <c r="C952" s="174"/>
      <c r="D952" s="174"/>
      <c r="E952" s="174"/>
    </row>
    <row r="953" spans="1:5">
      <c r="A953" s="174"/>
      <c r="B953" s="174"/>
      <c r="C953" s="174"/>
      <c r="D953" s="174"/>
      <c r="E953" s="174"/>
    </row>
    <row r="954" spans="1:5">
      <c r="A954" s="174"/>
      <c r="B954" s="174"/>
      <c r="C954" s="174"/>
      <c r="D954" s="174"/>
      <c r="E954" s="174"/>
    </row>
    <row r="955" spans="1:5">
      <c r="A955" s="174"/>
      <c r="B955" s="174"/>
      <c r="C955" s="174"/>
      <c r="D955" s="174"/>
      <c r="E955" s="174"/>
    </row>
    <row r="956" spans="1:5">
      <c r="A956" s="174"/>
      <c r="B956" s="174"/>
      <c r="C956" s="174"/>
      <c r="D956" s="174"/>
      <c r="E956" s="174"/>
    </row>
    <row r="957" spans="1:5">
      <c r="A957" s="174"/>
      <c r="B957" s="174"/>
      <c r="C957" s="174"/>
      <c r="D957" s="174"/>
      <c r="E957" s="174"/>
    </row>
    <row r="958" spans="1:5">
      <c r="A958" s="174"/>
      <c r="B958" s="174"/>
      <c r="C958" s="174"/>
      <c r="D958" s="174"/>
      <c r="E958" s="174"/>
    </row>
    <row r="959" spans="1:5">
      <c r="A959" s="174"/>
      <c r="B959" s="174"/>
      <c r="C959" s="174"/>
      <c r="D959" s="174"/>
      <c r="E959" s="174"/>
    </row>
    <row r="960" spans="1:5">
      <c r="A960" s="174"/>
      <c r="B960" s="174"/>
      <c r="C960" s="174"/>
      <c r="D960" s="174"/>
      <c r="E960" s="174"/>
    </row>
    <row r="961" spans="1:5">
      <c r="A961" s="174"/>
      <c r="B961" s="174"/>
      <c r="C961" s="174"/>
      <c r="D961" s="174"/>
      <c r="E961" s="174"/>
    </row>
    <row r="962" spans="1:5">
      <c r="A962" s="174"/>
      <c r="B962" s="174"/>
      <c r="C962" s="174"/>
      <c r="D962" s="174"/>
      <c r="E962" s="174"/>
    </row>
    <row r="963" spans="1:5">
      <c r="A963" s="174"/>
      <c r="B963" s="174"/>
      <c r="C963" s="174"/>
      <c r="D963" s="174"/>
      <c r="E963" s="174"/>
    </row>
    <row r="964" spans="1:5">
      <c r="A964" s="174"/>
      <c r="B964" s="174"/>
      <c r="C964" s="174"/>
      <c r="D964" s="174"/>
      <c r="E964" s="174"/>
    </row>
    <row r="965" spans="1:5">
      <c r="A965" s="174"/>
      <c r="B965" s="174"/>
      <c r="C965" s="174"/>
      <c r="D965" s="174"/>
      <c r="E965" s="174"/>
    </row>
    <row r="966" spans="1:5">
      <c r="A966" s="174"/>
      <c r="B966" s="174"/>
      <c r="C966" s="174"/>
      <c r="D966" s="174"/>
      <c r="E966" s="174"/>
    </row>
    <row r="967" spans="1:5">
      <c r="A967" s="174"/>
      <c r="B967" s="174"/>
      <c r="C967" s="174"/>
      <c r="D967" s="174"/>
      <c r="E967" s="174"/>
    </row>
    <row r="968" spans="1:5">
      <c r="A968" s="174"/>
      <c r="B968" s="174"/>
      <c r="C968" s="174"/>
      <c r="D968" s="174"/>
      <c r="E968" s="174"/>
    </row>
    <row r="969" spans="1:5">
      <c r="A969" s="174"/>
      <c r="B969" s="174"/>
      <c r="C969" s="174"/>
      <c r="D969" s="174"/>
      <c r="E969" s="174"/>
    </row>
    <row r="970" spans="1:5">
      <c r="A970" s="174"/>
      <c r="B970" s="174"/>
      <c r="C970" s="174"/>
      <c r="D970" s="174"/>
      <c r="E970" s="174"/>
    </row>
    <row r="971" spans="1:5">
      <c r="A971" s="174"/>
      <c r="B971" s="174"/>
      <c r="C971" s="174"/>
      <c r="D971" s="174"/>
      <c r="E971" s="174"/>
    </row>
    <row r="972" spans="1:5">
      <c r="A972" s="174"/>
      <c r="B972" s="174"/>
      <c r="C972" s="174"/>
      <c r="D972" s="174"/>
      <c r="E972" s="174"/>
    </row>
    <row r="973" spans="1:5">
      <c r="A973" s="174"/>
      <c r="B973" s="174"/>
      <c r="C973" s="174"/>
      <c r="D973" s="174"/>
      <c r="E973" s="174"/>
    </row>
    <row r="974" spans="1:5">
      <c r="A974" s="174"/>
      <c r="B974" s="174"/>
      <c r="C974" s="174"/>
      <c r="D974" s="174"/>
      <c r="E974" s="174"/>
    </row>
    <row r="975" spans="1:5">
      <c r="A975" s="174"/>
      <c r="B975" s="174"/>
      <c r="C975" s="174"/>
      <c r="D975" s="174"/>
      <c r="E975" s="174"/>
    </row>
    <row r="976" spans="1:5">
      <c r="A976" s="174"/>
      <c r="B976" s="174"/>
      <c r="C976" s="174"/>
      <c r="D976" s="174"/>
      <c r="E976" s="174"/>
    </row>
    <row r="977" spans="1:5">
      <c r="A977" s="174"/>
      <c r="B977" s="174"/>
      <c r="C977" s="174"/>
      <c r="D977" s="174"/>
      <c r="E977" s="174"/>
    </row>
    <row r="978" spans="1:5">
      <c r="A978" s="174"/>
      <c r="B978" s="174"/>
      <c r="C978" s="174"/>
      <c r="D978" s="174"/>
      <c r="E978" s="174"/>
    </row>
    <row r="979" spans="1:5">
      <c r="A979" s="174"/>
      <c r="B979" s="174"/>
      <c r="C979" s="174"/>
      <c r="D979" s="174"/>
      <c r="E979" s="174"/>
    </row>
    <row r="980" spans="1:5">
      <c r="A980" s="174"/>
      <c r="B980" s="174"/>
      <c r="C980" s="174"/>
      <c r="D980" s="174"/>
      <c r="E980" s="174"/>
    </row>
    <row r="981" spans="1:5">
      <c r="A981" s="174"/>
      <c r="B981" s="174"/>
      <c r="C981" s="174"/>
      <c r="D981" s="174"/>
      <c r="E981" s="174"/>
    </row>
    <row r="982" spans="1:5">
      <c r="A982" s="174"/>
      <c r="B982" s="174"/>
      <c r="C982" s="174"/>
      <c r="D982" s="174"/>
      <c r="E982" s="174"/>
    </row>
    <row r="983" spans="1:5">
      <c r="A983" s="174"/>
      <c r="B983" s="174"/>
      <c r="C983" s="174"/>
      <c r="D983" s="174"/>
      <c r="E983" s="174"/>
    </row>
    <row r="984" spans="1:5">
      <c r="A984" s="174"/>
      <c r="B984" s="174"/>
      <c r="C984" s="174"/>
      <c r="D984" s="174"/>
      <c r="E984" s="174"/>
    </row>
    <row r="985" spans="1:5">
      <c r="A985" s="174"/>
      <c r="B985" s="174"/>
      <c r="C985" s="174"/>
      <c r="D985" s="174"/>
      <c r="E985" s="174"/>
    </row>
    <row r="986" spans="1:5">
      <c r="A986" s="174"/>
      <c r="B986" s="174"/>
      <c r="C986" s="174"/>
      <c r="D986" s="174"/>
      <c r="E986" s="174"/>
    </row>
    <row r="987" spans="1:5">
      <c r="A987" s="174"/>
      <c r="B987" s="174"/>
      <c r="C987" s="174"/>
      <c r="D987" s="174"/>
      <c r="E987" s="174"/>
    </row>
    <row r="988" spans="1:5">
      <c r="A988" s="174"/>
      <c r="B988" s="174"/>
      <c r="C988" s="174"/>
      <c r="D988" s="174"/>
      <c r="E988" s="174"/>
    </row>
    <row r="989" spans="1:5">
      <c r="A989" s="174"/>
      <c r="B989" s="174"/>
      <c r="C989" s="174"/>
      <c r="D989" s="174"/>
      <c r="E989" s="174"/>
    </row>
    <row r="990" spans="1:5">
      <c r="A990" s="174"/>
      <c r="B990" s="174"/>
      <c r="C990" s="174"/>
      <c r="D990" s="174"/>
      <c r="E990" s="174"/>
    </row>
    <row r="991" spans="1:5">
      <c r="A991" s="174"/>
      <c r="B991" s="174"/>
      <c r="C991" s="174"/>
      <c r="D991" s="174"/>
      <c r="E991" s="174"/>
    </row>
    <row r="992" spans="1:5">
      <c r="A992" s="174"/>
      <c r="B992" s="174"/>
      <c r="C992" s="174"/>
      <c r="D992" s="174"/>
      <c r="E992" s="174"/>
    </row>
    <row r="993" spans="1:5">
      <c r="A993" s="174"/>
      <c r="B993" s="174"/>
      <c r="C993" s="174"/>
      <c r="D993" s="174"/>
      <c r="E993" s="174"/>
    </row>
    <row r="994" spans="1:5">
      <c r="A994" s="174"/>
      <c r="B994" s="174"/>
      <c r="C994" s="174"/>
      <c r="D994" s="174"/>
      <c r="E994" s="174"/>
    </row>
    <row r="995" spans="1:5">
      <c r="A995" s="174"/>
      <c r="B995" s="174"/>
      <c r="C995" s="174"/>
      <c r="D995" s="174"/>
      <c r="E995" s="174"/>
    </row>
    <row r="996" spans="1:5">
      <c r="A996" s="174"/>
      <c r="B996" s="174"/>
      <c r="C996" s="174"/>
      <c r="D996" s="174"/>
      <c r="E996" s="174"/>
    </row>
    <row r="997" spans="1:5">
      <c r="A997" s="174"/>
      <c r="B997" s="174"/>
      <c r="C997" s="174"/>
      <c r="D997" s="174"/>
      <c r="E997" s="174"/>
    </row>
    <row r="998" spans="1:5">
      <c r="A998" s="174"/>
      <c r="B998" s="174"/>
      <c r="C998" s="174"/>
      <c r="D998" s="174"/>
      <c r="E998" s="174"/>
    </row>
    <row r="999" spans="1:5">
      <c r="A999" s="174"/>
      <c r="B999" s="174"/>
      <c r="C999" s="174"/>
      <c r="D999" s="174"/>
      <c r="E999" s="174"/>
    </row>
    <row r="1000" spans="1:5">
      <c r="A1000" s="174"/>
      <c r="B1000" s="174"/>
      <c r="C1000" s="174"/>
      <c r="D1000" s="174"/>
      <c r="E1000" s="174"/>
    </row>
    <row r="1001" spans="1:5">
      <c r="A1001" s="174"/>
      <c r="B1001" s="174"/>
      <c r="C1001" s="174"/>
      <c r="D1001" s="174"/>
      <c r="E1001" s="174"/>
    </row>
    <row r="1002" spans="1:5">
      <c r="A1002" s="174"/>
      <c r="B1002" s="174"/>
      <c r="C1002" s="174"/>
      <c r="D1002" s="174"/>
      <c r="E1002" s="174"/>
    </row>
    <row r="1003" spans="1:5">
      <c r="A1003" s="174"/>
      <c r="B1003" s="174"/>
      <c r="C1003" s="174"/>
      <c r="D1003" s="174"/>
      <c r="E1003" s="174"/>
    </row>
    <row r="1004" spans="1:5">
      <c r="A1004" s="174"/>
      <c r="B1004" s="174"/>
      <c r="C1004" s="174"/>
      <c r="D1004" s="174"/>
      <c r="E1004" s="174"/>
    </row>
    <row r="1005" spans="1:5">
      <c r="A1005" s="174"/>
      <c r="B1005" s="174"/>
      <c r="C1005" s="174"/>
      <c r="D1005" s="174"/>
      <c r="E1005" s="174"/>
    </row>
    <row r="1006" spans="1:5">
      <c r="A1006" s="174"/>
      <c r="B1006" s="174"/>
      <c r="C1006" s="174"/>
      <c r="D1006" s="174"/>
      <c r="E1006" s="174"/>
    </row>
    <row r="1007" spans="1:5">
      <c r="A1007" s="174"/>
      <c r="B1007" s="174"/>
      <c r="C1007" s="174"/>
      <c r="D1007" s="174"/>
      <c r="E1007" s="174"/>
    </row>
    <row r="1008" spans="1:5">
      <c r="A1008" s="174"/>
      <c r="B1008" s="174"/>
      <c r="C1008" s="174"/>
      <c r="D1008" s="174"/>
      <c r="E1008" s="174"/>
    </row>
    <row r="1009" spans="1:5">
      <c r="A1009" s="174"/>
      <c r="B1009" s="174"/>
      <c r="C1009" s="174"/>
      <c r="D1009" s="174"/>
      <c r="E1009" s="174"/>
    </row>
    <row r="1010" spans="1:5">
      <c r="A1010" s="174"/>
      <c r="B1010" s="174"/>
      <c r="C1010" s="174"/>
      <c r="D1010" s="174"/>
      <c r="E1010" s="174"/>
    </row>
    <row r="1011" spans="1:5">
      <c r="A1011" s="174"/>
      <c r="B1011" s="174"/>
      <c r="C1011" s="174"/>
      <c r="D1011" s="174"/>
      <c r="E1011" s="174"/>
    </row>
    <row r="1012" spans="1:5">
      <c r="A1012" s="174"/>
      <c r="B1012" s="174"/>
      <c r="C1012" s="174"/>
      <c r="D1012" s="174"/>
      <c r="E1012" s="174"/>
    </row>
    <row r="1013" spans="1:5">
      <c r="A1013" s="174"/>
      <c r="B1013" s="174"/>
      <c r="C1013" s="174"/>
      <c r="D1013" s="174"/>
      <c r="E1013" s="174"/>
    </row>
    <row r="1014" spans="1:5">
      <c r="A1014" s="174"/>
      <c r="B1014" s="174"/>
      <c r="C1014" s="174"/>
      <c r="D1014" s="174"/>
      <c r="E1014" s="174"/>
    </row>
    <row r="1015" spans="1:5">
      <c r="A1015" s="174"/>
      <c r="B1015" s="174"/>
      <c r="C1015" s="174"/>
      <c r="D1015" s="174"/>
      <c r="E1015" s="174"/>
    </row>
    <row r="1016" spans="1:5">
      <c r="A1016" s="174"/>
      <c r="B1016" s="174"/>
      <c r="C1016" s="174"/>
      <c r="D1016" s="174"/>
      <c r="E1016" s="174"/>
    </row>
    <row r="1017" spans="1:5">
      <c r="A1017" s="174"/>
      <c r="B1017" s="174"/>
      <c r="C1017" s="174"/>
      <c r="D1017" s="174"/>
      <c r="E1017" s="174"/>
    </row>
    <row r="1018" spans="1:5">
      <c r="A1018" s="174"/>
      <c r="B1018" s="174"/>
      <c r="C1018" s="174"/>
      <c r="D1018" s="174"/>
      <c r="E1018" s="174"/>
    </row>
    <row r="1019" spans="1:5">
      <c r="A1019" s="174"/>
      <c r="B1019" s="174"/>
      <c r="C1019" s="174"/>
      <c r="D1019" s="174"/>
      <c r="E1019" s="174"/>
    </row>
    <row r="1020" spans="1:5">
      <c r="A1020" s="174"/>
      <c r="B1020" s="174"/>
      <c r="C1020" s="174"/>
      <c r="D1020" s="174"/>
      <c r="E1020" s="174"/>
    </row>
    <row r="1021" spans="1:5">
      <c r="A1021" s="174"/>
      <c r="B1021" s="174"/>
      <c r="C1021" s="174"/>
      <c r="D1021" s="174"/>
      <c r="E1021" s="174"/>
    </row>
    <row r="1022" spans="1:5">
      <c r="A1022" s="174"/>
      <c r="B1022" s="174"/>
      <c r="C1022" s="174"/>
      <c r="D1022" s="174"/>
      <c r="E1022" s="174"/>
    </row>
    <row r="1023" spans="1:5">
      <c r="A1023" s="174"/>
      <c r="B1023" s="174"/>
      <c r="C1023" s="174"/>
      <c r="D1023" s="174"/>
      <c r="E1023" s="174"/>
    </row>
    <row r="1024" spans="1:5">
      <c r="A1024" s="174"/>
      <c r="B1024" s="174"/>
      <c r="C1024" s="174"/>
      <c r="D1024" s="174"/>
      <c r="E1024" s="174"/>
    </row>
    <row r="1025" spans="1:5">
      <c r="A1025" s="174"/>
      <c r="B1025" s="174"/>
      <c r="C1025" s="174"/>
      <c r="D1025" s="174"/>
      <c r="E1025" s="174"/>
    </row>
    <row r="1026" spans="1:5">
      <c r="A1026" s="174"/>
      <c r="B1026" s="174"/>
      <c r="C1026" s="174"/>
      <c r="D1026" s="174"/>
      <c r="E1026" s="174"/>
    </row>
    <row r="1027" spans="1:5">
      <c r="A1027" s="174"/>
      <c r="B1027" s="174"/>
      <c r="C1027" s="174"/>
      <c r="D1027" s="174"/>
      <c r="E1027" s="174"/>
    </row>
    <row r="1028" spans="1:5">
      <c r="A1028" s="174"/>
      <c r="B1028" s="174"/>
      <c r="C1028" s="174"/>
      <c r="D1028" s="174"/>
      <c r="E1028" s="174"/>
    </row>
    <row r="1029" spans="1:5">
      <c r="A1029" s="174"/>
      <c r="B1029" s="174"/>
      <c r="C1029" s="174"/>
      <c r="D1029" s="174"/>
      <c r="E1029" s="174"/>
    </row>
    <row r="1030" spans="1:5">
      <c r="A1030" s="174"/>
      <c r="B1030" s="174"/>
      <c r="C1030" s="174"/>
      <c r="D1030" s="174"/>
      <c r="E1030" s="174"/>
    </row>
    <row r="1031" spans="1:5">
      <c r="A1031" s="174"/>
      <c r="B1031" s="174"/>
      <c r="C1031" s="174"/>
      <c r="D1031" s="174"/>
      <c r="E1031" s="174"/>
    </row>
    <row r="1032" spans="1:5">
      <c r="A1032" s="174"/>
      <c r="B1032" s="174"/>
      <c r="C1032" s="174"/>
      <c r="D1032" s="174"/>
      <c r="E1032" s="174"/>
    </row>
    <row r="1033" spans="1:5">
      <c r="A1033" s="174"/>
      <c r="B1033" s="174"/>
      <c r="C1033" s="174"/>
      <c r="D1033" s="174"/>
      <c r="E1033" s="174"/>
    </row>
    <row r="1034" spans="1:5">
      <c r="A1034" s="174"/>
      <c r="B1034" s="174"/>
      <c r="C1034" s="174"/>
      <c r="D1034" s="174"/>
      <c r="E1034" s="174"/>
    </row>
    <row r="1035" spans="1:5">
      <c r="A1035" s="174"/>
      <c r="B1035" s="174"/>
      <c r="C1035" s="174"/>
      <c r="D1035" s="174"/>
      <c r="E1035" s="174"/>
    </row>
    <row r="1036" spans="1:5">
      <c r="A1036" s="174"/>
      <c r="B1036" s="174"/>
      <c r="C1036" s="174"/>
      <c r="D1036" s="174"/>
      <c r="E1036" s="174"/>
    </row>
    <row r="1037" spans="1:5">
      <c r="A1037" s="174"/>
      <c r="B1037" s="174"/>
      <c r="C1037" s="174"/>
      <c r="D1037" s="174"/>
      <c r="E1037" s="174"/>
    </row>
    <row r="1038" spans="1:5">
      <c r="A1038" s="174"/>
      <c r="B1038" s="174"/>
      <c r="C1038" s="174"/>
      <c r="D1038" s="174"/>
      <c r="E1038" s="174"/>
    </row>
    <row r="1039" spans="1:5">
      <c r="A1039" s="174"/>
      <c r="B1039" s="174"/>
      <c r="C1039" s="174"/>
      <c r="D1039" s="174"/>
      <c r="E1039" s="174"/>
    </row>
    <row r="1040" spans="1:5">
      <c r="A1040" s="174"/>
      <c r="B1040" s="174"/>
      <c r="C1040" s="174"/>
      <c r="D1040" s="174"/>
      <c r="E1040" s="174"/>
    </row>
    <row r="1041" spans="1:5">
      <c r="A1041" s="174"/>
      <c r="B1041" s="174"/>
      <c r="C1041" s="174"/>
      <c r="D1041" s="174"/>
      <c r="E1041" s="174"/>
    </row>
    <row r="1042" spans="1:5">
      <c r="A1042" s="174"/>
      <c r="B1042" s="174"/>
      <c r="C1042" s="174"/>
      <c r="D1042" s="174"/>
      <c r="E1042" s="174"/>
    </row>
    <row r="1043" spans="1:5">
      <c r="A1043" s="174"/>
      <c r="B1043" s="174"/>
      <c r="C1043" s="174"/>
      <c r="D1043" s="174"/>
      <c r="E1043" s="174"/>
    </row>
    <row r="1044" spans="1:5">
      <c r="A1044" s="174"/>
      <c r="B1044" s="174"/>
      <c r="C1044" s="174"/>
      <c r="D1044" s="174"/>
      <c r="E1044" s="174"/>
    </row>
    <row r="1045" spans="1:5">
      <c r="A1045" s="174"/>
      <c r="B1045" s="174"/>
      <c r="C1045" s="174"/>
      <c r="D1045" s="174"/>
      <c r="E1045" s="174"/>
    </row>
    <row r="1046" spans="1:5">
      <c r="A1046" s="174"/>
      <c r="B1046" s="174"/>
      <c r="C1046" s="174"/>
      <c r="D1046" s="174"/>
      <c r="E1046" s="174"/>
    </row>
    <row r="1047" spans="1:5">
      <c r="A1047" s="174"/>
      <c r="B1047" s="174"/>
      <c r="C1047" s="174"/>
      <c r="D1047" s="174"/>
      <c r="E1047" s="174"/>
    </row>
    <row r="1048" spans="1:5">
      <c r="A1048" s="174"/>
      <c r="B1048" s="174"/>
      <c r="C1048" s="174"/>
      <c r="D1048" s="174"/>
      <c r="E1048" s="174"/>
    </row>
    <row r="1049" spans="1:5">
      <c r="A1049" s="174"/>
      <c r="B1049" s="174"/>
      <c r="C1049" s="174"/>
      <c r="D1049" s="174"/>
      <c r="E1049" s="174"/>
    </row>
    <row r="1050" spans="1:5">
      <c r="A1050" s="174"/>
      <c r="B1050" s="174"/>
      <c r="C1050" s="174"/>
      <c r="D1050" s="174"/>
      <c r="E1050" s="174"/>
    </row>
    <row r="1051" spans="1:5">
      <c r="A1051" s="174"/>
      <c r="B1051" s="174"/>
      <c r="C1051" s="174"/>
      <c r="D1051" s="174"/>
      <c r="E1051" s="174"/>
    </row>
    <row r="1052" spans="1:5">
      <c r="A1052" s="174"/>
      <c r="B1052" s="174"/>
      <c r="C1052" s="174"/>
      <c r="D1052" s="174"/>
      <c r="E1052" s="174"/>
    </row>
    <row r="1053" spans="1:5">
      <c r="A1053" s="174"/>
      <c r="B1053" s="174"/>
      <c r="C1053" s="174"/>
      <c r="D1053" s="174"/>
      <c r="E1053" s="174"/>
    </row>
    <row r="1054" spans="1:5">
      <c r="A1054" s="174"/>
      <c r="B1054" s="174"/>
      <c r="C1054" s="174"/>
      <c r="D1054" s="174"/>
      <c r="E1054" s="174"/>
    </row>
    <row r="1055" spans="1:5">
      <c r="A1055" s="174"/>
      <c r="B1055" s="174"/>
      <c r="C1055" s="174"/>
      <c r="D1055" s="174"/>
      <c r="E1055" s="174"/>
    </row>
    <row r="1056" spans="1:5">
      <c r="A1056" s="174"/>
      <c r="B1056" s="174"/>
      <c r="C1056" s="174"/>
      <c r="D1056" s="174"/>
      <c r="E1056" s="174"/>
    </row>
    <row r="1057" spans="1:5">
      <c r="A1057" s="174"/>
      <c r="B1057" s="174"/>
      <c r="C1057" s="174"/>
      <c r="D1057" s="174"/>
      <c r="E1057" s="174"/>
    </row>
    <row r="1058" spans="1:5">
      <c r="A1058" s="174"/>
      <c r="B1058" s="174"/>
      <c r="C1058" s="174"/>
      <c r="D1058" s="174"/>
      <c r="E1058" s="174"/>
    </row>
    <row r="1059" spans="1:5">
      <c r="A1059" s="174"/>
      <c r="B1059" s="174"/>
      <c r="C1059" s="174"/>
      <c r="D1059" s="174"/>
      <c r="E1059" s="174"/>
    </row>
    <row r="1060" spans="1:5">
      <c r="A1060" s="174"/>
      <c r="B1060" s="174"/>
      <c r="C1060" s="174"/>
      <c r="D1060" s="174"/>
      <c r="E1060" s="174"/>
    </row>
    <row r="1061" spans="1:5">
      <c r="A1061" s="174"/>
      <c r="B1061" s="174"/>
      <c r="C1061" s="174"/>
      <c r="D1061" s="174"/>
      <c r="E1061" s="174"/>
    </row>
    <row r="1062" spans="1:5">
      <c r="A1062" s="174"/>
      <c r="B1062" s="174"/>
      <c r="C1062" s="174"/>
      <c r="D1062" s="174"/>
      <c r="E1062" s="174"/>
    </row>
    <row r="1063" spans="1:5">
      <c r="A1063" s="174"/>
      <c r="B1063" s="174"/>
      <c r="C1063" s="174"/>
      <c r="D1063" s="174"/>
      <c r="E1063" s="174"/>
    </row>
    <row r="1064" spans="1:5">
      <c r="A1064" s="174"/>
      <c r="B1064" s="174"/>
      <c r="C1064" s="174"/>
      <c r="D1064" s="174"/>
      <c r="E1064" s="174"/>
    </row>
    <row r="1065" spans="1:5">
      <c r="A1065" s="174"/>
      <c r="B1065" s="174"/>
      <c r="C1065" s="174"/>
      <c r="D1065" s="174"/>
      <c r="E1065" s="174"/>
    </row>
    <row r="1066" spans="1:5">
      <c r="A1066" s="174"/>
      <c r="B1066" s="174"/>
      <c r="C1066" s="174"/>
      <c r="D1066" s="174"/>
      <c r="E1066" s="174"/>
    </row>
    <row r="1067" spans="1:5">
      <c r="A1067" s="174"/>
      <c r="B1067" s="174"/>
      <c r="C1067" s="174"/>
      <c r="D1067" s="174"/>
      <c r="E1067" s="174"/>
    </row>
    <row r="1068" spans="1:5">
      <c r="A1068" s="174"/>
      <c r="B1068" s="174"/>
      <c r="C1068" s="174"/>
      <c r="D1068" s="174"/>
      <c r="E1068" s="174"/>
    </row>
    <row r="1069" spans="1:5">
      <c r="A1069" s="174"/>
      <c r="B1069" s="174"/>
      <c r="C1069" s="174"/>
      <c r="D1069" s="174"/>
      <c r="E1069" s="174"/>
    </row>
    <row r="1070" spans="1:5">
      <c r="A1070" s="174"/>
      <c r="B1070" s="174"/>
      <c r="C1070" s="174"/>
      <c r="D1070" s="174"/>
      <c r="E1070" s="174"/>
    </row>
    <row r="1071" spans="1:5">
      <c r="A1071" s="174"/>
      <c r="B1071" s="174"/>
      <c r="C1071" s="174"/>
      <c r="D1071" s="174"/>
      <c r="E1071" s="174"/>
    </row>
    <row r="1072" spans="1:5">
      <c r="A1072" s="174"/>
      <c r="B1072" s="174"/>
      <c r="C1072" s="174"/>
      <c r="D1072" s="174"/>
      <c r="E1072" s="174"/>
    </row>
    <row r="1073" spans="1:5">
      <c r="A1073" s="174"/>
      <c r="B1073" s="174"/>
      <c r="C1073" s="174"/>
      <c r="D1073" s="174"/>
      <c r="E1073" s="174"/>
    </row>
    <row r="1074" spans="1:5">
      <c r="A1074" s="174"/>
      <c r="B1074" s="174"/>
      <c r="C1074" s="174"/>
      <c r="D1074" s="174"/>
      <c r="E1074" s="174"/>
    </row>
    <row r="1075" spans="1:5">
      <c r="A1075" s="174"/>
      <c r="B1075" s="174"/>
      <c r="C1075" s="174"/>
      <c r="D1075" s="174"/>
      <c r="E1075" s="174"/>
    </row>
    <row r="1076" spans="1:5">
      <c r="A1076" s="174"/>
      <c r="B1076" s="174"/>
      <c r="C1076" s="174"/>
      <c r="D1076" s="174"/>
      <c r="E1076" s="174"/>
    </row>
    <row r="1077" spans="1:5">
      <c r="A1077" s="174"/>
      <c r="B1077" s="174"/>
      <c r="C1077" s="174"/>
      <c r="D1077" s="174"/>
      <c r="E1077" s="174"/>
    </row>
    <row r="1078" spans="1:5">
      <c r="A1078" s="174"/>
      <c r="B1078" s="174"/>
      <c r="C1078" s="174"/>
      <c r="D1078" s="174"/>
      <c r="E1078" s="174"/>
    </row>
    <row r="1079" spans="1:5">
      <c r="A1079" s="174"/>
      <c r="B1079" s="174"/>
      <c r="C1079" s="174"/>
      <c r="D1079" s="174"/>
      <c r="E1079" s="174"/>
    </row>
    <row r="1080" spans="1:5">
      <c r="A1080" s="174"/>
      <c r="B1080" s="174"/>
      <c r="C1080" s="174"/>
      <c r="D1080" s="174"/>
      <c r="E1080" s="174"/>
    </row>
    <row r="1081" spans="1:5">
      <c r="A1081" s="174"/>
      <c r="B1081" s="174"/>
      <c r="C1081" s="174"/>
      <c r="D1081" s="174"/>
      <c r="E1081" s="174"/>
    </row>
    <row r="1082" spans="1:5">
      <c r="A1082" s="174"/>
      <c r="B1082" s="174"/>
      <c r="C1082" s="174"/>
      <c r="D1082" s="174"/>
      <c r="E1082" s="174"/>
    </row>
    <row r="1083" spans="1:5">
      <c r="A1083" s="174"/>
      <c r="B1083" s="174"/>
      <c r="C1083" s="174"/>
      <c r="D1083" s="174"/>
      <c r="E1083" s="174"/>
    </row>
    <row r="1084" spans="1:5">
      <c r="A1084" s="174"/>
      <c r="B1084" s="174"/>
      <c r="C1084" s="174"/>
      <c r="D1084" s="174"/>
      <c r="E1084" s="174"/>
    </row>
    <row r="1085" spans="1:5">
      <c r="A1085" s="174"/>
      <c r="B1085" s="174"/>
      <c r="C1085" s="174"/>
      <c r="D1085" s="174"/>
      <c r="E1085" s="174"/>
    </row>
    <row r="1086" spans="1:5">
      <c r="A1086" s="174"/>
      <c r="B1086" s="174"/>
      <c r="C1086" s="174"/>
      <c r="D1086" s="174"/>
      <c r="E1086" s="174"/>
    </row>
    <row r="1087" spans="1:5">
      <c r="A1087" s="174"/>
      <c r="B1087" s="174"/>
      <c r="C1087" s="174"/>
      <c r="D1087" s="174"/>
      <c r="E1087" s="174"/>
    </row>
    <row r="1088" spans="1:5">
      <c r="A1088" s="174"/>
      <c r="B1088" s="174"/>
      <c r="C1088" s="174"/>
      <c r="D1088" s="174"/>
      <c r="E1088" s="174"/>
    </row>
    <row r="1089" spans="1:5">
      <c r="A1089" s="174"/>
      <c r="B1089" s="174"/>
      <c r="C1089" s="174"/>
      <c r="D1089" s="174"/>
      <c r="E1089" s="174"/>
    </row>
    <row r="1090" spans="1:5">
      <c r="A1090" s="174"/>
      <c r="B1090" s="174"/>
      <c r="C1090" s="174"/>
      <c r="D1090" s="174"/>
      <c r="E1090" s="174"/>
    </row>
    <row r="1091" spans="1:5">
      <c r="A1091" s="174"/>
      <c r="B1091" s="174"/>
      <c r="C1091" s="174"/>
      <c r="D1091" s="174"/>
      <c r="E1091" s="174"/>
    </row>
    <row r="1092" spans="1:5">
      <c r="A1092" s="174"/>
      <c r="B1092" s="174"/>
      <c r="C1092" s="174"/>
      <c r="D1092" s="174"/>
      <c r="E1092" s="174"/>
    </row>
    <row r="1093" spans="1:5">
      <c r="A1093" s="174"/>
      <c r="B1093" s="174"/>
      <c r="C1093" s="174"/>
      <c r="D1093" s="174"/>
      <c r="E1093" s="174"/>
    </row>
    <row r="1094" spans="1:5">
      <c r="A1094" s="174"/>
      <c r="B1094" s="174"/>
      <c r="C1094" s="174"/>
      <c r="D1094" s="174"/>
      <c r="E1094" s="174"/>
    </row>
    <row r="1095" spans="1:5">
      <c r="A1095" s="174"/>
      <c r="B1095" s="174"/>
      <c r="C1095" s="174"/>
      <c r="D1095" s="174"/>
      <c r="E1095" s="174"/>
    </row>
    <row r="1096" spans="1:5">
      <c r="A1096" s="174"/>
      <c r="B1096" s="174"/>
      <c r="C1096" s="174"/>
      <c r="D1096" s="174"/>
      <c r="E1096" s="174"/>
    </row>
    <row r="1097" spans="1:5">
      <c r="A1097" s="174"/>
      <c r="B1097" s="174"/>
      <c r="C1097" s="174"/>
      <c r="D1097" s="174"/>
      <c r="E1097" s="174"/>
    </row>
    <row r="1098" spans="1:5">
      <c r="A1098" s="174"/>
      <c r="B1098" s="174"/>
      <c r="C1098" s="174"/>
      <c r="D1098" s="174"/>
      <c r="E1098" s="174"/>
    </row>
    <row r="1099" spans="1:5">
      <c r="A1099" s="174"/>
      <c r="B1099" s="174"/>
      <c r="C1099" s="174"/>
      <c r="D1099" s="174"/>
      <c r="E1099" s="174"/>
    </row>
    <row r="1100" spans="1:5">
      <c r="A1100" s="174"/>
      <c r="B1100" s="174"/>
      <c r="C1100" s="174"/>
      <c r="D1100" s="174"/>
      <c r="E1100" s="174"/>
    </row>
    <row r="1101" spans="1:5">
      <c r="A1101" s="174"/>
      <c r="B1101" s="174"/>
      <c r="C1101" s="174"/>
      <c r="D1101" s="174"/>
      <c r="E1101" s="174"/>
    </row>
    <row r="1102" spans="1:5">
      <c r="A1102" s="174"/>
      <c r="B1102" s="174"/>
      <c r="C1102" s="174"/>
      <c r="D1102" s="174"/>
      <c r="E1102" s="174"/>
    </row>
    <row r="1103" spans="1:5">
      <c r="A1103" s="174"/>
      <c r="B1103" s="174"/>
      <c r="C1103" s="174"/>
      <c r="D1103" s="174"/>
      <c r="E1103" s="174"/>
    </row>
    <row r="1104" spans="1:5">
      <c r="A1104" s="174"/>
      <c r="B1104" s="174"/>
      <c r="C1104" s="174"/>
      <c r="D1104" s="174"/>
      <c r="E1104" s="174"/>
    </row>
    <row r="1105" spans="1:5">
      <c r="A1105" s="174"/>
      <c r="B1105" s="174"/>
      <c r="C1105" s="174"/>
      <c r="D1105" s="174"/>
      <c r="E1105" s="174"/>
    </row>
    <row r="1106" spans="1:5">
      <c r="A1106" s="174"/>
      <c r="B1106" s="174"/>
      <c r="C1106" s="174"/>
      <c r="D1106" s="174"/>
      <c r="E1106" s="174"/>
    </row>
    <row r="1107" spans="1:5">
      <c r="A1107" s="174"/>
      <c r="B1107" s="174"/>
      <c r="C1107" s="174"/>
      <c r="D1107" s="174"/>
      <c r="E1107" s="174"/>
    </row>
    <row r="1108" spans="1:5">
      <c r="A1108" s="174"/>
      <c r="B1108" s="174"/>
      <c r="C1108" s="174"/>
      <c r="D1108" s="174"/>
      <c r="E1108" s="174"/>
    </row>
    <row r="1109" spans="1:5">
      <c r="A1109" s="174"/>
      <c r="B1109" s="174"/>
      <c r="C1109" s="174"/>
      <c r="D1109" s="174"/>
      <c r="E1109" s="174"/>
    </row>
    <row r="1110" spans="1:5">
      <c r="A1110" s="174"/>
      <c r="B1110" s="174"/>
      <c r="C1110" s="174"/>
      <c r="D1110" s="174"/>
      <c r="E1110" s="174"/>
    </row>
    <row r="1111" spans="1:5">
      <c r="A1111" s="174"/>
      <c r="B1111" s="174"/>
      <c r="C1111" s="174"/>
      <c r="D1111" s="174"/>
      <c r="E1111" s="174"/>
    </row>
    <row r="1112" spans="1:5">
      <c r="A1112" s="174"/>
      <c r="B1112" s="174"/>
      <c r="C1112" s="174"/>
      <c r="D1112" s="174"/>
      <c r="E1112" s="174"/>
    </row>
    <row r="1113" spans="1:5">
      <c r="A1113" s="174"/>
      <c r="B1113" s="174"/>
      <c r="C1113" s="174"/>
      <c r="D1113" s="174"/>
      <c r="E1113" s="174"/>
    </row>
    <row r="1114" spans="1:5">
      <c r="A1114" s="174"/>
      <c r="B1114" s="174"/>
      <c r="C1114" s="174"/>
      <c r="D1114" s="174"/>
      <c r="E1114" s="174"/>
    </row>
    <row r="1115" spans="1:5">
      <c r="A1115" s="174"/>
      <c r="B1115" s="174"/>
      <c r="C1115" s="174"/>
      <c r="D1115" s="174"/>
      <c r="E1115" s="174"/>
    </row>
    <row r="1116" spans="1:5">
      <c r="A1116" s="174"/>
      <c r="B1116" s="174"/>
      <c r="C1116" s="174"/>
      <c r="D1116" s="174"/>
      <c r="E1116" s="174"/>
    </row>
    <row r="1117" spans="1:5">
      <c r="A1117" s="174"/>
      <c r="B1117" s="174"/>
      <c r="C1117" s="174"/>
      <c r="D1117" s="174"/>
      <c r="E1117" s="174"/>
    </row>
    <row r="1118" spans="1:5">
      <c r="A1118" s="174"/>
      <c r="B1118" s="174"/>
      <c r="C1118" s="174"/>
      <c r="D1118" s="174"/>
      <c r="E1118" s="174"/>
    </row>
    <row r="1119" spans="1:5">
      <c r="A1119" s="174"/>
      <c r="B1119" s="174"/>
      <c r="C1119" s="174"/>
      <c r="D1119" s="174"/>
      <c r="E1119" s="174"/>
    </row>
    <row r="1120" spans="1:5">
      <c r="A1120" s="174"/>
      <c r="B1120" s="174"/>
      <c r="C1120" s="174"/>
      <c r="D1120" s="174"/>
      <c r="E1120" s="174"/>
    </row>
    <row r="1121" spans="1:5">
      <c r="A1121" s="174"/>
      <c r="B1121" s="174"/>
      <c r="C1121" s="174"/>
      <c r="D1121" s="174"/>
      <c r="E1121" s="174"/>
    </row>
    <row r="1122" spans="1:5">
      <c r="A1122" s="174"/>
      <c r="B1122" s="174"/>
      <c r="C1122" s="174"/>
      <c r="D1122" s="174"/>
      <c r="E1122" s="174"/>
    </row>
    <row r="1123" spans="1:5">
      <c r="A1123" s="174"/>
      <c r="B1123" s="174"/>
      <c r="C1123" s="174"/>
      <c r="D1123" s="174"/>
      <c r="E1123" s="174"/>
    </row>
    <row r="1124" spans="1:5">
      <c r="A1124" s="174"/>
      <c r="B1124" s="174"/>
      <c r="C1124" s="174"/>
      <c r="D1124" s="174"/>
      <c r="E1124" s="174"/>
    </row>
    <row r="1125" spans="1:5">
      <c r="A1125" s="174"/>
      <c r="B1125" s="174"/>
      <c r="C1125" s="174"/>
      <c r="D1125" s="174"/>
      <c r="E1125" s="174"/>
    </row>
    <row r="1126" spans="1:5">
      <c r="A1126" s="174"/>
      <c r="B1126" s="174"/>
      <c r="C1126" s="174"/>
      <c r="D1126" s="174"/>
      <c r="E1126" s="174"/>
    </row>
    <row r="1127" spans="1:5">
      <c r="A1127" s="174"/>
      <c r="B1127" s="174"/>
      <c r="C1127" s="174"/>
      <c r="D1127" s="174"/>
      <c r="E1127" s="174"/>
    </row>
    <row r="1128" spans="1:5">
      <c r="A1128" s="174"/>
      <c r="B1128" s="174"/>
      <c r="C1128" s="174"/>
      <c r="D1128" s="174"/>
      <c r="E1128" s="174"/>
    </row>
    <row r="1129" spans="1:5">
      <c r="A1129" s="174"/>
      <c r="B1129" s="174"/>
      <c r="C1129" s="174"/>
      <c r="D1129" s="174"/>
      <c r="E1129" s="174"/>
    </row>
    <row r="1130" spans="1:5">
      <c r="A1130" s="174"/>
      <c r="B1130" s="174"/>
      <c r="C1130" s="174"/>
      <c r="D1130" s="174"/>
      <c r="E1130" s="174"/>
    </row>
    <row r="1131" spans="1:5">
      <c r="A1131" s="174"/>
      <c r="B1131" s="174"/>
      <c r="C1131" s="174"/>
      <c r="D1131" s="174"/>
      <c r="E1131" s="174"/>
    </row>
    <row r="1132" spans="1:5">
      <c r="A1132" s="174"/>
      <c r="B1132" s="174"/>
      <c r="C1132" s="174"/>
      <c r="D1132" s="174"/>
      <c r="E1132" s="174"/>
    </row>
    <row r="1133" spans="1:5">
      <c r="A1133" s="174"/>
      <c r="B1133" s="174"/>
      <c r="C1133" s="174"/>
      <c r="D1133" s="174"/>
      <c r="E1133" s="174"/>
    </row>
    <row r="1134" spans="1:5">
      <c r="A1134" s="174"/>
      <c r="B1134" s="174"/>
      <c r="C1134" s="174"/>
      <c r="D1134" s="174"/>
      <c r="E1134" s="174"/>
    </row>
    <row r="1135" spans="1:5">
      <c r="A1135" s="174"/>
      <c r="B1135" s="174"/>
      <c r="C1135" s="174"/>
      <c r="D1135" s="174"/>
      <c r="E1135" s="174"/>
    </row>
    <row r="1136" spans="1:5">
      <c r="A1136" s="174"/>
      <c r="B1136" s="174"/>
      <c r="C1136" s="174"/>
      <c r="D1136" s="174"/>
      <c r="E1136" s="174"/>
    </row>
    <row r="1137" spans="1:5">
      <c r="A1137" s="174"/>
      <c r="B1137" s="174"/>
      <c r="C1137" s="174"/>
      <c r="D1137" s="174"/>
      <c r="E1137" s="174"/>
    </row>
    <row r="1138" spans="1:5">
      <c r="A1138" s="174"/>
      <c r="B1138" s="174"/>
      <c r="C1138" s="174"/>
      <c r="D1138" s="174"/>
      <c r="E1138" s="174"/>
    </row>
    <row r="1139" spans="1:5">
      <c r="A1139" s="174"/>
      <c r="B1139" s="174"/>
      <c r="C1139" s="174"/>
      <c r="D1139" s="174"/>
      <c r="E1139" s="174"/>
    </row>
    <row r="1140" spans="1:5">
      <c r="A1140" s="174"/>
      <c r="B1140" s="174"/>
      <c r="C1140" s="174"/>
      <c r="D1140" s="174"/>
      <c r="E1140" s="174"/>
    </row>
    <row r="1141" spans="1:5">
      <c r="A1141" s="174"/>
      <c r="B1141" s="174"/>
      <c r="C1141" s="174"/>
      <c r="D1141" s="174"/>
      <c r="E1141" s="174"/>
    </row>
    <row r="1142" spans="1:5">
      <c r="A1142" s="174"/>
      <c r="B1142" s="174"/>
      <c r="C1142" s="174"/>
      <c r="D1142" s="174"/>
      <c r="E1142" s="174"/>
    </row>
    <row r="1143" spans="1:5">
      <c r="A1143" s="174"/>
      <c r="B1143" s="174"/>
      <c r="C1143" s="174"/>
      <c r="D1143" s="174"/>
      <c r="E1143" s="174"/>
    </row>
    <row r="1144" spans="1:5">
      <c r="A1144" s="174"/>
      <c r="B1144" s="174"/>
      <c r="C1144" s="174"/>
      <c r="D1144" s="174"/>
      <c r="E1144" s="174"/>
    </row>
    <row r="1145" spans="1:5">
      <c r="A1145" s="174"/>
      <c r="B1145" s="174"/>
      <c r="C1145" s="174"/>
      <c r="D1145" s="174"/>
      <c r="E1145" s="174"/>
    </row>
    <row r="1146" spans="1:5">
      <c r="A1146" s="174"/>
      <c r="B1146" s="174"/>
      <c r="C1146" s="174"/>
      <c r="D1146" s="174"/>
      <c r="E1146" s="174"/>
    </row>
    <row r="1147" spans="1:5">
      <c r="A1147" s="174"/>
      <c r="B1147" s="174"/>
      <c r="C1147" s="174"/>
      <c r="D1147" s="174"/>
      <c r="E1147" s="174"/>
    </row>
    <row r="1148" spans="1:5">
      <c r="A1148" s="174"/>
      <c r="B1148" s="174"/>
      <c r="C1148" s="174"/>
      <c r="D1148" s="174"/>
      <c r="E1148" s="174"/>
    </row>
    <row r="1149" spans="1:5">
      <c r="A1149" s="174"/>
      <c r="B1149" s="174"/>
      <c r="C1149" s="174"/>
      <c r="D1149" s="174"/>
      <c r="E1149" s="174"/>
    </row>
    <row r="1150" spans="1:5">
      <c r="A1150" s="174"/>
      <c r="B1150" s="174"/>
      <c r="C1150" s="174"/>
      <c r="D1150" s="174"/>
      <c r="E1150" s="174"/>
    </row>
    <row r="1151" spans="1:5">
      <c r="A1151" s="174"/>
      <c r="B1151" s="174"/>
      <c r="C1151" s="174"/>
      <c r="D1151" s="174"/>
      <c r="E1151" s="174"/>
    </row>
    <row r="1152" spans="1:5">
      <c r="A1152" s="174"/>
      <c r="B1152" s="174"/>
      <c r="C1152" s="174"/>
      <c r="D1152" s="174"/>
      <c r="E1152" s="174"/>
    </row>
    <row r="1153" spans="1:5">
      <c r="A1153" s="174"/>
      <c r="B1153" s="174"/>
      <c r="C1153" s="174"/>
      <c r="D1153" s="174"/>
      <c r="E1153" s="174"/>
    </row>
    <row r="1154" spans="1:5">
      <c r="A1154" s="174"/>
      <c r="B1154" s="174"/>
      <c r="C1154" s="174"/>
      <c r="D1154" s="174"/>
      <c r="E1154" s="174"/>
    </row>
    <row r="1155" spans="1:5">
      <c r="A1155" s="174"/>
      <c r="B1155" s="174"/>
      <c r="C1155" s="174"/>
      <c r="D1155" s="174"/>
      <c r="E1155" s="174"/>
    </row>
    <row r="1156" spans="1:5">
      <c r="A1156" s="174"/>
      <c r="B1156" s="174"/>
      <c r="C1156" s="174"/>
      <c r="D1156" s="174"/>
      <c r="E1156" s="174"/>
    </row>
    <row r="1157" spans="1:5">
      <c r="A1157" s="174"/>
      <c r="B1157" s="174"/>
      <c r="C1157" s="174"/>
      <c r="D1157" s="174"/>
      <c r="E1157" s="174"/>
    </row>
    <row r="1158" spans="1:5">
      <c r="A1158" s="174"/>
      <c r="B1158" s="174"/>
      <c r="C1158" s="174"/>
      <c r="D1158" s="174"/>
      <c r="E1158" s="174"/>
    </row>
    <row r="1159" spans="1:5">
      <c r="A1159" s="174"/>
      <c r="B1159" s="174"/>
      <c r="C1159" s="174"/>
      <c r="D1159" s="174"/>
      <c r="E1159" s="174"/>
    </row>
    <row r="1160" spans="1:5">
      <c r="A1160" s="174"/>
      <c r="B1160" s="174"/>
      <c r="C1160" s="174"/>
      <c r="D1160" s="174"/>
      <c r="E1160" s="174"/>
    </row>
    <row r="1161" spans="1:5">
      <c r="A1161" s="174"/>
      <c r="B1161" s="174"/>
      <c r="C1161" s="174"/>
      <c r="D1161" s="174"/>
      <c r="E1161" s="174"/>
    </row>
    <row r="1162" spans="1:5">
      <c r="A1162" s="174"/>
      <c r="B1162" s="174"/>
      <c r="C1162" s="174"/>
      <c r="D1162" s="174"/>
      <c r="E1162" s="174"/>
    </row>
    <row r="1163" spans="1:5">
      <c r="A1163" s="174"/>
      <c r="B1163" s="174"/>
      <c r="C1163" s="174"/>
      <c r="D1163" s="174"/>
      <c r="E1163" s="174"/>
    </row>
    <row r="1164" spans="1:5">
      <c r="A1164" s="174"/>
      <c r="B1164" s="174"/>
      <c r="C1164" s="174"/>
      <c r="D1164" s="174"/>
      <c r="E1164" s="174"/>
    </row>
    <row r="1165" spans="1:5">
      <c r="A1165" s="174"/>
      <c r="B1165" s="174"/>
      <c r="C1165" s="174"/>
      <c r="D1165" s="174"/>
      <c r="E1165" s="174"/>
    </row>
    <row r="1166" spans="1:5">
      <c r="A1166" s="174"/>
      <c r="B1166" s="174"/>
      <c r="C1166" s="174"/>
      <c r="D1166" s="174"/>
      <c r="E1166" s="174"/>
    </row>
    <row r="1167" spans="1:5">
      <c r="A1167" s="174"/>
      <c r="B1167" s="174"/>
      <c r="C1167" s="174"/>
      <c r="D1167" s="174"/>
      <c r="E1167" s="174"/>
    </row>
    <row r="1168" spans="1:5">
      <c r="A1168" s="174"/>
      <c r="B1168" s="174"/>
      <c r="C1168" s="174"/>
      <c r="D1168" s="174"/>
      <c r="E1168" s="174"/>
    </row>
    <row r="1169" spans="1:5">
      <c r="A1169" s="174"/>
      <c r="B1169" s="174"/>
      <c r="C1169" s="174"/>
      <c r="D1169" s="174"/>
      <c r="E1169" s="174"/>
    </row>
    <row r="1170" spans="1:5">
      <c r="A1170" s="174"/>
      <c r="B1170" s="174"/>
      <c r="C1170" s="174"/>
      <c r="D1170" s="174"/>
      <c r="E1170" s="174"/>
    </row>
    <row r="1171" spans="1:5">
      <c r="A1171" s="174"/>
      <c r="B1171" s="174"/>
      <c r="C1171" s="174"/>
      <c r="D1171" s="174"/>
      <c r="E1171" s="174"/>
    </row>
    <row r="1172" spans="1:5">
      <c r="A1172" s="174"/>
      <c r="B1172" s="174"/>
      <c r="C1172" s="174"/>
      <c r="D1172" s="174"/>
      <c r="E1172" s="174"/>
    </row>
    <row r="1173" spans="1:5">
      <c r="A1173" s="174"/>
      <c r="B1173" s="174"/>
      <c r="C1173" s="174"/>
      <c r="D1173" s="174"/>
      <c r="E1173" s="174"/>
    </row>
    <row r="1174" spans="1:5">
      <c r="A1174" s="174"/>
      <c r="B1174" s="174"/>
      <c r="C1174" s="174"/>
      <c r="D1174" s="174"/>
      <c r="E1174" s="174"/>
    </row>
    <row r="1175" spans="1:5">
      <c r="A1175" s="174"/>
      <c r="B1175" s="174"/>
      <c r="C1175" s="174"/>
      <c r="D1175" s="174"/>
      <c r="E1175" s="174"/>
    </row>
    <row r="1176" spans="1:5">
      <c r="A1176" s="174"/>
      <c r="B1176" s="174"/>
      <c r="C1176" s="174"/>
      <c r="D1176" s="174"/>
      <c r="E1176" s="174"/>
    </row>
    <row r="1177" spans="1:5">
      <c r="A1177" s="174"/>
      <c r="B1177" s="174"/>
      <c r="C1177" s="174"/>
      <c r="D1177" s="174"/>
      <c r="E1177" s="174"/>
    </row>
    <row r="1178" spans="1:5">
      <c r="A1178" s="174"/>
      <c r="B1178" s="174"/>
      <c r="C1178" s="174"/>
      <c r="D1178" s="174"/>
      <c r="E1178" s="174"/>
    </row>
    <row r="1179" spans="1:5">
      <c r="A1179" s="174"/>
      <c r="B1179" s="174"/>
      <c r="C1179" s="174"/>
      <c r="D1179" s="174"/>
      <c r="E1179" s="174"/>
    </row>
    <row r="1180" spans="1:5">
      <c r="A1180" s="174"/>
      <c r="B1180" s="174"/>
      <c r="C1180" s="174"/>
      <c r="D1180" s="174"/>
      <c r="E1180" s="174"/>
    </row>
    <row r="1181" spans="1:5">
      <c r="A1181" s="174"/>
      <c r="B1181" s="174"/>
      <c r="C1181" s="174"/>
      <c r="D1181" s="174"/>
      <c r="E1181" s="174"/>
    </row>
    <row r="1182" spans="1:5">
      <c r="A1182" s="174"/>
      <c r="B1182" s="174"/>
      <c r="C1182" s="174"/>
      <c r="D1182" s="174"/>
      <c r="E1182" s="174"/>
    </row>
    <row r="1183" spans="1:5">
      <c r="A1183" s="174"/>
      <c r="B1183" s="174"/>
      <c r="C1183" s="174"/>
      <c r="D1183" s="174"/>
      <c r="E1183" s="174"/>
    </row>
    <row r="1184" spans="1:5">
      <c r="A1184" s="174"/>
      <c r="B1184" s="174"/>
      <c r="C1184" s="174"/>
      <c r="D1184" s="174"/>
      <c r="E1184" s="174"/>
    </row>
    <row r="1185" spans="1:5">
      <c r="A1185" s="174"/>
      <c r="B1185" s="174"/>
      <c r="C1185" s="174"/>
      <c r="D1185" s="174"/>
      <c r="E1185" s="174"/>
    </row>
    <row r="1186" spans="1:5">
      <c r="A1186" s="174"/>
      <c r="B1186" s="174"/>
      <c r="C1186" s="174"/>
      <c r="D1186" s="174"/>
      <c r="E1186" s="174"/>
    </row>
    <row r="1187" spans="1:5">
      <c r="A1187" s="174"/>
      <c r="B1187" s="174"/>
      <c r="C1187" s="174"/>
      <c r="D1187" s="174"/>
      <c r="E1187" s="174"/>
    </row>
    <row r="1188" spans="1:5">
      <c r="A1188" s="174"/>
      <c r="B1188" s="174"/>
      <c r="C1188" s="174"/>
      <c r="D1188" s="174"/>
      <c r="E1188" s="174"/>
    </row>
    <row r="1189" spans="1:5">
      <c r="A1189" s="174"/>
      <c r="B1189" s="174"/>
      <c r="C1189" s="174"/>
      <c r="D1189" s="174"/>
      <c r="E1189" s="174"/>
    </row>
    <row r="1190" spans="1:5">
      <c r="A1190" s="174"/>
      <c r="B1190" s="174"/>
      <c r="C1190" s="174"/>
      <c r="D1190" s="174"/>
      <c r="E1190" s="174"/>
    </row>
    <row r="1191" spans="1:5">
      <c r="A1191" s="174"/>
      <c r="B1191" s="174"/>
      <c r="C1191" s="174"/>
      <c r="D1191" s="174"/>
      <c r="E1191" s="174"/>
    </row>
    <row r="1192" spans="1:5">
      <c r="A1192" s="174"/>
      <c r="B1192" s="174"/>
      <c r="C1192" s="174"/>
      <c r="D1192" s="174"/>
      <c r="E1192" s="174"/>
    </row>
    <row r="1193" spans="1:5">
      <c r="A1193" s="174"/>
      <c r="B1193" s="174"/>
      <c r="C1193" s="174"/>
      <c r="D1193" s="174"/>
      <c r="E1193" s="174"/>
    </row>
    <row r="1194" spans="1:5">
      <c r="A1194" s="174"/>
      <c r="B1194" s="174"/>
      <c r="C1194" s="174"/>
      <c r="D1194" s="174"/>
      <c r="E1194" s="174"/>
    </row>
    <row r="1195" spans="1:5">
      <c r="A1195" s="174"/>
      <c r="B1195" s="174"/>
      <c r="C1195" s="174"/>
      <c r="D1195" s="174"/>
      <c r="E1195" s="174"/>
    </row>
    <row r="1196" spans="1:5">
      <c r="A1196" s="174"/>
      <c r="B1196" s="174"/>
      <c r="C1196" s="174"/>
      <c r="D1196" s="174"/>
      <c r="E1196" s="174"/>
    </row>
    <row r="1197" spans="1:5">
      <c r="A1197" s="174"/>
      <c r="B1197" s="174"/>
      <c r="C1197" s="174"/>
      <c r="D1197" s="174"/>
      <c r="E1197" s="174"/>
    </row>
    <row r="1198" spans="1:5">
      <c r="A1198" s="174"/>
      <c r="B1198" s="174"/>
      <c r="C1198" s="174"/>
      <c r="D1198" s="174"/>
      <c r="E1198" s="174"/>
    </row>
    <row r="1199" spans="1:5">
      <c r="A1199" s="174"/>
      <c r="B1199" s="174"/>
      <c r="C1199" s="174"/>
      <c r="D1199" s="174"/>
      <c r="E1199" s="174"/>
    </row>
    <row r="1200" spans="1:5">
      <c r="A1200" s="174"/>
      <c r="B1200" s="174"/>
      <c r="C1200" s="174"/>
      <c r="D1200" s="174"/>
      <c r="E1200" s="174"/>
    </row>
    <row r="1201" spans="1:5">
      <c r="A1201" s="174"/>
      <c r="B1201" s="174"/>
      <c r="C1201" s="174"/>
      <c r="D1201" s="174"/>
      <c r="E1201" s="174"/>
    </row>
    <row r="1202" spans="1:5">
      <c r="A1202" s="174"/>
      <c r="B1202" s="174"/>
      <c r="C1202" s="174"/>
      <c r="D1202" s="174"/>
      <c r="E1202" s="174"/>
    </row>
    <row r="1203" spans="1:5">
      <c r="A1203" s="174"/>
      <c r="B1203" s="174"/>
      <c r="C1203" s="174"/>
      <c r="D1203" s="174"/>
      <c r="E1203" s="174"/>
    </row>
    <row r="1204" spans="1:5">
      <c r="A1204" s="174"/>
      <c r="B1204" s="174"/>
      <c r="C1204" s="174"/>
      <c r="D1204" s="174"/>
      <c r="E1204" s="174"/>
    </row>
    <row r="1205" spans="1:5">
      <c r="A1205" s="174"/>
      <c r="B1205" s="174"/>
      <c r="C1205" s="174"/>
      <c r="D1205" s="174"/>
      <c r="E1205" s="174"/>
    </row>
    <row r="1206" spans="1:5">
      <c r="A1206" s="174"/>
      <c r="B1206" s="174"/>
      <c r="C1206" s="174"/>
      <c r="D1206" s="174"/>
      <c r="E1206" s="174"/>
    </row>
    <row r="1207" spans="1:5">
      <c r="A1207" s="174"/>
      <c r="B1207" s="174"/>
      <c r="C1207" s="174"/>
      <c r="D1207" s="174"/>
      <c r="E1207" s="174"/>
    </row>
    <row r="1208" spans="1:5">
      <c r="A1208" s="174"/>
      <c r="B1208" s="174"/>
      <c r="C1208" s="174"/>
      <c r="D1208" s="174"/>
      <c r="E1208" s="174"/>
    </row>
    <row r="1209" spans="1:5">
      <c r="A1209" s="174"/>
      <c r="B1209" s="174"/>
      <c r="C1209" s="174"/>
      <c r="D1209" s="174"/>
      <c r="E1209" s="174"/>
    </row>
    <row r="1210" spans="1:5">
      <c r="A1210" s="174"/>
      <c r="B1210" s="174"/>
      <c r="C1210" s="174"/>
      <c r="D1210" s="174"/>
      <c r="E1210" s="174"/>
    </row>
    <row r="1211" spans="1:5">
      <c r="A1211" s="174"/>
      <c r="B1211" s="174"/>
      <c r="C1211" s="174"/>
      <c r="D1211" s="174"/>
      <c r="E1211" s="174"/>
    </row>
    <row r="1212" spans="1:5">
      <c r="A1212" s="174"/>
      <c r="B1212" s="174"/>
      <c r="C1212" s="174"/>
      <c r="D1212" s="174"/>
      <c r="E1212" s="174"/>
    </row>
    <row r="1213" spans="1:5">
      <c r="A1213" s="174"/>
      <c r="B1213" s="174"/>
      <c r="C1213" s="174"/>
      <c r="D1213" s="174"/>
      <c r="E1213" s="174"/>
    </row>
    <row r="1214" spans="1:5">
      <c r="A1214" s="174"/>
      <c r="B1214" s="174"/>
      <c r="C1214" s="174"/>
      <c r="D1214" s="174"/>
      <c r="E1214" s="174"/>
    </row>
    <row r="1215" spans="1:5">
      <c r="A1215" s="174"/>
      <c r="B1215" s="174"/>
      <c r="C1215" s="174"/>
      <c r="D1215" s="174"/>
      <c r="E1215" s="174"/>
    </row>
    <row r="1216" spans="1:5">
      <c r="A1216" s="174"/>
      <c r="B1216" s="174"/>
      <c r="C1216" s="174"/>
      <c r="D1216" s="174"/>
      <c r="E1216" s="174"/>
    </row>
    <row r="1217" spans="1:5">
      <c r="A1217" s="174"/>
      <c r="B1217" s="174"/>
      <c r="C1217" s="174"/>
      <c r="D1217" s="174"/>
      <c r="E1217" s="174"/>
    </row>
    <row r="1218" spans="1:5">
      <c r="A1218" s="174"/>
      <c r="B1218" s="174"/>
      <c r="C1218" s="174"/>
      <c r="D1218" s="174"/>
      <c r="E1218" s="174"/>
    </row>
    <row r="1219" spans="1:5">
      <c r="A1219" s="174"/>
      <c r="B1219" s="174"/>
      <c r="C1219" s="174"/>
      <c r="D1219" s="174"/>
      <c r="E1219" s="174"/>
    </row>
    <row r="1220" spans="1:5">
      <c r="A1220" s="174"/>
      <c r="B1220" s="174"/>
      <c r="C1220" s="174"/>
      <c r="D1220" s="174"/>
      <c r="E1220" s="174"/>
    </row>
    <row r="1221" spans="1:5">
      <c r="A1221" s="174"/>
      <c r="B1221" s="174"/>
      <c r="C1221" s="174"/>
      <c r="D1221" s="174"/>
      <c r="E1221" s="174"/>
    </row>
    <row r="1222" spans="1:5">
      <c r="A1222" s="174"/>
      <c r="B1222" s="174"/>
      <c r="C1222" s="174"/>
      <c r="D1222" s="174"/>
      <c r="E1222" s="174"/>
    </row>
    <row r="1223" spans="1:5">
      <c r="A1223" s="174"/>
      <c r="B1223" s="174"/>
      <c r="C1223" s="174"/>
      <c r="D1223" s="174"/>
      <c r="E1223" s="174"/>
    </row>
    <row r="1224" spans="1:5">
      <c r="A1224" s="174"/>
      <c r="B1224" s="174"/>
      <c r="C1224" s="174"/>
      <c r="D1224" s="174"/>
      <c r="E1224" s="174"/>
    </row>
    <row r="1225" spans="1:5">
      <c r="A1225" s="174"/>
      <c r="B1225" s="174"/>
      <c r="C1225" s="174"/>
      <c r="D1225" s="174"/>
      <c r="E1225" s="174"/>
    </row>
    <row r="1226" spans="1:5">
      <c r="A1226" s="174"/>
      <c r="B1226" s="174"/>
      <c r="C1226" s="174"/>
      <c r="D1226" s="174"/>
      <c r="E1226" s="174"/>
    </row>
    <row r="1227" spans="1:5">
      <c r="A1227" s="174"/>
      <c r="B1227" s="174"/>
      <c r="C1227" s="174"/>
      <c r="D1227" s="174"/>
      <c r="E1227" s="174"/>
    </row>
    <row r="1228" spans="1:5">
      <c r="A1228" s="174"/>
      <c r="B1228" s="174"/>
      <c r="C1228" s="174"/>
      <c r="D1228" s="174"/>
      <c r="E1228" s="174"/>
    </row>
    <row r="1229" spans="1:5">
      <c r="A1229" s="174"/>
      <c r="B1229" s="174"/>
      <c r="C1229" s="174"/>
      <c r="D1229" s="174"/>
      <c r="E1229" s="174"/>
    </row>
    <row r="1230" spans="1:5">
      <c r="A1230" s="174"/>
      <c r="B1230" s="174"/>
      <c r="C1230" s="174"/>
      <c r="D1230" s="174"/>
      <c r="E1230" s="174"/>
    </row>
    <row r="1231" spans="1:5">
      <c r="A1231" s="174"/>
      <c r="B1231" s="174"/>
      <c r="C1231" s="174"/>
      <c r="D1231" s="174"/>
      <c r="E1231" s="174"/>
    </row>
    <row r="1232" spans="1:5">
      <c r="A1232" s="174"/>
      <c r="B1232" s="174"/>
      <c r="C1232" s="174"/>
      <c r="D1232" s="174"/>
      <c r="E1232" s="174"/>
    </row>
    <row r="1233" spans="1:5">
      <c r="A1233" s="174"/>
      <c r="B1233" s="174"/>
      <c r="C1233" s="174"/>
      <c r="D1233" s="174"/>
      <c r="E1233" s="174"/>
    </row>
    <row r="1234" spans="1:5">
      <c r="A1234" s="174"/>
      <c r="B1234" s="174"/>
      <c r="C1234" s="174"/>
      <c r="D1234" s="174"/>
      <c r="E1234" s="174"/>
    </row>
    <row r="1235" spans="1:5">
      <c r="A1235" s="174"/>
      <c r="B1235" s="174"/>
      <c r="C1235" s="174"/>
      <c r="D1235" s="174"/>
      <c r="E1235" s="174"/>
    </row>
    <row r="1236" spans="1:5">
      <c r="A1236" s="174"/>
      <c r="B1236" s="174"/>
      <c r="C1236" s="174"/>
      <c r="D1236" s="174"/>
      <c r="E1236" s="174"/>
    </row>
    <row r="1237" spans="1:5">
      <c r="A1237" s="174"/>
      <c r="B1237" s="174"/>
      <c r="C1237" s="174"/>
      <c r="D1237" s="174"/>
      <c r="E1237" s="174"/>
    </row>
    <row r="1238" spans="1:5">
      <c r="A1238" s="174"/>
      <c r="B1238" s="174"/>
      <c r="C1238" s="174"/>
      <c r="D1238" s="174"/>
      <c r="E1238" s="174"/>
    </row>
    <row r="1239" spans="1:5">
      <c r="A1239" s="174"/>
      <c r="B1239" s="174"/>
      <c r="C1239" s="174"/>
      <c r="D1239" s="174"/>
      <c r="E1239" s="174"/>
    </row>
    <row r="1240" spans="1:5">
      <c r="A1240" s="174"/>
      <c r="B1240" s="174"/>
      <c r="C1240" s="174"/>
      <c r="D1240" s="174"/>
      <c r="E1240" s="174"/>
    </row>
    <row r="1241" spans="1:5">
      <c r="A1241" s="174"/>
      <c r="B1241" s="174"/>
      <c r="C1241" s="174"/>
      <c r="D1241" s="174"/>
      <c r="E1241" s="174"/>
    </row>
    <row r="1242" spans="1:5">
      <c r="A1242" s="174"/>
      <c r="B1242" s="174"/>
      <c r="C1242" s="174"/>
      <c r="D1242" s="174"/>
      <c r="E1242" s="174"/>
    </row>
    <row r="1243" spans="1:5">
      <c r="A1243" s="174"/>
      <c r="B1243" s="174"/>
      <c r="C1243" s="174"/>
      <c r="D1243" s="174"/>
      <c r="E1243" s="174"/>
    </row>
    <row r="1244" spans="1:5">
      <c r="A1244" s="174"/>
      <c r="B1244" s="174"/>
      <c r="C1244" s="174"/>
      <c r="D1244" s="174"/>
      <c r="E1244" s="174"/>
    </row>
    <row r="1245" spans="1:5">
      <c r="A1245" s="174"/>
      <c r="B1245" s="174"/>
      <c r="C1245" s="174"/>
      <c r="D1245" s="174"/>
      <c r="E1245" s="174"/>
    </row>
    <row r="1246" spans="1:5">
      <c r="A1246" s="174"/>
      <c r="B1246" s="174"/>
      <c r="C1246" s="174"/>
      <c r="D1246" s="174"/>
      <c r="E1246" s="174"/>
    </row>
    <row r="1247" spans="1:5">
      <c r="A1247" s="174"/>
      <c r="B1247" s="174"/>
      <c r="C1247" s="174"/>
      <c r="D1247" s="174"/>
      <c r="E1247" s="174"/>
    </row>
    <row r="1248" spans="1:5">
      <c r="A1248" s="174"/>
      <c r="B1248" s="174"/>
      <c r="C1248" s="174"/>
      <c r="D1248" s="174"/>
      <c r="E1248" s="174"/>
    </row>
    <row r="1249" spans="1:5">
      <c r="A1249" s="174"/>
      <c r="B1249" s="174"/>
      <c r="C1249" s="174"/>
      <c r="D1249" s="174"/>
      <c r="E1249" s="174"/>
    </row>
    <row r="1250" spans="1:5">
      <c r="A1250" s="174"/>
      <c r="B1250" s="174"/>
      <c r="C1250" s="174"/>
      <c r="D1250" s="174"/>
      <c r="E1250" s="174"/>
    </row>
    <row r="1251" spans="1:5">
      <c r="A1251" s="174"/>
      <c r="B1251" s="174"/>
      <c r="C1251" s="174"/>
      <c r="D1251" s="174"/>
      <c r="E1251" s="174"/>
    </row>
    <row r="1252" spans="1:5">
      <c r="A1252" s="174"/>
      <c r="B1252" s="174"/>
      <c r="C1252" s="174"/>
      <c r="D1252" s="174"/>
      <c r="E1252" s="174"/>
    </row>
    <row r="1253" spans="1:5">
      <c r="A1253" s="174"/>
      <c r="B1253" s="174"/>
      <c r="C1253" s="174"/>
      <c r="D1253" s="174"/>
      <c r="E1253" s="174"/>
    </row>
    <row r="1254" spans="1:5">
      <c r="A1254" s="174"/>
      <c r="B1254" s="174"/>
      <c r="C1254" s="174"/>
      <c r="D1254" s="174"/>
      <c r="E1254" s="174"/>
    </row>
    <row r="1255" spans="1:5">
      <c r="A1255" s="174"/>
      <c r="B1255" s="174"/>
      <c r="C1255" s="174"/>
      <c r="D1255" s="174"/>
      <c r="E1255" s="174"/>
    </row>
    <row r="1256" spans="1:5">
      <c r="A1256" s="174"/>
      <c r="B1256" s="174"/>
      <c r="C1256" s="174"/>
      <c r="D1256" s="174"/>
      <c r="E1256" s="174"/>
    </row>
    <row r="1257" spans="1:5">
      <c r="A1257" s="174"/>
      <c r="B1257" s="174"/>
      <c r="C1257" s="174"/>
      <c r="D1257" s="174"/>
      <c r="E1257" s="174"/>
    </row>
    <row r="1258" spans="1:5">
      <c r="A1258" s="174"/>
      <c r="B1258" s="174"/>
      <c r="C1258" s="174"/>
      <c r="D1258" s="174"/>
      <c r="E1258" s="174"/>
    </row>
    <row r="1259" spans="1:5">
      <c r="A1259" s="174"/>
      <c r="B1259" s="174"/>
      <c r="C1259" s="174"/>
      <c r="D1259" s="174"/>
      <c r="E1259" s="174"/>
    </row>
    <row r="1260" spans="1:5">
      <c r="A1260" s="174"/>
      <c r="B1260" s="174"/>
      <c r="C1260" s="174"/>
      <c r="D1260" s="174"/>
      <c r="E1260" s="174"/>
    </row>
    <row r="1261" spans="1:5">
      <c r="A1261" s="174"/>
      <c r="B1261" s="174"/>
      <c r="C1261" s="174"/>
      <c r="D1261" s="174"/>
      <c r="E1261" s="174"/>
    </row>
    <row r="1262" spans="1:5">
      <c r="A1262" s="174"/>
      <c r="B1262" s="174"/>
      <c r="C1262" s="174"/>
      <c r="D1262" s="174"/>
      <c r="E1262" s="174"/>
    </row>
    <row r="1263" spans="1:5">
      <c r="A1263" s="174"/>
      <c r="B1263" s="174"/>
      <c r="C1263" s="174"/>
      <c r="D1263" s="174"/>
      <c r="E1263" s="174"/>
    </row>
    <row r="1264" spans="1:5">
      <c r="A1264" s="174"/>
      <c r="B1264" s="174"/>
      <c r="C1264" s="174"/>
      <c r="D1264" s="174"/>
      <c r="E1264" s="174"/>
    </row>
    <row r="1265" spans="1:5">
      <c r="A1265" s="174"/>
      <c r="B1265" s="174"/>
      <c r="C1265" s="174"/>
      <c r="D1265" s="174"/>
      <c r="E1265" s="174"/>
    </row>
    <row r="1266" spans="1:5">
      <c r="A1266" s="174"/>
      <c r="B1266" s="174"/>
      <c r="C1266" s="174"/>
      <c r="D1266" s="174"/>
      <c r="E1266" s="174"/>
    </row>
    <row r="1267" spans="1:5">
      <c r="A1267" s="174"/>
      <c r="B1267" s="174"/>
      <c r="C1267" s="174"/>
      <c r="D1267" s="174"/>
      <c r="E1267" s="174"/>
    </row>
    <row r="1268" spans="1:5">
      <c r="A1268" s="174"/>
      <c r="B1268" s="174"/>
      <c r="C1268" s="174"/>
      <c r="D1268" s="174"/>
      <c r="E1268" s="174"/>
    </row>
    <row r="1269" spans="1:5">
      <c r="A1269" s="174"/>
      <c r="B1269" s="174"/>
      <c r="C1269" s="174"/>
      <c r="D1269" s="174"/>
      <c r="E1269" s="174"/>
    </row>
    <row r="1270" spans="1:5">
      <c r="A1270" s="174"/>
      <c r="B1270" s="174"/>
      <c r="C1270" s="174"/>
      <c r="D1270" s="174"/>
      <c r="E1270" s="174"/>
    </row>
    <row r="1271" spans="1:5">
      <c r="A1271" s="174"/>
      <c r="B1271" s="174"/>
      <c r="C1271" s="174"/>
      <c r="D1271" s="174"/>
      <c r="E1271" s="174"/>
    </row>
    <row r="1272" spans="1:5">
      <c r="A1272" s="174"/>
      <c r="B1272" s="174"/>
      <c r="C1272" s="174"/>
      <c r="D1272" s="174"/>
      <c r="E1272" s="174"/>
    </row>
    <row r="1273" spans="1:5">
      <c r="A1273" s="174"/>
      <c r="B1273" s="174"/>
      <c r="C1273" s="174"/>
      <c r="D1273" s="174"/>
      <c r="E1273" s="174"/>
    </row>
    <row r="1274" spans="1:5">
      <c r="A1274" s="174"/>
      <c r="B1274" s="174"/>
      <c r="C1274" s="174"/>
      <c r="D1274" s="174"/>
      <c r="E1274" s="174"/>
    </row>
    <row r="1275" spans="1:5">
      <c r="A1275" s="174"/>
      <c r="B1275" s="174"/>
      <c r="C1275" s="174"/>
      <c r="D1275" s="174"/>
      <c r="E1275" s="174"/>
    </row>
    <row r="1276" spans="1:5">
      <c r="A1276" s="174"/>
      <c r="B1276" s="174"/>
      <c r="C1276" s="174"/>
      <c r="D1276" s="174"/>
      <c r="E1276" s="174"/>
    </row>
    <row r="1277" spans="1:5">
      <c r="A1277" s="174"/>
      <c r="B1277" s="174"/>
      <c r="C1277" s="174"/>
      <c r="D1277" s="174"/>
      <c r="E1277" s="174"/>
    </row>
    <row r="1278" spans="1:5">
      <c r="A1278" s="174"/>
      <c r="B1278" s="174"/>
      <c r="C1278" s="174"/>
      <c r="D1278" s="174"/>
      <c r="E1278" s="174"/>
    </row>
    <row r="1279" spans="1:5">
      <c r="A1279" s="174"/>
      <c r="B1279" s="174"/>
      <c r="C1279" s="174"/>
      <c r="D1279" s="174"/>
      <c r="E1279" s="174"/>
    </row>
    <row r="1280" spans="1:5">
      <c r="A1280" s="174"/>
      <c r="B1280" s="174"/>
      <c r="C1280" s="174"/>
      <c r="D1280" s="174"/>
      <c r="E1280" s="174"/>
    </row>
    <row r="1281" spans="1:5">
      <c r="A1281" s="174"/>
      <c r="B1281" s="174"/>
      <c r="C1281" s="174"/>
      <c r="D1281" s="174"/>
      <c r="E1281" s="174"/>
    </row>
    <row r="1282" spans="1:5">
      <c r="A1282" s="174"/>
      <c r="B1282" s="174"/>
      <c r="C1282" s="174"/>
      <c r="D1282" s="174"/>
      <c r="E1282" s="174"/>
    </row>
    <row r="1283" spans="1:5">
      <c r="A1283" s="174"/>
      <c r="B1283" s="174"/>
      <c r="C1283" s="174"/>
      <c r="D1283" s="174"/>
      <c r="E1283" s="174"/>
    </row>
    <row r="1284" spans="1:5">
      <c r="A1284" s="174"/>
      <c r="B1284" s="174"/>
      <c r="C1284" s="174"/>
      <c r="D1284" s="174"/>
      <c r="E1284" s="174"/>
    </row>
    <row r="1285" spans="1:5">
      <c r="A1285" s="174"/>
      <c r="B1285" s="174"/>
      <c r="C1285" s="174"/>
      <c r="D1285" s="174"/>
      <c r="E1285" s="174"/>
    </row>
    <row r="1286" spans="1:5">
      <c r="A1286" s="174"/>
      <c r="B1286" s="174"/>
      <c r="C1286" s="174"/>
      <c r="D1286" s="174"/>
      <c r="E1286" s="174"/>
    </row>
    <row r="1287" spans="1:5">
      <c r="A1287" s="174"/>
      <c r="B1287" s="174"/>
      <c r="C1287" s="174"/>
      <c r="D1287" s="174"/>
      <c r="E1287" s="174"/>
    </row>
    <row r="1288" spans="1:5">
      <c r="A1288" s="174"/>
      <c r="B1288" s="174"/>
      <c r="C1288" s="174"/>
      <c r="D1288" s="174"/>
      <c r="E1288" s="174"/>
    </row>
    <row r="1289" spans="1:5">
      <c r="A1289" s="174"/>
      <c r="B1289" s="174"/>
      <c r="C1289" s="174"/>
      <c r="D1289" s="174"/>
      <c r="E1289" s="174"/>
    </row>
    <row r="1290" spans="1:5">
      <c r="A1290" s="174"/>
      <c r="B1290" s="174"/>
      <c r="C1290" s="174"/>
      <c r="D1290" s="174"/>
      <c r="E1290" s="174"/>
    </row>
    <row r="1291" spans="1:5">
      <c r="A1291" s="174"/>
      <c r="B1291" s="174"/>
      <c r="C1291" s="174"/>
      <c r="D1291" s="174"/>
      <c r="E1291" s="174"/>
    </row>
    <row r="1292" spans="1:5">
      <c r="A1292" s="174"/>
      <c r="B1292" s="174"/>
      <c r="C1292" s="174"/>
      <c r="D1292" s="174"/>
      <c r="E1292" s="174"/>
    </row>
    <row r="1293" spans="1:5">
      <c r="A1293" s="174"/>
      <c r="B1293" s="174"/>
      <c r="C1293" s="174"/>
      <c r="D1293" s="174"/>
      <c r="E1293" s="174"/>
    </row>
    <row r="1294" spans="1:5">
      <c r="A1294" s="174"/>
      <c r="B1294" s="174"/>
      <c r="C1294" s="174"/>
      <c r="D1294" s="174"/>
      <c r="E1294" s="174"/>
    </row>
    <row r="1295" spans="1:5">
      <c r="A1295" s="174"/>
      <c r="B1295" s="174"/>
      <c r="C1295" s="174"/>
      <c r="D1295" s="174"/>
      <c r="E1295" s="174"/>
    </row>
    <row r="1296" spans="1:5">
      <c r="A1296" s="174"/>
      <c r="B1296" s="174"/>
      <c r="C1296" s="174"/>
      <c r="D1296" s="174"/>
      <c r="E1296" s="174"/>
    </row>
    <row r="1297" spans="1:5">
      <c r="A1297" s="174"/>
      <c r="B1297" s="174"/>
      <c r="C1297" s="174"/>
      <c r="D1297" s="174"/>
      <c r="E1297" s="174"/>
    </row>
    <row r="1298" spans="1:5">
      <c r="A1298" s="174"/>
      <c r="B1298" s="174"/>
      <c r="C1298" s="174"/>
      <c r="D1298" s="174"/>
      <c r="E1298" s="174"/>
    </row>
    <row r="1299" spans="1:5">
      <c r="A1299" s="174"/>
      <c r="B1299" s="174"/>
      <c r="C1299" s="174"/>
      <c r="D1299" s="174"/>
      <c r="E1299" s="174"/>
    </row>
    <row r="1300" spans="1:5">
      <c r="A1300" s="174"/>
      <c r="B1300" s="174"/>
      <c r="C1300" s="174"/>
      <c r="D1300" s="174"/>
      <c r="E1300" s="174"/>
    </row>
    <row r="1301" spans="1:5">
      <c r="A1301" s="174"/>
      <c r="B1301" s="174"/>
      <c r="C1301" s="174"/>
      <c r="D1301" s="174"/>
      <c r="E1301" s="174"/>
    </row>
    <row r="1302" spans="1:5">
      <c r="A1302" s="174"/>
      <c r="B1302" s="174"/>
      <c r="C1302" s="174"/>
      <c r="D1302" s="174"/>
      <c r="E1302" s="174"/>
    </row>
    <row r="1303" spans="1:5">
      <c r="A1303" s="174"/>
      <c r="B1303" s="174"/>
      <c r="C1303" s="174"/>
      <c r="D1303" s="174"/>
      <c r="E1303" s="174"/>
    </row>
    <row r="1304" spans="1:5">
      <c r="A1304" s="174"/>
      <c r="B1304" s="174"/>
      <c r="C1304" s="174"/>
      <c r="D1304" s="174"/>
      <c r="E1304" s="174"/>
    </row>
    <row r="1305" spans="1:5">
      <c r="A1305" s="174"/>
      <c r="B1305" s="174"/>
      <c r="C1305" s="174"/>
      <c r="D1305" s="174"/>
      <c r="E1305" s="174"/>
    </row>
    <row r="1306" spans="1:5">
      <c r="A1306" s="174"/>
      <c r="B1306" s="174"/>
      <c r="C1306" s="174"/>
      <c r="D1306" s="174"/>
      <c r="E1306" s="174"/>
    </row>
    <row r="1307" spans="1:5">
      <c r="A1307" s="174"/>
      <c r="B1307" s="174"/>
      <c r="C1307" s="174"/>
      <c r="D1307" s="174"/>
      <c r="E1307" s="174"/>
    </row>
    <row r="1308" spans="1:5">
      <c r="A1308" s="174"/>
      <c r="B1308" s="174"/>
      <c r="C1308" s="174"/>
      <c r="D1308" s="174"/>
      <c r="E1308" s="174"/>
    </row>
    <row r="1309" spans="1:5">
      <c r="A1309" s="174"/>
      <c r="B1309" s="174"/>
      <c r="C1309" s="174"/>
      <c r="D1309" s="174"/>
      <c r="E1309" s="174"/>
    </row>
    <row r="1310" spans="1:5">
      <c r="A1310" s="174"/>
      <c r="B1310" s="174"/>
      <c r="C1310" s="174"/>
      <c r="D1310" s="174"/>
      <c r="E1310" s="174"/>
    </row>
    <row r="1311" spans="1:5">
      <c r="A1311" s="174"/>
      <c r="B1311" s="174"/>
      <c r="C1311" s="174"/>
      <c r="D1311" s="174"/>
      <c r="E1311" s="174"/>
    </row>
    <row r="1312" spans="1:5">
      <c r="A1312" s="174"/>
      <c r="B1312" s="174"/>
      <c r="C1312" s="174"/>
      <c r="D1312" s="174"/>
      <c r="E1312" s="174"/>
    </row>
    <row r="1313" spans="1:5">
      <c r="A1313" s="174"/>
      <c r="B1313" s="174"/>
      <c r="C1313" s="174"/>
      <c r="D1313" s="174"/>
      <c r="E1313" s="174"/>
    </row>
    <row r="1314" spans="1:5">
      <c r="A1314" s="174"/>
      <c r="B1314" s="174"/>
      <c r="C1314" s="174"/>
      <c r="D1314" s="174"/>
      <c r="E1314" s="174"/>
    </row>
    <row r="1315" spans="1:5">
      <c r="A1315" s="174"/>
      <c r="B1315" s="174"/>
      <c r="C1315" s="174"/>
      <c r="D1315" s="174"/>
      <c r="E1315" s="174"/>
    </row>
    <row r="1316" spans="1:5">
      <c r="A1316" s="174"/>
      <c r="B1316" s="174"/>
      <c r="C1316" s="174"/>
      <c r="D1316" s="174"/>
      <c r="E1316" s="174"/>
    </row>
    <row r="1317" spans="1:5">
      <c r="A1317" s="174"/>
      <c r="B1317" s="174"/>
      <c r="C1317" s="174"/>
      <c r="D1317" s="174"/>
      <c r="E1317" s="174"/>
    </row>
    <row r="1318" spans="1:5">
      <c r="A1318" s="174"/>
      <c r="B1318" s="174"/>
      <c r="C1318" s="174"/>
      <c r="D1318" s="174"/>
      <c r="E1318" s="174"/>
    </row>
    <row r="1319" spans="1:5">
      <c r="A1319" s="174"/>
      <c r="B1319" s="174"/>
      <c r="C1319" s="174"/>
      <c r="D1319" s="174"/>
      <c r="E1319" s="174"/>
    </row>
    <row r="1320" spans="1:5">
      <c r="A1320" s="174"/>
      <c r="B1320" s="174"/>
      <c r="C1320" s="174"/>
      <c r="D1320" s="174"/>
      <c r="E1320" s="174"/>
    </row>
    <row r="1321" spans="1:5">
      <c r="A1321" s="174"/>
      <c r="B1321" s="174"/>
      <c r="C1321" s="174"/>
      <c r="D1321" s="174"/>
      <c r="E1321" s="174"/>
    </row>
    <row r="1322" spans="1:5">
      <c r="A1322" s="174"/>
      <c r="B1322" s="174"/>
      <c r="C1322" s="174"/>
      <c r="D1322" s="174"/>
      <c r="E1322" s="174"/>
    </row>
    <row r="1323" spans="1:5">
      <c r="A1323" s="174"/>
      <c r="B1323" s="174"/>
      <c r="C1323" s="174"/>
      <c r="D1323" s="174"/>
      <c r="E1323" s="174"/>
    </row>
    <row r="1324" spans="1:5">
      <c r="A1324" s="174"/>
      <c r="B1324" s="174"/>
      <c r="C1324" s="174"/>
      <c r="D1324" s="174"/>
      <c r="E1324" s="174"/>
    </row>
    <row r="1325" spans="1:5">
      <c r="A1325" s="174"/>
      <c r="B1325" s="174"/>
      <c r="C1325" s="174"/>
      <c r="D1325" s="174"/>
      <c r="E1325" s="174"/>
    </row>
    <row r="1326" spans="1:5">
      <c r="A1326" s="174"/>
      <c r="B1326" s="174"/>
      <c r="C1326" s="174"/>
      <c r="D1326" s="174"/>
      <c r="E1326" s="174"/>
    </row>
    <row r="1327" spans="1:5">
      <c r="A1327" s="174"/>
      <c r="B1327" s="174"/>
      <c r="C1327" s="174"/>
      <c r="D1327" s="174"/>
      <c r="E1327" s="174"/>
    </row>
    <row r="1328" spans="1:5">
      <c r="A1328" s="174"/>
      <c r="B1328" s="174"/>
      <c r="C1328" s="174"/>
      <c r="D1328" s="174"/>
      <c r="E1328" s="174"/>
    </row>
    <row r="1329" spans="1:5">
      <c r="A1329" s="174"/>
      <c r="B1329" s="174"/>
      <c r="C1329" s="174"/>
      <c r="D1329" s="174"/>
      <c r="E1329" s="174"/>
    </row>
    <row r="1330" spans="1:5">
      <c r="A1330" s="174"/>
      <c r="B1330" s="174"/>
      <c r="C1330" s="174"/>
      <c r="D1330" s="174"/>
      <c r="E1330" s="174"/>
    </row>
    <row r="1331" spans="1:5">
      <c r="A1331" s="174"/>
      <c r="B1331" s="174"/>
      <c r="C1331" s="174"/>
      <c r="D1331" s="174"/>
      <c r="E1331" s="174"/>
    </row>
    <row r="1332" spans="1:5">
      <c r="A1332" s="174"/>
      <c r="B1332" s="174"/>
      <c r="C1332" s="174"/>
      <c r="D1332" s="174"/>
      <c r="E1332" s="174"/>
    </row>
    <row r="1333" spans="1:5">
      <c r="A1333" s="174"/>
      <c r="B1333" s="174"/>
      <c r="C1333" s="174"/>
      <c r="D1333" s="174"/>
      <c r="E1333" s="174"/>
    </row>
    <row r="1334" spans="1:5">
      <c r="A1334" s="174"/>
      <c r="B1334" s="174"/>
      <c r="C1334" s="174"/>
      <c r="D1334" s="174"/>
      <c r="E1334" s="174"/>
    </row>
    <row r="1335" spans="1:5">
      <c r="A1335" s="174"/>
      <c r="B1335" s="174"/>
      <c r="C1335" s="174"/>
      <c r="D1335" s="174"/>
      <c r="E1335" s="174"/>
    </row>
    <row r="1336" spans="1:5">
      <c r="A1336" s="174"/>
      <c r="B1336" s="174"/>
      <c r="C1336" s="174"/>
      <c r="D1336" s="174"/>
      <c r="E1336" s="174"/>
    </row>
    <row r="1337" spans="1:5">
      <c r="A1337" s="174"/>
      <c r="B1337" s="174"/>
      <c r="C1337" s="174"/>
      <c r="D1337" s="174"/>
      <c r="E1337" s="174"/>
    </row>
    <row r="1338" spans="1:5">
      <c r="A1338" s="174"/>
      <c r="B1338" s="174"/>
      <c r="C1338" s="174"/>
      <c r="D1338" s="174"/>
      <c r="E1338" s="174"/>
    </row>
    <row r="1339" spans="1:5">
      <c r="A1339" s="174"/>
      <c r="B1339" s="174"/>
      <c r="C1339" s="174"/>
      <c r="D1339" s="174"/>
      <c r="E1339" s="174"/>
    </row>
    <row r="1340" spans="1:5">
      <c r="A1340" s="174"/>
      <c r="B1340" s="174"/>
      <c r="C1340" s="174"/>
      <c r="D1340" s="174"/>
      <c r="E1340" s="174"/>
    </row>
    <row r="1341" spans="1:5">
      <c r="A1341" s="174"/>
      <c r="B1341" s="174"/>
      <c r="C1341" s="174"/>
      <c r="D1341" s="174"/>
      <c r="E1341" s="174"/>
    </row>
    <row r="1342" spans="1:5">
      <c r="A1342" s="174"/>
      <c r="B1342" s="174"/>
      <c r="C1342" s="174"/>
      <c r="D1342" s="174"/>
      <c r="E1342" s="174"/>
    </row>
    <row r="1343" spans="1:5">
      <c r="A1343" s="174"/>
      <c r="B1343" s="174"/>
      <c r="C1343" s="174"/>
      <c r="D1343" s="174"/>
      <c r="E1343" s="174"/>
    </row>
    <row r="1344" spans="1:5">
      <c r="A1344" s="174"/>
      <c r="B1344" s="174"/>
      <c r="C1344" s="174"/>
      <c r="D1344" s="174"/>
      <c r="E1344" s="174"/>
    </row>
    <row r="1345" spans="1:5">
      <c r="A1345" s="174"/>
      <c r="B1345" s="174"/>
      <c r="C1345" s="174"/>
      <c r="D1345" s="174"/>
      <c r="E1345" s="174"/>
    </row>
    <row r="1346" spans="1:5">
      <c r="A1346" s="174"/>
      <c r="B1346" s="174"/>
      <c r="C1346" s="174"/>
      <c r="D1346" s="174"/>
      <c r="E1346" s="174"/>
    </row>
    <row r="1347" spans="1:5">
      <c r="A1347" s="174"/>
      <c r="B1347" s="174"/>
      <c r="C1347" s="174"/>
      <c r="D1347" s="174"/>
      <c r="E1347" s="174"/>
    </row>
    <row r="1348" spans="1:5">
      <c r="A1348" s="174"/>
      <c r="B1348" s="174"/>
      <c r="C1348" s="174"/>
      <c r="D1348" s="174"/>
      <c r="E1348" s="174"/>
    </row>
    <row r="1349" spans="1:5">
      <c r="A1349" s="174"/>
      <c r="B1349" s="174"/>
      <c r="C1349" s="174"/>
      <c r="D1349" s="174"/>
      <c r="E1349" s="174"/>
    </row>
    <row r="1350" spans="1:5">
      <c r="A1350" s="174"/>
      <c r="B1350" s="174"/>
      <c r="C1350" s="174"/>
      <c r="D1350" s="174"/>
      <c r="E1350" s="174"/>
    </row>
    <row r="1351" spans="1:5">
      <c r="A1351" s="174"/>
      <c r="B1351" s="174"/>
      <c r="C1351" s="174"/>
      <c r="D1351" s="174"/>
      <c r="E1351" s="174"/>
    </row>
    <row r="1352" spans="1:5">
      <c r="A1352" s="174"/>
      <c r="B1352" s="174"/>
      <c r="C1352" s="174"/>
      <c r="D1352" s="174"/>
      <c r="E1352" s="174"/>
    </row>
    <row r="1353" spans="1:5">
      <c r="A1353" s="174"/>
      <c r="B1353" s="174"/>
      <c r="C1353" s="174"/>
      <c r="D1353" s="174"/>
      <c r="E1353" s="174"/>
    </row>
    <row r="1354" spans="1:5">
      <c r="A1354" s="174"/>
      <c r="B1354" s="174"/>
      <c r="C1354" s="174"/>
      <c r="D1354" s="174"/>
      <c r="E1354" s="174"/>
    </row>
    <row r="1355" spans="1:5">
      <c r="A1355" s="174"/>
      <c r="B1355" s="174"/>
      <c r="C1355" s="174"/>
      <c r="D1355" s="174"/>
      <c r="E1355" s="174"/>
    </row>
    <row r="1356" spans="1:5">
      <c r="A1356" s="174"/>
      <c r="B1356" s="174"/>
      <c r="C1356" s="174"/>
      <c r="D1356" s="174"/>
      <c r="E1356" s="174"/>
    </row>
    <row r="1357" spans="1:5">
      <c r="A1357" s="174"/>
      <c r="B1357" s="174"/>
      <c r="C1357" s="174"/>
      <c r="D1357" s="174"/>
      <c r="E1357" s="174"/>
    </row>
    <row r="1358" spans="1:5">
      <c r="A1358" s="174"/>
      <c r="B1358" s="174"/>
      <c r="C1358" s="174"/>
      <c r="D1358" s="174"/>
      <c r="E1358" s="174"/>
    </row>
    <row r="1359" spans="1:5">
      <c r="A1359" s="174"/>
      <c r="B1359" s="174"/>
      <c r="C1359" s="174"/>
      <c r="D1359" s="174"/>
      <c r="E1359" s="174"/>
    </row>
    <row r="1360" spans="1:5">
      <c r="A1360" s="174"/>
      <c r="B1360" s="174"/>
      <c r="C1360" s="174"/>
      <c r="D1360" s="174"/>
      <c r="E1360" s="174"/>
    </row>
    <row r="1361" spans="1:5">
      <c r="A1361" s="174"/>
      <c r="B1361" s="174"/>
      <c r="C1361" s="174"/>
      <c r="D1361" s="174"/>
      <c r="E1361" s="174"/>
    </row>
    <row r="1362" spans="1:5">
      <c r="A1362" s="174"/>
      <c r="B1362" s="174"/>
      <c r="C1362" s="174"/>
      <c r="D1362" s="174"/>
      <c r="E1362" s="174"/>
    </row>
    <row r="1363" spans="1:5">
      <c r="A1363" s="174"/>
      <c r="B1363" s="174"/>
      <c r="C1363" s="174"/>
      <c r="D1363" s="174"/>
      <c r="E1363" s="174"/>
    </row>
    <row r="1364" spans="1:5">
      <c r="A1364" s="174"/>
      <c r="B1364" s="174"/>
      <c r="C1364" s="174"/>
      <c r="D1364" s="174"/>
      <c r="E1364" s="174"/>
    </row>
    <row r="1365" spans="1:5">
      <c r="A1365" s="174"/>
      <c r="B1365" s="174"/>
      <c r="C1365" s="174"/>
      <c r="D1365" s="174"/>
      <c r="E1365" s="174"/>
    </row>
    <row r="1366" spans="1:5">
      <c r="A1366" s="174"/>
      <c r="B1366" s="174"/>
      <c r="C1366" s="174"/>
      <c r="D1366" s="174"/>
      <c r="E1366" s="174"/>
    </row>
    <row r="1367" spans="1:5">
      <c r="A1367" s="174"/>
      <c r="B1367" s="174"/>
      <c r="C1367" s="174"/>
      <c r="D1367" s="174"/>
      <c r="E1367" s="174"/>
    </row>
    <row r="1368" spans="1:5">
      <c r="A1368" s="174"/>
      <c r="B1368" s="174"/>
      <c r="C1368" s="174"/>
      <c r="D1368" s="174"/>
      <c r="E1368" s="174"/>
    </row>
    <row r="1369" spans="1:5">
      <c r="A1369" s="174"/>
      <c r="B1369" s="174"/>
      <c r="C1369" s="174"/>
      <c r="D1369" s="174"/>
      <c r="E1369" s="174"/>
    </row>
    <row r="1370" spans="1:5">
      <c r="A1370" s="174"/>
      <c r="B1370" s="174"/>
      <c r="C1370" s="174"/>
      <c r="D1370" s="174"/>
      <c r="E1370" s="174"/>
    </row>
    <row r="1371" spans="1:5">
      <c r="A1371" s="174"/>
      <c r="B1371" s="174"/>
      <c r="C1371" s="174"/>
      <c r="D1371" s="174"/>
      <c r="E1371" s="174"/>
    </row>
    <row r="1372" spans="1:5">
      <c r="A1372" s="174"/>
      <c r="B1372" s="174"/>
      <c r="C1372" s="174"/>
      <c r="D1372" s="174"/>
      <c r="E1372" s="174"/>
    </row>
    <row r="1373" spans="1:5">
      <c r="A1373" s="174"/>
      <c r="B1373" s="174"/>
      <c r="C1373" s="174"/>
      <c r="D1373" s="174"/>
      <c r="E1373" s="174"/>
    </row>
    <row r="1374" spans="1:5">
      <c r="A1374" s="174"/>
      <c r="B1374" s="174"/>
      <c r="C1374" s="174"/>
      <c r="D1374" s="174"/>
      <c r="E1374" s="174"/>
    </row>
    <row r="1375" spans="1:5">
      <c r="A1375" s="174"/>
      <c r="B1375" s="174"/>
      <c r="C1375" s="174"/>
      <c r="D1375" s="174"/>
      <c r="E1375" s="174"/>
    </row>
    <row r="1376" spans="1:5">
      <c r="A1376" s="174"/>
      <c r="B1376" s="174"/>
      <c r="C1376" s="174"/>
      <c r="D1376" s="174"/>
      <c r="E1376" s="174"/>
    </row>
    <row r="1377" spans="1:5">
      <c r="A1377" s="174"/>
      <c r="B1377" s="174"/>
      <c r="C1377" s="174"/>
      <c r="D1377" s="174"/>
      <c r="E1377" s="174"/>
    </row>
    <row r="1378" spans="1:5">
      <c r="A1378" s="174"/>
      <c r="B1378" s="174"/>
      <c r="C1378" s="174"/>
      <c r="D1378" s="174"/>
      <c r="E1378" s="174"/>
    </row>
    <row r="1379" spans="1:5">
      <c r="A1379" s="174"/>
      <c r="B1379" s="174"/>
      <c r="C1379" s="174"/>
      <c r="D1379" s="174"/>
      <c r="E1379" s="174"/>
    </row>
    <row r="1380" spans="1:5">
      <c r="A1380" s="174"/>
      <c r="B1380" s="174"/>
      <c r="C1380" s="174"/>
      <c r="D1380" s="174"/>
      <c r="E1380" s="174"/>
    </row>
    <row r="1381" spans="1:5">
      <c r="A1381" s="174"/>
      <c r="B1381" s="174"/>
      <c r="C1381" s="174"/>
      <c r="D1381" s="174"/>
      <c r="E1381" s="174"/>
    </row>
    <row r="1382" spans="1:5">
      <c r="A1382" s="174"/>
      <c r="B1382" s="174"/>
      <c r="C1382" s="174"/>
      <c r="D1382" s="174"/>
      <c r="E1382" s="174"/>
    </row>
    <row r="1383" spans="1:5">
      <c r="A1383" s="174"/>
      <c r="B1383" s="174"/>
      <c r="C1383" s="174"/>
      <c r="D1383" s="174"/>
      <c r="E1383" s="174"/>
    </row>
    <row r="1384" spans="1:5">
      <c r="A1384" s="174"/>
      <c r="B1384" s="174"/>
      <c r="C1384" s="174"/>
      <c r="D1384" s="174"/>
      <c r="E1384" s="174"/>
    </row>
    <row r="1385" spans="1:5">
      <c r="A1385" s="174"/>
      <c r="B1385" s="174"/>
      <c r="C1385" s="174"/>
      <c r="D1385" s="174"/>
      <c r="E1385" s="174"/>
    </row>
    <row r="1386" spans="1:5">
      <c r="A1386" s="174"/>
      <c r="B1386" s="174"/>
      <c r="C1386" s="174"/>
      <c r="D1386" s="174"/>
      <c r="E1386" s="174"/>
    </row>
    <row r="1387" spans="1:5">
      <c r="A1387" s="174"/>
      <c r="B1387" s="174"/>
      <c r="C1387" s="174"/>
      <c r="D1387" s="174"/>
      <c r="E1387" s="174"/>
    </row>
    <row r="1388" spans="1:5">
      <c r="A1388" s="174"/>
      <c r="B1388" s="174"/>
      <c r="C1388" s="174"/>
      <c r="D1388" s="174"/>
      <c r="E1388" s="174"/>
    </row>
    <row r="1389" spans="1:5">
      <c r="A1389" s="174"/>
      <c r="B1389" s="174"/>
      <c r="C1389" s="174"/>
      <c r="D1389" s="174"/>
      <c r="E1389" s="174"/>
    </row>
    <row r="1390" spans="1:5">
      <c r="A1390" s="174"/>
      <c r="B1390" s="174"/>
      <c r="C1390" s="174"/>
      <c r="D1390" s="174"/>
      <c r="E1390" s="174"/>
    </row>
    <row r="1391" spans="1:5">
      <c r="A1391" s="174"/>
      <c r="B1391" s="174"/>
      <c r="C1391" s="174"/>
      <c r="D1391" s="174"/>
      <c r="E1391" s="174"/>
    </row>
    <row r="1392" spans="1:5">
      <c r="A1392" s="174"/>
      <c r="B1392" s="174"/>
      <c r="C1392" s="174"/>
      <c r="D1392" s="174"/>
      <c r="E1392" s="174"/>
    </row>
    <row r="1393" spans="1:5">
      <c r="A1393" s="174"/>
      <c r="B1393" s="174"/>
      <c r="C1393" s="174"/>
      <c r="D1393" s="174"/>
      <c r="E1393" s="174"/>
    </row>
    <row r="1394" spans="1:5">
      <c r="A1394" s="174"/>
      <c r="B1394" s="174"/>
      <c r="C1394" s="174"/>
      <c r="D1394" s="174"/>
      <c r="E1394" s="174"/>
    </row>
    <row r="1395" spans="1:5">
      <c r="A1395" s="174"/>
      <c r="B1395" s="174"/>
      <c r="C1395" s="174"/>
      <c r="D1395" s="174"/>
      <c r="E1395" s="174"/>
    </row>
    <row r="1396" spans="1:5">
      <c r="A1396" s="174"/>
      <c r="B1396" s="174"/>
      <c r="C1396" s="174"/>
      <c r="D1396" s="174"/>
      <c r="E1396" s="174"/>
    </row>
    <row r="1397" spans="1:5">
      <c r="A1397" s="174"/>
      <c r="B1397" s="174"/>
      <c r="C1397" s="174"/>
      <c r="D1397" s="174"/>
      <c r="E1397" s="174"/>
    </row>
    <row r="1398" spans="1:5">
      <c r="A1398" s="174"/>
      <c r="B1398" s="174"/>
      <c r="C1398" s="174"/>
      <c r="D1398" s="174"/>
      <c r="E1398" s="174"/>
    </row>
    <row r="1399" spans="1:5">
      <c r="A1399" s="174"/>
      <c r="B1399" s="174"/>
      <c r="C1399" s="174"/>
      <c r="D1399" s="174"/>
      <c r="E1399" s="174"/>
    </row>
    <row r="1400" spans="1:5">
      <c r="A1400" s="174"/>
      <c r="B1400" s="174"/>
      <c r="C1400" s="174"/>
      <c r="D1400" s="174"/>
      <c r="E1400" s="174"/>
    </row>
    <row r="1401" spans="1:5">
      <c r="A1401" s="174"/>
      <c r="B1401" s="174"/>
      <c r="C1401" s="174"/>
      <c r="D1401" s="174"/>
      <c r="E1401" s="174"/>
    </row>
    <row r="1402" spans="1:5">
      <c r="A1402" s="174"/>
      <c r="B1402" s="174"/>
      <c r="C1402" s="174"/>
      <c r="D1402" s="174"/>
      <c r="E1402" s="174"/>
    </row>
    <row r="1403" spans="1:5">
      <c r="A1403" s="174"/>
      <c r="B1403" s="174"/>
      <c r="C1403" s="174"/>
      <c r="D1403" s="174"/>
      <c r="E1403" s="174"/>
    </row>
    <row r="1404" spans="1:5">
      <c r="A1404" s="174"/>
      <c r="B1404" s="174"/>
      <c r="C1404" s="174"/>
      <c r="D1404" s="174"/>
      <c r="E1404" s="174"/>
    </row>
    <row r="1405" spans="1:5">
      <c r="A1405" s="174"/>
      <c r="B1405" s="174"/>
      <c r="C1405" s="174"/>
      <c r="D1405" s="174"/>
      <c r="E1405" s="174"/>
    </row>
    <row r="1406" spans="1:5">
      <c r="A1406" s="174"/>
      <c r="B1406" s="174"/>
      <c r="C1406" s="174"/>
      <c r="D1406" s="174"/>
      <c r="E1406" s="174"/>
    </row>
    <row r="1407" spans="1:5">
      <c r="A1407" s="174"/>
      <c r="B1407" s="174"/>
      <c r="C1407" s="174"/>
      <c r="D1407" s="174"/>
      <c r="E1407" s="174"/>
    </row>
    <row r="1408" spans="1:5">
      <c r="A1408" s="174"/>
      <c r="B1408" s="174"/>
      <c r="C1408" s="174"/>
      <c r="D1408" s="174"/>
      <c r="E1408" s="174"/>
    </row>
    <row r="1409" spans="1:5">
      <c r="A1409" s="174"/>
      <c r="B1409" s="174"/>
      <c r="C1409" s="174"/>
      <c r="D1409" s="174"/>
      <c r="E1409" s="174"/>
    </row>
    <row r="1410" spans="1:5">
      <c r="A1410" s="174"/>
      <c r="B1410" s="174"/>
      <c r="C1410" s="174"/>
      <c r="D1410" s="174"/>
      <c r="E1410" s="174"/>
    </row>
    <row r="1411" spans="1:5">
      <c r="A1411" s="174"/>
      <c r="B1411" s="174"/>
      <c r="C1411" s="174"/>
      <c r="D1411" s="174"/>
      <c r="E1411" s="174"/>
    </row>
    <row r="1412" spans="1:5">
      <c r="A1412" s="174"/>
      <c r="B1412" s="174"/>
      <c r="C1412" s="174"/>
      <c r="D1412" s="174"/>
      <c r="E1412" s="174"/>
    </row>
    <row r="1413" spans="1:5">
      <c r="A1413" s="174"/>
      <c r="B1413" s="174"/>
      <c r="C1413" s="174"/>
      <c r="D1413" s="174"/>
      <c r="E1413" s="174"/>
    </row>
    <row r="1414" spans="1:5">
      <c r="A1414" s="174"/>
      <c r="B1414" s="174"/>
      <c r="C1414" s="174"/>
      <c r="D1414" s="174"/>
      <c r="E1414" s="174"/>
    </row>
    <row r="1415" spans="1:5">
      <c r="A1415" s="174"/>
      <c r="B1415" s="174"/>
      <c r="C1415" s="174"/>
      <c r="D1415" s="174"/>
      <c r="E1415" s="174"/>
    </row>
    <row r="1416" spans="1:5">
      <c r="A1416" s="174"/>
      <c r="B1416" s="174"/>
      <c r="C1416" s="174"/>
      <c r="D1416" s="174"/>
      <c r="E1416" s="174"/>
    </row>
    <row r="1417" spans="1:5">
      <c r="A1417" s="174"/>
      <c r="B1417" s="174"/>
      <c r="C1417" s="174"/>
      <c r="D1417" s="174"/>
      <c r="E1417" s="174"/>
    </row>
    <row r="1418" spans="1:5">
      <c r="A1418" s="174"/>
      <c r="B1418" s="174"/>
      <c r="C1418" s="174"/>
      <c r="D1418" s="174"/>
      <c r="E1418" s="174"/>
    </row>
    <row r="1419" spans="1:5">
      <c r="A1419" s="174"/>
      <c r="B1419" s="174"/>
      <c r="C1419" s="174"/>
      <c r="D1419" s="174"/>
      <c r="E1419" s="174"/>
    </row>
    <row r="1420" spans="1:5">
      <c r="A1420" s="174"/>
      <c r="B1420" s="174"/>
      <c r="C1420" s="174"/>
      <c r="D1420" s="174"/>
      <c r="E1420" s="174"/>
    </row>
    <row r="1421" spans="1:5">
      <c r="A1421" s="174"/>
      <c r="B1421" s="174"/>
      <c r="C1421" s="174"/>
      <c r="D1421" s="174"/>
      <c r="E1421" s="174"/>
    </row>
    <row r="1422" spans="1:5">
      <c r="A1422" s="174"/>
      <c r="B1422" s="174"/>
      <c r="C1422" s="174"/>
      <c r="D1422" s="174"/>
      <c r="E1422" s="174"/>
    </row>
    <row r="1423" spans="1:5">
      <c r="A1423" s="174"/>
      <c r="B1423" s="174"/>
      <c r="C1423" s="174"/>
      <c r="D1423" s="174"/>
      <c r="E1423" s="174"/>
    </row>
    <row r="1424" spans="1:5">
      <c r="A1424" s="174"/>
      <c r="B1424" s="174"/>
      <c r="C1424" s="174"/>
      <c r="D1424" s="174"/>
      <c r="E1424" s="174"/>
    </row>
    <row r="1425" spans="1:5">
      <c r="A1425" s="174"/>
      <c r="B1425" s="174"/>
      <c r="C1425" s="174"/>
      <c r="D1425" s="174"/>
      <c r="E1425" s="174"/>
    </row>
    <row r="1426" spans="1:5">
      <c r="A1426" s="174"/>
      <c r="B1426" s="174"/>
      <c r="C1426" s="174"/>
      <c r="D1426" s="174"/>
      <c r="E1426" s="174"/>
    </row>
    <row r="1427" spans="1:5">
      <c r="A1427" s="174"/>
      <c r="B1427" s="174"/>
      <c r="C1427" s="174"/>
      <c r="D1427" s="174"/>
      <c r="E1427" s="174"/>
    </row>
    <row r="1428" spans="1:5">
      <c r="A1428" s="174"/>
      <c r="B1428" s="174"/>
      <c r="C1428" s="174"/>
      <c r="D1428" s="174"/>
      <c r="E1428" s="174"/>
    </row>
    <row r="1429" spans="1:5">
      <c r="A1429" s="174"/>
      <c r="B1429" s="174"/>
      <c r="C1429" s="174"/>
      <c r="D1429" s="174"/>
      <c r="E1429" s="174"/>
    </row>
    <row r="1430" spans="1:5">
      <c r="A1430" s="174"/>
      <c r="B1430" s="174"/>
      <c r="C1430" s="174"/>
      <c r="D1430" s="174"/>
      <c r="E1430" s="174"/>
    </row>
    <row r="1431" spans="1:5">
      <c r="A1431" s="174"/>
      <c r="B1431" s="174"/>
      <c r="C1431" s="174"/>
      <c r="D1431" s="174"/>
      <c r="E1431" s="174"/>
    </row>
    <row r="1432" spans="1:5">
      <c r="A1432" s="174"/>
      <c r="B1432" s="174"/>
      <c r="C1432" s="174"/>
      <c r="D1432" s="174"/>
      <c r="E1432" s="174"/>
    </row>
    <row r="1433" spans="1:5">
      <c r="A1433" s="174"/>
      <c r="B1433" s="174"/>
      <c r="C1433" s="174"/>
      <c r="D1433" s="174"/>
      <c r="E1433" s="174"/>
    </row>
    <row r="1434" spans="1:5">
      <c r="A1434" s="174"/>
      <c r="B1434" s="174"/>
      <c r="C1434" s="174"/>
      <c r="D1434" s="174"/>
      <c r="E1434" s="174"/>
    </row>
    <row r="1435" spans="1:5">
      <c r="A1435" s="174"/>
      <c r="B1435" s="174"/>
      <c r="C1435" s="174"/>
      <c r="D1435" s="174"/>
      <c r="E1435" s="174"/>
    </row>
    <row r="1436" spans="1:5">
      <c r="A1436" s="174"/>
      <c r="B1436" s="174"/>
      <c r="C1436" s="174"/>
      <c r="D1436" s="174"/>
      <c r="E1436" s="174"/>
    </row>
    <row r="1437" spans="1:5">
      <c r="A1437" s="174"/>
      <c r="B1437" s="174"/>
      <c r="C1437" s="174"/>
      <c r="D1437" s="174"/>
      <c r="E1437" s="174"/>
    </row>
    <row r="1438" spans="1:5">
      <c r="A1438" s="174"/>
      <c r="B1438" s="174"/>
      <c r="C1438" s="174"/>
      <c r="D1438" s="174"/>
      <c r="E1438" s="174"/>
    </row>
    <row r="1439" spans="1:5">
      <c r="A1439" s="174"/>
      <c r="B1439" s="174"/>
      <c r="C1439" s="174"/>
      <c r="D1439" s="174"/>
      <c r="E1439" s="174"/>
    </row>
    <row r="1440" spans="1:5">
      <c r="A1440" s="174"/>
      <c r="B1440" s="174"/>
      <c r="C1440" s="174"/>
      <c r="D1440" s="174"/>
      <c r="E1440" s="174"/>
    </row>
    <row r="1441" spans="1:5">
      <c r="A1441" s="174"/>
      <c r="B1441" s="174"/>
      <c r="C1441" s="174"/>
      <c r="D1441" s="174"/>
      <c r="E1441" s="174"/>
    </row>
    <row r="1442" spans="1:5">
      <c r="A1442" s="174"/>
      <c r="B1442" s="174"/>
      <c r="C1442" s="174"/>
      <c r="D1442" s="174"/>
      <c r="E1442" s="174"/>
    </row>
    <row r="1443" spans="1:5">
      <c r="A1443" s="174"/>
      <c r="B1443" s="174"/>
      <c r="C1443" s="174"/>
      <c r="D1443" s="174"/>
      <c r="E1443" s="174"/>
    </row>
    <row r="1444" spans="1:5">
      <c r="A1444" s="174"/>
      <c r="B1444" s="174"/>
      <c r="C1444" s="174"/>
      <c r="D1444" s="174"/>
      <c r="E1444" s="174"/>
    </row>
    <row r="1445" spans="1:5">
      <c r="A1445" s="174"/>
      <c r="B1445" s="174"/>
      <c r="C1445" s="174"/>
      <c r="D1445" s="174"/>
      <c r="E1445" s="174"/>
    </row>
    <row r="1446" spans="1:5">
      <c r="A1446" s="174"/>
      <c r="B1446" s="174"/>
      <c r="C1446" s="174"/>
      <c r="D1446" s="174"/>
      <c r="E1446" s="174"/>
    </row>
    <row r="1447" spans="1:5">
      <c r="A1447" s="174"/>
      <c r="B1447" s="174"/>
      <c r="C1447" s="174"/>
      <c r="D1447" s="174"/>
      <c r="E1447" s="174"/>
    </row>
    <row r="1448" spans="1:5">
      <c r="A1448" s="174"/>
      <c r="B1448" s="174"/>
      <c r="C1448" s="174"/>
      <c r="D1448" s="174"/>
      <c r="E1448" s="174"/>
    </row>
    <row r="1449" spans="1:5">
      <c r="A1449" s="174"/>
      <c r="B1449" s="174"/>
      <c r="C1449" s="174"/>
      <c r="D1449" s="174"/>
      <c r="E1449" s="174"/>
    </row>
    <row r="1450" spans="1:5">
      <c r="A1450" s="174"/>
      <c r="B1450" s="174"/>
      <c r="C1450" s="174"/>
      <c r="D1450" s="174"/>
      <c r="E1450" s="174"/>
    </row>
    <row r="1451" spans="1:5">
      <c r="A1451" s="174"/>
      <c r="B1451" s="174"/>
      <c r="C1451" s="174"/>
      <c r="D1451" s="174"/>
      <c r="E1451" s="174"/>
    </row>
    <row r="1452" spans="1:5">
      <c r="A1452" s="174"/>
      <c r="B1452" s="174"/>
      <c r="C1452" s="174"/>
      <c r="D1452" s="174"/>
      <c r="E1452" s="174"/>
    </row>
    <row r="1453" spans="1:5">
      <c r="A1453" s="174"/>
      <c r="B1453" s="174"/>
      <c r="C1453" s="174"/>
      <c r="D1453" s="174"/>
      <c r="E1453" s="174"/>
    </row>
    <row r="1454" spans="1:5">
      <c r="A1454" s="174"/>
      <c r="B1454" s="174"/>
      <c r="C1454" s="174"/>
      <c r="D1454" s="174"/>
      <c r="E1454" s="174"/>
    </row>
    <row r="1455" spans="1:5">
      <c r="A1455" s="174"/>
      <c r="B1455" s="174"/>
      <c r="C1455" s="174"/>
      <c r="D1455" s="174"/>
      <c r="E1455" s="174"/>
    </row>
    <row r="1456" spans="1:5">
      <c r="A1456" s="174"/>
      <c r="B1456" s="174"/>
      <c r="C1456" s="174"/>
      <c r="D1456" s="174"/>
      <c r="E1456" s="174"/>
    </row>
    <row r="1457" spans="1:5">
      <c r="A1457" s="174"/>
      <c r="B1457" s="174"/>
      <c r="C1457" s="174"/>
      <c r="D1457" s="174"/>
      <c r="E1457" s="174"/>
    </row>
    <row r="1458" spans="1:5">
      <c r="A1458" s="174"/>
      <c r="B1458" s="174"/>
      <c r="C1458" s="174"/>
      <c r="D1458" s="174"/>
      <c r="E1458" s="174"/>
    </row>
    <row r="1459" spans="1:5">
      <c r="A1459" s="174"/>
      <c r="B1459" s="174"/>
      <c r="C1459" s="174"/>
      <c r="D1459" s="174"/>
      <c r="E1459" s="174"/>
    </row>
    <row r="1460" spans="1:5">
      <c r="A1460" s="174"/>
      <c r="B1460" s="174"/>
      <c r="C1460" s="174"/>
      <c r="D1460" s="174"/>
      <c r="E1460" s="174"/>
    </row>
    <row r="1461" spans="1:5">
      <c r="A1461" s="174"/>
      <c r="B1461" s="174"/>
      <c r="C1461" s="174"/>
      <c r="D1461" s="174"/>
      <c r="E1461" s="174"/>
    </row>
    <row r="1462" spans="1:5">
      <c r="A1462" s="174"/>
      <c r="B1462" s="174"/>
      <c r="C1462" s="174"/>
      <c r="D1462" s="174"/>
      <c r="E1462" s="174"/>
    </row>
    <row r="1463" spans="1:5">
      <c r="A1463" s="174"/>
      <c r="B1463" s="174"/>
      <c r="C1463" s="174"/>
      <c r="D1463" s="174"/>
      <c r="E1463" s="174"/>
    </row>
    <row r="1464" spans="1:5">
      <c r="A1464" s="174"/>
      <c r="B1464" s="174"/>
      <c r="C1464" s="174"/>
      <c r="D1464" s="174"/>
      <c r="E1464" s="174"/>
    </row>
    <row r="1465" spans="1:5">
      <c r="A1465" s="174"/>
      <c r="B1465" s="174"/>
      <c r="C1465" s="174"/>
      <c r="D1465" s="174"/>
      <c r="E1465" s="174"/>
    </row>
    <row r="1466" spans="1:5">
      <c r="A1466" s="174"/>
      <c r="B1466" s="174"/>
      <c r="C1466" s="174"/>
      <c r="D1466" s="174"/>
      <c r="E1466" s="174"/>
    </row>
    <row r="1467" spans="1:5">
      <c r="A1467" s="174"/>
      <c r="B1467" s="174"/>
      <c r="C1467" s="174"/>
      <c r="D1467" s="174"/>
      <c r="E1467" s="174"/>
    </row>
    <row r="1468" spans="1:5">
      <c r="A1468" s="174"/>
      <c r="B1468" s="174"/>
      <c r="C1468" s="174"/>
      <c r="D1468" s="174"/>
      <c r="E1468" s="174"/>
    </row>
    <row r="1469" spans="1:5">
      <c r="A1469" s="174"/>
      <c r="B1469" s="174"/>
      <c r="C1469" s="174"/>
      <c r="D1469" s="174"/>
      <c r="E1469" s="174"/>
    </row>
    <row r="1470" spans="1:5">
      <c r="A1470" s="174"/>
      <c r="B1470" s="174"/>
      <c r="C1470" s="174"/>
      <c r="D1470" s="174"/>
      <c r="E1470" s="174"/>
    </row>
    <row r="1471" spans="1:5">
      <c r="A1471" s="174"/>
      <c r="B1471" s="174"/>
      <c r="C1471" s="174"/>
      <c r="D1471" s="174"/>
      <c r="E1471" s="174"/>
    </row>
    <row r="1472" spans="1:5">
      <c r="A1472" s="174"/>
      <c r="B1472" s="174"/>
      <c r="C1472" s="174"/>
      <c r="D1472" s="174"/>
      <c r="E1472" s="174"/>
    </row>
    <row r="1473" spans="1:5">
      <c r="A1473" s="174"/>
      <c r="B1473" s="174"/>
      <c r="C1473" s="174"/>
      <c r="D1473" s="174"/>
      <c r="E1473" s="174"/>
    </row>
    <row r="1474" spans="1:5">
      <c r="A1474" s="174"/>
      <c r="B1474" s="174"/>
      <c r="C1474" s="174"/>
      <c r="D1474" s="174"/>
      <c r="E1474" s="174"/>
    </row>
  </sheetData>
  <mergeCells count="12">
    <mergeCell ref="L243:M243"/>
    <mergeCell ref="A201:H201"/>
    <mergeCell ref="A213:B213"/>
    <mergeCell ref="A216:H216"/>
    <mergeCell ref="A228:B228"/>
    <mergeCell ref="A231:H231"/>
    <mergeCell ref="A243:B243"/>
    <mergeCell ref="L201:S201"/>
    <mergeCell ref="L213:M213"/>
    <mergeCell ref="L216:S216"/>
    <mergeCell ref="L228:M228"/>
    <mergeCell ref="L231:S231"/>
  </mergeCells>
  <pageMargins left="0.7" right="0.7" top="0.75" bottom="0.75" header="0.3" footer="0.3"/>
  <drawing r:id="rId1"/>
  <tableParts count="2">
    <tablePart r:id="rId2"/>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zoomScale="130" zoomScaleNormal="130" workbookViewId="0">
      <selection activeCell="D16" sqref="A1:D16"/>
    </sheetView>
  </sheetViews>
  <sheetFormatPr baseColWidth="10" defaultRowHeight="14.25"/>
  <cols>
    <col min="1" max="1" width="11.85546875" style="245" customWidth="1"/>
    <col min="2" max="2" width="3" style="245" customWidth="1"/>
    <col min="3" max="3" width="23" style="245" customWidth="1"/>
    <col min="4" max="4" width="17.85546875" style="245" bestFit="1" customWidth="1"/>
    <col min="5" max="16384" width="11.42578125" style="245"/>
  </cols>
  <sheetData>
    <row r="1" spans="1:4" ht="15">
      <c r="A1" s="263" t="s">
        <v>6906</v>
      </c>
      <c r="B1" s="263" t="s">
        <v>7036</v>
      </c>
      <c r="C1" s="264" t="s">
        <v>6912</v>
      </c>
      <c r="D1" s="265" t="s">
        <v>6876</v>
      </c>
    </row>
    <row r="2" spans="1:4">
      <c r="A2" s="266">
        <v>2024</v>
      </c>
      <c r="B2" s="266"/>
      <c r="C2" s="267" t="s">
        <v>6860</v>
      </c>
      <c r="D2" s="268">
        <v>1610509251</v>
      </c>
    </row>
    <row r="3" spans="1:4">
      <c r="A3" s="269">
        <v>2024</v>
      </c>
      <c r="B3" s="269"/>
      <c r="C3" s="270" t="s">
        <v>6861</v>
      </c>
      <c r="D3" s="271">
        <v>1572856819</v>
      </c>
    </row>
    <row r="4" spans="1:4">
      <c r="A4" s="272">
        <v>2024</v>
      </c>
      <c r="B4" s="272"/>
      <c r="C4" s="273" t="s">
        <v>6862</v>
      </c>
      <c r="D4" s="274">
        <v>1565094170</v>
      </c>
    </row>
    <row r="5" spans="1:4">
      <c r="A5" s="275">
        <v>2024</v>
      </c>
      <c r="B5" s="275"/>
      <c r="C5" s="276" t="s">
        <v>6863</v>
      </c>
      <c r="D5" s="277">
        <v>1555414723</v>
      </c>
    </row>
    <row r="6" spans="1:4">
      <c r="A6" s="281">
        <v>2024</v>
      </c>
      <c r="B6" s="281"/>
      <c r="C6" s="282" t="s">
        <v>6864</v>
      </c>
      <c r="D6" s="283">
        <f>AVERAGE(D2:D5)</f>
        <v>1575968740.75</v>
      </c>
    </row>
    <row r="7" spans="1:4">
      <c r="A7" s="281">
        <v>2024</v>
      </c>
      <c r="B7" s="281"/>
      <c r="C7" s="282" t="s">
        <v>6865</v>
      </c>
      <c r="D7" s="283">
        <f>+D6</f>
        <v>1575968740.75</v>
      </c>
    </row>
    <row r="8" spans="1:4">
      <c r="A8" s="281">
        <v>2024</v>
      </c>
      <c r="B8" s="281"/>
      <c r="C8" s="282" t="s">
        <v>6866</v>
      </c>
      <c r="D8" s="283">
        <f t="shared" ref="D8:D13" si="0">+D7</f>
        <v>1575968740.75</v>
      </c>
    </row>
    <row r="9" spans="1:4">
      <c r="A9" s="281">
        <v>2024</v>
      </c>
      <c r="B9" s="281"/>
      <c r="C9" s="282" t="s">
        <v>6867</v>
      </c>
      <c r="D9" s="283">
        <f t="shared" si="0"/>
        <v>1575968740.75</v>
      </c>
    </row>
    <row r="10" spans="1:4">
      <c r="A10" s="281">
        <v>2024</v>
      </c>
      <c r="B10" s="281"/>
      <c r="C10" s="282" t="s">
        <v>6868</v>
      </c>
      <c r="D10" s="283">
        <f t="shared" si="0"/>
        <v>1575968740.75</v>
      </c>
    </row>
    <row r="11" spans="1:4">
      <c r="A11" s="281">
        <v>2024</v>
      </c>
      <c r="B11" s="281"/>
      <c r="C11" s="282" t="s">
        <v>6869</v>
      </c>
      <c r="D11" s="283">
        <f t="shared" si="0"/>
        <v>1575968740.75</v>
      </c>
    </row>
    <row r="12" spans="1:4">
      <c r="A12" s="281">
        <v>2024</v>
      </c>
      <c r="B12" s="281"/>
      <c r="C12" s="282" t="s">
        <v>6870</v>
      </c>
      <c r="D12" s="283">
        <f t="shared" si="0"/>
        <v>1575968740.75</v>
      </c>
    </row>
    <row r="13" spans="1:4">
      <c r="A13" s="281">
        <v>2024</v>
      </c>
      <c r="B13" s="281"/>
      <c r="C13" s="282" t="s">
        <v>6871</v>
      </c>
      <c r="D13" s="283">
        <f t="shared" si="0"/>
        <v>1575968740.75</v>
      </c>
    </row>
    <row r="14" spans="1:4" ht="15">
      <c r="A14" s="278" t="s">
        <v>7034</v>
      </c>
      <c r="B14" s="278"/>
      <c r="C14" s="279"/>
      <c r="D14" s="280">
        <f>SUM(D2:D13)</f>
        <v>18911624889</v>
      </c>
    </row>
    <row r="15" spans="1:4" ht="15" thickBot="1"/>
    <row r="16" spans="1:4" ht="15" thickBot="1">
      <c r="B16" s="284"/>
      <c r="C16" s="245" t="s">
        <v>7035</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workbookViewId="0">
      <selection activeCell="G32" sqref="G32"/>
    </sheetView>
  </sheetViews>
  <sheetFormatPr baseColWidth="10" defaultRowHeight="15"/>
  <cols>
    <col min="1" max="1" width="3.42578125" style="286" customWidth="1"/>
    <col min="2" max="2" width="13.28515625" style="286" customWidth="1"/>
    <col min="3" max="3" width="15.85546875" style="286" bestFit="1" customWidth="1"/>
    <col min="4" max="4" width="17.28515625" style="286" bestFit="1" customWidth="1"/>
    <col min="5" max="16384" width="11.42578125" style="286"/>
  </cols>
  <sheetData>
    <row r="1" spans="1:4" ht="15.75">
      <c r="A1" s="296" t="s">
        <v>6906</v>
      </c>
      <c r="B1" s="296"/>
      <c r="C1" s="285" t="s">
        <v>6912</v>
      </c>
      <c r="D1" s="285" t="s">
        <v>6876</v>
      </c>
    </row>
    <row r="2" spans="1:4">
      <c r="A2" s="297">
        <v>2024</v>
      </c>
      <c r="B2" s="297"/>
      <c r="C2" s="287" t="s">
        <v>6860</v>
      </c>
      <c r="D2" s="288">
        <v>1610509251</v>
      </c>
    </row>
    <row r="3" spans="1:4">
      <c r="A3" s="297">
        <v>2024</v>
      </c>
      <c r="B3" s="297"/>
      <c r="C3" s="287" t="s">
        <v>6861</v>
      </c>
      <c r="D3" s="288">
        <v>1572856819</v>
      </c>
    </row>
    <row r="4" spans="1:4">
      <c r="A4" s="297">
        <v>2024</v>
      </c>
      <c r="B4" s="297"/>
      <c r="C4" s="287" t="s">
        <v>6862</v>
      </c>
      <c r="D4" s="288">
        <v>1565094170</v>
      </c>
    </row>
    <row r="5" spans="1:4">
      <c r="A5" s="297">
        <v>2024</v>
      </c>
      <c r="B5" s="297"/>
      <c r="C5" s="287" t="s">
        <v>6863</v>
      </c>
      <c r="D5" s="288">
        <v>1555414723</v>
      </c>
    </row>
    <row r="6" spans="1:4">
      <c r="A6" s="295">
        <v>2024</v>
      </c>
      <c r="B6" s="295"/>
      <c r="C6" s="289" t="s">
        <v>6864</v>
      </c>
      <c r="D6" s="290">
        <v>1575968740.75</v>
      </c>
    </row>
    <row r="7" spans="1:4">
      <c r="A7" s="295">
        <v>2024</v>
      </c>
      <c r="B7" s="295"/>
      <c r="C7" s="289" t="s">
        <v>6865</v>
      </c>
      <c r="D7" s="290">
        <v>1575968740.75</v>
      </c>
    </row>
    <row r="8" spans="1:4">
      <c r="A8" s="295">
        <v>2024</v>
      </c>
      <c r="B8" s="295"/>
      <c r="C8" s="289" t="s">
        <v>6866</v>
      </c>
      <c r="D8" s="290">
        <v>1575968740.75</v>
      </c>
    </row>
    <row r="9" spans="1:4">
      <c r="A9" s="295">
        <v>2024</v>
      </c>
      <c r="B9" s="295"/>
      <c r="C9" s="289" t="s">
        <v>6867</v>
      </c>
      <c r="D9" s="290">
        <v>1575968740.75</v>
      </c>
    </row>
    <row r="10" spans="1:4">
      <c r="A10" s="295">
        <v>2024</v>
      </c>
      <c r="B10" s="295"/>
      <c r="C10" s="289" t="s">
        <v>6868</v>
      </c>
      <c r="D10" s="290">
        <v>1575968740.75</v>
      </c>
    </row>
    <row r="11" spans="1:4">
      <c r="A11" s="295">
        <v>2024</v>
      </c>
      <c r="B11" s="295"/>
      <c r="C11" s="289" t="s">
        <v>6869</v>
      </c>
      <c r="D11" s="290">
        <v>1575968740.75</v>
      </c>
    </row>
    <row r="12" spans="1:4">
      <c r="A12" s="295">
        <v>2024</v>
      </c>
      <c r="B12" s="295"/>
      <c r="C12" s="289" t="s">
        <v>6870</v>
      </c>
      <c r="D12" s="290">
        <v>1575968740.75</v>
      </c>
    </row>
    <row r="13" spans="1:4">
      <c r="A13" s="295">
        <v>2024</v>
      </c>
      <c r="B13" s="295"/>
      <c r="C13" s="289" t="s">
        <v>6871</v>
      </c>
      <c r="D13" s="290">
        <v>1575968740.75</v>
      </c>
    </row>
    <row r="14" spans="1:4" ht="15.75">
      <c r="A14" s="285" t="s">
        <v>7034</v>
      </c>
      <c r="B14" s="285"/>
      <c r="C14" s="285"/>
      <c r="D14" s="291">
        <v>18911624889</v>
      </c>
    </row>
    <row r="15" spans="1:4" ht="15.75" thickBot="1"/>
    <row r="16" spans="1:4" ht="15.75" thickBot="1">
      <c r="A16" s="292"/>
      <c r="B16" s="286" t="s">
        <v>7035</v>
      </c>
    </row>
  </sheetData>
  <mergeCells count="13">
    <mergeCell ref="A6:B6"/>
    <mergeCell ref="A1:B1"/>
    <mergeCell ref="A2:B2"/>
    <mergeCell ref="A3:B3"/>
    <mergeCell ref="A4:B4"/>
    <mergeCell ref="A5:B5"/>
    <mergeCell ref="A13:B13"/>
    <mergeCell ref="A7:B7"/>
    <mergeCell ref="A8:B8"/>
    <mergeCell ref="A9:B9"/>
    <mergeCell ref="A10:B10"/>
    <mergeCell ref="A11:B11"/>
    <mergeCell ref="A12:B1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1"/>
  <sheetViews>
    <sheetView topLeftCell="B1" workbookViewId="0">
      <selection activeCell="F17" sqref="F17"/>
    </sheetView>
  </sheetViews>
  <sheetFormatPr baseColWidth="10" defaultRowHeight="15"/>
  <cols>
    <col min="1" max="1" width="10.7109375" bestFit="1" customWidth="1"/>
    <col min="2" max="2" width="10.7109375" customWidth="1"/>
    <col min="3" max="3" width="13.5703125" customWidth="1"/>
    <col min="4" max="4" width="21.28515625" bestFit="1" customWidth="1"/>
    <col min="5" max="5" width="41.85546875" bestFit="1" customWidth="1"/>
    <col min="6" max="6" width="25.5703125" style="244" bestFit="1" customWidth="1"/>
    <col min="7" max="7" width="22.85546875" style="244" bestFit="1" customWidth="1"/>
    <col min="8" max="8" width="21.28515625" style="244" bestFit="1" customWidth="1"/>
    <col min="9" max="9" width="24.42578125" style="244" bestFit="1" customWidth="1"/>
    <col min="10" max="10" width="20.42578125" style="244" bestFit="1" customWidth="1"/>
    <col min="11" max="11" width="6.7109375" style="244" bestFit="1" customWidth="1"/>
    <col min="12" max="12" width="17.85546875" style="244" bestFit="1" customWidth="1"/>
    <col min="13" max="13" width="19.28515625" bestFit="1" customWidth="1"/>
    <col min="14" max="14" width="19.5703125" bestFit="1" customWidth="1"/>
    <col min="15" max="15" width="15.28515625" bestFit="1" customWidth="1"/>
  </cols>
  <sheetData>
    <row r="1" spans="1:16" ht="45">
      <c r="A1" s="221" t="s">
        <v>6914</v>
      </c>
      <c r="B1" s="222"/>
      <c r="C1" s="221" t="s">
        <v>6915</v>
      </c>
      <c r="D1" s="221" t="s">
        <v>6916</v>
      </c>
      <c r="E1" s="221" t="s">
        <v>6917</v>
      </c>
      <c r="F1" s="223" t="s">
        <v>6918</v>
      </c>
      <c r="G1" s="223" t="s">
        <v>6919</v>
      </c>
      <c r="H1" s="223" t="s">
        <v>6920</v>
      </c>
      <c r="I1" s="223" t="s">
        <v>6921</v>
      </c>
      <c r="J1" s="224" t="s">
        <v>6922</v>
      </c>
      <c r="K1" s="225" t="s">
        <v>6506</v>
      </c>
      <c r="L1" s="225" t="s">
        <v>6876</v>
      </c>
      <c r="M1" s="226" t="s">
        <v>6923</v>
      </c>
    </row>
    <row r="2" spans="1:16">
      <c r="A2" s="227" t="s">
        <v>6924</v>
      </c>
      <c r="B2" s="228" t="s">
        <v>6925</v>
      </c>
      <c r="C2" s="229" t="s">
        <v>6926</v>
      </c>
      <c r="D2" s="230" t="s">
        <v>6927</v>
      </c>
      <c r="E2" s="230" t="s">
        <v>6928</v>
      </c>
      <c r="F2" s="230" t="s">
        <v>6929</v>
      </c>
      <c r="G2" s="231">
        <v>57699769602.800003</v>
      </c>
      <c r="H2" s="230" t="s">
        <v>6930</v>
      </c>
      <c r="I2" s="230" t="s">
        <v>6931</v>
      </c>
      <c r="J2" s="231">
        <v>57970834789.849998</v>
      </c>
      <c r="K2" s="232">
        <v>0.08</v>
      </c>
      <c r="L2" s="232">
        <f>+M2-G2</f>
        <v>509793886.67906952</v>
      </c>
      <c r="M2" s="233">
        <f>G2*(1+K2%)^B2</f>
        <v>58209563489.479073</v>
      </c>
      <c r="N2" s="234"/>
      <c r="O2" s="111"/>
    </row>
    <row r="3" spans="1:16">
      <c r="A3" s="227" t="s">
        <v>6932</v>
      </c>
      <c r="B3" s="228" t="s">
        <v>6933</v>
      </c>
      <c r="C3" s="229" t="s">
        <v>6926</v>
      </c>
      <c r="D3" s="230" t="s">
        <v>6927</v>
      </c>
      <c r="E3" s="230" t="s">
        <v>6928</v>
      </c>
      <c r="F3" s="230" t="s">
        <v>6929</v>
      </c>
      <c r="G3" s="235">
        <v>25737536653.709999</v>
      </c>
      <c r="H3" s="230" t="s">
        <v>6934</v>
      </c>
      <c r="I3" s="230" t="s">
        <v>6935</v>
      </c>
      <c r="J3" s="235">
        <v>27604912745.759998</v>
      </c>
      <c r="K3" s="232">
        <v>0.08</v>
      </c>
      <c r="L3" s="232">
        <f>+M3-G3</f>
        <v>206643117.81551743</v>
      </c>
      <c r="M3" s="233">
        <f>G3*(1+K3%)^B3</f>
        <v>25944179771.525517</v>
      </c>
      <c r="N3" s="234"/>
    </row>
    <row r="4" spans="1:16">
      <c r="A4" s="227" t="s">
        <v>6936</v>
      </c>
      <c r="B4" s="228" t="s">
        <v>6937</v>
      </c>
      <c r="C4" s="229" t="s">
        <v>6926</v>
      </c>
      <c r="D4" s="230" t="s">
        <v>6927</v>
      </c>
      <c r="E4" s="230" t="s">
        <v>6928</v>
      </c>
      <c r="F4" s="230" t="s">
        <v>6938</v>
      </c>
      <c r="G4" s="235">
        <v>88021581970.779999</v>
      </c>
      <c r="H4" s="230" t="s">
        <v>6939</v>
      </c>
      <c r="I4" s="230" t="s">
        <v>6940</v>
      </c>
      <c r="J4" s="235">
        <v>88704011762.830002</v>
      </c>
      <c r="K4" s="232">
        <v>0.08</v>
      </c>
      <c r="L4" s="232">
        <f t="shared" ref="L4:L19" si="0">+M4-G4</f>
        <v>635787197.61679077</v>
      </c>
      <c r="M4" s="233">
        <f t="shared" ref="M4:M19" si="1">G4*(1+K4%)^B4</f>
        <v>88657369168.39679</v>
      </c>
      <c r="N4" s="234"/>
    </row>
    <row r="5" spans="1:16">
      <c r="A5" s="227" t="s">
        <v>6941</v>
      </c>
      <c r="B5" s="228" t="s">
        <v>6942</v>
      </c>
      <c r="C5" s="229" t="s">
        <v>6926</v>
      </c>
      <c r="D5" s="230" t="s">
        <v>6927</v>
      </c>
      <c r="E5" s="230" t="s">
        <v>6928</v>
      </c>
      <c r="F5" s="230" t="s">
        <v>6943</v>
      </c>
      <c r="G5" s="235">
        <v>90411308239.229996</v>
      </c>
      <c r="H5" s="230" t="s">
        <v>6944</v>
      </c>
      <c r="I5" s="230" t="s">
        <v>6945</v>
      </c>
      <c r="J5" s="235">
        <v>91100249099.279999</v>
      </c>
      <c r="K5" s="232">
        <v>0.08</v>
      </c>
      <c r="L5" s="232">
        <f t="shared" si="0"/>
        <v>580255138.24165344</v>
      </c>
      <c r="M5" s="233">
        <f t="shared" si="1"/>
        <v>90991563377.471649</v>
      </c>
      <c r="N5" s="234"/>
    </row>
    <row r="6" spans="1:16">
      <c r="A6" s="227" t="s">
        <v>6946</v>
      </c>
      <c r="B6" s="228" t="s">
        <v>6947</v>
      </c>
      <c r="C6" s="229" t="s">
        <v>6926</v>
      </c>
      <c r="D6" s="230" t="s">
        <v>6927</v>
      </c>
      <c r="E6" s="230" t="s">
        <v>6928</v>
      </c>
      <c r="F6" s="230" t="s">
        <v>6943</v>
      </c>
      <c r="G6" s="235">
        <v>85015341418.080002</v>
      </c>
      <c r="H6" s="230" t="s">
        <v>6948</v>
      </c>
      <c r="I6" s="230" t="s">
        <v>6949</v>
      </c>
      <c r="J6" s="235">
        <v>85545518478.130005</v>
      </c>
      <c r="K6" s="232">
        <v>0.08</v>
      </c>
      <c r="L6" s="232">
        <f t="shared" si="0"/>
        <v>477230042.82415771</v>
      </c>
      <c r="M6" s="233">
        <f t="shared" si="1"/>
        <v>85492571460.90416</v>
      </c>
      <c r="N6" s="234"/>
    </row>
    <row r="7" spans="1:16">
      <c r="A7" s="227" t="s">
        <v>6950</v>
      </c>
      <c r="B7" s="228" t="s">
        <v>6951</v>
      </c>
      <c r="C7" s="229" t="s">
        <v>6926</v>
      </c>
      <c r="D7" s="230" t="s">
        <v>6927</v>
      </c>
      <c r="E7" s="230" t="s">
        <v>6928</v>
      </c>
      <c r="F7" s="230" t="s">
        <v>6952</v>
      </c>
      <c r="G7" s="235">
        <v>93220075150.970001</v>
      </c>
      <c r="H7" s="230" t="s">
        <v>6953</v>
      </c>
      <c r="I7" s="230" t="s">
        <v>6954</v>
      </c>
      <c r="J7" s="235">
        <v>93646974266.020004</v>
      </c>
      <c r="K7" s="232">
        <v>0.08</v>
      </c>
      <c r="L7" s="232">
        <f t="shared" si="0"/>
        <v>448352228.59259033</v>
      </c>
      <c r="M7" s="233">
        <f t="shared" si="1"/>
        <v>93668427379.562592</v>
      </c>
      <c r="N7" s="234"/>
    </row>
    <row r="8" spans="1:16">
      <c r="A8" s="227" t="s">
        <v>6955</v>
      </c>
      <c r="B8" s="228" t="s">
        <v>6956</v>
      </c>
      <c r="C8" s="229" t="s">
        <v>6926</v>
      </c>
      <c r="D8" s="230" t="s">
        <v>6927</v>
      </c>
      <c r="E8" s="230" t="s">
        <v>6928</v>
      </c>
      <c r="F8" s="230" t="s">
        <v>6952</v>
      </c>
      <c r="G8" s="235">
        <v>75390612331.960007</v>
      </c>
      <c r="H8" s="230" t="s">
        <v>6957</v>
      </c>
      <c r="I8" s="230" t="s">
        <v>6958</v>
      </c>
      <c r="J8" s="235">
        <v>75879864077.009995</v>
      </c>
      <c r="K8" s="232">
        <v>0.08</v>
      </c>
      <c r="L8" s="232">
        <f t="shared" si="0"/>
        <v>302045335.40110779</v>
      </c>
      <c r="M8" s="233">
        <f t="shared" si="1"/>
        <v>75692657667.361115</v>
      </c>
      <c r="N8" s="234"/>
    </row>
    <row r="9" spans="1:16">
      <c r="A9" s="227" t="s">
        <v>6959</v>
      </c>
      <c r="B9" s="228" t="s">
        <v>6960</v>
      </c>
      <c r="C9" s="229" t="s">
        <v>6926</v>
      </c>
      <c r="D9" s="230" t="s">
        <v>6927</v>
      </c>
      <c r="E9" s="230" t="s">
        <v>6928</v>
      </c>
      <c r="F9" s="230" t="s">
        <v>6961</v>
      </c>
      <c r="G9" s="235">
        <v>92593277387.669998</v>
      </c>
      <c r="H9" s="230" t="s">
        <v>6962</v>
      </c>
      <c r="I9" s="230" t="s">
        <v>6963</v>
      </c>
      <c r="J9" s="235">
        <v>93160755667.720001</v>
      </c>
      <c r="K9" s="232">
        <v>0.08</v>
      </c>
      <c r="L9" s="232">
        <f t="shared" si="0"/>
        <v>296654235.49465942</v>
      </c>
      <c r="M9" s="233">
        <f t="shared" si="1"/>
        <v>92889931623.164658</v>
      </c>
      <c r="N9" s="234"/>
    </row>
    <row r="10" spans="1:16">
      <c r="A10" s="227" t="s">
        <v>6964</v>
      </c>
      <c r="B10" s="228" t="s">
        <v>6965</v>
      </c>
      <c r="C10" s="229" t="s">
        <v>6926</v>
      </c>
      <c r="D10" s="230" t="s">
        <v>6927</v>
      </c>
      <c r="E10" s="230" t="s">
        <v>6928</v>
      </c>
      <c r="F10" s="230" t="s">
        <v>6966</v>
      </c>
      <c r="G10" s="235">
        <v>92228386079.800003</v>
      </c>
      <c r="H10" s="230" t="s">
        <v>6967</v>
      </c>
      <c r="I10" s="230" t="s">
        <v>6968</v>
      </c>
      <c r="J10" s="235">
        <v>93041884546.850006</v>
      </c>
      <c r="K10" s="232">
        <v>0.08</v>
      </c>
      <c r="L10" s="232">
        <f t="shared" si="0"/>
        <v>221525252.31370544</v>
      </c>
      <c r="M10" s="233">
        <f t="shared" si="1"/>
        <v>92449911332.113708</v>
      </c>
      <c r="N10" s="234"/>
    </row>
    <row r="11" spans="1:16">
      <c r="A11" s="227" t="s">
        <v>6969</v>
      </c>
      <c r="B11" s="228" t="s">
        <v>6970</v>
      </c>
      <c r="C11" s="229" t="s">
        <v>6926</v>
      </c>
      <c r="D11" s="230" t="s">
        <v>6927</v>
      </c>
      <c r="E11" s="230" t="s">
        <v>6928</v>
      </c>
      <c r="F11" s="230" t="s">
        <v>6971</v>
      </c>
      <c r="G11" s="235">
        <v>86370420833.75</v>
      </c>
      <c r="H11" s="230" t="s">
        <v>6972</v>
      </c>
      <c r="I11" s="230" t="s">
        <v>6973</v>
      </c>
      <c r="J11" s="235">
        <v>87438032671.149994</v>
      </c>
      <c r="K11" s="232">
        <v>0.08</v>
      </c>
      <c r="L11" s="232">
        <f t="shared" si="0"/>
        <v>138247950.40332031</v>
      </c>
      <c r="M11" s="233">
        <f t="shared" si="1"/>
        <v>86508668784.15332</v>
      </c>
      <c r="N11" s="234"/>
    </row>
    <row r="12" spans="1:16">
      <c r="A12" s="227" t="s">
        <v>6974</v>
      </c>
      <c r="B12" s="228" t="s">
        <v>6975</v>
      </c>
      <c r="C12" s="229" t="s">
        <v>6926</v>
      </c>
      <c r="D12" s="230" t="s">
        <v>6927</v>
      </c>
      <c r="E12" s="230" t="s">
        <v>6928</v>
      </c>
      <c r="F12" s="230" t="s">
        <v>6976</v>
      </c>
      <c r="G12" s="235">
        <v>73717352640.160004</v>
      </c>
      <c r="H12" s="230" t="s">
        <v>6977</v>
      </c>
      <c r="I12" s="230" t="s">
        <v>6978</v>
      </c>
      <c r="J12" s="235">
        <v>74901303982.559998</v>
      </c>
      <c r="K12" s="236">
        <v>0.08</v>
      </c>
      <c r="L12" s="232">
        <f t="shared" si="0"/>
        <v>58973882.112121582</v>
      </c>
      <c r="M12" s="233">
        <f t="shared" si="1"/>
        <v>73776326522.272125</v>
      </c>
      <c r="N12" s="234"/>
      <c r="P12">
        <f>9.6/12</f>
        <v>0.79999999999999993</v>
      </c>
    </row>
    <row r="13" spans="1:16">
      <c r="A13" s="227" t="s">
        <v>6979</v>
      </c>
      <c r="B13" s="228" t="s">
        <v>6980</v>
      </c>
      <c r="C13" s="229" t="s">
        <v>6926</v>
      </c>
      <c r="D13" s="230" t="s">
        <v>6927</v>
      </c>
      <c r="E13" s="230" t="s">
        <v>6928</v>
      </c>
      <c r="F13" s="230" t="s">
        <v>6981</v>
      </c>
      <c r="G13" s="235">
        <v>18750291495.139999</v>
      </c>
      <c r="H13" s="230" t="s">
        <v>6982</v>
      </c>
      <c r="I13" s="230" t="s">
        <v>6983</v>
      </c>
      <c r="J13" s="235">
        <v>19826406728.540001</v>
      </c>
      <c r="K13" s="232">
        <f>((1+(0.89/100))-1)*10</f>
        <v>8.899999999999908E-2</v>
      </c>
      <c r="L13" s="232">
        <f t="shared" si="0"/>
        <v>0</v>
      </c>
      <c r="M13" s="233">
        <f t="shared" si="1"/>
        <v>18750291495.139999</v>
      </c>
      <c r="N13" s="234"/>
    </row>
    <row r="14" spans="1:16">
      <c r="A14" s="237" t="s">
        <v>6984</v>
      </c>
      <c r="B14" s="238" t="s">
        <v>6925</v>
      </c>
      <c r="C14" s="239" t="s">
        <v>6926</v>
      </c>
      <c r="D14" s="240" t="s">
        <v>6927</v>
      </c>
      <c r="E14" s="240" t="s">
        <v>6928</v>
      </c>
      <c r="F14" s="240" t="s">
        <v>6985</v>
      </c>
      <c r="G14" s="241">
        <v>48636514047.800003</v>
      </c>
      <c r="H14" s="240" t="s">
        <v>6986</v>
      </c>
      <c r="I14" s="240" t="s">
        <v>6987</v>
      </c>
      <c r="J14" s="241">
        <v>49488022401.199997</v>
      </c>
      <c r="K14" s="242">
        <f t="shared" ref="K14:K19" si="2">((1+(0.89/100))-1)*10</f>
        <v>8.899999999999908E-2</v>
      </c>
      <c r="L14" s="242">
        <f t="shared" si="0"/>
        <v>478276014.05719757</v>
      </c>
      <c r="M14" s="243">
        <f t="shared" si="1"/>
        <v>49114790061.857201</v>
      </c>
      <c r="N14" s="234"/>
    </row>
    <row r="15" spans="1:16">
      <c r="A15" s="237" t="s">
        <v>6988</v>
      </c>
      <c r="B15" s="238" t="s">
        <v>6933</v>
      </c>
      <c r="C15" s="239" t="s">
        <v>6926</v>
      </c>
      <c r="D15" s="240" t="s">
        <v>6927</v>
      </c>
      <c r="E15" s="240" t="s">
        <v>6928</v>
      </c>
      <c r="F15" s="240" t="s">
        <v>6989</v>
      </c>
      <c r="G15" s="241">
        <v>104058064999.63</v>
      </c>
      <c r="H15" s="240" t="s">
        <v>6990</v>
      </c>
      <c r="I15" s="240" t="s">
        <v>6991</v>
      </c>
      <c r="J15" s="241">
        <v>104976724346.03</v>
      </c>
      <c r="K15" s="242">
        <f t="shared" si="2"/>
        <v>8.899999999999908E-2</v>
      </c>
      <c r="L15" s="242">
        <f t="shared" si="0"/>
        <v>929834692.84509277</v>
      </c>
      <c r="M15" s="243">
        <f t="shared" si="1"/>
        <v>104987899692.4751</v>
      </c>
      <c r="N15" s="234"/>
    </row>
    <row r="16" spans="1:16">
      <c r="A16" s="237" t="s">
        <v>6992</v>
      </c>
      <c r="B16" s="238" t="s">
        <v>6937</v>
      </c>
      <c r="C16" s="239" t="s">
        <v>6926</v>
      </c>
      <c r="D16" s="240" t="s">
        <v>6927</v>
      </c>
      <c r="E16" s="240" t="s">
        <v>6928</v>
      </c>
      <c r="F16" s="240" t="s">
        <v>6989</v>
      </c>
      <c r="G16" s="241">
        <v>95492123523.080002</v>
      </c>
      <c r="H16" s="240" t="s">
        <v>6993</v>
      </c>
      <c r="I16" s="240" t="s">
        <v>6994</v>
      </c>
      <c r="J16" s="241">
        <v>96733038388.479996</v>
      </c>
      <c r="K16" s="242">
        <f t="shared" si="2"/>
        <v>8.899999999999908E-2</v>
      </c>
      <c r="L16" s="242">
        <f t="shared" si="0"/>
        <v>767620586.96824646</v>
      </c>
      <c r="M16" s="243">
        <f t="shared" si="1"/>
        <v>96259744110.048248</v>
      </c>
      <c r="N16" s="234"/>
    </row>
    <row r="17" spans="1:15">
      <c r="A17" s="237" t="s">
        <v>6995</v>
      </c>
      <c r="B17" s="238" t="s">
        <v>6942</v>
      </c>
      <c r="C17" s="239" t="s">
        <v>6926</v>
      </c>
      <c r="D17" s="240" t="s">
        <v>6927</v>
      </c>
      <c r="E17" s="240" t="s">
        <v>6928</v>
      </c>
      <c r="F17" s="240" t="s">
        <v>6996</v>
      </c>
      <c r="G17" s="241">
        <v>87921984274.759995</v>
      </c>
      <c r="H17" s="240" t="s">
        <v>6997</v>
      </c>
      <c r="I17" s="240" t="s">
        <v>6998</v>
      </c>
      <c r="J17" s="241">
        <v>89183417447.919998</v>
      </c>
      <c r="K17" s="242">
        <f t="shared" si="2"/>
        <v>8.899999999999908E-2</v>
      </c>
      <c r="L17" s="242">
        <f t="shared" si="0"/>
        <v>627958007.01274109</v>
      </c>
      <c r="M17" s="243">
        <f t="shared" si="1"/>
        <v>88549942281.772736</v>
      </c>
      <c r="N17" s="234"/>
    </row>
    <row r="18" spans="1:15">
      <c r="A18" s="237" t="s">
        <v>6999</v>
      </c>
      <c r="B18" s="238" t="s">
        <v>6947</v>
      </c>
      <c r="C18" s="239" t="s">
        <v>6926</v>
      </c>
      <c r="D18" s="240" t="s">
        <v>6927</v>
      </c>
      <c r="E18" s="240" t="s">
        <v>6928</v>
      </c>
      <c r="F18" s="240" t="s">
        <v>7000</v>
      </c>
      <c r="G18" s="241">
        <v>95040762732.809998</v>
      </c>
      <c r="H18" s="240" t="s">
        <v>7001</v>
      </c>
      <c r="I18" s="240" t="s">
        <v>7002</v>
      </c>
      <c r="J18" s="241">
        <v>96030171457.210007</v>
      </c>
      <c r="K18" s="242">
        <f t="shared" si="2"/>
        <v>8.899999999999908E-2</v>
      </c>
      <c r="L18" s="242">
        <f t="shared" si="0"/>
        <v>593687216.49273682</v>
      </c>
      <c r="M18" s="243">
        <f t="shared" si="1"/>
        <v>95634449949.302734</v>
      </c>
      <c r="N18" s="234"/>
    </row>
    <row r="19" spans="1:15">
      <c r="A19" s="237" t="s">
        <v>7003</v>
      </c>
      <c r="B19" s="238" t="s">
        <v>6951</v>
      </c>
      <c r="C19" s="239" t="s">
        <v>6926</v>
      </c>
      <c r="D19" s="240" t="s">
        <v>6927</v>
      </c>
      <c r="E19" s="240" t="s">
        <v>6928</v>
      </c>
      <c r="F19" s="240" t="s">
        <v>7000</v>
      </c>
      <c r="G19" s="241">
        <v>74821044247.160004</v>
      </c>
      <c r="H19" s="240" t="s">
        <v>7004</v>
      </c>
      <c r="I19" s="240" t="s">
        <v>7005</v>
      </c>
      <c r="J19" s="241">
        <v>82587991083.169998</v>
      </c>
      <c r="K19" s="242">
        <f t="shared" si="2"/>
        <v>8.899999999999908E-2</v>
      </c>
      <c r="L19" s="242">
        <f t="shared" si="0"/>
        <v>400434418.15185547</v>
      </c>
      <c r="M19" s="243">
        <f t="shared" si="1"/>
        <v>75221478665.311859</v>
      </c>
      <c r="N19" s="234"/>
    </row>
    <row r="20" spans="1:15">
      <c r="L20" s="244">
        <f>SUM(L2:L19)</f>
        <v>7673319203.0225639</v>
      </c>
      <c r="N20" s="234"/>
      <c r="O20" s="111"/>
    </row>
    <row r="21" spans="1:15">
      <c r="A21" s="301"/>
      <c r="B21" s="301"/>
      <c r="C21" s="301"/>
      <c r="D21" s="301"/>
      <c r="E21" s="301"/>
      <c r="F21" s="301"/>
      <c r="G21" s="301"/>
      <c r="H21" s="301"/>
      <c r="I21" s="301"/>
      <c r="J21" s="301"/>
      <c r="K21" s="301"/>
      <c r="L21" s="301"/>
      <c r="M21" s="301"/>
    </row>
    <row r="22" spans="1:15">
      <c r="D22" s="302"/>
      <c r="E22" s="302"/>
      <c r="F22" s="302"/>
      <c r="G22" s="302"/>
      <c r="H22" s="302"/>
      <c r="I22" s="302"/>
      <c r="J22" s="302"/>
      <c r="K22" s="302"/>
      <c r="L22" s="302"/>
      <c r="M22" s="302"/>
    </row>
    <row r="25" spans="1:15" ht="15" customHeight="1">
      <c r="C25" s="298" t="s">
        <v>7006</v>
      </c>
      <c r="D25" s="299"/>
      <c r="E25" s="299"/>
      <c r="F25" s="299"/>
      <c r="G25" s="299"/>
      <c r="H25" s="299"/>
      <c r="I25" s="299"/>
      <c r="J25" s="299"/>
    </row>
    <row r="26" spans="1:15" ht="15" customHeight="1">
      <c r="C26" s="298" t="s">
        <v>7007</v>
      </c>
      <c r="D26" s="299"/>
      <c r="E26" s="299"/>
      <c r="F26" s="299"/>
      <c r="G26" s="299"/>
      <c r="H26" s="299"/>
      <c r="I26" s="299"/>
      <c r="J26" s="299"/>
    </row>
    <row r="27" spans="1:15" ht="15" customHeight="1">
      <c r="C27" s="298" t="s">
        <v>7008</v>
      </c>
      <c r="D27" s="299"/>
      <c r="E27" s="299"/>
      <c r="F27" s="299"/>
      <c r="G27" s="299"/>
      <c r="H27" s="299"/>
      <c r="I27" s="299"/>
      <c r="J27" s="299"/>
    </row>
    <row r="28" spans="1:15" ht="15" customHeight="1">
      <c r="C28" s="298" t="s">
        <v>7009</v>
      </c>
      <c r="D28" s="299"/>
      <c r="E28" s="299"/>
      <c r="F28" s="299"/>
      <c r="G28" s="299"/>
      <c r="H28" s="299"/>
      <c r="I28" s="299"/>
      <c r="J28" s="299"/>
      <c r="L28" s="244">
        <f>0.89/100</f>
        <v>8.8999999999999999E-3</v>
      </c>
    </row>
    <row r="29" spans="1:15" ht="15" customHeight="1">
      <c r="C29" s="298" t="s">
        <v>7010</v>
      </c>
      <c r="D29" s="299"/>
      <c r="E29" s="299"/>
      <c r="F29" s="299"/>
      <c r="G29" s="299"/>
      <c r="H29" s="299"/>
      <c r="I29" s="299"/>
      <c r="J29" s="299"/>
    </row>
    <row r="30" spans="1:15">
      <c r="C30" s="246" t="s">
        <v>7011</v>
      </c>
      <c r="D30" s="246" t="s">
        <v>7012</v>
      </c>
      <c r="E30" s="246" t="s">
        <v>7013</v>
      </c>
      <c r="F30" s="246" t="s">
        <v>7014</v>
      </c>
      <c r="G30" s="246" t="s">
        <v>7015</v>
      </c>
      <c r="H30" s="246" t="s">
        <v>7016</v>
      </c>
      <c r="I30" s="246" t="s">
        <v>6876</v>
      </c>
      <c r="J30" s="246" t="s">
        <v>6923</v>
      </c>
    </row>
    <row r="31" spans="1:15">
      <c r="C31" s="247" t="s">
        <v>6860</v>
      </c>
      <c r="D31" s="247">
        <v>42258564896.640007</v>
      </c>
      <c r="E31" s="247">
        <v>64454905688.540001</v>
      </c>
      <c r="F31" s="247">
        <v>2616180106.3399916</v>
      </c>
      <c r="G31" s="248">
        <f t="shared" ref="G31:G35" si="3">+E31-F31</f>
        <v>61838725582.200012</v>
      </c>
      <c r="H31" s="247">
        <f>+D31+E31-F31</f>
        <v>104097290478.84001</v>
      </c>
      <c r="I31" s="257">
        <f>+J31-H31</f>
        <v>101956609.99462891</v>
      </c>
      <c r="J31" s="233">
        <f>H31*(1+$L$28%)^11</f>
        <v>104199247088.83464</v>
      </c>
    </row>
    <row r="32" spans="1:15">
      <c r="C32" s="247" t="s">
        <v>6861</v>
      </c>
      <c r="D32" s="247">
        <f>H31</f>
        <v>104097290478.84001</v>
      </c>
      <c r="E32" s="247">
        <v>23349781941.919998</v>
      </c>
      <c r="F32" s="247">
        <v>11775557699.920023</v>
      </c>
      <c r="G32" s="248">
        <f t="shared" si="3"/>
        <v>11574224241.999975</v>
      </c>
      <c r="H32" s="247">
        <f>+D32+E32-F32</f>
        <v>115671514720.83998</v>
      </c>
      <c r="I32" s="257">
        <f t="shared" ref="I32:I35" si="4">+J32-H32</f>
        <v>102988888.42153931</v>
      </c>
      <c r="J32" s="233">
        <f>H32*(1+$L$28%)^10</f>
        <v>115774503609.26152</v>
      </c>
    </row>
    <row r="33" spans="3:10">
      <c r="C33" s="247" t="s">
        <v>6862</v>
      </c>
      <c r="D33" s="247">
        <f>H32</f>
        <v>115671514720.83998</v>
      </c>
      <c r="E33" s="247">
        <v>6717520059.3699999</v>
      </c>
      <c r="F33" s="247">
        <v>10571377109.039984</v>
      </c>
      <c r="G33" s="249">
        <f t="shared" si="3"/>
        <v>-3853857049.6699839</v>
      </c>
      <c r="H33" s="247">
        <f t="shared" ref="H33:H35" si="5">+D33+E33-F33</f>
        <v>111817657671.17</v>
      </c>
      <c r="I33" s="257">
        <f t="shared" si="4"/>
        <v>89597835.893051147</v>
      </c>
      <c r="J33" s="233">
        <f>H33*(1+$L$28%)^9</f>
        <v>111907255507.06305</v>
      </c>
    </row>
    <row r="34" spans="3:10">
      <c r="C34" s="247" t="s">
        <v>6863</v>
      </c>
      <c r="D34" s="247">
        <f>H33</f>
        <v>111817657671.17</v>
      </c>
      <c r="E34" s="247">
        <v>20299079955.93</v>
      </c>
      <c r="F34" s="247">
        <v>21977118123.160011</v>
      </c>
      <c r="G34" s="247">
        <f>+E34-F34</f>
        <v>-1678038167.230011</v>
      </c>
      <c r="H34" s="247">
        <f t="shared" si="5"/>
        <v>110139619503.94</v>
      </c>
      <c r="I34" s="257">
        <f t="shared" si="4"/>
        <v>78443841.081359863</v>
      </c>
      <c r="J34" s="233">
        <f>H34*(1+$L$28%)^8</f>
        <v>110218063345.02136</v>
      </c>
    </row>
    <row r="35" spans="3:10">
      <c r="C35" s="247" t="s">
        <v>6864</v>
      </c>
      <c r="D35" s="247">
        <f t="shared" ref="D35" si="6">H34</f>
        <v>110139619503.94</v>
      </c>
      <c r="E35" s="247">
        <v>12175588700.6</v>
      </c>
      <c r="F35" s="247">
        <v>16012728794.859989</v>
      </c>
      <c r="G35" s="247">
        <f t="shared" si="3"/>
        <v>-3837140094.2599888</v>
      </c>
      <c r="H35" s="247">
        <f t="shared" si="5"/>
        <v>106302479409.68002</v>
      </c>
      <c r="I35" s="257">
        <f t="shared" si="4"/>
        <v>66244129.756088257</v>
      </c>
      <c r="J35" s="233">
        <f>H35*(1+$L$28%)^7</f>
        <v>106368723539.43611</v>
      </c>
    </row>
    <row r="36" spans="3:10">
      <c r="C36" s="250"/>
      <c r="D36" s="251"/>
      <c r="E36" s="256">
        <f>SUM(E31:E35)</f>
        <v>126996876346.35999</v>
      </c>
      <c r="F36" s="256">
        <f>SUM(F31:F35)</f>
        <v>62952961833.319992</v>
      </c>
      <c r="G36" s="250"/>
      <c r="H36" s="252"/>
    </row>
    <row r="37" spans="3:10">
      <c r="C37" s="245"/>
      <c r="D37" s="245"/>
      <c r="E37" s="245"/>
      <c r="F37" s="245"/>
      <c r="G37" s="245"/>
      <c r="H37" s="245"/>
      <c r="I37" s="258">
        <f>SUM(I31:I36)</f>
        <v>439231305.14666748</v>
      </c>
      <c r="J37" s="259">
        <f>SUM(J31:J36)</f>
        <v>548467793089.61664</v>
      </c>
    </row>
    <row r="43" spans="3:10">
      <c r="C43" s="303" t="s">
        <v>7006</v>
      </c>
      <c r="D43" s="304"/>
      <c r="E43" s="304"/>
      <c r="F43" s="304"/>
      <c r="G43" s="304"/>
      <c r="H43" s="305"/>
    </row>
    <row r="44" spans="3:10">
      <c r="C44" s="298" t="s">
        <v>7008</v>
      </c>
      <c r="D44" s="299"/>
      <c r="E44" s="299"/>
      <c r="F44" s="299"/>
      <c r="G44" s="299"/>
      <c r="H44" s="300"/>
    </row>
    <row r="45" spans="3:10">
      <c r="C45" s="298" t="s">
        <v>7017</v>
      </c>
      <c r="D45" s="299"/>
      <c r="E45" s="299"/>
      <c r="F45" s="299"/>
      <c r="G45" s="299"/>
      <c r="H45" s="300"/>
      <c r="J45" s="244">
        <f>0.8/100</f>
        <v>8.0000000000000002E-3</v>
      </c>
    </row>
    <row r="46" spans="3:10">
      <c r="C46" s="298" t="s">
        <v>7018</v>
      </c>
      <c r="D46" s="299"/>
      <c r="E46" s="299"/>
      <c r="F46" s="299"/>
      <c r="G46" s="299"/>
      <c r="H46" s="300"/>
    </row>
    <row r="47" spans="3:10">
      <c r="C47" s="246" t="s">
        <v>7011</v>
      </c>
      <c r="D47" s="246" t="s">
        <v>7012</v>
      </c>
      <c r="E47" s="246" t="s">
        <v>7013</v>
      </c>
      <c r="F47" s="246" t="s">
        <v>7014</v>
      </c>
      <c r="G47" s="246" t="s">
        <v>7015</v>
      </c>
      <c r="H47" s="246" t="s">
        <v>7016</v>
      </c>
      <c r="I47" s="246" t="s">
        <v>6876</v>
      </c>
      <c r="J47" s="246" t="s">
        <v>6923</v>
      </c>
    </row>
    <row r="48" spans="3:10">
      <c r="C48" s="247" t="s">
        <v>6860</v>
      </c>
      <c r="D48" s="247">
        <v>101379801086.31001</v>
      </c>
      <c r="E48" s="247">
        <v>23897217616.919998</v>
      </c>
      <c r="F48" s="247">
        <v>698935549.88</v>
      </c>
      <c r="G48" s="247">
        <v>23198282067.039997</v>
      </c>
      <c r="H48" s="247">
        <v>124578083153.35001</v>
      </c>
      <c r="I48" s="257">
        <f>+J48-H48</f>
        <v>109672575.18643188</v>
      </c>
      <c r="J48" s="233">
        <f>H48*(1+$J$45%)^11</f>
        <v>124687755728.53644</v>
      </c>
    </row>
    <row r="49" spans="3:10">
      <c r="C49" s="247" t="s">
        <v>6861</v>
      </c>
      <c r="D49" s="247">
        <v>124578083153.35001</v>
      </c>
      <c r="E49" s="247">
        <v>12792993740.17</v>
      </c>
      <c r="F49" s="247">
        <v>32617566054.850006</v>
      </c>
      <c r="G49" s="247">
        <v>-19824572314.680008</v>
      </c>
      <c r="H49" s="247">
        <v>104753510838.67</v>
      </c>
      <c r="I49" s="257">
        <f t="shared" ref="I49:I52" si="7">+J49-H49</f>
        <v>83832984.119155884</v>
      </c>
      <c r="J49" s="233">
        <f>H49*(1+$J$45%)^10</f>
        <v>104837343822.78915</v>
      </c>
    </row>
    <row r="50" spans="3:10">
      <c r="C50" s="247" t="s">
        <v>6862</v>
      </c>
      <c r="D50" s="247">
        <v>104753510838.67</v>
      </c>
      <c r="E50" s="247">
        <v>14930370910.530001</v>
      </c>
      <c r="F50" s="247">
        <v>18696457178.929985</v>
      </c>
      <c r="G50" s="247">
        <v>-3766086268.3999844</v>
      </c>
      <c r="H50" s="247">
        <v>100987424570.27002</v>
      </c>
      <c r="I50" s="257">
        <f t="shared" si="7"/>
        <v>72734217.537109375</v>
      </c>
      <c r="J50" s="233">
        <f>H50*(1+$J$45%)^9</f>
        <v>101060158787.80713</v>
      </c>
    </row>
    <row r="51" spans="3:10">
      <c r="C51" s="247" t="s">
        <v>6863</v>
      </c>
      <c r="D51" s="247">
        <v>100987424570.27002</v>
      </c>
      <c r="E51" s="247">
        <v>11052798916.16</v>
      </c>
      <c r="F51" s="247">
        <v>14687385701.900002</v>
      </c>
      <c r="G51" s="247">
        <v>-3634586785.7400017</v>
      </c>
      <c r="H51" s="247">
        <v>97352837784.530029</v>
      </c>
      <c r="I51" s="257">
        <f t="shared" si="7"/>
        <v>62323264.602310181</v>
      </c>
      <c r="J51" s="233">
        <f>H51*(1+$J$45%)^8</f>
        <v>97415161049.132339</v>
      </c>
    </row>
    <row r="52" spans="3:10">
      <c r="C52" s="247" t="s">
        <v>6864</v>
      </c>
      <c r="D52" s="247">
        <v>97352837784.530029</v>
      </c>
      <c r="E52" s="247">
        <v>8102154099.5299997</v>
      </c>
      <c r="F52" s="247">
        <v>6093228006.0200043</v>
      </c>
      <c r="G52" s="247">
        <v>2008926093.5099955</v>
      </c>
      <c r="H52" s="247">
        <v>99361763878.040024</v>
      </c>
      <c r="I52" s="257">
        <f t="shared" si="7"/>
        <v>55655943.77355957</v>
      </c>
      <c r="J52" s="233">
        <f>H52*(1+$J$45%)^7</f>
        <v>99417419821.813583</v>
      </c>
    </row>
    <row r="53" spans="3:10">
      <c r="C53" s="247" t="s">
        <v>6865</v>
      </c>
      <c r="D53" s="247">
        <v>99361763878.040024</v>
      </c>
      <c r="E53" s="247">
        <v>6945913341.0600004</v>
      </c>
      <c r="F53" s="247">
        <v>8664781338.1900024</v>
      </c>
      <c r="G53" s="247">
        <v>-1718867997.130002</v>
      </c>
      <c r="H53" s="247">
        <v>97642895880.910019</v>
      </c>
      <c r="I53" s="257">
        <f t="shared" ref="I53:I59" si="8">+J53-H53</f>
        <v>46877964.740829468</v>
      </c>
      <c r="J53" s="233">
        <f>H53*(1+$J$45%)^6</f>
        <v>97689773845.650848</v>
      </c>
    </row>
    <row r="54" spans="3:10">
      <c r="C54" s="247" t="s">
        <v>6866</v>
      </c>
      <c r="D54" s="247">
        <v>98420183815.160004</v>
      </c>
      <c r="E54" s="247">
        <v>18483732536.049999</v>
      </c>
      <c r="F54" s="247">
        <v>18035893457.009998</v>
      </c>
      <c r="G54" s="247">
        <v>447839079.04000092</v>
      </c>
      <c r="H54" s="247">
        <v>98868022894.200012</v>
      </c>
      <c r="I54" s="257">
        <f t="shared" si="8"/>
        <v>39553537.217422485</v>
      </c>
      <c r="J54" s="233">
        <f>H54*(1+$J$45%)^5</f>
        <v>98907576431.417435</v>
      </c>
    </row>
    <row r="55" spans="3:10">
      <c r="C55" s="256" t="s">
        <v>6867</v>
      </c>
      <c r="D55" s="256">
        <v>98922228902.800003</v>
      </c>
      <c r="E55" s="256">
        <v>9601196948.0699997</v>
      </c>
      <c r="F55" s="256">
        <v>6089089826.9599943</v>
      </c>
      <c r="G55" s="247">
        <v>3512107121.1100054</v>
      </c>
      <c r="H55" s="247">
        <v>102434336023.91</v>
      </c>
      <c r="I55" s="257">
        <f t="shared" si="8"/>
        <v>32782921.215988159</v>
      </c>
      <c r="J55" s="233">
        <f>H55*(1+$J$45%)^4</f>
        <v>102467118945.12599</v>
      </c>
    </row>
    <row r="56" spans="3:10">
      <c r="C56" s="247" t="s">
        <v>6868</v>
      </c>
      <c r="D56" s="247">
        <v>102910285183.85001</v>
      </c>
      <c r="E56" s="247">
        <v>8740469532.0400009</v>
      </c>
      <c r="F56" s="247">
        <v>10022292452.570032</v>
      </c>
      <c r="G56" s="247">
        <v>-1281822920.5300312</v>
      </c>
      <c r="H56" s="247">
        <v>101628462263.31998</v>
      </c>
      <c r="I56" s="257">
        <f t="shared" si="8"/>
        <v>24392782.261734009</v>
      </c>
      <c r="J56" s="233">
        <f>H56*(1+$J$45%)^3</f>
        <v>101652855045.58171</v>
      </c>
    </row>
    <row r="57" spans="3:10">
      <c r="C57" s="247" t="s">
        <v>6869</v>
      </c>
      <c r="D57" s="247">
        <v>101628462263.31998</v>
      </c>
      <c r="E57" s="247">
        <v>14796451989.84</v>
      </c>
      <c r="F57" s="247">
        <v>23521471462.699974</v>
      </c>
      <c r="G57" s="247">
        <v>-8725019472.8599739</v>
      </c>
      <c r="H57" s="247">
        <v>92903442790.459991</v>
      </c>
      <c r="I57" s="257">
        <f t="shared" si="8"/>
        <v>14865145.428527832</v>
      </c>
      <c r="J57" s="233">
        <f>H57*(1+$J$45%)^2</f>
        <v>92918307935.888519</v>
      </c>
    </row>
    <row r="58" spans="3:10">
      <c r="C58" s="247" t="s">
        <v>6870</v>
      </c>
      <c r="D58" s="247">
        <v>92903592792.779999</v>
      </c>
      <c r="E58" s="247">
        <v>16443559610.26</v>
      </c>
      <c r="F58" s="247">
        <v>27620338983.13002</v>
      </c>
      <c r="G58" s="247">
        <v>-11176779372.87002</v>
      </c>
      <c r="H58" s="247">
        <v>81726813419.909973</v>
      </c>
      <c r="I58" s="257">
        <f t="shared" si="8"/>
        <v>6538145.0735931396</v>
      </c>
      <c r="J58" s="233">
        <f>H58*(1+$J$45%)^1</f>
        <v>81733351564.983566</v>
      </c>
    </row>
    <row r="59" spans="3:10">
      <c r="C59" s="247" t="s">
        <v>6871</v>
      </c>
      <c r="D59" s="247">
        <v>81726813419.909973</v>
      </c>
      <c r="E59" s="247">
        <v>21371881469.830002</v>
      </c>
      <c r="F59" s="247">
        <v>39252293307.429993</v>
      </c>
      <c r="G59" s="247">
        <v>-17880411837.599991</v>
      </c>
      <c r="H59" s="247">
        <v>63846401582.309982</v>
      </c>
      <c r="I59" s="257">
        <f t="shared" si="8"/>
        <v>0</v>
      </c>
      <c r="J59" s="233">
        <f>H59*(1+$J$45%)^0</f>
        <v>63846401582.309982</v>
      </c>
    </row>
    <row r="60" spans="3:10">
      <c r="C60" s="250"/>
      <c r="D60" s="251"/>
      <c r="E60" s="247">
        <v>167158740710.46002</v>
      </c>
      <c r="F60" s="247">
        <v>205999733319.57001</v>
      </c>
      <c r="G60" s="250"/>
      <c r="H60" s="252"/>
    </row>
    <row r="61" spans="3:10">
      <c r="C61" s="245"/>
      <c r="D61" s="245"/>
      <c r="E61" s="245"/>
      <c r="F61" s="260"/>
      <c r="G61" s="253"/>
      <c r="H61" s="245"/>
      <c r="I61" s="258">
        <f>SUM(I48:I60)</f>
        <v>549229481.15666199</v>
      </c>
      <c r="J61" s="258">
        <f>SUM(J48:J60)</f>
        <v>1166633224561.0369</v>
      </c>
    </row>
  </sheetData>
  <mergeCells count="11">
    <mergeCell ref="A21:M21"/>
    <mergeCell ref="D22:M22"/>
    <mergeCell ref="C43:H43"/>
    <mergeCell ref="C44:H44"/>
    <mergeCell ref="C45:H45"/>
    <mergeCell ref="C46:H46"/>
    <mergeCell ref="C25:J25"/>
    <mergeCell ref="C26:J26"/>
    <mergeCell ref="C27:J27"/>
    <mergeCell ref="C28:J28"/>
    <mergeCell ref="C29:J29"/>
  </mergeCells>
  <conditionalFormatting sqref="G31:G35">
    <cfRule type="cellIs" dxfId="7" priority="1" operator="equal">
      <formula>0</formula>
    </cfRule>
    <cfRule type="cellIs" dxfId="6" priority="2" operator="greaterThan">
      <formula>0</formula>
    </cfRule>
    <cfRule type="cellIs" dxfId="5" priority="3" operator="lessThan">
      <formula>0</formula>
    </cfRule>
    <cfRule type="cellIs" dxfId="4" priority="4" operator="greaterThan">
      <formula>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workbookViewId="0">
      <selection activeCell="B2" sqref="B2:G14"/>
    </sheetView>
  </sheetViews>
  <sheetFormatPr baseColWidth="10" defaultRowHeight="14.25"/>
  <cols>
    <col min="1" max="1" width="11.42578125" style="245"/>
    <col min="2" max="2" width="14.42578125" style="245" bestFit="1" customWidth="1"/>
    <col min="3" max="3" width="21.28515625" style="245" bestFit="1" customWidth="1"/>
    <col min="4" max="5" width="22.7109375" style="245" bestFit="1" customWidth="1"/>
    <col min="6" max="6" width="22.85546875" style="245" bestFit="1" customWidth="1"/>
    <col min="7" max="7" width="21.28515625" style="245" bestFit="1" customWidth="1"/>
    <col min="8" max="8" width="20.42578125" style="245" bestFit="1" customWidth="1"/>
    <col min="9" max="9" width="30.140625" style="245" customWidth="1"/>
    <col min="10" max="10" width="20.28515625" style="245" customWidth="1"/>
    <col min="11" max="11" width="20.7109375" style="245" bestFit="1" customWidth="1"/>
    <col min="12" max="12" width="21.85546875" style="245" customWidth="1"/>
    <col min="13" max="16" width="11.42578125" style="245"/>
    <col min="17" max="17" width="20.28515625" style="245" bestFit="1" customWidth="1"/>
    <col min="18" max="257" width="11.42578125" style="245"/>
    <col min="258" max="258" width="14.42578125" style="245" bestFit="1" customWidth="1"/>
    <col min="259" max="261" width="22.85546875" style="245" bestFit="1" customWidth="1"/>
    <col min="262" max="262" width="22.28515625" style="245" bestFit="1" customWidth="1"/>
    <col min="263" max="263" width="22.85546875" style="245" bestFit="1" customWidth="1"/>
    <col min="264" max="264" width="20.42578125" style="245" bestFit="1" customWidth="1"/>
    <col min="265" max="265" width="30.140625" style="245" customWidth="1"/>
    <col min="266" max="266" width="20.28515625" style="245" customWidth="1"/>
    <col min="267" max="267" width="20.7109375" style="245" bestFit="1" customWidth="1"/>
    <col min="268" max="268" width="21.85546875" style="245" customWidth="1"/>
    <col min="269" max="272" width="11.42578125" style="245"/>
    <col min="273" max="273" width="20.28515625" style="245" bestFit="1" customWidth="1"/>
    <col min="274" max="513" width="11.42578125" style="245"/>
    <col min="514" max="514" width="14.42578125" style="245" bestFit="1" customWidth="1"/>
    <col min="515" max="517" width="22.85546875" style="245" bestFit="1" customWidth="1"/>
    <col min="518" max="518" width="22.28515625" style="245" bestFit="1" customWidth="1"/>
    <col min="519" max="519" width="22.85546875" style="245" bestFit="1" customWidth="1"/>
    <col min="520" max="520" width="20.42578125" style="245" bestFit="1" customWidth="1"/>
    <col min="521" max="521" width="30.140625" style="245" customWidth="1"/>
    <col min="522" max="522" width="20.28515625" style="245" customWidth="1"/>
    <col min="523" max="523" width="20.7109375" style="245" bestFit="1" customWidth="1"/>
    <col min="524" max="524" width="21.85546875" style="245" customWidth="1"/>
    <col min="525" max="528" width="11.42578125" style="245"/>
    <col min="529" max="529" width="20.28515625" style="245" bestFit="1" customWidth="1"/>
    <col min="530" max="769" width="11.42578125" style="245"/>
    <col min="770" max="770" width="14.42578125" style="245" bestFit="1" customWidth="1"/>
    <col min="771" max="773" width="22.85546875" style="245" bestFit="1" customWidth="1"/>
    <col min="774" max="774" width="22.28515625" style="245" bestFit="1" customWidth="1"/>
    <col min="775" max="775" width="22.85546875" style="245" bestFit="1" customWidth="1"/>
    <col min="776" max="776" width="20.42578125" style="245" bestFit="1" customWidth="1"/>
    <col min="777" max="777" width="30.140625" style="245" customWidth="1"/>
    <col min="778" max="778" width="20.28515625" style="245" customWidth="1"/>
    <col min="779" max="779" width="20.7109375" style="245" bestFit="1" customWidth="1"/>
    <col min="780" max="780" width="21.85546875" style="245" customWidth="1"/>
    <col min="781" max="784" width="11.42578125" style="245"/>
    <col min="785" max="785" width="20.28515625" style="245" bestFit="1" customWidth="1"/>
    <col min="786" max="1025" width="11.42578125" style="245"/>
    <col min="1026" max="1026" width="14.42578125" style="245" bestFit="1" customWidth="1"/>
    <col min="1027" max="1029" width="22.85546875" style="245" bestFit="1" customWidth="1"/>
    <col min="1030" max="1030" width="22.28515625" style="245" bestFit="1" customWidth="1"/>
    <col min="1031" max="1031" width="22.85546875" style="245" bestFit="1" customWidth="1"/>
    <col min="1032" max="1032" width="20.42578125" style="245" bestFit="1" customWidth="1"/>
    <col min="1033" max="1033" width="30.140625" style="245" customWidth="1"/>
    <col min="1034" max="1034" width="20.28515625" style="245" customWidth="1"/>
    <col min="1035" max="1035" width="20.7109375" style="245" bestFit="1" customWidth="1"/>
    <col min="1036" max="1036" width="21.85546875" style="245" customWidth="1"/>
    <col min="1037" max="1040" width="11.42578125" style="245"/>
    <col min="1041" max="1041" width="20.28515625" style="245" bestFit="1" customWidth="1"/>
    <col min="1042" max="1281" width="11.42578125" style="245"/>
    <col min="1282" max="1282" width="14.42578125" style="245" bestFit="1" customWidth="1"/>
    <col min="1283" max="1285" width="22.85546875" style="245" bestFit="1" customWidth="1"/>
    <col min="1286" max="1286" width="22.28515625" style="245" bestFit="1" customWidth="1"/>
    <col min="1287" max="1287" width="22.85546875" style="245" bestFit="1" customWidth="1"/>
    <col min="1288" max="1288" width="20.42578125" style="245" bestFit="1" customWidth="1"/>
    <col min="1289" max="1289" width="30.140625" style="245" customWidth="1"/>
    <col min="1290" max="1290" width="20.28515625" style="245" customWidth="1"/>
    <col min="1291" max="1291" width="20.7109375" style="245" bestFit="1" customWidth="1"/>
    <col min="1292" max="1292" width="21.85546875" style="245" customWidth="1"/>
    <col min="1293" max="1296" width="11.42578125" style="245"/>
    <col min="1297" max="1297" width="20.28515625" style="245" bestFit="1" customWidth="1"/>
    <col min="1298" max="1537" width="11.42578125" style="245"/>
    <col min="1538" max="1538" width="14.42578125" style="245" bestFit="1" customWidth="1"/>
    <col min="1539" max="1541" width="22.85546875" style="245" bestFit="1" customWidth="1"/>
    <col min="1542" max="1542" width="22.28515625" style="245" bestFit="1" customWidth="1"/>
    <col min="1543" max="1543" width="22.85546875" style="245" bestFit="1" customWidth="1"/>
    <col min="1544" max="1544" width="20.42578125" style="245" bestFit="1" customWidth="1"/>
    <col min="1545" max="1545" width="30.140625" style="245" customWidth="1"/>
    <col min="1546" max="1546" width="20.28515625" style="245" customWidth="1"/>
    <col min="1547" max="1547" width="20.7109375" style="245" bestFit="1" customWidth="1"/>
    <col min="1548" max="1548" width="21.85546875" style="245" customWidth="1"/>
    <col min="1549" max="1552" width="11.42578125" style="245"/>
    <col min="1553" max="1553" width="20.28515625" style="245" bestFit="1" customWidth="1"/>
    <col min="1554" max="1793" width="11.42578125" style="245"/>
    <col min="1794" max="1794" width="14.42578125" style="245" bestFit="1" customWidth="1"/>
    <col min="1795" max="1797" width="22.85546875" style="245" bestFit="1" customWidth="1"/>
    <col min="1798" max="1798" width="22.28515625" style="245" bestFit="1" customWidth="1"/>
    <col min="1799" max="1799" width="22.85546875" style="245" bestFit="1" customWidth="1"/>
    <col min="1800" max="1800" width="20.42578125" style="245" bestFit="1" customWidth="1"/>
    <col min="1801" max="1801" width="30.140625" style="245" customWidth="1"/>
    <col min="1802" max="1802" width="20.28515625" style="245" customWidth="1"/>
    <col min="1803" max="1803" width="20.7109375" style="245" bestFit="1" customWidth="1"/>
    <col min="1804" max="1804" width="21.85546875" style="245" customWidth="1"/>
    <col min="1805" max="1808" width="11.42578125" style="245"/>
    <col min="1809" max="1809" width="20.28515625" style="245" bestFit="1" customWidth="1"/>
    <col min="1810" max="2049" width="11.42578125" style="245"/>
    <col min="2050" max="2050" width="14.42578125" style="245" bestFit="1" customWidth="1"/>
    <col min="2051" max="2053" width="22.85546875" style="245" bestFit="1" customWidth="1"/>
    <col min="2054" max="2054" width="22.28515625" style="245" bestFit="1" customWidth="1"/>
    <col min="2055" max="2055" width="22.85546875" style="245" bestFit="1" customWidth="1"/>
    <col min="2056" max="2056" width="20.42578125" style="245" bestFit="1" customWidth="1"/>
    <col min="2057" max="2057" width="30.140625" style="245" customWidth="1"/>
    <col min="2058" max="2058" width="20.28515625" style="245" customWidth="1"/>
    <col min="2059" max="2059" width="20.7109375" style="245" bestFit="1" customWidth="1"/>
    <col min="2060" max="2060" width="21.85546875" style="245" customWidth="1"/>
    <col min="2061" max="2064" width="11.42578125" style="245"/>
    <col min="2065" max="2065" width="20.28515625" style="245" bestFit="1" customWidth="1"/>
    <col min="2066" max="2305" width="11.42578125" style="245"/>
    <col min="2306" max="2306" width="14.42578125" style="245" bestFit="1" customWidth="1"/>
    <col min="2307" max="2309" width="22.85546875" style="245" bestFit="1" customWidth="1"/>
    <col min="2310" max="2310" width="22.28515625" style="245" bestFit="1" customWidth="1"/>
    <col min="2311" max="2311" width="22.85546875" style="245" bestFit="1" customWidth="1"/>
    <col min="2312" max="2312" width="20.42578125" style="245" bestFit="1" customWidth="1"/>
    <col min="2313" max="2313" width="30.140625" style="245" customWidth="1"/>
    <col min="2314" max="2314" width="20.28515625" style="245" customWidth="1"/>
    <col min="2315" max="2315" width="20.7109375" style="245" bestFit="1" customWidth="1"/>
    <col min="2316" max="2316" width="21.85546875" style="245" customWidth="1"/>
    <col min="2317" max="2320" width="11.42578125" style="245"/>
    <col min="2321" max="2321" width="20.28515625" style="245" bestFit="1" customWidth="1"/>
    <col min="2322" max="2561" width="11.42578125" style="245"/>
    <col min="2562" max="2562" width="14.42578125" style="245" bestFit="1" customWidth="1"/>
    <col min="2563" max="2565" width="22.85546875" style="245" bestFit="1" customWidth="1"/>
    <col min="2566" max="2566" width="22.28515625" style="245" bestFit="1" customWidth="1"/>
    <col min="2567" max="2567" width="22.85546875" style="245" bestFit="1" customWidth="1"/>
    <col min="2568" max="2568" width="20.42578125" style="245" bestFit="1" customWidth="1"/>
    <col min="2569" max="2569" width="30.140625" style="245" customWidth="1"/>
    <col min="2570" max="2570" width="20.28515625" style="245" customWidth="1"/>
    <col min="2571" max="2571" width="20.7109375" style="245" bestFit="1" customWidth="1"/>
    <col min="2572" max="2572" width="21.85546875" style="245" customWidth="1"/>
    <col min="2573" max="2576" width="11.42578125" style="245"/>
    <col min="2577" max="2577" width="20.28515625" style="245" bestFit="1" customWidth="1"/>
    <col min="2578" max="2817" width="11.42578125" style="245"/>
    <col min="2818" max="2818" width="14.42578125" style="245" bestFit="1" customWidth="1"/>
    <col min="2819" max="2821" width="22.85546875" style="245" bestFit="1" customWidth="1"/>
    <col min="2822" max="2822" width="22.28515625" style="245" bestFit="1" customWidth="1"/>
    <col min="2823" max="2823" width="22.85546875" style="245" bestFit="1" customWidth="1"/>
    <col min="2824" max="2824" width="20.42578125" style="245" bestFit="1" customWidth="1"/>
    <col min="2825" max="2825" width="30.140625" style="245" customWidth="1"/>
    <col min="2826" max="2826" width="20.28515625" style="245" customWidth="1"/>
    <col min="2827" max="2827" width="20.7109375" style="245" bestFit="1" customWidth="1"/>
    <col min="2828" max="2828" width="21.85546875" style="245" customWidth="1"/>
    <col min="2829" max="2832" width="11.42578125" style="245"/>
    <col min="2833" max="2833" width="20.28515625" style="245" bestFit="1" customWidth="1"/>
    <col min="2834" max="3073" width="11.42578125" style="245"/>
    <col min="3074" max="3074" width="14.42578125" style="245" bestFit="1" customWidth="1"/>
    <col min="3075" max="3077" width="22.85546875" style="245" bestFit="1" customWidth="1"/>
    <col min="3078" max="3078" width="22.28515625" style="245" bestFit="1" customWidth="1"/>
    <col min="3079" max="3079" width="22.85546875" style="245" bestFit="1" customWidth="1"/>
    <col min="3080" max="3080" width="20.42578125" style="245" bestFit="1" customWidth="1"/>
    <col min="3081" max="3081" width="30.140625" style="245" customWidth="1"/>
    <col min="3082" max="3082" width="20.28515625" style="245" customWidth="1"/>
    <col min="3083" max="3083" width="20.7109375" style="245" bestFit="1" customWidth="1"/>
    <col min="3084" max="3084" width="21.85546875" style="245" customWidth="1"/>
    <col min="3085" max="3088" width="11.42578125" style="245"/>
    <col min="3089" max="3089" width="20.28515625" style="245" bestFit="1" customWidth="1"/>
    <col min="3090" max="3329" width="11.42578125" style="245"/>
    <col min="3330" max="3330" width="14.42578125" style="245" bestFit="1" customWidth="1"/>
    <col min="3331" max="3333" width="22.85546875" style="245" bestFit="1" customWidth="1"/>
    <col min="3334" max="3334" width="22.28515625" style="245" bestFit="1" customWidth="1"/>
    <col min="3335" max="3335" width="22.85546875" style="245" bestFit="1" customWidth="1"/>
    <col min="3336" max="3336" width="20.42578125" style="245" bestFit="1" customWidth="1"/>
    <col min="3337" max="3337" width="30.140625" style="245" customWidth="1"/>
    <col min="3338" max="3338" width="20.28515625" style="245" customWidth="1"/>
    <col min="3339" max="3339" width="20.7109375" style="245" bestFit="1" customWidth="1"/>
    <col min="3340" max="3340" width="21.85546875" style="245" customWidth="1"/>
    <col min="3341" max="3344" width="11.42578125" style="245"/>
    <col min="3345" max="3345" width="20.28515625" style="245" bestFit="1" customWidth="1"/>
    <col min="3346" max="3585" width="11.42578125" style="245"/>
    <col min="3586" max="3586" width="14.42578125" style="245" bestFit="1" customWidth="1"/>
    <col min="3587" max="3589" width="22.85546875" style="245" bestFit="1" customWidth="1"/>
    <col min="3590" max="3590" width="22.28515625" style="245" bestFit="1" customWidth="1"/>
    <col min="3591" max="3591" width="22.85546875" style="245" bestFit="1" customWidth="1"/>
    <col min="3592" max="3592" width="20.42578125" style="245" bestFit="1" customWidth="1"/>
    <col min="3593" max="3593" width="30.140625" style="245" customWidth="1"/>
    <col min="3594" max="3594" width="20.28515625" style="245" customWidth="1"/>
    <col min="3595" max="3595" width="20.7109375" style="245" bestFit="1" customWidth="1"/>
    <col min="3596" max="3596" width="21.85546875" style="245" customWidth="1"/>
    <col min="3597" max="3600" width="11.42578125" style="245"/>
    <col min="3601" max="3601" width="20.28515625" style="245" bestFit="1" customWidth="1"/>
    <col min="3602" max="3841" width="11.42578125" style="245"/>
    <col min="3842" max="3842" width="14.42578125" style="245" bestFit="1" customWidth="1"/>
    <col min="3843" max="3845" width="22.85546875" style="245" bestFit="1" customWidth="1"/>
    <col min="3846" max="3846" width="22.28515625" style="245" bestFit="1" customWidth="1"/>
    <col min="3847" max="3847" width="22.85546875" style="245" bestFit="1" customWidth="1"/>
    <col min="3848" max="3848" width="20.42578125" style="245" bestFit="1" customWidth="1"/>
    <col min="3849" max="3849" width="30.140625" style="245" customWidth="1"/>
    <col min="3850" max="3850" width="20.28515625" style="245" customWidth="1"/>
    <col min="3851" max="3851" width="20.7109375" style="245" bestFit="1" customWidth="1"/>
    <col min="3852" max="3852" width="21.85546875" style="245" customWidth="1"/>
    <col min="3853" max="3856" width="11.42578125" style="245"/>
    <col min="3857" max="3857" width="20.28515625" style="245" bestFit="1" customWidth="1"/>
    <col min="3858" max="4097" width="11.42578125" style="245"/>
    <col min="4098" max="4098" width="14.42578125" style="245" bestFit="1" customWidth="1"/>
    <col min="4099" max="4101" width="22.85546875" style="245" bestFit="1" customWidth="1"/>
    <col min="4102" max="4102" width="22.28515625" style="245" bestFit="1" customWidth="1"/>
    <col min="4103" max="4103" width="22.85546875" style="245" bestFit="1" customWidth="1"/>
    <col min="4104" max="4104" width="20.42578125" style="245" bestFit="1" customWidth="1"/>
    <col min="4105" max="4105" width="30.140625" style="245" customWidth="1"/>
    <col min="4106" max="4106" width="20.28515625" style="245" customWidth="1"/>
    <col min="4107" max="4107" width="20.7109375" style="245" bestFit="1" customWidth="1"/>
    <col min="4108" max="4108" width="21.85546875" style="245" customWidth="1"/>
    <col min="4109" max="4112" width="11.42578125" style="245"/>
    <col min="4113" max="4113" width="20.28515625" style="245" bestFit="1" customWidth="1"/>
    <col min="4114" max="4353" width="11.42578125" style="245"/>
    <col min="4354" max="4354" width="14.42578125" style="245" bestFit="1" customWidth="1"/>
    <col min="4355" max="4357" width="22.85546875" style="245" bestFit="1" customWidth="1"/>
    <col min="4358" max="4358" width="22.28515625" style="245" bestFit="1" customWidth="1"/>
    <col min="4359" max="4359" width="22.85546875" style="245" bestFit="1" customWidth="1"/>
    <col min="4360" max="4360" width="20.42578125" style="245" bestFit="1" customWidth="1"/>
    <col min="4361" max="4361" width="30.140625" style="245" customWidth="1"/>
    <col min="4362" max="4362" width="20.28515625" style="245" customWidth="1"/>
    <col min="4363" max="4363" width="20.7109375" style="245" bestFit="1" customWidth="1"/>
    <col min="4364" max="4364" width="21.85546875" style="245" customWidth="1"/>
    <col min="4365" max="4368" width="11.42578125" style="245"/>
    <col min="4369" max="4369" width="20.28515625" style="245" bestFit="1" customWidth="1"/>
    <col min="4370" max="4609" width="11.42578125" style="245"/>
    <col min="4610" max="4610" width="14.42578125" style="245" bestFit="1" customWidth="1"/>
    <col min="4611" max="4613" width="22.85546875" style="245" bestFit="1" customWidth="1"/>
    <col min="4614" max="4614" width="22.28515625" style="245" bestFit="1" customWidth="1"/>
    <col min="4615" max="4615" width="22.85546875" style="245" bestFit="1" customWidth="1"/>
    <col min="4616" max="4616" width="20.42578125" style="245" bestFit="1" customWidth="1"/>
    <col min="4617" max="4617" width="30.140625" style="245" customWidth="1"/>
    <col min="4618" max="4618" width="20.28515625" style="245" customWidth="1"/>
    <col min="4619" max="4619" width="20.7109375" style="245" bestFit="1" customWidth="1"/>
    <col min="4620" max="4620" width="21.85546875" style="245" customWidth="1"/>
    <col min="4621" max="4624" width="11.42578125" style="245"/>
    <col min="4625" max="4625" width="20.28515625" style="245" bestFit="1" customWidth="1"/>
    <col min="4626" max="4865" width="11.42578125" style="245"/>
    <col min="4866" max="4866" width="14.42578125" style="245" bestFit="1" customWidth="1"/>
    <col min="4867" max="4869" width="22.85546875" style="245" bestFit="1" customWidth="1"/>
    <col min="4870" max="4870" width="22.28515625" style="245" bestFit="1" customWidth="1"/>
    <col min="4871" max="4871" width="22.85546875" style="245" bestFit="1" customWidth="1"/>
    <col min="4872" max="4872" width="20.42578125" style="245" bestFit="1" customWidth="1"/>
    <col min="4873" max="4873" width="30.140625" style="245" customWidth="1"/>
    <col min="4874" max="4874" width="20.28515625" style="245" customWidth="1"/>
    <col min="4875" max="4875" width="20.7109375" style="245" bestFit="1" customWidth="1"/>
    <col min="4876" max="4876" width="21.85546875" style="245" customWidth="1"/>
    <col min="4877" max="4880" width="11.42578125" style="245"/>
    <col min="4881" max="4881" width="20.28515625" style="245" bestFit="1" customWidth="1"/>
    <col min="4882" max="5121" width="11.42578125" style="245"/>
    <col min="5122" max="5122" width="14.42578125" style="245" bestFit="1" customWidth="1"/>
    <col min="5123" max="5125" width="22.85546875" style="245" bestFit="1" customWidth="1"/>
    <col min="5126" max="5126" width="22.28515625" style="245" bestFit="1" customWidth="1"/>
    <col min="5127" max="5127" width="22.85546875" style="245" bestFit="1" customWidth="1"/>
    <col min="5128" max="5128" width="20.42578125" style="245" bestFit="1" customWidth="1"/>
    <col min="5129" max="5129" width="30.140625" style="245" customWidth="1"/>
    <col min="5130" max="5130" width="20.28515625" style="245" customWidth="1"/>
    <col min="5131" max="5131" width="20.7109375" style="245" bestFit="1" customWidth="1"/>
    <col min="5132" max="5132" width="21.85546875" style="245" customWidth="1"/>
    <col min="5133" max="5136" width="11.42578125" style="245"/>
    <col min="5137" max="5137" width="20.28515625" style="245" bestFit="1" customWidth="1"/>
    <col min="5138" max="5377" width="11.42578125" style="245"/>
    <col min="5378" max="5378" width="14.42578125" style="245" bestFit="1" customWidth="1"/>
    <col min="5379" max="5381" width="22.85546875" style="245" bestFit="1" customWidth="1"/>
    <col min="5382" max="5382" width="22.28515625" style="245" bestFit="1" customWidth="1"/>
    <col min="5383" max="5383" width="22.85546875" style="245" bestFit="1" customWidth="1"/>
    <col min="5384" max="5384" width="20.42578125" style="245" bestFit="1" customWidth="1"/>
    <col min="5385" max="5385" width="30.140625" style="245" customWidth="1"/>
    <col min="5386" max="5386" width="20.28515625" style="245" customWidth="1"/>
    <col min="5387" max="5387" width="20.7109375" style="245" bestFit="1" customWidth="1"/>
    <col min="5388" max="5388" width="21.85546875" style="245" customWidth="1"/>
    <col min="5389" max="5392" width="11.42578125" style="245"/>
    <col min="5393" max="5393" width="20.28515625" style="245" bestFit="1" customWidth="1"/>
    <col min="5394" max="5633" width="11.42578125" style="245"/>
    <col min="5634" max="5634" width="14.42578125" style="245" bestFit="1" customWidth="1"/>
    <col min="5635" max="5637" width="22.85546875" style="245" bestFit="1" customWidth="1"/>
    <col min="5638" max="5638" width="22.28515625" style="245" bestFit="1" customWidth="1"/>
    <col min="5639" max="5639" width="22.85546875" style="245" bestFit="1" customWidth="1"/>
    <col min="5640" max="5640" width="20.42578125" style="245" bestFit="1" customWidth="1"/>
    <col min="5641" max="5641" width="30.140625" style="245" customWidth="1"/>
    <col min="5642" max="5642" width="20.28515625" style="245" customWidth="1"/>
    <col min="5643" max="5643" width="20.7109375" style="245" bestFit="1" customWidth="1"/>
    <col min="5644" max="5644" width="21.85546875" style="245" customWidth="1"/>
    <col min="5645" max="5648" width="11.42578125" style="245"/>
    <col min="5649" max="5649" width="20.28515625" style="245" bestFit="1" customWidth="1"/>
    <col min="5650" max="5889" width="11.42578125" style="245"/>
    <col min="5890" max="5890" width="14.42578125" style="245" bestFit="1" customWidth="1"/>
    <col min="5891" max="5893" width="22.85546875" style="245" bestFit="1" customWidth="1"/>
    <col min="5894" max="5894" width="22.28515625" style="245" bestFit="1" customWidth="1"/>
    <col min="5895" max="5895" width="22.85546875" style="245" bestFit="1" customWidth="1"/>
    <col min="5896" max="5896" width="20.42578125" style="245" bestFit="1" customWidth="1"/>
    <col min="5897" max="5897" width="30.140625" style="245" customWidth="1"/>
    <col min="5898" max="5898" width="20.28515625" style="245" customWidth="1"/>
    <col min="5899" max="5899" width="20.7109375" style="245" bestFit="1" customWidth="1"/>
    <col min="5900" max="5900" width="21.85546875" style="245" customWidth="1"/>
    <col min="5901" max="5904" width="11.42578125" style="245"/>
    <col min="5905" max="5905" width="20.28515625" style="245" bestFit="1" customWidth="1"/>
    <col min="5906" max="6145" width="11.42578125" style="245"/>
    <col min="6146" max="6146" width="14.42578125" style="245" bestFit="1" customWidth="1"/>
    <col min="6147" max="6149" width="22.85546875" style="245" bestFit="1" customWidth="1"/>
    <col min="6150" max="6150" width="22.28515625" style="245" bestFit="1" customWidth="1"/>
    <col min="6151" max="6151" width="22.85546875" style="245" bestFit="1" customWidth="1"/>
    <col min="6152" max="6152" width="20.42578125" style="245" bestFit="1" customWidth="1"/>
    <col min="6153" max="6153" width="30.140625" style="245" customWidth="1"/>
    <col min="6154" max="6154" width="20.28515625" style="245" customWidth="1"/>
    <col min="6155" max="6155" width="20.7109375" style="245" bestFit="1" customWidth="1"/>
    <col min="6156" max="6156" width="21.85546875" style="245" customWidth="1"/>
    <col min="6157" max="6160" width="11.42578125" style="245"/>
    <col min="6161" max="6161" width="20.28515625" style="245" bestFit="1" customWidth="1"/>
    <col min="6162" max="6401" width="11.42578125" style="245"/>
    <col min="6402" max="6402" width="14.42578125" style="245" bestFit="1" customWidth="1"/>
    <col min="6403" max="6405" width="22.85546875" style="245" bestFit="1" customWidth="1"/>
    <col min="6406" max="6406" width="22.28515625" style="245" bestFit="1" customWidth="1"/>
    <col min="6407" max="6407" width="22.85546875" style="245" bestFit="1" customWidth="1"/>
    <col min="6408" max="6408" width="20.42578125" style="245" bestFit="1" customWidth="1"/>
    <col min="6409" max="6409" width="30.140625" style="245" customWidth="1"/>
    <col min="6410" max="6410" width="20.28515625" style="245" customWidth="1"/>
    <col min="6411" max="6411" width="20.7109375" style="245" bestFit="1" customWidth="1"/>
    <col min="6412" max="6412" width="21.85546875" style="245" customWidth="1"/>
    <col min="6413" max="6416" width="11.42578125" style="245"/>
    <col min="6417" max="6417" width="20.28515625" style="245" bestFit="1" customWidth="1"/>
    <col min="6418" max="6657" width="11.42578125" style="245"/>
    <col min="6658" max="6658" width="14.42578125" style="245" bestFit="1" customWidth="1"/>
    <col min="6659" max="6661" width="22.85546875" style="245" bestFit="1" customWidth="1"/>
    <col min="6662" max="6662" width="22.28515625" style="245" bestFit="1" customWidth="1"/>
    <col min="6663" max="6663" width="22.85546875" style="245" bestFit="1" customWidth="1"/>
    <col min="6664" max="6664" width="20.42578125" style="245" bestFit="1" customWidth="1"/>
    <col min="6665" max="6665" width="30.140625" style="245" customWidth="1"/>
    <col min="6666" max="6666" width="20.28515625" style="245" customWidth="1"/>
    <col min="6667" max="6667" width="20.7109375" style="245" bestFit="1" customWidth="1"/>
    <col min="6668" max="6668" width="21.85546875" style="245" customWidth="1"/>
    <col min="6669" max="6672" width="11.42578125" style="245"/>
    <col min="6673" max="6673" width="20.28515625" style="245" bestFit="1" customWidth="1"/>
    <col min="6674" max="6913" width="11.42578125" style="245"/>
    <col min="6914" max="6914" width="14.42578125" style="245" bestFit="1" customWidth="1"/>
    <col min="6915" max="6917" width="22.85546875" style="245" bestFit="1" customWidth="1"/>
    <col min="6918" max="6918" width="22.28515625" style="245" bestFit="1" customWidth="1"/>
    <col min="6919" max="6919" width="22.85546875" style="245" bestFit="1" customWidth="1"/>
    <col min="6920" max="6920" width="20.42578125" style="245" bestFit="1" customWidth="1"/>
    <col min="6921" max="6921" width="30.140625" style="245" customWidth="1"/>
    <col min="6922" max="6922" width="20.28515625" style="245" customWidth="1"/>
    <col min="6923" max="6923" width="20.7109375" style="245" bestFit="1" customWidth="1"/>
    <col min="6924" max="6924" width="21.85546875" style="245" customWidth="1"/>
    <col min="6925" max="6928" width="11.42578125" style="245"/>
    <col min="6929" max="6929" width="20.28515625" style="245" bestFit="1" customWidth="1"/>
    <col min="6930" max="7169" width="11.42578125" style="245"/>
    <col min="7170" max="7170" width="14.42578125" style="245" bestFit="1" customWidth="1"/>
    <col min="7171" max="7173" width="22.85546875" style="245" bestFit="1" customWidth="1"/>
    <col min="7174" max="7174" width="22.28515625" style="245" bestFit="1" customWidth="1"/>
    <col min="7175" max="7175" width="22.85546875" style="245" bestFit="1" customWidth="1"/>
    <col min="7176" max="7176" width="20.42578125" style="245" bestFit="1" customWidth="1"/>
    <col min="7177" max="7177" width="30.140625" style="245" customWidth="1"/>
    <col min="7178" max="7178" width="20.28515625" style="245" customWidth="1"/>
    <col min="7179" max="7179" width="20.7109375" style="245" bestFit="1" customWidth="1"/>
    <col min="7180" max="7180" width="21.85546875" style="245" customWidth="1"/>
    <col min="7181" max="7184" width="11.42578125" style="245"/>
    <col min="7185" max="7185" width="20.28515625" style="245" bestFit="1" customWidth="1"/>
    <col min="7186" max="7425" width="11.42578125" style="245"/>
    <col min="7426" max="7426" width="14.42578125" style="245" bestFit="1" customWidth="1"/>
    <col min="7427" max="7429" width="22.85546875" style="245" bestFit="1" customWidth="1"/>
    <col min="7430" max="7430" width="22.28515625" style="245" bestFit="1" customWidth="1"/>
    <col min="7431" max="7431" width="22.85546875" style="245" bestFit="1" customWidth="1"/>
    <col min="7432" max="7432" width="20.42578125" style="245" bestFit="1" customWidth="1"/>
    <col min="7433" max="7433" width="30.140625" style="245" customWidth="1"/>
    <col min="7434" max="7434" width="20.28515625" style="245" customWidth="1"/>
    <col min="7435" max="7435" width="20.7109375" style="245" bestFit="1" customWidth="1"/>
    <col min="7436" max="7436" width="21.85546875" style="245" customWidth="1"/>
    <col min="7437" max="7440" width="11.42578125" style="245"/>
    <col min="7441" max="7441" width="20.28515625" style="245" bestFit="1" customWidth="1"/>
    <col min="7442" max="7681" width="11.42578125" style="245"/>
    <col min="7682" max="7682" width="14.42578125" style="245" bestFit="1" customWidth="1"/>
    <col min="7683" max="7685" width="22.85546875" style="245" bestFit="1" customWidth="1"/>
    <col min="7686" max="7686" width="22.28515625" style="245" bestFit="1" customWidth="1"/>
    <col min="7687" max="7687" width="22.85546875" style="245" bestFit="1" customWidth="1"/>
    <col min="7688" max="7688" width="20.42578125" style="245" bestFit="1" customWidth="1"/>
    <col min="7689" max="7689" width="30.140625" style="245" customWidth="1"/>
    <col min="7690" max="7690" width="20.28515625" style="245" customWidth="1"/>
    <col min="7691" max="7691" width="20.7109375" style="245" bestFit="1" customWidth="1"/>
    <col min="7692" max="7692" width="21.85546875" style="245" customWidth="1"/>
    <col min="7693" max="7696" width="11.42578125" style="245"/>
    <col min="7697" max="7697" width="20.28515625" style="245" bestFit="1" customWidth="1"/>
    <col min="7698" max="7937" width="11.42578125" style="245"/>
    <col min="7938" max="7938" width="14.42578125" style="245" bestFit="1" customWidth="1"/>
    <col min="7939" max="7941" width="22.85546875" style="245" bestFit="1" customWidth="1"/>
    <col min="7942" max="7942" width="22.28515625" style="245" bestFit="1" customWidth="1"/>
    <col min="7943" max="7943" width="22.85546875" style="245" bestFit="1" customWidth="1"/>
    <col min="7944" max="7944" width="20.42578125" style="245" bestFit="1" customWidth="1"/>
    <col min="7945" max="7945" width="30.140625" style="245" customWidth="1"/>
    <col min="7946" max="7946" width="20.28515625" style="245" customWidth="1"/>
    <col min="7947" max="7947" width="20.7109375" style="245" bestFit="1" customWidth="1"/>
    <col min="7948" max="7948" width="21.85546875" style="245" customWidth="1"/>
    <col min="7949" max="7952" width="11.42578125" style="245"/>
    <col min="7953" max="7953" width="20.28515625" style="245" bestFit="1" customWidth="1"/>
    <col min="7954" max="8193" width="11.42578125" style="245"/>
    <col min="8194" max="8194" width="14.42578125" style="245" bestFit="1" customWidth="1"/>
    <col min="8195" max="8197" width="22.85546875" style="245" bestFit="1" customWidth="1"/>
    <col min="8198" max="8198" width="22.28515625" style="245" bestFit="1" customWidth="1"/>
    <col min="8199" max="8199" width="22.85546875" style="245" bestFit="1" customWidth="1"/>
    <col min="8200" max="8200" width="20.42578125" style="245" bestFit="1" customWidth="1"/>
    <col min="8201" max="8201" width="30.140625" style="245" customWidth="1"/>
    <col min="8202" max="8202" width="20.28515625" style="245" customWidth="1"/>
    <col min="8203" max="8203" width="20.7109375" style="245" bestFit="1" customWidth="1"/>
    <col min="8204" max="8204" width="21.85546875" style="245" customWidth="1"/>
    <col min="8205" max="8208" width="11.42578125" style="245"/>
    <col min="8209" max="8209" width="20.28515625" style="245" bestFit="1" customWidth="1"/>
    <col min="8210" max="8449" width="11.42578125" style="245"/>
    <col min="8450" max="8450" width="14.42578125" style="245" bestFit="1" customWidth="1"/>
    <col min="8451" max="8453" width="22.85546875" style="245" bestFit="1" customWidth="1"/>
    <col min="8454" max="8454" width="22.28515625" style="245" bestFit="1" customWidth="1"/>
    <col min="8455" max="8455" width="22.85546875" style="245" bestFit="1" customWidth="1"/>
    <col min="8456" max="8456" width="20.42578125" style="245" bestFit="1" customWidth="1"/>
    <col min="8457" max="8457" width="30.140625" style="245" customWidth="1"/>
    <col min="8458" max="8458" width="20.28515625" style="245" customWidth="1"/>
    <col min="8459" max="8459" width="20.7109375" style="245" bestFit="1" customWidth="1"/>
    <col min="8460" max="8460" width="21.85546875" style="245" customWidth="1"/>
    <col min="8461" max="8464" width="11.42578125" style="245"/>
    <col min="8465" max="8465" width="20.28515625" style="245" bestFit="1" customWidth="1"/>
    <col min="8466" max="8705" width="11.42578125" style="245"/>
    <col min="8706" max="8706" width="14.42578125" style="245" bestFit="1" customWidth="1"/>
    <col min="8707" max="8709" width="22.85546875" style="245" bestFit="1" customWidth="1"/>
    <col min="8710" max="8710" width="22.28515625" style="245" bestFit="1" customWidth="1"/>
    <col min="8711" max="8711" width="22.85546875" style="245" bestFit="1" customWidth="1"/>
    <col min="8712" max="8712" width="20.42578125" style="245" bestFit="1" customWidth="1"/>
    <col min="8713" max="8713" width="30.140625" style="245" customWidth="1"/>
    <col min="8714" max="8714" width="20.28515625" style="245" customWidth="1"/>
    <col min="8715" max="8715" width="20.7109375" style="245" bestFit="1" customWidth="1"/>
    <col min="8716" max="8716" width="21.85546875" style="245" customWidth="1"/>
    <col min="8717" max="8720" width="11.42578125" style="245"/>
    <col min="8721" max="8721" width="20.28515625" style="245" bestFit="1" customWidth="1"/>
    <col min="8722" max="8961" width="11.42578125" style="245"/>
    <col min="8962" max="8962" width="14.42578125" style="245" bestFit="1" customWidth="1"/>
    <col min="8963" max="8965" width="22.85546875" style="245" bestFit="1" customWidth="1"/>
    <col min="8966" max="8966" width="22.28515625" style="245" bestFit="1" customWidth="1"/>
    <col min="8967" max="8967" width="22.85546875" style="245" bestFit="1" customWidth="1"/>
    <col min="8968" max="8968" width="20.42578125" style="245" bestFit="1" customWidth="1"/>
    <col min="8969" max="8969" width="30.140625" style="245" customWidth="1"/>
    <col min="8970" max="8970" width="20.28515625" style="245" customWidth="1"/>
    <col min="8971" max="8971" width="20.7109375" style="245" bestFit="1" customWidth="1"/>
    <col min="8972" max="8972" width="21.85546875" style="245" customWidth="1"/>
    <col min="8973" max="8976" width="11.42578125" style="245"/>
    <col min="8977" max="8977" width="20.28515625" style="245" bestFit="1" customWidth="1"/>
    <col min="8978" max="9217" width="11.42578125" style="245"/>
    <col min="9218" max="9218" width="14.42578125" style="245" bestFit="1" customWidth="1"/>
    <col min="9219" max="9221" width="22.85546875" style="245" bestFit="1" customWidth="1"/>
    <col min="9222" max="9222" width="22.28515625" style="245" bestFit="1" customWidth="1"/>
    <col min="9223" max="9223" width="22.85546875" style="245" bestFit="1" customWidth="1"/>
    <col min="9224" max="9224" width="20.42578125" style="245" bestFit="1" customWidth="1"/>
    <col min="9225" max="9225" width="30.140625" style="245" customWidth="1"/>
    <col min="9226" max="9226" width="20.28515625" style="245" customWidth="1"/>
    <col min="9227" max="9227" width="20.7109375" style="245" bestFit="1" customWidth="1"/>
    <col min="9228" max="9228" width="21.85546875" style="245" customWidth="1"/>
    <col min="9229" max="9232" width="11.42578125" style="245"/>
    <col min="9233" max="9233" width="20.28515625" style="245" bestFit="1" customWidth="1"/>
    <col min="9234" max="9473" width="11.42578125" style="245"/>
    <col min="9474" max="9474" width="14.42578125" style="245" bestFit="1" customWidth="1"/>
    <col min="9475" max="9477" width="22.85546875" style="245" bestFit="1" customWidth="1"/>
    <col min="9478" max="9478" width="22.28515625" style="245" bestFit="1" customWidth="1"/>
    <col min="9479" max="9479" width="22.85546875" style="245" bestFit="1" customWidth="1"/>
    <col min="9480" max="9480" width="20.42578125" style="245" bestFit="1" customWidth="1"/>
    <col min="9481" max="9481" width="30.140625" style="245" customWidth="1"/>
    <col min="9482" max="9482" width="20.28515625" style="245" customWidth="1"/>
    <col min="9483" max="9483" width="20.7109375" style="245" bestFit="1" customWidth="1"/>
    <col min="9484" max="9484" width="21.85546875" style="245" customWidth="1"/>
    <col min="9485" max="9488" width="11.42578125" style="245"/>
    <col min="9489" max="9489" width="20.28515625" style="245" bestFit="1" customWidth="1"/>
    <col min="9490" max="9729" width="11.42578125" style="245"/>
    <col min="9730" max="9730" width="14.42578125" style="245" bestFit="1" customWidth="1"/>
    <col min="9731" max="9733" width="22.85546875" style="245" bestFit="1" customWidth="1"/>
    <col min="9734" max="9734" width="22.28515625" style="245" bestFit="1" customWidth="1"/>
    <col min="9735" max="9735" width="22.85546875" style="245" bestFit="1" customWidth="1"/>
    <col min="9736" max="9736" width="20.42578125" style="245" bestFit="1" customWidth="1"/>
    <col min="9737" max="9737" width="30.140625" style="245" customWidth="1"/>
    <col min="9738" max="9738" width="20.28515625" style="245" customWidth="1"/>
    <col min="9739" max="9739" width="20.7109375" style="245" bestFit="1" customWidth="1"/>
    <col min="9740" max="9740" width="21.85546875" style="245" customWidth="1"/>
    <col min="9741" max="9744" width="11.42578125" style="245"/>
    <col min="9745" max="9745" width="20.28515625" style="245" bestFit="1" customWidth="1"/>
    <col min="9746" max="9985" width="11.42578125" style="245"/>
    <col min="9986" max="9986" width="14.42578125" style="245" bestFit="1" customWidth="1"/>
    <col min="9987" max="9989" width="22.85546875" style="245" bestFit="1" customWidth="1"/>
    <col min="9990" max="9990" width="22.28515625" style="245" bestFit="1" customWidth="1"/>
    <col min="9991" max="9991" width="22.85546875" style="245" bestFit="1" customWidth="1"/>
    <col min="9992" max="9992" width="20.42578125" style="245" bestFit="1" customWidth="1"/>
    <col min="9993" max="9993" width="30.140625" style="245" customWidth="1"/>
    <col min="9994" max="9994" width="20.28515625" style="245" customWidth="1"/>
    <col min="9995" max="9995" width="20.7109375" style="245" bestFit="1" customWidth="1"/>
    <col min="9996" max="9996" width="21.85546875" style="245" customWidth="1"/>
    <col min="9997" max="10000" width="11.42578125" style="245"/>
    <col min="10001" max="10001" width="20.28515625" style="245" bestFit="1" customWidth="1"/>
    <col min="10002" max="10241" width="11.42578125" style="245"/>
    <col min="10242" max="10242" width="14.42578125" style="245" bestFit="1" customWidth="1"/>
    <col min="10243" max="10245" width="22.85546875" style="245" bestFit="1" customWidth="1"/>
    <col min="10246" max="10246" width="22.28515625" style="245" bestFit="1" customWidth="1"/>
    <col min="10247" max="10247" width="22.85546875" style="245" bestFit="1" customWidth="1"/>
    <col min="10248" max="10248" width="20.42578125" style="245" bestFit="1" customWidth="1"/>
    <col min="10249" max="10249" width="30.140625" style="245" customWidth="1"/>
    <col min="10250" max="10250" width="20.28515625" style="245" customWidth="1"/>
    <col min="10251" max="10251" width="20.7109375" style="245" bestFit="1" customWidth="1"/>
    <col min="10252" max="10252" width="21.85546875" style="245" customWidth="1"/>
    <col min="10253" max="10256" width="11.42578125" style="245"/>
    <col min="10257" max="10257" width="20.28515625" style="245" bestFit="1" customWidth="1"/>
    <col min="10258" max="10497" width="11.42578125" style="245"/>
    <col min="10498" max="10498" width="14.42578125" style="245" bestFit="1" customWidth="1"/>
    <col min="10499" max="10501" width="22.85546875" style="245" bestFit="1" customWidth="1"/>
    <col min="10502" max="10502" width="22.28515625" style="245" bestFit="1" customWidth="1"/>
    <col min="10503" max="10503" width="22.85546875" style="245" bestFit="1" customWidth="1"/>
    <col min="10504" max="10504" width="20.42578125" style="245" bestFit="1" customWidth="1"/>
    <col min="10505" max="10505" width="30.140625" style="245" customWidth="1"/>
    <col min="10506" max="10506" width="20.28515625" style="245" customWidth="1"/>
    <col min="10507" max="10507" width="20.7109375" style="245" bestFit="1" customWidth="1"/>
    <col min="10508" max="10508" width="21.85546875" style="245" customWidth="1"/>
    <col min="10509" max="10512" width="11.42578125" style="245"/>
    <col min="10513" max="10513" width="20.28515625" style="245" bestFit="1" customWidth="1"/>
    <col min="10514" max="10753" width="11.42578125" style="245"/>
    <col min="10754" max="10754" width="14.42578125" style="245" bestFit="1" customWidth="1"/>
    <col min="10755" max="10757" width="22.85546875" style="245" bestFit="1" customWidth="1"/>
    <col min="10758" max="10758" width="22.28515625" style="245" bestFit="1" customWidth="1"/>
    <col min="10759" max="10759" width="22.85546875" style="245" bestFit="1" customWidth="1"/>
    <col min="10760" max="10760" width="20.42578125" style="245" bestFit="1" customWidth="1"/>
    <col min="10761" max="10761" width="30.140625" style="245" customWidth="1"/>
    <col min="10762" max="10762" width="20.28515625" style="245" customWidth="1"/>
    <col min="10763" max="10763" width="20.7109375" style="245" bestFit="1" customWidth="1"/>
    <col min="10764" max="10764" width="21.85546875" style="245" customWidth="1"/>
    <col min="10765" max="10768" width="11.42578125" style="245"/>
    <col min="10769" max="10769" width="20.28515625" style="245" bestFit="1" customWidth="1"/>
    <col min="10770" max="11009" width="11.42578125" style="245"/>
    <col min="11010" max="11010" width="14.42578125" style="245" bestFit="1" customWidth="1"/>
    <col min="11011" max="11013" width="22.85546875" style="245" bestFit="1" customWidth="1"/>
    <col min="11014" max="11014" width="22.28515625" style="245" bestFit="1" customWidth="1"/>
    <col min="11015" max="11015" width="22.85546875" style="245" bestFit="1" customWidth="1"/>
    <col min="11016" max="11016" width="20.42578125" style="245" bestFit="1" customWidth="1"/>
    <col min="11017" max="11017" width="30.140625" style="245" customWidth="1"/>
    <col min="11018" max="11018" width="20.28515625" style="245" customWidth="1"/>
    <col min="11019" max="11019" width="20.7109375" style="245" bestFit="1" customWidth="1"/>
    <col min="11020" max="11020" width="21.85546875" style="245" customWidth="1"/>
    <col min="11021" max="11024" width="11.42578125" style="245"/>
    <col min="11025" max="11025" width="20.28515625" style="245" bestFit="1" customWidth="1"/>
    <col min="11026" max="11265" width="11.42578125" style="245"/>
    <col min="11266" max="11266" width="14.42578125" style="245" bestFit="1" customWidth="1"/>
    <col min="11267" max="11269" width="22.85546875" style="245" bestFit="1" customWidth="1"/>
    <col min="11270" max="11270" width="22.28515625" style="245" bestFit="1" customWidth="1"/>
    <col min="11271" max="11271" width="22.85546875" style="245" bestFit="1" customWidth="1"/>
    <col min="11272" max="11272" width="20.42578125" style="245" bestFit="1" customWidth="1"/>
    <col min="11273" max="11273" width="30.140625" style="245" customWidth="1"/>
    <col min="11274" max="11274" width="20.28515625" style="245" customWidth="1"/>
    <col min="11275" max="11275" width="20.7109375" style="245" bestFit="1" customWidth="1"/>
    <col min="11276" max="11276" width="21.85546875" style="245" customWidth="1"/>
    <col min="11277" max="11280" width="11.42578125" style="245"/>
    <col min="11281" max="11281" width="20.28515625" style="245" bestFit="1" customWidth="1"/>
    <col min="11282" max="11521" width="11.42578125" style="245"/>
    <col min="11522" max="11522" width="14.42578125" style="245" bestFit="1" customWidth="1"/>
    <col min="11523" max="11525" width="22.85546875" style="245" bestFit="1" customWidth="1"/>
    <col min="11526" max="11526" width="22.28515625" style="245" bestFit="1" customWidth="1"/>
    <col min="11527" max="11527" width="22.85546875" style="245" bestFit="1" customWidth="1"/>
    <col min="11528" max="11528" width="20.42578125" style="245" bestFit="1" customWidth="1"/>
    <col min="11529" max="11529" width="30.140625" style="245" customWidth="1"/>
    <col min="11530" max="11530" width="20.28515625" style="245" customWidth="1"/>
    <col min="11531" max="11531" width="20.7109375" style="245" bestFit="1" customWidth="1"/>
    <col min="11532" max="11532" width="21.85546875" style="245" customWidth="1"/>
    <col min="11533" max="11536" width="11.42578125" style="245"/>
    <col min="11537" max="11537" width="20.28515625" style="245" bestFit="1" customWidth="1"/>
    <col min="11538" max="11777" width="11.42578125" style="245"/>
    <col min="11778" max="11778" width="14.42578125" style="245" bestFit="1" customWidth="1"/>
    <col min="11779" max="11781" width="22.85546875" style="245" bestFit="1" customWidth="1"/>
    <col min="11782" max="11782" width="22.28515625" style="245" bestFit="1" customWidth="1"/>
    <col min="11783" max="11783" width="22.85546875" style="245" bestFit="1" customWidth="1"/>
    <col min="11784" max="11784" width="20.42578125" style="245" bestFit="1" customWidth="1"/>
    <col min="11785" max="11785" width="30.140625" style="245" customWidth="1"/>
    <col min="11786" max="11786" width="20.28515625" style="245" customWidth="1"/>
    <col min="11787" max="11787" width="20.7109375" style="245" bestFit="1" customWidth="1"/>
    <col min="11788" max="11788" width="21.85546875" style="245" customWidth="1"/>
    <col min="11789" max="11792" width="11.42578125" style="245"/>
    <col min="11793" max="11793" width="20.28515625" style="245" bestFit="1" customWidth="1"/>
    <col min="11794" max="12033" width="11.42578125" style="245"/>
    <col min="12034" max="12034" width="14.42578125" style="245" bestFit="1" customWidth="1"/>
    <col min="12035" max="12037" width="22.85546875" style="245" bestFit="1" customWidth="1"/>
    <col min="12038" max="12038" width="22.28515625" style="245" bestFit="1" customWidth="1"/>
    <col min="12039" max="12039" width="22.85546875" style="245" bestFit="1" customWidth="1"/>
    <col min="12040" max="12040" width="20.42578125" style="245" bestFit="1" customWidth="1"/>
    <col min="12041" max="12041" width="30.140625" style="245" customWidth="1"/>
    <col min="12042" max="12042" width="20.28515625" style="245" customWidth="1"/>
    <col min="12043" max="12043" width="20.7109375" style="245" bestFit="1" customWidth="1"/>
    <col min="12044" max="12044" width="21.85546875" style="245" customWidth="1"/>
    <col min="12045" max="12048" width="11.42578125" style="245"/>
    <col min="12049" max="12049" width="20.28515625" style="245" bestFit="1" customWidth="1"/>
    <col min="12050" max="12289" width="11.42578125" style="245"/>
    <col min="12290" max="12290" width="14.42578125" style="245" bestFit="1" customWidth="1"/>
    <col min="12291" max="12293" width="22.85546875" style="245" bestFit="1" customWidth="1"/>
    <col min="12294" max="12294" width="22.28515625" style="245" bestFit="1" customWidth="1"/>
    <col min="12295" max="12295" width="22.85546875" style="245" bestFit="1" customWidth="1"/>
    <col min="12296" max="12296" width="20.42578125" style="245" bestFit="1" customWidth="1"/>
    <col min="12297" max="12297" width="30.140625" style="245" customWidth="1"/>
    <col min="12298" max="12298" width="20.28515625" style="245" customWidth="1"/>
    <col min="12299" max="12299" width="20.7109375" style="245" bestFit="1" customWidth="1"/>
    <col min="12300" max="12300" width="21.85546875" style="245" customWidth="1"/>
    <col min="12301" max="12304" width="11.42578125" style="245"/>
    <col min="12305" max="12305" width="20.28515625" style="245" bestFit="1" customWidth="1"/>
    <col min="12306" max="12545" width="11.42578125" style="245"/>
    <col min="12546" max="12546" width="14.42578125" style="245" bestFit="1" customWidth="1"/>
    <col min="12547" max="12549" width="22.85546875" style="245" bestFit="1" customWidth="1"/>
    <col min="12550" max="12550" width="22.28515625" style="245" bestFit="1" customWidth="1"/>
    <col min="12551" max="12551" width="22.85546875" style="245" bestFit="1" customWidth="1"/>
    <col min="12552" max="12552" width="20.42578125" style="245" bestFit="1" customWidth="1"/>
    <col min="12553" max="12553" width="30.140625" style="245" customWidth="1"/>
    <col min="12554" max="12554" width="20.28515625" style="245" customWidth="1"/>
    <col min="12555" max="12555" width="20.7109375" style="245" bestFit="1" customWidth="1"/>
    <col min="12556" max="12556" width="21.85546875" style="245" customWidth="1"/>
    <col min="12557" max="12560" width="11.42578125" style="245"/>
    <col min="12561" max="12561" width="20.28515625" style="245" bestFit="1" customWidth="1"/>
    <col min="12562" max="12801" width="11.42578125" style="245"/>
    <col min="12802" max="12802" width="14.42578125" style="245" bestFit="1" customWidth="1"/>
    <col min="12803" max="12805" width="22.85546875" style="245" bestFit="1" customWidth="1"/>
    <col min="12806" max="12806" width="22.28515625" style="245" bestFit="1" customWidth="1"/>
    <col min="12807" max="12807" width="22.85546875" style="245" bestFit="1" customWidth="1"/>
    <col min="12808" max="12808" width="20.42578125" style="245" bestFit="1" customWidth="1"/>
    <col min="12809" max="12809" width="30.140625" style="245" customWidth="1"/>
    <col min="12810" max="12810" width="20.28515625" style="245" customWidth="1"/>
    <col min="12811" max="12811" width="20.7109375" style="245" bestFit="1" customWidth="1"/>
    <col min="12812" max="12812" width="21.85546875" style="245" customWidth="1"/>
    <col min="12813" max="12816" width="11.42578125" style="245"/>
    <col min="12817" max="12817" width="20.28515625" style="245" bestFit="1" customWidth="1"/>
    <col min="12818" max="13057" width="11.42578125" style="245"/>
    <col min="13058" max="13058" width="14.42578125" style="245" bestFit="1" customWidth="1"/>
    <col min="13059" max="13061" width="22.85546875" style="245" bestFit="1" customWidth="1"/>
    <col min="13062" max="13062" width="22.28515625" style="245" bestFit="1" customWidth="1"/>
    <col min="13063" max="13063" width="22.85546875" style="245" bestFit="1" customWidth="1"/>
    <col min="13064" max="13064" width="20.42578125" style="245" bestFit="1" customWidth="1"/>
    <col min="13065" max="13065" width="30.140625" style="245" customWidth="1"/>
    <col min="13066" max="13066" width="20.28515625" style="245" customWidth="1"/>
    <col min="13067" max="13067" width="20.7109375" style="245" bestFit="1" customWidth="1"/>
    <col min="13068" max="13068" width="21.85546875" style="245" customWidth="1"/>
    <col min="13069" max="13072" width="11.42578125" style="245"/>
    <col min="13073" max="13073" width="20.28515625" style="245" bestFit="1" customWidth="1"/>
    <col min="13074" max="13313" width="11.42578125" style="245"/>
    <col min="13314" max="13314" width="14.42578125" style="245" bestFit="1" customWidth="1"/>
    <col min="13315" max="13317" width="22.85546875" style="245" bestFit="1" customWidth="1"/>
    <col min="13318" max="13318" width="22.28515625" style="245" bestFit="1" customWidth="1"/>
    <col min="13319" max="13319" width="22.85546875" style="245" bestFit="1" customWidth="1"/>
    <col min="13320" max="13320" width="20.42578125" style="245" bestFit="1" customWidth="1"/>
    <col min="13321" max="13321" width="30.140625" style="245" customWidth="1"/>
    <col min="13322" max="13322" width="20.28515625" style="245" customWidth="1"/>
    <col min="13323" max="13323" width="20.7109375" style="245" bestFit="1" customWidth="1"/>
    <col min="13324" max="13324" width="21.85546875" style="245" customWidth="1"/>
    <col min="13325" max="13328" width="11.42578125" style="245"/>
    <col min="13329" max="13329" width="20.28515625" style="245" bestFit="1" customWidth="1"/>
    <col min="13330" max="13569" width="11.42578125" style="245"/>
    <col min="13570" max="13570" width="14.42578125" style="245" bestFit="1" customWidth="1"/>
    <col min="13571" max="13573" width="22.85546875" style="245" bestFit="1" customWidth="1"/>
    <col min="13574" max="13574" width="22.28515625" style="245" bestFit="1" customWidth="1"/>
    <col min="13575" max="13575" width="22.85546875" style="245" bestFit="1" customWidth="1"/>
    <col min="13576" max="13576" width="20.42578125" style="245" bestFit="1" customWidth="1"/>
    <col min="13577" max="13577" width="30.140625" style="245" customWidth="1"/>
    <col min="13578" max="13578" width="20.28515625" style="245" customWidth="1"/>
    <col min="13579" max="13579" width="20.7109375" style="245" bestFit="1" customWidth="1"/>
    <col min="13580" max="13580" width="21.85546875" style="245" customWidth="1"/>
    <col min="13581" max="13584" width="11.42578125" style="245"/>
    <col min="13585" max="13585" width="20.28515625" style="245" bestFit="1" customWidth="1"/>
    <col min="13586" max="13825" width="11.42578125" style="245"/>
    <col min="13826" max="13826" width="14.42578125" style="245" bestFit="1" customWidth="1"/>
    <col min="13827" max="13829" width="22.85546875" style="245" bestFit="1" customWidth="1"/>
    <col min="13830" max="13830" width="22.28515625" style="245" bestFit="1" customWidth="1"/>
    <col min="13831" max="13831" width="22.85546875" style="245" bestFit="1" customWidth="1"/>
    <col min="13832" max="13832" width="20.42578125" style="245" bestFit="1" customWidth="1"/>
    <col min="13833" max="13833" width="30.140625" style="245" customWidth="1"/>
    <col min="13834" max="13834" width="20.28515625" style="245" customWidth="1"/>
    <col min="13835" max="13835" width="20.7109375" style="245" bestFit="1" customWidth="1"/>
    <col min="13836" max="13836" width="21.85546875" style="245" customWidth="1"/>
    <col min="13837" max="13840" width="11.42578125" style="245"/>
    <col min="13841" max="13841" width="20.28515625" style="245" bestFit="1" customWidth="1"/>
    <col min="13842" max="14081" width="11.42578125" style="245"/>
    <col min="14082" max="14082" width="14.42578125" style="245" bestFit="1" customWidth="1"/>
    <col min="14083" max="14085" width="22.85546875" style="245" bestFit="1" customWidth="1"/>
    <col min="14086" max="14086" width="22.28515625" style="245" bestFit="1" customWidth="1"/>
    <col min="14087" max="14087" width="22.85546875" style="245" bestFit="1" customWidth="1"/>
    <col min="14088" max="14088" width="20.42578125" style="245" bestFit="1" customWidth="1"/>
    <col min="14089" max="14089" width="30.140625" style="245" customWidth="1"/>
    <col min="14090" max="14090" width="20.28515625" style="245" customWidth="1"/>
    <col min="14091" max="14091" width="20.7109375" style="245" bestFit="1" customWidth="1"/>
    <col min="14092" max="14092" width="21.85546875" style="245" customWidth="1"/>
    <col min="14093" max="14096" width="11.42578125" style="245"/>
    <col min="14097" max="14097" width="20.28515625" style="245" bestFit="1" customWidth="1"/>
    <col min="14098" max="14337" width="11.42578125" style="245"/>
    <col min="14338" max="14338" width="14.42578125" style="245" bestFit="1" customWidth="1"/>
    <col min="14339" max="14341" width="22.85546875" style="245" bestFit="1" customWidth="1"/>
    <col min="14342" max="14342" width="22.28515625" style="245" bestFit="1" customWidth="1"/>
    <col min="14343" max="14343" width="22.85546875" style="245" bestFit="1" customWidth="1"/>
    <col min="14344" max="14344" width="20.42578125" style="245" bestFit="1" customWidth="1"/>
    <col min="14345" max="14345" width="30.140625" style="245" customWidth="1"/>
    <col min="14346" max="14346" width="20.28515625" style="245" customWidth="1"/>
    <col min="14347" max="14347" width="20.7109375" style="245" bestFit="1" customWidth="1"/>
    <col min="14348" max="14348" width="21.85546875" style="245" customWidth="1"/>
    <col min="14349" max="14352" width="11.42578125" style="245"/>
    <col min="14353" max="14353" width="20.28515625" style="245" bestFit="1" customWidth="1"/>
    <col min="14354" max="14593" width="11.42578125" style="245"/>
    <col min="14594" max="14594" width="14.42578125" style="245" bestFit="1" customWidth="1"/>
    <col min="14595" max="14597" width="22.85546875" style="245" bestFit="1" customWidth="1"/>
    <col min="14598" max="14598" width="22.28515625" style="245" bestFit="1" customWidth="1"/>
    <col min="14599" max="14599" width="22.85546875" style="245" bestFit="1" customWidth="1"/>
    <col min="14600" max="14600" width="20.42578125" style="245" bestFit="1" customWidth="1"/>
    <col min="14601" max="14601" width="30.140625" style="245" customWidth="1"/>
    <col min="14602" max="14602" width="20.28515625" style="245" customWidth="1"/>
    <col min="14603" max="14603" width="20.7109375" style="245" bestFit="1" customWidth="1"/>
    <col min="14604" max="14604" width="21.85546875" style="245" customWidth="1"/>
    <col min="14605" max="14608" width="11.42578125" style="245"/>
    <col min="14609" max="14609" width="20.28515625" style="245" bestFit="1" customWidth="1"/>
    <col min="14610" max="14849" width="11.42578125" style="245"/>
    <col min="14850" max="14850" width="14.42578125" style="245" bestFit="1" customWidth="1"/>
    <col min="14851" max="14853" width="22.85546875" style="245" bestFit="1" customWidth="1"/>
    <col min="14854" max="14854" width="22.28515625" style="245" bestFit="1" customWidth="1"/>
    <col min="14855" max="14855" width="22.85546875" style="245" bestFit="1" customWidth="1"/>
    <col min="14856" max="14856" width="20.42578125" style="245" bestFit="1" customWidth="1"/>
    <col min="14857" max="14857" width="30.140625" style="245" customWidth="1"/>
    <col min="14858" max="14858" width="20.28515625" style="245" customWidth="1"/>
    <col min="14859" max="14859" width="20.7109375" style="245" bestFit="1" customWidth="1"/>
    <col min="14860" max="14860" width="21.85546875" style="245" customWidth="1"/>
    <col min="14861" max="14864" width="11.42578125" style="245"/>
    <col min="14865" max="14865" width="20.28515625" style="245" bestFit="1" customWidth="1"/>
    <col min="14866" max="15105" width="11.42578125" style="245"/>
    <col min="15106" max="15106" width="14.42578125" style="245" bestFit="1" customWidth="1"/>
    <col min="15107" max="15109" width="22.85546875" style="245" bestFit="1" customWidth="1"/>
    <col min="15110" max="15110" width="22.28515625" style="245" bestFit="1" customWidth="1"/>
    <col min="15111" max="15111" width="22.85546875" style="245" bestFit="1" customWidth="1"/>
    <col min="15112" max="15112" width="20.42578125" style="245" bestFit="1" customWidth="1"/>
    <col min="15113" max="15113" width="30.140625" style="245" customWidth="1"/>
    <col min="15114" max="15114" width="20.28515625" style="245" customWidth="1"/>
    <col min="15115" max="15115" width="20.7109375" style="245" bestFit="1" customWidth="1"/>
    <col min="15116" max="15116" width="21.85546875" style="245" customWidth="1"/>
    <col min="15117" max="15120" width="11.42578125" style="245"/>
    <col min="15121" max="15121" width="20.28515625" style="245" bestFit="1" customWidth="1"/>
    <col min="15122" max="15361" width="11.42578125" style="245"/>
    <col min="15362" max="15362" width="14.42578125" style="245" bestFit="1" customWidth="1"/>
    <col min="15363" max="15365" width="22.85546875" style="245" bestFit="1" customWidth="1"/>
    <col min="15366" max="15366" width="22.28515625" style="245" bestFit="1" customWidth="1"/>
    <col min="15367" max="15367" width="22.85546875" style="245" bestFit="1" customWidth="1"/>
    <col min="15368" max="15368" width="20.42578125" style="245" bestFit="1" customWidth="1"/>
    <col min="15369" max="15369" width="30.140625" style="245" customWidth="1"/>
    <col min="15370" max="15370" width="20.28515625" style="245" customWidth="1"/>
    <col min="15371" max="15371" width="20.7109375" style="245" bestFit="1" customWidth="1"/>
    <col min="15372" max="15372" width="21.85546875" style="245" customWidth="1"/>
    <col min="15373" max="15376" width="11.42578125" style="245"/>
    <col min="15377" max="15377" width="20.28515625" style="245" bestFit="1" customWidth="1"/>
    <col min="15378" max="15617" width="11.42578125" style="245"/>
    <col min="15618" max="15618" width="14.42578125" style="245" bestFit="1" customWidth="1"/>
    <col min="15619" max="15621" width="22.85546875" style="245" bestFit="1" customWidth="1"/>
    <col min="15622" max="15622" width="22.28515625" style="245" bestFit="1" customWidth="1"/>
    <col min="15623" max="15623" width="22.85546875" style="245" bestFit="1" customWidth="1"/>
    <col min="15624" max="15624" width="20.42578125" style="245" bestFit="1" customWidth="1"/>
    <col min="15625" max="15625" width="30.140625" style="245" customWidth="1"/>
    <col min="15626" max="15626" width="20.28515625" style="245" customWidth="1"/>
    <col min="15627" max="15627" width="20.7109375" style="245" bestFit="1" customWidth="1"/>
    <col min="15628" max="15628" width="21.85546875" style="245" customWidth="1"/>
    <col min="15629" max="15632" width="11.42578125" style="245"/>
    <col min="15633" max="15633" width="20.28515625" style="245" bestFit="1" customWidth="1"/>
    <col min="15634" max="15873" width="11.42578125" style="245"/>
    <col min="15874" max="15874" width="14.42578125" style="245" bestFit="1" customWidth="1"/>
    <col min="15875" max="15877" width="22.85546875" style="245" bestFit="1" customWidth="1"/>
    <col min="15878" max="15878" width="22.28515625" style="245" bestFit="1" customWidth="1"/>
    <col min="15879" max="15879" width="22.85546875" style="245" bestFit="1" customWidth="1"/>
    <col min="15880" max="15880" width="20.42578125" style="245" bestFit="1" customWidth="1"/>
    <col min="15881" max="15881" width="30.140625" style="245" customWidth="1"/>
    <col min="15882" max="15882" width="20.28515625" style="245" customWidth="1"/>
    <col min="15883" max="15883" width="20.7109375" style="245" bestFit="1" customWidth="1"/>
    <col min="15884" max="15884" width="21.85546875" style="245" customWidth="1"/>
    <col min="15885" max="15888" width="11.42578125" style="245"/>
    <col min="15889" max="15889" width="20.28515625" style="245" bestFit="1" customWidth="1"/>
    <col min="15890" max="16129" width="11.42578125" style="245"/>
    <col min="16130" max="16130" width="14.42578125" style="245" bestFit="1" customWidth="1"/>
    <col min="16131" max="16133" width="22.85546875" style="245" bestFit="1" customWidth="1"/>
    <col min="16134" max="16134" width="22.28515625" style="245" bestFit="1" customWidth="1"/>
    <col min="16135" max="16135" width="22.85546875" style="245" bestFit="1" customWidth="1"/>
    <col min="16136" max="16136" width="20.42578125" style="245" bestFit="1" customWidth="1"/>
    <col min="16137" max="16137" width="30.140625" style="245" customWidth="1"/>
    <col min="16138" max="16138" width="20.28515625" style="245" customWidth="1"/>
    <col min="16139" max="16139" width="20.7109375" style="245" bestFit="1" customWidth="1"/>
    <col min="16140" max="16140" width="21.85546875" style="245" customWidth="1"/>
    <col min="16141" max="16144" width="11.42578125" style="245"/>
    <col min="16145" max="16145" width="20.28515625" style="245" bestFit="1" customWidth="1"/>
    <col min="16146" max="16384" width="11.42578125" style="245"/>
  </cols>
  <sheetData>
    <row r="2" spans="2:8" ht="15">
      <c r="B2" s="303" t="s">
        <v>7006</v>
      </c>
      <c r="C2" s="304"/>
      <c r="D2" s="304"/>
      <c r="E2" s="304"/>
      <c r="F2" s="304"/>
      <c r="G2" s="305"/>
    </row>
    <row r="3" spans="2:8" ht="15" customHeight="1">
      <c r="B3" s="298" t="s">
        <v>7007</v>
      </c>
      <c r="C3" s="299"/>
      <c r="D3" s="299"/>
      <c r="E3" s="299"/>
      <c r="F3" s="299"/>
      <c r="G3" s="300"/>
    </row>
    <row r="4" spans="2:8" ht="15" customHeight="1">
      <c r="B4" s="298" t="s">
        <v>7008</v>
      </c>
      <c r="C4" s="299"/>
      <c r="D4" s="299"/>
      <c r="E4" s="299"/>
      <c r="F4" s="299"/>
      <c r="G4" s="300"/>
    </row>
    <row r="5" spans="2:8" ht="15" customHeight="1">
      <c r="B5" s="298" t="s">
        <v>7009</v>
      </c>
      <c r="C5" s="299"/>
      <c r="D5" s="299"/>
      <c r="E5" s="299"/>
      <c r="F5" s="299"/>
      <c r="G5" s="300"/>
    </row>
    <row r="6" spans="2:8" ht="15" customHeight="1">
      <c r="B6" s="306" t="s">
        <v>7010</v>
      </c>
      <c r="C6" s="307"/>
      <c r="D6" s="307"/>
      <c r="E6" s="307"/>
      <c r="F6" s="307"/>
      <c r="G6" s="308"/>
    </row>
    <row r="7" spans="2:8" ht="15">
      <c r="B7" s="246" t="s">
        <v>7011</v>
      </c>
      <c r="C7" s="246" t="s">
        <v>7012</v>
      </c>
      <c r="D7" s="246" t="s">
        <v>7013</v>
      </c>
      <c r="E7" s="246" t="s">
        <v>7014</v>
      </c>
      <c r="F7" s="246" t="s">
        <v>7015</v>
      </c>
      <c r="G7" s="246" t="s">
        <v>7016</v>
      </c>
    </row>
    <row r="8" spans="2:8" ht="15">
      <c r="B8" s="247" t="s">
        <v>6860</v>
      </c>
      <c r="C8" s="247">
        <v>42258564896.640007</v>
      </c>
      <c r="D8" s="247">
        <v>64454905688.540001</v>
      </c>
      <c r="E8" s="247">
        <v>2616180106.3399916</v>
      </c>
      <c r="F8" s="248">
        <f t="shared" ref="F8:F12" si="0">+D8-E8</f>
        <v>61838725582.200012</v>
      </c>
      <c r="G8" s="247">
        <f>+C8+D8-E8</f>
        <v>104097290478.84001</v>
      </c>
      <c r="H8" s="255" t="e">
        <f>B8*(1+F8%)^1</f>
        <v>#VALUE!</v>
      </c>
    </row>
    <row r="9" spans="2:8">
      <c r="B9" s="247" t="s">
        <v>6861</v>
      </c>
      <c r="C9" s="247">
        <f>G8</f>
        <v>104097290478.84001</v>
      </c>
      <c r="D9" s="247">
        <v>23349781941.919998</v>
      </c>
      <c r="E9" s="247">
        <v>11775557699.920023</v>
      </c>
      <c r="F9" s="248">
        <f t="shared" si="0"/>
        <v>11574224241.999975</v>
      </c>
      <c r="G9" s="247">
        <f>+C9+D9-E9</f>
        <v>115671514720.83998</v>
      </c>
    </row>
    <row r="10" spans="2:8">
      <c r="B10" s="247" t="s">
        <v>6862</v>
      </c>
      <c r="C10" s="247">
        <f>G9</f>
        <v>115671514720.83998</v>
      </c>
      <c r="D10" s="247">
        <v>6717520059.3699999</v>
      </c>
      <c r="E10" s="247">
        <v>10571377109.039984</v>
      </c>
      <c r="F10" s="249">
        <f t="shared" si="0"/>
        <v>-3853857049.6699839</v>
      </c>
      <c r="G10" s="247">
        <f t="shared" ref="G10:G12" si="1">+C10+D10-E10</f>
        <v>111817657671.17</v>
      </c>
    </row>
    <row r="11" spans="2:8">
      <c r="B11" s="247" t="s">
        <v>6863</v>
      </c>
      <c r="C11" s="247">
        <f>G10</f>
        <v>111817657671.17</v>
      </c>
      <c r="D11" s="247">
        <v>20299079955.93</v>
      </c>
      <c r="E11" s="247">
        <v>21977118123.160011</v>
      </c>
      <c r="F11" s="247">
        <f>+D11-E11</f>
        <v>-1678038167.230011</v>
      </c>
      <c r="G11" s="247">
        <f t="shared" si="1"/>
        <v>110139619503.94</v>
      </c>
    </row>
    <row r="12" spans="2:8">
      <c r="B12" s="247" t="s">
        <v>6864</v>
      </c>
      <c r="C12" s="247">
        <f t="shared" ref="C12" si="2">G11</f>
        <v>110139619503.94</v>
      </c>
      <c r="D12" s="247">
        <v>12175588700.6</v>
      </c>
      <c r="E12" s="247">
        <v>16012728794.859989</v>
      </c>
      <c r="F12" s="247">
        <f t="shared" si="0"/>
        <v>-3837140094.2599888</v>
      </c>
      <c r="G12" s="247">
        <f t="shared" si="1"/>
        <v>106302479409.68002</v>
      </c>
    </row>
    <row r="13" spans="2:8" ht="15">
      <c r="B13" s="250"/>
      <c r="C13" s="251"/>
      <c r="D13" s="247">
        <f>SUM(D8:D12)</f>
        <v>126996876346.35999</v>
      </c>
      <c r="E13" s="247">
        <f>SUM(E8:E12)</f>
        <v>62952961833.319992</v>
      </c>
      <c r="F13" s="250"/>
      <c r="G13" s="252"/>
      <c r="H13" s="253"/>
    </row>
    <row r="15" spans="2:8">
      <c r="D15" s="254"/>
    </row>
  </sheetData>
  <mergeCells count="5">
    <mergeCell ref="B2:G2"/>
    <mergeCell ref="B3:G3"/>
    <mergeCell ref="B4:G4"/>
    <mergeCell ref="B5:G5"/>
    <mergeCell ref="B6:G6"/>
  </mergeCells>
  <conditionalFormatting sqref="F8:F12">
    <cfRule type="cellIs" dxfId="3" priority="1" operator="equal">
      <formula>0</formula>
    </cfRule>
    <cfRule type="cellIs" dxfId="2" priority="2" operator="greaterThan">
      <formula>0</formula>
    </cfRule>
    <cfRule type="cellIs" dxfId="1" priority="3" operator="lessThan">
      <formula>0</formula>
    </cfRule>
    <cfRule type="cellIs" dxfId="0" priority="4" operator="greaterThan">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3"/>
  <sheetViews>
    <sheetView topLeftCell="A7" workbookViewId="0">
      <selection activeCell="B14" sqref="B14"/>
    </sheetView>
  </sheetViews>
  <sheetFormatPr baseColWidth="10" defaultColWidth="9.140625" defaultRowHeight="15"/>
  <cols>
    <col min="1" max="1" width="52.42578125" customWidth="1"/>
    <col min="2" max="2" width="13" customWidth="1"/>
    <col min="3" max="3" width="12.7109375" customWidth="1"/>
    <col min="4" max="4" width="14.42578125" customWidth="1"/>
    <col min="5" max="5" width="11.85546875" customWidth="1"/>
    <col min="6" max="6" width="47.140625" customWidth="1"/>
  </cols>
  <sheetData>
    <row r="1" spans="1:5" ht="31.5">
      <c r="A1" s="196" t="s">
        <v>6889</v>
      </c>
    </row>
    <row r="2" spans="1:5">
      <c r="A2" s="197" t="s">
        <v>6890</v>
      </c>
    </row>
    <row r="4" spans="1:5">
      <c r="A4" s="198" t="s">
        <v>6891</v>
      </c>
    </row>
    <row r="5" spans="1:5">
      <c r="A5" s="198" t="s">
        <v>6892</v>
      </c>
    </row>
    <row r="6" spans="1:5" ht="36">
      <c r="A6" s="198" t="s">
        <v>6893</v>
      </c>
    </row>
    <row r="8" spans="1:5" ht="15" customHeight="1">
      <c r="A8" s="199" t="s">
        <v>6894</v>
      </c>
      <c r="B8" s="200" t="s">
        <v>6895</v>
      </c>
      <c r="C8" s="201" t="s">
        <v>6896</v>
      </c>
      <c r="D8" s="201" t="s">
        <v>6897</v>
      </c>
      <c r="E8" s="202" t="s">
        <v>6898</v>
      </c>
    </row>
    <row r="9" spans="1:5" ht="15" customHeight="1">
      <c r="A9" s="203">
        <v>202405</v>
      </c>
      <c r="B9" s="204">
        <v>7.16</v>
      </c>
      <c r="C9" s="205">
        <v>4</v>
      </c>
      <c r="D9" s="204">
        <v>3</v>
      </c>
      <c r="E9" s="206">
        <v>2</v>
      </c>
    </row>
    <row r="10" spans="1:5" ht="15" customHeight="1">
      <c r="A10" s="207">
        <v>202404</v>
      </c>
      <c r="B10" s="208">
        <v>7.16</v>
      </c>
      <c r="C10" s="209">
        <v>4</v>
      </c>
      <c r="D10" s="208">
        <v>3</v>
      </c>
      <c r="E10" s="210">
        <v>2</v>
      </c>
    </row>
    <row r="11" spans="1:5" ht="15" customHeight="1">
      <c r="A11" s="203">
        <v>202403</v>
      </c>
      <c r="B11" s="204">
        <v>7.36</v>
      </c>
      <c r="C11" s="205">
        <v>4</v>
      </c>
      <c r="D11" s="204">
        <v>3</v>
      </c>
      <c r="E11" s="206">
        <v>2</v>
      </c>
    </row>
    <row r="12" spans="1:5" ht="15" customHeight="1">
      <c r="A12" s="207">
        <v>202402</v>
      </c>
      <c r="B12" s="208">
        <v>7.74</v>
      </c>
      <c r="C12" s="209">
        <v>4</v>
      </c>
      <c r="D12" s="208">
        <v>3</v>
      </c>
      <c r="E12" s="210">
        <v>2</v>
      </c>
    </row>
    <row r="13" spans="1:5" ht="15" customHeight="1">
      <c r="A13" s="203">
        <v>202401</v>
      </c>
      <c r="B13" s="204">
        <v>8.35</v>
      </c>
      <c r="C13" s="205">
        <v>4</v>
      </c>
      <c r="D13" s="204">
        <v>3</v>
      </c>
      <c r="E13" s="206">
        <v>2</v>
      </c>
    </row>
    <row r="14" spans="1:5" ht="15" customHeight="1">
      <c r="A14" s="207">
        <v>202312</v>
      </c>
      <c r="B14" s="208">
        <v>9.2799999999999994</v>
      </c>
      <c r="C14" s="209">
        <v>4</v>
      </c>
      <c r="D14" s="208">
        <v>3</v>
      </c>
      <c r="E14" s="210">
        <v>2</v>
      </c>
    </row>
    <row r="15" spans="1:5" ht="15" customHeight="1">
      <c r="A15" s="203">
        <v>202311</v>
      </c>
      <c r="B15" s="204">
        <v>10.15</v>
      </c>
      <c r="C15" s="205">
        <v>4</v>
      </c>
      <c r="D15" s="204">
        <v>3</v>
      </c>
      <c r="E15" s="206">
        <v>2</v>
      </c>
    </row>
    <row r="16" spans="1:5" ht="15" customHeight="1">
      <c r="A16" s="207">
        <v>202310</v>
      </c>
      <c r="B16" s="208">
        <v>10.48</v>
      </c>
      <c r="C16" s="209">
        <v>4</v>
      </c>
      <c r="D16" s="208">
        <v>3</v>
      </c>
      <c r="E16" s="210">
        <v>2</v>
      </c>
    </row>
    <row r="17" spans="1:5" ht="15" customHeight="1">
      <c r="A17" s="203">
        <v>202309</v>
      </c>
      <c r="B17" s="204">
        <v>10.99</v>
      </c>
      <c r="C17" s="205">
        <v>4</v>
      </c>
      <c r="D17" s="204">
        <v>3</v>
      </c>
      <c r="E17" s="206">
        <v>2</v>
      </c>
    </row>
    <row r="18" spans="1:5" ht="15" customHeight="1">
      <c r="A18" s="207">
        <v>202308</v>
      </c>
      <c r="B18" s="208">
        <v>11.43</v>
      </c>
      <c r="C18" s="209">
        <v>4</v>
      </c>
      <c r="D18" s="208">
        <v>3</v>
      </c>
      <c r="E18" s="210">
        <v>2</v>
      </c>
    </row>
    <row r="19" spans="1:5" ht="15" customHeight="1">
      <c r="A19" s="203">
        <v>202307</v>
      </c>
      <c r="B19" s="204">
        <v>11.78</v>
      </c>
      <c r="C19" s="205">
        <v>4</v>
      </c>
      <c r="D19" s="204">
        <v>3</v>
      </c>
      <c r="E19" s="206">
        <v>2</v>
      </c>
    </row>
    <row r="20" spans="1:5" ht="15" customHeight="1">
      <c r="A20" s="207">
        <v>202306</v>
      </c>
      <c r="B20" s="208">
        <v>12.13</v>
      </c>
      <c r="C20" s="209">
        <v>4</v>
      </c>
      <c r="D20" s="208">
        <v>3</v>
      </c>
      <c r="E20" s="210">
        <v>2</v>
      </c>
    </row>
    <row r="21" spans="1:5" ht="15" customHeight="1">
      <c r="A21" s="203">
        <v>202305</v>
      </c>
      <c r="B21" s="204">
        <v>12.36</v>
      </c>
      <c r="C21" s="205">
        <v>4</v>
      </c>
      <c r="D21" s="204">
        <v>3</v>
      </c>
      <c r="E21" s="206">
        <v>2</v>
      </c>
    </row>
    <row r="22" spans="1:5" ht="15" customHeight="1">
      <c r="A22" s="207">
        <v>202304</v>
      </c>
      <c r="B22" s="208">
        <v>12.82</v>
      </c>
      <c r="C22" s="209">
        <v>4</v>
      </c>
      <c r="D22" s="208">
        <v>3</v>
      </c>
      <c r="E22" s="210">
        <v>2</v>
      </c>
    </row>
    <row r="23" spans="1:5" ht="15" customHeight="1">
      <c r="A23" s="203">
        <v>202303</v>
      </c>
      <c r="B23" s="204">
        <v>13.34</v>
      </c>
      <c r="C23" s="205">
        <v>4</v>
      </c>
      <c r="D23" s="204">
        <v>3</v>
      </c>
      <c r="E23" s="206">
        <v>2</v>
      </c>
    </row>
    <row r="24" spans="1:5" ht="15" customHeight="1">
      <c r="A24" s="207">
        <v>202302</v>
      </c>
      <c r="B24" s="208">
        <v>13.28</v>
      </c>
      <c r="C24" s="209">
        <v>4</v>
      </c>
      <c r="D24" s="208">
        <v>3</v>
      </c>
      <c r="E24" s="210">
        <v>2</v>
      </c>
    </row>
    <row r="25" spans="1:5" ht="15" customHeight="1">
      <c r="A25" s="203">
        <v>202301</v>
      </c>
      <c r="B25" s="204">
        <v>13.25</v>
      </c>
      <c r="C25" s="205">
        <v>4</v>
      </c>
      <c r="D25" s="204">
        <v>3</v>
      </c>
      <c r="E25" s="206">
        <v>2</v>
      </c>
    </row>
    <row r="26" spans="1:5" ht="15" customHeight="1">
      <c r="A26" s="207">
        <v>202212</v>
      </c>
      <c r="B26" s="208">
        <v>13.12</v>
      </c>
      <c r="C26" s="209">
        <v>4</v>
      </c>
      <c r="D26" s="208">
        <v>3</v>
      </c>
      <c r="E26" s="210">
        <v>2</v>
      </c>
    </row>
    <row r="27" spans="1:5" ht="15" customHeight="1">
      <c r="A27" s="203">
        <v>202211</v>
      </c>
      <c r="B27" s="204">
        <v>12.53</v>
      </c>
      <c r="C27" s="205">
        <v>4</v>
      </c>
      <c r="D27" s="204">
        <v>3</v>
      </c>
      <c r="E27" s="206">
        <v>2</v>
      </c>
    </row>
    <row r="28" spans="1:5" ht="15" customHeight="1">
      <c r="A28" s="207">
        <v>202210</v>
      </c>
      <c r="B28" s="208">
        <v>12.22</v>
      </c>
      <c r="C28" s="209">
        <v>4</v>
      </c>
      <c r="D28" s="208">
        <v>3</v>
      </c>
      <c r="E28" s="210">
        <v>2</v>
      </c>
    </row>
    <row r="29" spans="1:5" ht="15" customHeight="1">
      <c r="A29" s="203">
        <v>202209</v>
      </c>
      <c r="B29" s="204">
        <v>11.44</v>
      </c>
      <c r="C29" s="205">
        <v>4</v>
      </c>
      <c r="D29" s="204">
        <v>3</v>
      </c>
      <c r="E29" s="206">
        <v>2</v>
      </c>
    </row>
    <row r="30" spans="1:5" ht="15" customHeight="1">
      <c r="A30" s="207">
        <v>202208</v>
      </c>
      <c r="B30" s="208">
        <v>10.84</v>
      </c>
      <c r="C30" s="209">
        <v>4</v>
      </c>
      <c r="D30" s="208">
        <v>3</v>
      </c>
      <c r="E30" s="210">
        <v>2</v>
      </c>
    </row>
    <row r="31" spans="1:5" ht="15" customHeight="1">
      <c r="A31" s="203">
        <v>202207</v>
      </c>
      <c r="B31" s="204">
        <v>10.210000000000001</v>
      </c>
      <c r="C31" s="205">
        <v>4</v>
      </c>
      <c r="D31" s="204">
        <v>3</v>
      </c>
      <c r="E31" s="206">
        <v>2</v>
      </c>
    </row>
    <row r="32" spans="1:5" ht="15" customHeight="1">
      <c r="A32" s="207">
        <v>202206</v>
      </c>
      <c r="B32" s="208">
        <v>9.67</v>
      </c>
      <c r="C32" s="209">
        <v>4</v>
      </c>
      <c r="D32" s="208">
        <v>3</v>
      </c>
      <c r="E32" s="210">
        <v>2</v>
      </c>
    </row>
    <row r="33" spans="1:5" ht="15" customHeight="1">
      <c r="A33" s="203">
        <v>202205</v>
      </c>
      <c r="B33" s="204">
        <v>9.07</v>
      </c>
      <c r="C33" s="205">
        <v>4</v>
      </c>
      <c r="D33" s="204">
        <v>3</v>
      </c>
      <c r="E33" s="206">
        <v>2</v>
      </c>
    </row>
    <row r="34" spans="1:5" ht="15" customHeight="1">
      <c r="A34" s="207">
        <v>202204</v>
      </c>
      <c r="B34" s="208">
        <v>9.23</v>
      </c>
      <c r="C34" s="209">
        <v>4</v>
      </c>
      <c r="D34" s="208">
        <v>3</v>
      </c>
      <c r="E34" s="210">
        <v>2</v>
      </c>
    </row>
    <row r="35" spans="1:5" ht="15" customHeight="1">
      <c r="A35" s="203">
        <v>202203</v>
      </c>
      <c r="B35" s="204">
        <v>8.5299999999999994</v>
      </c>
      <c r="C35" s="205">
        <v>4</v>
      </c>
      <c r="D35" s="204">
        <v>3</v>
      </c>
      <c r="E35" s="206">
        <v>2</v>
      </c>
    </row>
    <row r="36" spans="1:5" ht="15" customHeight="1">
      <c r="A36" s="207">
        <v>202202</v>
      </c>
      <c r="B36" s="208">
        <v>8.01</v>
      </c>
      <c r="C36" s="209">
        <v>4</v>
      </c>
      <c r="D36" s="208">
        <v>3</v>
      </c>
      <c r="E36" s="210">
        <v>2</v>
      </c>
    </row>
    <row r="37" spans="1:5" ht="15" customHeight="1">
      <c r="A37" s="203">
        <v>202201</v>
      </c>
      <c r="B37" s="204">
        <v>6.94</v>
      </c>
      <c r="C37" s="205">
        <v>4</v>
      </c>
      <c r="D37" s="204">
        <v>3</v>
      </c>
      <c r="E37" s="206">
        <v>2</v>
      </c>
    </row>
    <row r="38" spans="1:5" ht="15" customHeight="1">
      <c r="A38" s="207">
        <v>202112</v>
      </c>
      <c r="B38" s="208">
        <v>5.62</v>
      </c>
      <c r="C38" s="209">
        <v>4</v>
      </c>
      <c r="D38" s="208">
        <v>3</v>
      </c>
      <c r="E38" s="210">
        <v>2</v>
      </c>
    </row>
    <row r="39" spans="1:5" ht="15" customHeight="1">
      <c r="A39" s="203">
        <v>202111</v>
      </c>
      <c r="B39" s="204">
        <v>5.26</v>
      </c>
      <c r="C39" s="205">
        <v>4</v>
      </c>
      <c r="D39" s="204">
        <v>3</v>
      </c>
      <c r="E39" s="206">
        <v>2</v>
      </c>
    </row>
    <row r="40" spans="1:5" ht="15" customHeight="1">
      <c r="A40" s="207">
        <v>202110</v>
      </c>
      <c r="B40" s="208">
        <v>4.58</v>
      </c>
      <c r="C40" s="209">
        <v>4</v>
      </c>
      <c r="D40" s="208">
        <v>3</v>
      </c>
      <c r="E40" s="210">
        <v>2</v>
      </c>
    </row>
    <row r="41" spans="1:5" ht="15" customHeight="1">
      <c r="A41" s="203">
        <v>202109</v>
      </c>
      <c r="B41" s="204">
        <v>4.51</v>
      </c>
      <c r="C41" s="205">
        <v>4</v>
      </c>
      <c r="D41" s="204">
        <v>3</v>
      </c>
      <c r="E41" s="206">
        <v>2</v>
      </c>
    </row>
    <row r="42" spans="1:5" ht="15" customHeight="1">
      <c r="A42" s="207">
        <v>202108</v>
      </c>
      <c r="B42" s="208">
        <v>4.4400000000000004</v>
      </c>
      <c r="C42" s="209">
        <v>4</v>
      </c>
      <c r="D42" s="208">
        <v>3</v>
      </c>
      <c r="E42" s="210">
        <v>2</v>
      </c>
    </row>
    <row r="43" spans="1:5" ht="15" customHeight="1">
      <c r="A43" s="203">
        <v>202107</v>
      </c>
      <c r="B43" s="204">
        <v>3.97</v>
      </c>
      <c r="C43" s="205">
        <v>4</v>
      </c>
      <c r="D43" s="204">
        <v>3</v>
      </c>
      <c r="E43" s="206">
        <v>2</v>
      </c>
    </row>
    <row r="44" spans="1:5" ht="15" customHeight="1">
      <c r="A44" s="207">
        <v>202106</v>
      </c>
      <c r="B44" s="208">
        <v>3.63</v>
      </c>
      <c r="C44" s="209">
        <v>4</v>
      </c>
      <c r="D44" s="208">
        <v>3</v>
      </c>
      <c r="E44" s="210">
        <v>2</v>
      </c>
    </row>
    <row r="45" spans="1:5" ht="15" customHeight="1">
      <c r="A45" s="203">
        <v>202105</v>
      </c>
      <c r="B45" s="204">
        <v>3.3</v>
      </c>
      <c r="C45" s="205">
        <v>4</v>
      </c>
      <c r="D45" s="204">
        <v>3</v>
      </c>
      <c r="E45" s="206">
        <v>2</v>
      </c>
    </row>
    <row r="46" spans="1:5" ht="15" customHeight="1">
      <c r="A46" s="207">
        <v>202104</v>
      </c>
      <c r="B46" s="208">
        <v>1.95</v>
      </c>
      <c r="C46" s="209">
        <v>4</v>
      </c>
      <c r="D46" s="208">
        <v>3</v>
      </c>
      <c r="E46" s="210">
        <v>2</v>
      </c>
    </row>
    <row r="47" spans="1:5" ht="15" customHeight="1">
      <c r="A47" s="203">
        <v>202103</v>
      </c>
      <c r="B47" s="204">
        <v>1.51</v>
      </c>
      <c r="C47" s="205">
        <v>4</v>
      </c>
      <c r="D47" s="204">
        <v>3</v>
      </c>
      <c r="E47" s="206">
        <v>2</v>
      </c>
    </row>
    <row r="48" spans="1:5" ht="15" customHeight="1">
      <c r="A48" s="207">
        <v>202102</v>
      </c>
      <c r="B48" s="208">
        <v>1.56</v>
      </c>
      <c r="C48" s="209">
        <v>4</v>
      </c>
      <c r="D48" s="208">
        <v>3</v>
      </c>
      <c r="E48" s="210">
        <v>2</v>
      </c>
    </row>
    <row r="49" spans="1:5" ht="15" customHeight="1">
      <c r="A49" s="203">
        <v>202101</v>
      </c>
      <c r="B49" s="204">
        <v>1.6</v>
      </c>
      <c r="C49" s="205">
        <v>4</v>
      </c>
      <c r="D49" s="204">
        <v>3</v>
      </c>
      <c r="E49" s="206">
        <v>2</v>
      </c>
    </row>
    <row r="50" spans="1:5" ht="15" customHeight="1">
      <c r="A50" s="207">
        <v>202012</v>
      </c>
      <c r="B50" s="208">
        <v>1.61</v>
      </c>
      <c r="C50" s="209">
        <v>4</v>
      </c>
      <c r="D50" s="208">
        <v>3</v>
      </c>
      <c r="E50" s="210">
        <v>2</v>
      </c>
    </row>
    <row r="51" spans="1:5" ht="15" customHeight="1">
      <c r="A51" s="203">
        <v>202011</v>
      </c>
      <c r="B51" s="204">
        <v>1.49</v>
      </c>
      <c r="C51" s="205">
        <v>4</v>
      </c>
      <c r="D51" s="204">
        <v>3</v>
      </c>
      <c r="E51" s="206">
        <v>2</v>
      </c>
    </row>
    <row r="52" spans="1:5" ht="15" customHeight="1">
      <c r="A52" s="207">
        <v>202010</v>
      </c>
      <c r="B52" s="208">
        <v>1.75</v>
      </c>
      <c r="C52" s="209">
        <v>4</v>
      </c>
      <c r="D52" s="208">
        <v>3</v>
      </c>
      <c r="E52" s="210">
        <v>2</v>
      </c>
    </row>
    <row r="53" spans="1:5" ht="15" customHeight="1">
      <c r="A53" s="203">
        <v>202009</v>
      </c>
      <c r="B53" s="204">
        <v>1.97</v>
      </c>
      <c r="C53" s="205">
        <v>4</v>
      </c>
      <c r="D53" s="204">
        <v>3</v>
      </c>
      <c r="E53" s="206">
        <v>2</v>
      </c>
    </row>
    <row r="54" spans="1:5" ht="15" customHeight="1">
      <c r="A54" s="207">
        <v>202008</v>
      </c>
      <c r="B54" s="208">
        <v>1.88</v>
      </c>
      <c r="C54" s="209">
        <v>4</v>
      </c>
      <c r="D54" s="208">
        <v>3</v>
      </c>
      <c r="E54" s="210">
        <v>2</v>
      </c>
    </row>
    <row r="55" spans="1:5" ht="15" customHeight="1">
      <c r="A55" s="203">
        <v>202007</v>
      </c>
      <c r="B55" s="204">
        <v>1.97</v>
      </c>
      <c r="C55" s="205">
        <v>4</v>
      </c>
      <c r="D55" s="204">
        <v>3</v>
      </c>
      <c r="E55" s="206">
        <v>2</v>
      </c>
    </row>
    <row r="56" spans="1:5" ht="15" customHeight="1">
      <c r="A56" s="207">
        <v>202006</v>
      </c>
      <c r="B56" s="208">
        <v>2.19</v>
      </c>
      <c r="C56" s="209">
        <v>4</v>
      </c>
      <c r="D56" s="208">
        <v>3</v>
      </c>
      <c r="E56" s="210">
        <v>2</v>
      </c>
    </row>
    <row r="57" spans="1:5" ht="15" customHeight="1">
      <c r="A57" s="203">
        <v>202005</v>
      </c>
      <c r="B57" s="204">
        <v>2.85</v>
      </c>
      <c r="C57" s="205">
        <v>4</v>
      </c>
      <c r="D57" s="204">
        <v>3</v>
      </c>
      <c r="E57" s="206">
        <v>2</v>
      </c>
    </row>
    <row r="58" spans="1:5" ht="15" customHeight="1">
      <c r="A58" s="207">
        <v>202004</v>
      </c>
      <c r="B58" s="208">
        <v>3.51</v>
      </c>
      <c r="C58" s="209">
        <v>4</v>
      </c>
      <c r="D58" s="208">
        <v>3</v>
      </c>
      <c r="E58" s="210">
        <v>2</v>
      </c>
    </row>
    <row r="59" spans="1:5" ht="15" customHeight="1">
      <c r="A59" s="203">
        <v>202003</v>
      </c>
      <c r="B59" s="204">
        <v>3.86</v>
      </c>
      <c r="C59" s="205">
        <v>4</v>
      </c>
      <c r="D59" s="204">
        <v>3</v>
      </c>
      <c r="E59" s="206">
        <v>2</v>
      </c>
    </row>
    <row r="60" spans="1:5" ht="15" customHeight="1">
      <c r="A60" s="207">
        <v>202002</v>
      </c>
      <c r="B60" s="208">
        <v>3.72</v>
      </c>
      <c r="C60" s="209">
        <v>4</v>
      </c>
      <c r="D60" s="208">
        <v>3</v>
      </c>
      <c r="E60" s="210">
        <v>2</v>
      </c>
    </row>
    <row r="61" spans="1:5" ht="15" customHeight="1">
      <c r="A61" s="203">
        <v>202001</v>
      </c>
      <c r="B61" s="204">
        <v>3.62</v>
      </c>
      <c r="C61" s="205">
        <v>4</v>
      </c>
      <c r="D61" s="204">
        <v>3</v>
      </c>
      <c r="E61" s="206">
        <v>2</v>
      </c>
    </row>
    <row r="62" spans="1:5" ht="15" customHeight="1">
      <c r="A62" s="207">
        <v>201912</v>
      </c>
      <c r="B62" s="208">
        <v>3.8</v>
      </c>
      <c r="C62" s="209">
        <v>4</v>
      </c>
      <c r="D62" s="208">
        <v>3</v>
      </c>
      <c r="E62" s="210">
        <v>2</v>
      </c>
    </row>
    <row r="63" spans="1:5" ht="15" customHeight="1">
      <c r="A63" s="203">
        <v>201911</v>
      </c>
      <c r="B63" s="204">
        <v>3.84</v>
      </c>
      <c r="C63" s="205">
        <v>4</v>
      </c>
      <c r="D63" s="204">
        <v>3</v>
      </c>
      <c r="E63" s="206">
        <v>2</v>
      </c>
    </row>
    <row r="64" spans="1:5" ht="15" customHeight="1">
      <c r="A64" s="207">
        <v>201910</v>
      </c>
      <c r="B64" s="208">
        <v>3.86</v>
      </c>
      <c r="C64" s="209">
        <v>4</v>
      </c>
      <c r="D64" s="208">
        <v>3</v>
      </c>
      <c r="E64" s="210">
        <v>2</v>
      </c>
    </row>
    <row r="65" spans="1:5" ht="15" customHeight="1">
      <c r="A65" s="203">
        <v>201909</v>
      </c>
      <c r="B65" s="204">
        <v>3.82</v>
      </c>
      <c r="C65" s="205">
        <v>4</v>
      </c>
      <c r="D65" s="204">
        <v>3</v>
      </c>
      <c r="E65" s="206">
        <v>2</v>
      </c>
    </row>
    <row r="66" spans="1:5" ht="15" customHeight="1">
      <c r="A66" s="207">
        <v>201908</v>
      </c>
      <c r="B66" s="208">
        <v>3.75</v>
      </c>
      <c r="C66" s="209">
        <v>4</v>
      </c>
      <c r="D66" s="208">
        <v>3</v>
      </c>
      <c r="E66" s="210">
        <v>2</v>
      </c>
    </row>
    <row r="67" spans="1:5" ht="15" customHeight="1">
      <c r="A67" s="203">
        <v>201907</v>
      </c>
      <c r="B67" s="204">
        <v>3.79</v>
      </c>
      <c r="C67" s="205">
        <v>4</v>
      </c>
      <c r="D67" s="204">
        <v>3</v>
      </c>
      <c r="E67" s="206">
        <v>2</v>
      </c>
    </row>
    <row r="68" spans="1:5" ht="15" customHeight="1">
      <c r="A68" s="207">
        <v>201906</v>
      </c>
      <c r="B68" s="208">
        <v>3.43</v>
      </c>
      <c r="C68" s="209">
        <v>4</v>
      </c>
      <c r="D68" s="208">
        <v>3</v>
      </c>
      <c r="E68" s="210">
        <v>2</v>
      </c>
    </row>
    <row r="69" spans="1:5" ht="15" customHeight="1">
      <c r="A69" s="203">
        <v>201905</v>
      </c>
      <c r="B69" s="204">
        <v>3.31</v>
      </c>
      <c r="C69" s="205">
        <v>4</v>
      </c>
      <c r="D69" s="204">
        <v>3</v>
      </c>
      <c r="E69" s="206">
        <v>2</v>
      </c>
    </row>
    <row r="70" spans="1:5" ht="15" customHeight="1">
      <c r="A70" s="207">
        <v>201904</v>
      </c>
      <c r="B70" s="208">
        <v>3.25</v>
      </c>
      <c r="C70" s="209">
        <v>4</v>
      </c>
      <c r="D70" s="208">
        <v>3</v>
      </c>
      <c r="E70" s="210">
        <v>2</v>
      </c>
    </row>
    <row r="71" spans="1:5" ht="15" customHeight="1">
      <c r="A71" s="203">
        <v>201903</v>
      </c>
      <c r="B71" s="204">
        <v>3.21</v>
      </c>
      <c r="C71" s="205">
        <v>4</v>
      </c>
      <c r="D71" s="204">
        <v>3</v>
      </c>
      <c r="E71" s="206">
        <v>2</v>
      </c>
    </row>
    <row r="72" spans="1:5" ht="15" customHeight="1">
      <c r="A72" s="207">
        <v>201902</v>
      </c>
      <c r="B72" s="208">
        <v>3.01</v>
      </c>
      <c r="C72" s="209">
        <v>4</v>
      </c>
      <c r="D72" s="208">
        <v>3</v>
      </c>
      <c r="E72" s="210">
        <v>2</v>
      </c>
    </row>
    <row r="73" spans="1:5" ht="15" customHeight="1">
      <c r="A73" s="203">
        <v>201901</v>
      </c>
      <c r="B73" s="204">
        <v>3.15</v>
      </c>
      <c r="C73" s="205">
        <v>4</v>
      </c>
      <c r="D73" s="204">
        <v>3</v>
      </c>
      <c r="E73" s="206">
        <v>2</v>
      </c>
    </row>
    <row r="74" spans="1:5" ht="15" customHeight="1">
      <c r="A74" s="207">
        <v>201812</v>
      </c>
      <c r="B74" s="208">
        <v>3.18</v>
      </c>
      <c r="C74" s="209">
        <v>4</v>
      </c>
      <c r="D74" s="208">
        <v>3</v>
      </c>
      <c r="E74" s="210">
        <v>2</v>
      </c>
    </row>
    <row r="75" spans="1:5" ht="15" customHeight="1">
      <c r="A75" s="203">
        <v>201811</v>
      </c>
      <c r="B75" s="204">
        <v>3.27</v>
      </c>
      <c r="C75" s="205">
        <v>4</v>
      </c>
      <c r="D75" s="204">
        <v>3</v>
      </c>
      <c r="E75" s="206">
        <v>2</v>
      </c>
    </row>
    <row r="76" spans="1:5" ht="15" customHeight="1">
      <c r="A76" s="207">
        <v>201810</v>
      </c>
      <c r="B76" s="208">
        <v>3.33</v>
      </c>
      <c r="C76" s="209">
        <v>4</v>
      </c>
      <c r="D76" s="208">
        <v>3</v>
      </c>
      <c r="E76" s="210">
        <v>2</v>
      </c>
    </row>
    <row r="77" spans="1:5" ht="15" customHeight="1">
      <c r="A77" s="203">
        <v>201809</v>
      </c>
      <c r="B77" s="204">
        <v>3.23</v>
      </c>
      <c r="C77" s="205">
        <v>4</v>
      </c>
      <c r="D77" s="204">
        <v>3</v>
      </c>
      <c r="E77" s="206">
        <v>2</v>
      </c>
    </row>
    <row r="78" spans="1:5" ht="15" customHeight="1">
      <c r="A78" s="207">
        <v>201808</v>
      </c>
      <c r="B78" s="208">
        <v>3.1</v>
      </c>
      <c r="C78" s="209">
        <v>4</v>
      </c>
      <c r="D78" s="208">
        <v>3</v>
      </c>
      <c r="E78" s="210">
        <v>2</v>
      </c>
    </row>
    <row r="79" spans="1:5" ht="15" customHeight="1">
      <c r="A79" s="203">
        <v>201807</v>
      </c>
      <c r="B79" s="204">
        <v>3.12</v>
      </c>
      <c r="C79" s="205">
        <v>4</v>
      </c>
      <c r="D79" s="204">
        <v>3</v>
      </c>
      <c r="E79" s="206">
        <v>2</v>
      </c>
    </row>
    <row r="80" spans="1:5" ht="15" customHeight="1">
      <c r="A80" s="207">
        <v>201806</v>
      </c>
      <c r="B80" s="208">
        <v>3.2</v>
      </c>
      <c r="C80" s="209">
        <v>4</v>
      </c>
      <c r="D80" s="208">
        <v>3</v>
      </c>
      <c r="E80" s="210">
        <v>2</v>
      </c>
    </row>
    <row r="81" spans="1:5" ht="15" customHeight="1">
      <c r="A81" s="203">
        <v>201805</v>
      </c>
      <c r="B81" s="204">
        <v>3.16</v>
      </c>
      <c r="C81" s="205">
        <v>4</v>
      </c>
      <c r="D81" s="204">
        <v>3</v>
      </c>
      <c r="E81" s="206">
        <v>2</v>
      </c>
    </row>
    <row r="82" spans="1:5" ht="15" customHeight="1">
      <c r="A82" s="207">
        <v>201804</v>
      </c>
      <c r="B82" s="208">
        <v>3.13</v>
      </c>
      <c r="C82" s="209">
        <v>4</v>
      </c>
      <c r="D82" s="208">
        <v>3</v>
      </c>
      <c r="E82" s="210">
        <v>2</v>
      </c>
    </row>
    <row r="83" spans="1:5" ht="15" customHeight="1">
      <c r="A83" s="203">
        <v>201803</v>
      </c>
      <c r="B83" s="204">
        <v>3.14</v>
      </c>
      <c r="C83" s="205">
        <v>4</v>
      </c>
      <c r="D83" s="204">
        <v>3</v>
      </c>
      <c r="E83" s="206">
        <v>2</v>
      </c>
    </row>
    <row r="84" spans="1:5" ht="15" customHeight="1">
      <c r="A84" s="207">
        <v>201802</v>
      </c>
      <c r="B84" s="208">
        <v>3.37</v>
      </c>
      <c r="C84" s="209">
        <v>4</v>
      </c>
      <c r="D84" s="208">
        <v>3</v>
      </c>
      <c r="E84" s="210">
        <v>2</v>
      </c>
    </row>
    <row r="85" spans="1:5" ht="15" customHeight="1">
      <c r="A85" s="203">
        <v>201801</v>
      </c>
      <c r="B85" s="204">
        <v>3.68</v>
      </c>
      <c r="C85" s="205">
        <v>4</v>
      </c>
      <c r="D85" s="204">
        <v>3</v>
      </c>
      <c r="E85" s="206">
        <v>2</v>
      </c>
    </row>
    <row r="86" spans="1:5" ht="15" customHeight="1">
      <c r="A86" s="207">
        <v>201712</v>
      </c>
      <c r="B86" s="208">
        <v>4.09</v>
      </c>
      <c r="C86" s="209">
        <v>4</v>
      </c>
      <c r="D86" s="208">
        <v>3</v>
      </c>
      <c r="E86" s="210">
        <v>2</v>
      </c>
    </row>
    <row r="87" spans="1:5" ht="15" customHeight="1">
      <c r="A87" s="203">
        <v>201711</v>
      </c>
      <c r="B87" s="204">
        <v>4.12</v>
      </c>
      <c r="C87" s="205">
        <v>4</v>
      </c>
      <c r="D87" s="204">
        <v>3</v>
      </c>
      <c r="E87" s="206">
        <v>2</v>
      </c>
    </row>
    <row r="88" spans="1:5" ht="15" customHeight="1">
      <c r="A88" s="207">
        <v>201710</v>
      </c>
      <c r="B88" s="208">
        <v>4.05</v>
      </c>
      <c r="C88" s="209">
        <v>4</v>
      </c>
      <c r="D88" s="208">
        <v>3</v>
      </c>
      <c r="E88" s="210">
        <v>2</v>
      </c>
    </row>
    <row r="89" spans="1:5" ht="15" customHeight="1">
      <c r="A89" s="203">
        <v>201709</v>
      </c>
      <c r="B89" s="204">
        <v>3.97</v>
      </c>
      <c r="C89" s="205">
        <v>4</v>
      </c>
      <c r="D89" s="204">
        <v>3</v>
      </c>
      <c r="E89" s="206">
        <v>2</v>
      </c>
    </row>
    <row r="90" spans="1:5" ht="15" customHeight="1">
      <c r="A90" s="207">
        <v>201708</v>
      </c>
      <c r="B90" s="208">
        <v>3.87</v>
      </c>
      <c r="C90" s="209">
        <v>4</v>
      </c>
      <c r="D90" s="208">
        <v>3</v>
      </c>
      <c r="E90" s="210">
        <v>2</v>
      </c>
    </row>
    <row r="91" spans="1:5" ht="15" customHeight="1">
      <c r="A91" s="203">
        <v>201707</v>
      </c>
      <c r="B91" s="204">
        <v>3.4</v>
      </c>
      <c r="C91" s="205">
        <v>4</v>
      </c>
      <c r="D91" s="204">
        <v>3</v>
      </c>
      <c r="E91" s="206">
        <v>2</v>
      </c>
    </row>
    <row r="92" spans="1:5" ht="15" customHeight="1">
      <c r="A92" s="207">
        <v>201706</v>
      </c>
      <c r="B92" s="208">
        <v>3.99</v>
      </c>
      <c r="C92" s="209">
        <v>4</v>
      </c>
      <c r="D92" s="208">
        <v>3</v>
      </c>
      <c r="E92" s="210">
        <v>2</v>
      </c>
    </row>
    <row r="93" spans="1:5" ht="15" customHeight="1">
      <c r="A93" s="203">
        <v>201705</v>
      </c>
      <c r="B93" s="204">
        <v>4.37</v>
      </c>
      <c r="C93" s="205">
        <v>4</v>
      </c>
      <c r="D93" s="204">
        <v>3</v>
      </c>
      <c r="E93" s="206">
        <v>2</v>
      </c>
    </row>
    <row r="94" spans="1:5" ht="15" customHeight="1">
      <c r="A94" s="207">
        <v>201704</v>
      </c>
      <c r="B94" s="208">
        <v>4.66</v>
      </c>
      <c r="C94" s="209">
        <v>4</v>
      </c>
      <c r="D94" s="208">
        <v>3</v>
      </c>
      <c r="E94" s="210">
        <v>2</v>
      </c>
    </row>
    <row r="95" spans="1:5" ht="15" customHeight="1">
      <c r="A95" s="203">
        <v>201703</v>
      </c>
      <c r="B95" s="204">
        <v>4.6900000000000004</v>
      </c>
      <c r="C95" s="205">
        <v>4</v>
      </c>
      <c r="D95" s="204">
        <v>3</v>
      </c>
      <c r="E95" s="206">
        <v>2</v>
      </c>
    </row>
    <row r="96" spans="1:5" ht="15" customHeight="1">
      <c r="A96" s="207">
        <v>201702</v>
      </c>
      <c r="B96" s="208">
        <v>5.18</v>
      </c>
      <c r="C96" s="209">
        <v>4</v>
      </c>
      <c r="D96" s="208">
        <v>3</v>
      </c>
      <c r="E96" s="210">
        <v>2</v>
      </c>
    </row>
    <row r="97" spans="1:5" ht="15" customHeight="1">
      <c r="A97" s="203">
        <v>201701</v>
      </c>
      <c r="B97" s="204">
        <v>5.47</v>
      </c>
      <c r="C97" s="205">
        <v>4</v>
      </c>
      <c r="D97" s="204">
        <v>3</v>
      </c>
      <c r="E97" s="206">
        <v>2</v>
      </c>
    </row>
    <row r="98" spans="1:5" ht="15" customHeight="1">
      <c r="A98" s="207">
        <v>201612</v>
      </c>
      <c r="B98" s="208">
        <v>5.75</v>
      </c>
      <c r="C98" s="209">
        <v>4</v>
      </c>
      <c r="D98" s="208">
        <v>3</v>
      </c>
      <c r="E98" s="210">
        <v>2</v>
      </c>
    </row>
    <row r="99" spans="1:5" ht="15" customHeight="1">
      <c r="A99" s="203">
        <v>201611</v>
      </c>
      <c r="B99" s="204">
        <v>5.96</v>
      </c>
      <c r="C99" s="205">
        <v>4</v>
      </c>
      <c r="D99" s="204">
        <v>3</v>
      </c>
      <c r="E99" s="206">
        <v>2</v>
      </c>
    </row>
    <row r="100" spans="1:5" ht="15" customHeight="1">
      <c r="A100" s="207">
        <v>201610</v>
      </c>
      <c r="B100" s="208">
        <v>6.48</v>
      </c>
      <c r="C100" s="209">
        <v>4</v>
      </c>
      <c r="D100" s="208">
        <v>3</v>
      </c>
      <c r="E100" s="210">
        <v>2</v>
      </c>
    </row>
    <row r="101" spans="1:5" ht="15" customHeight="1">
      <c r="A101" s="203">
        <v>201609</v>
      </c>
      <c r="B101" s="204">
        <v>7.27</v>
      </c>
      <c r="C101" s="205">
        <v>4</v>
      </c>
      <c r="D101" s="204">
        <v>3</v>
      </c>
      <c r="E101" s="206">
        <v>2</v>
      </c>
    </row>
    <row r="102" spans="1:5" ht="15" customHeight="1">
      <c r="A102" s="207">
        <v>201608</v>
      </c>
      <c r="B102" s="208">
        <v>8.1</v>
      </c>
      <c r="C102" s="209">
        <v>4</v>
      </c>
      <c r="D102" s="208">
        <v>3</v>
      </c>
      <c r="E102" s="210">
        <v>2</v>
      </c>
    </row>
    <row r="103" spans="1:5" ht="15" customHeight="1">
      <c r="A103" s="203">
        <v>201607</v>
      </c>
      <c r="B103" s="204">
        <v>8.9700000000000006</v>
      </c>
      <c r="C103" s="205">
        <v>4</v>
      </c>
      <c r="D103" s="204">
        <v>3</v>
      </c>
      <c r="E103" s="206">
        <v>2</v>
      </c>
    </row>
    <row r="104" spans="1:5" ht="15" customHeight="1">
      <c r="A104" s="207">
        <v>201606</v>
      </c>
      <c r="B104" s="208">
        <v>8.6</v>
      </c>
      <c r="C104" s="209">
        <v>4</v>
      </c>
      <c r="D104" s="208">
        <v>3</v>
      </c>
      <c r="E104" s="210">
        <v>2</v>
      </c>
    </row>
    <row r="105" spans="1:5" ht="15" customHeight="1">
      <c r="A105" s="203">
        <v>201605</v>
      </c>
      <c r="B105" s="204">
        <v>8.1999999999999993</v>
      </c>
      <c r="C105" s="205">
        <v>4</v>
      </c>
      <c r="D105" s="204">
        <v>3</v>
      </c>
      <c r="E105" s="206">
        <v>2</v>
      </c>
    </row>
    <row r="106" spans="1:5" ht="15" customHeight="1">
      <c r="A106" s="207">
        <v>201604</v>
      </c>
      <c r="B106" s="208">
        <v>7.93</v>
      </c>
      <c r="C106" s="209">
        <v>4</v>
      </c>
      <c r="D106" s="208">
        <v>3</v>
      </c>
      <c r="E106" s="210">
        <v>2</v>
      </c>
    </row>
    <row r="107" spans="1:5" ht="15" customHeight="1">
      <c r="A107" s="203">
        <v>201603</v>
      </c>
      <c r="B107" s="204">
        <v>7.98</v>
      </c>
      <c r="C107" s="205">
        <v>4</v>
      </c>
      <c r="D107" s="204">
        <v>3</v>
      </c>
      <c r="E107" s="206">
        <v>2</v>
      </c>
    </row>
    <row r="108" spans="1:5" ht="15" customHeight="1">
      <c r="A108" s="207">
        <v>201602</v>
      </c>
      <c r="B108" s="208">
        <v>7.59</v>
      </c>
      <c r="C108" s="209">
        <v>4</v>
      </c>
      <c r="D108" s="208">
        <v>3</v>
      </c>
      <c r="E108" s="210">
        <v>2</v>
      </c>
    </row>
    <row r="109" spans="1:5" ht="15" customHeight="1">
      <c r="A109" s="203">
        <v>201601</v>
      </c>
      <c r="B109" s="204">
        <v>7.45</v>
      </c>
      <c r="C109" s="205">
        <v>4</v>
      </c>
      <c r="D109" s="204">
        <v>3</v>
      </c>
      <c r="E109" s="206">
        <v>2</v>
      </c>
    </row>
    <row r="110" spans="1:5" ht="15" customHeight="1">
      <c r="A110" s="207">
        <v>201512</v>
      </c>
      <c r="B110" s="208">
        <v>6.77</v>
      </c>
      <c r="C110" s="209">
        <v>4</v>
      </c>
      <c r="D110" s="208">
        <v>3</v>
      </c>
      <c r="E110" s="210">
        <v>2</v>
      </c>
    </row>
    <row r="111" spans="1:5" ht="15" customHeight="1">
      <c r="A111" s="203">
        <v>201511</v>
      </c>
      <c r="B111" s="204">
        <v>6.39</v>
      </c>
      <c r="C111" s="205">
        <v>4</v>
      </c>
      <c r="D111" s="204">
        <v>3</v>
      </c>
      <c r="E111" s="206">
        <v>2</v>
      </c>
    </row>
    <row r="112" spans="1:5" ht="15" customHeight="1">
      <c r="A112" s="207">
        <v>201510</v>
      </c>
      <c r="B112" s="208">
        <v>5.89</v>
      </c>
      <c r="C112" s="209">
        <v>4</v>
      </c>
      <c r="D112" s="208">
        <v>3</v>
      </c>
      <c r="E112" s="210">
        <v>2</v>
      </c>
    </row>
    <row r="113" spans="1:5" ht="15" customHeight="1">
      <c r="A113" s="203">
        <v>201509</v>
      </c>
      <c r="B113" s="204">
        <v>5.35</v>
      </c>
      <c r="C113" s="205">
        <v>4</v>
      </c>
      <c r="D113" s="204">
        <v>3</v>
      </c>
      <c r="E113" s="206">
        <v>2</v>
      </c>
    </row>
    <row r="114" spans="1:5" ht="15" customHeight="1">
      <c r="A114" s="207">
        <v>201508</v>
      </c>
      <c r="B114" s="208">
        <v>4.74</v>
      </c>
      <c r="C114" s="209">
        <v>4</v>
      </c>
      <c r="D114" s="208">
        <v>3</v>
      </c>
      <c r="E114" s="210">
        <v>2</v>
      </c>
    </row>
    <row r="115" spans="1:5" ht="15" customHeight="1">
      <c r="A115" s="203">
        <v>201507</v>
      </c>
      <c r="B115" s="204">
        <v>4.46</v>
      </c>
      <c r="C115" s="205">
        <v>4</v>
      </c>
      <c r="D115" s="204">
        <v>3</v>
      </c>
      <c r="E115" s="206">
        <v>2</v>
      </c>
    </row>
    <row r="116" spans="1:5" ht="15" customHeight="1">
      <c r="A116" s="207">
        <v>201506</v>
      </c>
      <c r="B116" s="208">
        <v>4.42</v>
      </c>
      <c r="C116" s="209">
        <v>4</v>
      </c>
      <c r="D116" s="208">
        <v>3</v>
      </c>
      <c r="E116" s="210">
        <v>2</v>
      </c>
    </row>
    <row r="117" spans="1:5" ht="15" customHeight="1">
      <c r="A117" s="203">
        <v>201505</v>
      </c>
      <c r="B117" s="204">
        <v>4.41</v>
      </c>
      <c r="C117" s="205">
        <v>4</v>
      </c>
      <c r="D117" s="204">
        <v>3</v>
      </c>
      <c r="E117" s="206">
        <v>2</v>
      </c>
    </row>
    <row r="118" spans="1:5" ht="15" customHeight="1">
      <c r="A118" s="207">
        <v>201504</v>
      </c>
      <c r="B118" s="208">
        <v>4.6399999999999997</v>
      </c>
      <c r="C118" s="209">
        <v>4</v>
      </c>
      <c r="D118" s="208">
        <v>3</v>
      </c>
      <c r="E118" s="210">
        <v>2</v>
      </c>
    </row>
    <row r="119" spans="1:5" ht="15" customHeight="1">
      <c r="A119" s="203">
        <v>201503</v>
      </c>
      <c r="B119" s="204">
        <v>4.5599999999999996</v>
      </c>
      <c r="C119" s="205">
        <v>4</v>
      </c>
      <c r="D119" s="204">
        <v>3</v>
      </c>
      <c r="E119" s="206">
        <v>2</v>
      </c>
    </row>
    <row r="120" spans="1:5" ht="15" customHeight="1">
      <c r="A120" s="207">
        <v>201502</v>
      </c>
      <c r="B120" s="208">
        <v>4.3600000000000003</v>
      </c>
      <c r="C120" s="209">
        <v>4</v>
      </c>
      <c r="D120" s="208">
        <v>3</v>
      </c>
      <c r="E120" s="210">
        <v>2</v>
      </c>
    </row>
    <row r="121" spans="1:5" ht="15" customHeight="1">
      <c r="A121" s="203">
        <v>201501</v>
      </c>
      <c r="B121" s="204">
        <v>3.82</v>
      </c>
      <c r="C121" s="205">
        <v>4</v>
      </c>
      <c r="D121" s="204">
        <v>3</v>
      </c>
      <c r="E121" s="206">
        <v>2</v>
      </c>
    </row>
    <row r="122" spans="1:5" ht="15" customHeight="1">
      <c r="A122" s="207">
        <v>201412</v>
      </c>
      <c r="B122" s="208">
        <v>3.66</v>
      </c>
      <c r="C122" s="209">
        <v>4</v>
      </c>
      <c r="D122" s="208">
        <v>3</v>
      </c>
      <c r="E122" s="210">
        <v>2</v>
      </c>
    </row>
    <row r="123" spans="1:5" ht="15" customHeight="1">
      <c r="A123" s="203">
        <v>201411</v>
      </c>
      <c r="B123" s="204">
        <v>3.65</v>
      </c>
      <c r="C123" s="205">
        <v>4</v>
      </c>
      <c r="D123" s="204">
        <v>3</v>
      </c>
      <c r="E123" s="206">
        <v>2</v>
      </c>
    </row>
    <row r="124" spans="1:5" ht="15" customHeight="1">
      <c r="A124" s="207">
        <v>201410</v>
      </c>
      <c r="B124" s="208">
        <v>3.29</v>
      </c>
      <c r="C124" s="209">
        <v>4</v>
      </c>
      <c r="D124" s="208">
        <v>3</v>
      </c>
      <c r="E124" s="210">
        <v>2</v>
      </c>
    </row>
    <row r="125" spans="1:5" ht="15" customHeight="1">
      <c r="A125" s="203">
        <v>201409</v>
      </c>
      <c r="B125" s="204">
        <v>2.86</v>
      </c>
      <c r="C125" s="205">
        <v>4</v>
      </c>
      <c r="D125" s="204">
        <v>3</v>
      </c>
      <c r="E125" s="206">
        <v>2</v>
      </c>
    </row>
    <row r="126" spans="1:5" ht="15" customHeight="1">
      <c r="A126" s="207">
        <v>201408</v>
      </c>
      <c r="B126" s="208">
        <v>3.02</v>
      </c>
      <c r="C126" s="209">
        <v>4</v>
      </c>
      <c r="D126" s="208">
        <v>3</v>
      </c>
      <c r="E126" s="210">
        <v>2</v>
      </c>
    </row>
    <row r="127" spans="1:5" ht="15" customHeight="1">
      <c r="A127" s="203">
        <v>201407</v>
      </c>
      <c r="B127" s="204">
        <v>2.89</v>
      </c>
      <c r="C127" s="205">
        <v>4</v>
      </c>
      <c r="D127" s="204">
        <v>3</v>
      </c>
      <c r="E127" s="206">
        <v>2</v>
      </c>
    </row>
    <row r="128" spans="1:5" ht="15" customHeight="1">
      <c r="A128" s="207">
        <v>201406</v>
      </c>
      <c r="B128" s="208">
        <v>2.79</v>
      </c>
      <c r="C128" s="209">
        <v>4</v>
      </c>
      <c r="D128" s="208">
        <v>3</v>
      </c>
      <c r="E128" s="210">
        <v>2</v>
      </c>
    </row>
    <row r="129" spans="1:5" ht="15" customHeight="1">
      <c r="A129" s="203">
        <v>201405</v>
      </c>
      <c r="B129" s="204">
        <v>2.93</v>
      </c>
      <c r="C129" s="205">
        <v>4</v>
      </c>
      <c r="D129" s="204">
        <v>3</v>
      </c>
      <c r="E129" s="206">
        <v>2</v>
      </c>
    </row>
    <row r="130" spans="1:5" ht="15" customHeight="1">
      <c r="A130" s="207">
        <v>201404</v>
      </c>
      <c r="B130" s="208">
        <v>2.72</v>
      </c>
      <c r="C130" s="209">
        <v>4</v>
      </c>
      <c r="D130" s="208">
        <v>3</v>
      </c>
      <c r="E130" s="210">
        <v>2</v>
      </c>
    </row>
    <row r="131" spans="1:5" ht="15" customHeight="1">
      <c r="A131" s="203">
        <v>201403</v>
      </c>
      <c r="B131" s="204">
        <v>2.5099999999999998</v>
      </c>
      <c r="C131" s="205">
        <v>4</v>
      </c>
      <c r="D131" s="204">
        <v>3</v>
      </c>
      <c r="E131" s="206">
        <v>2</v>
      </c>
    </row>
    <row r="132" spans="1:5" ht="15" customHeight="1">
      <c r="A132" s="207">
        <v>201402</v>
      </c>
      <c r="B132" s="208">
        <v>2.3199999999999998</v>
      </c>
      <c r="C132" s="209">
        <v>4</v>
      </c>
      <c r="D132" s="208">
        <v>3</v>
      </c>
      <c r="E132" s="210">
        <v>2</v>
      </c>
    </row>
    <row r="133" spans="1:5" ht="15" customHeight="1">
      <c r="A133" s="203">
        <v>201401</v>
      </c>
      <c r="B133" s="204">
        <v>2.13</v>
      </c>
      <c r="C133" s="205">
        <v>4</v>
      </c>
      <c r="D133" s="204">
        <v>3</v>
      </c>
      <c r="E133" s="206">
        <v>2</v>
      </c>
    </row>
    <row r="134" spans="1:5" ht="15" customHeight="1">
      <c r="A134" s="207">
        <v>201312</v>
      </c>
      <c r="B134" s="208">
        <v>1.94</v>
      </c>
      <c r="C134" s="209">
        <v>4</v>
      </c>
      <c r="D134" s="208">
        <v>3</v>
      </c>
      <c r="E134" s="210">
        <v>2</v>
      </c>
    </row>
    <row r="135" spans="1:5" ht="15" customHeight="1">
      <c r="A135" s="203">
        <v>201311</v>
      </c>
      <c r="B135" s="204">
        <v>1.76</v>
      </c>
      <c r="C135" s="205">
        <v>4</v>
      </c>
      <c r="D135" s="204">
        <v>3</v>
      </c>
      <c r="E135" s="206">
        <v>2</v>
      </c>
    </row>
    <row r="136" spans="1:5" ht="15" customHeight="1">
      <c r="A136" s="207">
        <v>201310</v>
      </c>
      <c r="B136" s="208">
        <v>1.84</v>
      </c>
      <c r="C136" s="209">
        <v>4</v>
      </c>
      <c r="D136" s="208">
        <v>3</v>
      </c>
      <c r="E136" s="210">
        <v>2</v>
      </c>
    </row>
    <row r="137" spans="1:5" ht="15" customHeight="1">
      <c r="A137" s="203">
        <v>201309</v>
      </c>
      <c r="B137" s="204">
        <v>2.27</v>
      </c>
      <c r="C137" s="205">
        <v>4</v>
      </c>
      <c r="D137" s="204">
        <v>3</v>
      </c>
      <c r="E137" s="206">
        <v>2</v>
      </c>
    </row>
    <row r="138" spans="1:5" ht="15" customHeight="1">
      <c r="A138" s="207">
        <v>201308</v>
      </c>
      <c r="B138" s="208">
        <v>2.27</v>
      </c>
      <c r="C138" s="209">
        <v>4</v>
      </c>
      <c r="D138" s="208">
        <v>3</v>
      </c>
      <c r="E138" s="210">
        <v>2</v>
      </c>
    </row>
    <row r="139" spans="1:5" ht="15" customHeight="1">
      <c r="A139" s="203">
        <v>201307</v>
      </c>
      <c r="B139" s="204">
        <v>2.2200000000000002</v>
      </c>
      <c r="C139" s="205">
        <v>4</v>
      </c>
      <c r="D139" s="204">
        <v>3</v>
      </c>
      <c r="E139" s="206">
        <v>2</v>
      </c>
    </row>
    <row r="140" spans="1:5" ht="15" customHeight="1">
      <c r="A140" s="207">
        <v>201306</v>
      </c>
      <c r="B140" s="208">
        <v>2.16</v>
      </c>
      <c r="C140" s="209">
        <v>4</v>
      </c>
      <c r="D140" s="208">
        <v>3</v>
      </c>
      <c r="E140" s="210">
        <v>2</v>
      </c>
    </row>
    <row r="141" spans="1:5" ht="15" customHeight="1">
      <c r="A141" s="203">
        <v>201305</v>
      </c>
      <c r="B141" s="204">
        <v>2</v>
      </c>
      <c r="C141" s="205">
        <v>4</v>
      </c>
      <c r="D141" s="204">
        <v>3</v>
      </c>
      <c r="E141" s="206">
        <v>2</v>
      </c>
    </row>
    <row r="142" spans="1:5" ht="15" customHeight="1">
      <c r="A142" s="207">
        <v>201304</v>
      </c>
      <c r="B142" s="208">
        <v>2.02</v>
      </c>
      <c r="C142" s="209">
        <v>4</v>
      </c>
      <c r="D142" s="208">
        <v>3</v>
      </c>
      <c r="E142" s="210">
        <v>2</v>
      </c>
    </row>
    <row r="143" spans="1:5" ht="15" customHeight="1">
      <c r="A143" s="203">
        <v>201303</v>
      </c>
      <c r="B143" s="204">
        <v>1.91</v>
      </c>
      <c r="C143" s="205">
        <v>4</v>
      </c>
      <c r="D143" s="204">
        <v>3</v>
      </c>
      <c r="E143" s="206">
        <v>2</v>
      </c>
    </row>
    <row r="144" spans="1:5" ht="15" customHeight="1">
      <c r="A144" s="207">
        <v>201302</v>
      </c>
      <c r="B144" s="208">
        <v>1.83</v>
      </c>
      <c r="C144" s="209">
        <v>4</v>
      </c>
      <c r="D144" s="208">
        <v>3</v>
      </c>
      <c r="E144" s="210">
        <v>2</v>
      </c>
    </row>
    <row r="145" spans="1:5" ht="15" customHeight="1">
      <c r="A145" s="203">
        <v>201301</v>
      </c>
      <c r="B145" s="204">
        <v>2</v>
      </c>
      <c r="C145" s="205">
        <v>4</v>
      </c>
      <c r="D145" s="204">
        <v>3</v>
      </c>
      <c r="E145" s="206">
        <v>2</v>
      </c>
    </row>
    <row r="146" spans="1:5" ht="15" customHeight="1">
      <c r="A146" s="207">
        <v>201212</v>
      </c>
      <c r="B146" s="208">
        <v>2.44</v>
      </c>
      <c r="C146" s="209">
        <v>4</v>
      </c>
      <c r="D146" s="208">
        <v>3</v>
      </c>
      <c r="E146" s="210">
        <v>2</v>
      </c>
    </row>
    <row r="147" spans="1:5" ht="15" customHeight="1">
      <c r="A147" s="203">
        <v>201211</v>
      </c>
      <c r="B147" s="204">
        <v>2.77</v>
      </c>
      <c r="C147" s="205">
        <v>4</v>
      </c>
      <c r="D147" s="204">
        <v>3</v>
      </c>
      <c r="E147" s="206">
        <v>2</v>
      </c>
    </row>
    <row r="148" spans="1:5" ht="15" customHeight="1">
      <c r="A148" s="207">
        <v>201210</v>
      </c>
      <c r="B148" s="208">
        <v>3.06</v>
      </c>
      <c r="C148" s="209">
        <v>4</v>
      </c>
      <c r="D148" s="208">
        <v>3</v>
      </c>
      <c r="E148" s="210">
        <v>2</v>
      </c>
    </row>
    <row r="149" spans="1:5" ht="15" customHeight="1">
      <c r="A149" s="203">
        <v>201209</v>
      </c>
      <c r="B149" s="204">
        <v>3.08</v>
      </c>
      <c r="C149" s="205">
        <v>4</v>
      </c>
      <c r="D149" s="204">
        <v>3</v>
      </c>
      <c r="E149" s="206">
        <v>2</v>
      </c>
    </row>
    <row r="150" spans="1:5" ht="15" customHeight="1">
      <c r="A150" s="207">
        <v>201208</v>
      </c>
      <c r="B150" s="208">
        <v>3.11</v>
      </c>
      <c r="C150" s="209">
        <v>4</v>
      </c>
      <c r="D150" s="208">
        <v>3</v>
      </c>
      <c r="E150" s="210">
        <v>2</v>
      </c>
    </row>
    <row r="151" spans="1:5" ht="15" customHeight="1">
      <c r="A151" s="203">
        <v>201207</v>
      </c>
      <c r="B151" s="204">
        <v>3.03</v>
      </c>
      <c r="C151" s="205">
        <v>4</v>
      </c>
      <c r="D151" s="204">
        <v>3</v>
      </c>
      <c r="E151" s="206">
        <v>2</v>
      </c>
    </row>
    <row r="152" spans="1:5" ht="15" customHeight="1">
      <c r="A152" s="207">
        <v>201206</v>
      </c>
      <c r="B152" s="208">
        <v>3.2</v>
      </c>
      <c r="C152" s="209">
        <v>4</v>
      </c>
      <c r="D152" s="208">
        <v>3</v>
      </c>
      <c r="E152" s="210">
        <v>2</v>
      </c>
    </row>
    <row r="153" spans="1:5" ht="15" customHeight="1">
      <c r="A153" s="203">
        <v>201205</v>
      </c>
      <c r="B153" s="204">
        <v>3.44</v>
      </c>
      <c r="C153" s="205">
        <v>4</v>
      </c>
      <c r="D153" s="204">
        <v>3</v>
      </c>
      <c r="E153" s="206">
        <v>2</v>
      </c>
    </row>
    <row r="154" spans="1:5" ht="15" customHeight="1">
      <c r="A154" s="207">
        <v>201204</v>
      </c>
      <c r="B154" s="208">
        <v>3.43</v>
      </c>
      <c r="C154" s="209">
        <v>4</v>
      </c>
      <c r="D154" s="208">
        <v>3</v>
      </c>
      <c r="E154" s="210">
        <v>2</v>
      </c>
    </row>
    <row r="155" spans="1:5" ht="15" customHeight="1">
      <c r="A155" s="203">
        <v>201203</v>
      </c>
      <c r="B155" s="204">
        <v>3.4</v>
      </c>
      <c r="C155" s="205">
        <v>4</v>
      </c>
      <c r="D155" s="204">
        <v>3</v>
      </c>
      <c r="E155" s="206">
        <v>2</v>
      </c>
    </row>
    <row r="156" spans="1:5" ht="15" customHeight="1">
      <c r="A156" s="207">
        <v>201202</v>
      </c>
      <c r="B156" s="208">
        <v>3.55</v>
      </c>
      <c r="C156" s="209">
        <v>4</v>
      </c>
      <c r="D156" s="208">
        <v>3</v>
      </c>
      <c r="E156" s="210">
        <v>2</v>
      </c>
    </row>
    <row r="157" spans="1:5" ht="15" customHeight="1">
      <c r="A157" s="203">
        <v>201201</v>
      </c>
      <c r="B157" s="204">
        <v>3.54</v>
      </c>
      <c r="C157" s="205">
        <v>4</v>
      </c>
      <c r="D157" s="204">
        <v>3</v>
      </c>
      <c r="E157" s="206">
        <v>2</v>
      </c>
    </row>
    <row r="158" spans="1:5" ht="15" customHeight="1">
      <c r="A158" s="207">
        <v>201112</v>
      </c>
      <c r="B158" s="208">
        <v>3.73</v>
      </c>
      <c r="C158" s="209">
        <v>4</v>
      </c>
      <c r="D158" s="208">
        <v>3</v>
      </c>
      <c r="E158" s="210">
        <v>2</v>
      </c>
    </row>
    <row r="159" spans="1:5" ht="15" customHeight="1">
      <c r="A159" s="203">
        <v>201111</v>
      </c>
      <c r="B159" s="204">
        <v>3.96</v>
      </c>
      <c r="C159" s="205">
        <v>4</v>
      </c>
      <c r="D159" s="204">
        <v>3</v>
      </c>
      <c r="E159" s="206">
        <v>2</v>
      </c>
    </row>
    <row r="160" spans="1:5" ht="15" customHeight="1">
      <c r="A160" s="207">
        <v>201110</v>
      </c>
      <c r="B160" s="208">
        <v>4.0199999999999996</v>
      </c>
      <c r="C160" s="209">
        <v>4</v>
      </c>
      <c r="D160" s="208">
        <v>3</v>
      </c>
      <c r="E160" s="210">
        <v>2</v>
      </c>
    </row>
    <row r="161" spans="1:5" ht="15" customHeight="1">
      <c r="A161" s="203">
        <v>201109</v>
      </c>
      <c r="B161" s="204">
        <v>3.73</v>
      </c>
      <c r="C161" s="205">
        <v>4</v>
      </c>
      <c r="D161" s="204">
        <v>3</v>
      </c>
      <c r="E161" s="206">
        <v>2</v>
      </c>
    </row>
    <row r="162" spans="1:5" ht="15" customHeight="1">
      <c r="A162" s="207">
        <v>201108</v>
      </c>
      <c r="B162" s="208">
        <v>3.27</v>
      </c>
      <c r="C162" s="209">
        <v>4</v>
      </c>
      <c r="D162" s="208">
        <v>3</v>
      </c>
      <c r="E162" s="210">
        <v>2</v>
      </c>
    </row>
    <row r="163" spans="1:5" ht="15" customHeight="1">
      <c r="A163" s="203">
        <v>201107</v>
      </c>
      <c r="B163" s="204">
        <v>3.42</v>
      </c>
      <c r="C163" s="205">
        <v>4</v>
      </c>
      <c r="D163" s="204">
        <v>3</v>
      </c>
      <c r="E163" s="206">
        <v>2</v>
      </c>
    </row>
    <row r="164" spans="1:5" ht="15" customHeight="1">
      <c r="A164" s="207">
        <v>201106</v>
      </c>
      <c r="B164" s="208">
        <v>3.23</v>
      </c>
      <c r="C164" s="209">
        <v>4</v>
      </c>
      <c r="D164" s="208">
        <v>3</v>
      </c>
      <c r="E164" s="210">
        <v>2</v>
      </c>
    </row>
    <row r="165" spans="1:5" ht="15" customHeight="1">
      <c r="A165" s="203">
        <v>201105</v>
      </c>
      <c r="B165" s="204">
        <v>3.02</v>
      </c>
      <c r="C165" s="205">
        <v>4</v>
      </c>
      <c r="D165" s="204">
        <v>3</v>
      </c>
      <c r="E165" s="206">
        <v>2</v>
      </c>
    </row>
    <row r="166" spans="1:5" ht="15" customHeight="1">
      <c r="A166" s="207">
        <v>201104</v>
      </c>
      <c r="B166" s="208">
        <v>2.84</v>
      </c>
      <c r="C166" s="209">
        <v>4</v>
      </c>
      <c r="D166" s="208">
        <v>3</v>
      </c>
      <c r="E166" s="210">
        <v>2</v>
      </c>
    </row>
    <row r="167" spans="1:5" ht="15" customHeight="1">
      <c r="A167" s="203">
        <v>201103</v>
      </c>
      <c r="B167" s="204">
        <v>3.19</v>
      </c>
      <c r="C167" s="205">
        <v>4</v>
      </c>
      <c r="D167" s="204">
        <v>3</v>
      </c>
      <c r="E167" s="206">
        <v>2</v>
      </c>
    </row>
    <row r="168" spans="1:5" ht="15" customHeight="1">
      <c r="A168" s="207">
        <v>201102</v>
      </c>
      <c r="B168" s="208">
        <v>3.17</v>
      </c>
      <c r="C168" s="209">
        <v>4</v>
      </c>
      <c r="D168" s="208">
        <v>3</v>
      </c>
      <c r="E168" s="210">
        <v>2</v>
      </c>
    </row>
    <row r="169" spans="1:5" ht="15" customHeight="1">
      <c r="A169" s="203">
        <v>201101</v>
      </c>
      <c r="B169" s="204">
        <v>3.4</v>
      </c>
      <c r="C169" s="205">
        <v>4</v>
      </c>
      <c r="D169" s="204">
        <v>3</v>
      </c>
      <c r="E169" s="206">
        <v>2</v>
      </c>
    </row>
    <row r="170" spans="1:5" ht="15" customHeight="1">
      <c r="A170" s="207">
        <v>201012</v>
      </c>
      <c r="B170" s="208">
        <v>3.17</v>
      </c>
      <c r="C170" s="209">
        <v>4</v>
      </c>
      <c r="D170" s="208">
        <v>3</v>
      </c>
      <c r="E170" s="210">
        <v>2</v>
      </c>
    </row>
    <row r="171" spans="1:5" ht="15" customHeight="1">
      <c r="A171" s="203">
        <v>201011</v>
      </c>
      <c r="B171" s="204">
        <v>2.59</v>
      </c>
      <c r="C171" s="205">
        <v>4</v>
      </c>
      <c r="D171" s="204">
        <v>3</v>
      </c>
      <c r="E171" s="206">
        <v>2</v>
      </c>
    </row>
    <row r="172" spans="1:5" ht="15" customHeight="1">
      <c r="A172" s="207">
        <v>201010</v>
      </c>
      <c r="B172" s="208">
        <v>2.33</v>
      </c>
      <c r="C172" s="209">
        <v>4</v>
      </c>
      <c r="D172" s="208">
        <v>3</v>
      </c>
      <c r="E172" s="210">
        <v>2</v>
      </c>
    </row>
    <row r="173" spans="1:5" ht="15" customHeight="1">
      <c r="A173" s="203">
        <v>201009</v>
      </c>
      <c r="B173" s="204">
        <v>2.2799999999999998</v>
      </c>
      <c r="C173" s="205">
        <v>4</v>
      </c>
      <c r="D173" s="204">
        <v>3</v>
      </c>
      <c r="E173" s="206">
        <v>2</v>
      </c>
    </row>
    <row r="174" spans="1:5" ht="15" customHeight="1">
      <c r="A174" s="207">
        <v>201008</v>
      </c>
      <c r="B174" s="208">
        <v>2.31</v>
      </c>
      <c r="C174" s="209">
        <v>4</v>
      </c>
      <c r="D174" s="208">
        <v>3</v>
      </c>
      <c r="E174" s="210">
        <v>2</v>
      </c>
    </row>
    <row r="175" spans="1:5" ht="15" customHeight="1">
      <c r="A175" s="203">
        <v>201007</v>
      </c>
      <c r="B175" s="204">
        <v>2.2400000000000002</v>
      </c>
      <c r="C175" s="205">
        <v>4</v>
      </c>
      <c r="D175" s="204">
        <v>3</v>
      </c>
      <c r="E175" s="206">
        <v>2</v>
      </c>
    </row>
    <row r="176" spans="1:5" ht="15" customHeight="1">
      <c r="A176" s="207">
        <v>201006</v>
      </c>
      <c r="B176" s="208">
        <v>2.25</v>
      </c>
      <c r="C176" s="209">
        <v>4</v>
      </c>
      <c r="D176" s="208">
        <v>3</v>
      </c>
      <c r="E176" s="210">
        <v>2</v>
      </c>
    </row>
    <row r="177" spans="1:5" ht="15" customHeight="1">
      <c r="A177" s="203">
        <v>201005</v>
      </c>
      <c r="B177" s="204">
        <v>2.0699999999999998</v>
      </c>
      <c r="C177" s="205">
        <v>4</v>
      </c>
      <c r="D177" s="204">
        <v>3</v>
      </c>
      <c r="E177" s="206">
        <v>2</v>
      </c>
    </row>
    <row r="178" spans="1:5" ht="15" customHeight="1">
      <c r="A178" s="207">
        <v>201004</v>
      </c>
      <c r="B178" s="208">
        <v>1.98</v>
      </c>
      <c r="C178" s="209">
        <v>4</v>
      </c>
      <c r="D178" s="208">
        <v>3</v>
      </c>
      <c r="E178" s="210">
        <v>2</v>
      </c>
    </row>
    <row r="179" spans="1:5" ht="15" customHeight="1">
      <c r="A179" s="203">
        <v>201003</v>
      </c>
      <c r="B179" s="204">
        <v>1.84</v>
      </c>
      <c r="C179" s="205">
        <v>4</v>
      </c>
      <c r="D179" s="204">
        <v>3</v>
      </c>
      <c r="E179" s="206">
        <v>2</v>
      </c>
    </row>
    <row r="180" spans="1:5" ht="15" customHeight="1">
      <c r="A180" s="207">
        <v>201002</v>
      </c>
      <c r="B180" s="208">
        <v>2.09</v>
      </c>
      <c r="C180" s="209">
        <v>4</v>
      </c>
      <c r="D180" s="208">
        <v>3</v>
      </c>
      <c r="E180" s="210">
        <v>2</v>
      </c>
    </row>
    <row r="181" spans="1:5" ht="15" customHeight="1">
      <c r="A181" s="203">
        <v>201001</v>
      </c>
      <c r="B181" s="204">
        <v>2.1</v>
      </c>
      <c r="C181" s="205">
        <v>4</v>
      </c>
      <c r="D181" s="204">
        <v>3</v>
      </c>
      <c r="E181" s="206">
        <v>2</v>
      </c>
    </row>
    <row r="182" spans="1:5" ht="15" customHeight="1">
      <c r="A182" s="207">
        <v>200912</v>
      </c>
      <c r="B182" s="208">
        <v>2</v>
      </c>
      <c r="C182" s="209">
        <v>5.5</v>
      </c>
      <c r="D182" s="208">
        <v>5</v>
      </c>
      <c r="E182" s="210">
        <v>4.5</v>
      </c>
    </row>
    <row r="183" spans="1:5" ht="15" customHeight="1">
      <c r="A183" s="203">
        <v>200911</v>
      </c>
      <c r="B183" s="204">
        <v>2.37</v>
      </c>
      <c r="C183" s="205">
        <v>5.5</v>
      </c>
      <c r="D183" s="204">
        <v>5</v>
      </c>
      <c r="E183" s="206">
        <v>4.5</v>
      </c>
    </row>
    <row r="184" spans="1:5" ht="15" customHeight="1">
      <c r="A184" s="207">
        <v>200910</v>
      </c>
      <c r="B184" s="208">
        <v>2.72</v>
      </c>
      <c r="C184" s="209">
        <v>5.5</v>
      </c>
      <c r="D184" s="208">
        <v>5</v>
      </c>
      <c r="E184" s="210">
        <v>4.5</v>
      </c>
    </row>
    <row r="185" spans="1:5" ht="15" customHeight="1">
      <c r="A185" s="203">
        <v>200909</v>
      </c>
      <c r="B185" s="204">
        <v>3.21</v>
      </c>
      <c r="C185" s="205">
        <v>5.5</v>
      </c>
      <c r="D185" s="204">
        <v>5</v>
      </c>
      <c r="E185" s="206">
        <v>4.5</v>
      </c>
    </row>
    <row r="186" spans="1:5" ht="15" customHeight="1">
      <c r="A186" s="207">
        <v>200908</v>
      </c>
      <c r="B186" s="208">
        <v>3.13</v>
      </c>
      <c r="C186" s="209">
        <v>5.5</v>
      </c>
      <c r="D186" s="208">
        <v>5</v>
      </c>
      <c r="E186" s="210">
        <v>4.5</v>
      </c>
    </row>
    <row r="187" spans="1:5" ht="15" customHeight="1">
      <c r="A187" s="203">
        <v>200907</v>
      </c>
      <c r="B187" s="204">
        <v>3.28</v>
      </c>
      <c r="C187" s="205">
        <v>5.5</v>
      </c>
      <c r="D187" s="204">
        <v>5</v>
      </c>
      <c r="E187" s="206">
        <v>4.5</v>
      </c>
    </row>
    <row r="188" spans="1:5" ht="15" customHeight="1">
      <c r="A188" s="207">
        <v>200906</v>
      </c>
      <c r="B188" s="208">
        <v>3.81</v>
      </c>
      <c r="C188" s="209">
        <v>5.5</v>
      </c>
      <c r="D188" s="208">
        <v>5</v>
      </c>
      <c r="E188" s="210">
        <v>4.5</v>
      </c>
    </row>
    <row r="189" spans="1:5" ht="15" customHeight="1">
      <c r="A189" s="203">
        <v>200905</v>
      </c>
      <c r="B189" s="204">
        <v>4.7699999999999996</v>
      </c>
      <c r="C189" s="205">
        <v>5.5</v>
      </c>
      <c r="D189" s="204">
        <v>5</v>
      </c>
      <c r="E189" s="206">
        <v>4.5</v>
      </c>
    </row>
    <row r="190" spans="1:5" ht="15" customHeight="1">
      <c r="A190" s="207">
        <v>200904</v>
      </c>
      <c r="B190" s="208">
        <v>5.73</v>
      </c>
      <c r="C190" s="209">
        <v>5.5</v>
      </c>
      <c r="D190" s="208">
        <v>5</v>
      </c>
      <c r="E190" s="210">
        <v>4.5</v>
      </c>
    </row>
    <row r="191" spans="1:5" ht="15" customHeight="1">
      <c r="A191" s="203">
        <v>200903</v>
      </c>
      <c r="B191" s="204">
        <v>6.14</v>
      </c>
      <c r="C191" s="205">
        <v>5.5</v>
      </c>
      <c r="D191" s="204">
        <v>5</v>
      </c>
      <c r="E191" s="206">
        <v>4.5</v>
      </c>
    </row>
    <row r="192" spans="1:5" ht="15" customHeight="1">
      <c r="A192" s="207">
        <v>200902</v>
      </c>
      <c r="B192" s="208">
        <v>6.47</v>
      </c>
      <c r="C192" s="209">
        <v>5.5</v>
      </c>
      <c r="D192" s="208">
        <v>5</v>
      </c>
      <c r="E192" s="210">
        <v>4.5</v>
      </c>
    </row>
    <row r="193" spans="1:5" ht="15" customHeight="1">
      <c r="A193" s="203">
        <v>200901</v>
      </c>
      <c r="B193" s="204">
        <v>7.18</v>
      </c>
      <c r="C193" s="205">
        <v>5.5</v>
      </c>
      <c r="D193" s="204">
        <v>5</v>
      </c>
      <c r="E193" s="206">
        <v>4.5</v>
      </c>
    </row>
    <row r="194" spans="1:5" ht="15" customHeight="1">
      <c r="A194" s="207">
        <v>200812</v>
      </c>
      <c r="B194" s="208">
        <v>7.67</v>
      </c>
      <c r="C194" s="209">
        <v>4.5</v>
      </c>
      <c r="D194" s="208">
        <v>4</v>
      </c>
      <c r="E194" s="210">
        <v>3.5</v>
      </c>
    </row>
    <row r="195" spans="1:5" ht="15" customHeight="1">
      <c r="A195" s="203">
        <v>200811</v>
      </c>
      <c r="B195" s="204">
        <v>7.73</v>
      </c>
      <c r="C195" s="205">
        <v>4.5</v>
      </c>
      <c r="D195" s="204">
        <v>4</v>
      </c>
      <c r="E195" s="206">
        <v>3.5</v>
      </c>
    </row>
    <row r="196" spans="1:5" ht="15" customHeight="1">
      <c r="A196" s="207">
        <v>200810</v>
      </c>
      <c r="B196" s="208">
        <v>7.94</v>
      </c>
      <c r="C196" s="209">
        <v>4.5</v>
      </c>
      <c r="D196" s="208">
        <v>4</v>
      </c>
      <c r="E196" s="210">
        <v>3.5</v>
      </c>
    </row>
    <row r="197" spans="1:5" ht="15" customHeight="1">
      <c r="A197" s="203">
        <v>200809</v>
      </c>
      <c r="B197" s="204">
        <v>7.57</v>
      </c>
      <c r="C197" s="205">
        <v>4.5</v>
      </c>
      <c r="D197" s="204">
        <v>4</v>
      </c>
      <c r="E197" s="206">
        <v>3.5</v>
      </c>
    </row>
    <row r="198" spans="1:5" ht="15" customHeight="1">
      <c r="A198" s="207">
        <v>200808</v>
      </c>
      <c r="B198" s="208">
        <v>7.87</v>
      </c>
      <c r="C198" s="209">
        <v>4.5</v>
      </c>
      <c r="D198" s="208">
        <v>4</v>
      </c>
      <c r="E198" s="210">
        <v>3.5</v>
      </c>
    </row>
    <row r="199" spans="1:5" ht="15" customHeight="1">
      <c r="A199" s="203">
        <v>200807</v>
      </c>
      <c r="B199" s="204">
        <v>7.52</v>
      </c>
      <c r="C199" s="205">
        <v>4.5</v>
      </c>
      <c r="D199" s="204">
        <v>4</v>
      </c>
      <c r="E199" s="206">
        <v>3.5</v>
      </c>
    </row>
    <row r="200" spans="1:5" ht="15" customHeight="1">
      <c r="A200" s="207">
        <v>200806</v>
      </c>
      <c r="B200" s="208">
        <v>7.18</v>
      </c>
      <c r="C200" s="209">
        <v>4.5</v>
      </c>
      <c r="D200" s="208">
        <v>4</v>
      </c>
      <c r="E200" s="210">
        <v>3.5</v>
      </c>
    </row>
    <row r="201" spans="1:5" ht="15" customHeight="1">
      <c r="A201" s="203">
        <v>200805</v>
      </c>
      <c r="B201" s="204">
        <v>6.39</v>
      </c>
      <c r="C201" s="205">
        <v>4.5</v>
      </c>
      <c r="D201" s="204">
        <v>4</v>
      </c>
      <c r="E201" s="206">
        <v>3.5</v>
      </c>
    </row>
    <row r="202" spans="1:5" ht="15" customHeight="1">
      <c r="A202" s="207">
        <v>200804</v>
      </c>
      <c r="B202" s="208">
        <v>5.73</v>
      </c>
      <c r="C202" s="209">
        <v>4.5</v>
      </c>
      <c r="D202" s="208">
        <v>4</v>
      </c>
      <c r="E202" s="210">
        <v>3.5</v>
      </c>
    </row>
    <row r="203" spans="1:5" ht="15" customHeight="1">
      <c r="A203" s="203">
        <v>200803</v>
      </c>
      <c r="B203" s="204">
        <v>5.93</v>
      </c>
      <c r="C203" s="205">
        <v>4.5</v>
      </c>
      <c r="D203" s="204">
        <v>4</v>
      </c>
      <c r="E203" s="206">
        <v>3.5</v>
      </c>
    </row>
    <row r="204" spans="1:5" ht="15" customHeight="1">
      <c r="A204" s="207">
        <v>200802</v>
      </c>
      <c r="B204" s="208">
        <v>6.35</v>
      </c>
      <c r="C204" s="209">
        <v>4.5</v>
      </c>
      <c r="D204" s="208">
        <v>4</v>
      </c>
      <c r="E204" s="210">
        <v>3.5</v>
      </c>
    </row>
    <row r="205" spans="1:5" ht="15" customHeight="1">
      <c r="A205" s="203">
        <v>200801</v>
      </c>
      <c r="B205" s="204">
        <v>6</v>
      </c>
      <c r="C205" s="205">
        <v>4.5</v>
      </c>
      <c r="D205" s="204">
        <v>4</v>
      </c>
      <c r="E205" s="206">
        <v>3.5</v>
      </c>
    </row>
    <row r="206" spans="1:5" ht="15" customHeight="1">
      <c r="A206" s="207">
        <v>200712</v>
      </c>
      <c r="B206" s="208">
        <v>5.69</v>
      </c>
      <c r="C206" s="209">
        <v>4.5</v>
      </c>
      <c r="D206" s="208">
        <v>4</v>
      </c>
      <c r="E206" s="210">
        <v>3.5</v>
      </c>
    </row>
    <row r="207" spans="1:5" ht="15" customHeight="1">
      <c r="A207" s="203">
        <v>200711</v>
      </c>
      <c r="B207" s="204">
        <v>5.41</v>
      </c>
      <c r="C207" s="205">
        <v>4.5</v>
      </c>
      <c r="D207" s="204">
        <v>4</v>
      </c>
      <c r="E207" s="206">
        <v>3.5</v>
      </c>
    </row>
    <row r="208" spans="1:5" ht="15" customHeight="1">
      <c r="A208" s="207">
        <v>200710</v>
      </c>
      <c r="B208" s="208">
        <v>5.16</v>
      </c>
      <c r="C208" s="209">
        <v>4.5</v>
      </c>
      <c r="D208" s="208">
        <v>4</v>
      </c>
      <c r="E208" s="210">
        <v>3.5</v>
      </c>
    </row>
    <row r="209" spans="1:5" ht="15" customHeight="1">
      <c r="A209" s="203">
        <v>200709</v>
      </c>
      <c r="B209" s="204">
        <v>5.01</v>
      </c>
      <c r="C209" s="205">
        <v>4.5</v>
      </c>
      <c r="D209" s="204">
        <v>4</v>
      </c>
      <c r="E209" s="206">
        <v>3.5</v>
      </c>
    </row>
    <row r="210" spans="1:5" ht="15" customHeight="1">
      <c r="A210" s="207">
        <v>200708</v>
      </c>
      <c r="B210" s="208">
        <v>5.22</v>
      </c>
      <c r="C210" s="209">
        <v>4.5</v>
      </c>
      <c r="D210" s="208">
        <v>4</v>
      </c>
      <c r="E210" s="210">
        <v>3.5</v>
      </c>
    </row>
    <row r="211" spans="1:5" ht="15" customHeight="1">
      <c r="A211" s="203">
        <v>200707</v>
      </c>
      <c r="B211" s="204">
        <v>5.77</v>
      </c>
      <c r="C211" s="205">
        <v>4.5</v>
      </c>
      <c r="D211" s="204">
        <v>4</v>
      </c>
      <c r="E211" s="206">
        <v>3.5</v>
      </c>
    </row>
    <row r="212" spans="1:5" ht="15" customHeight="1">
      <c r="A212" s="207">
        <v>200706</v>
      </c>
      <c r="B212" s="208">
        <v>6.03</v>
      </c>
      <c r="C212" s="209">
        <v>4.5</v>
      </c>
      <c r="D212" s="208">
        <v>4</v>
      </c>
      <c r="E212" s="210">
        <v>3.5</v>
      </c>
    </row>
    <row r="213" spans="1:5" ht="15" customHeight="1">
      <c r="A213" s="203">
        <v>200705</v>
      </c>
      <c r="B213" s="204">
        <v>6.23</v>
      </c>
      <c r="C213" s="205">
        <v>4.5</v>
      </c>
      <c r="D213" s="204">
        <v>4</v>
      </c>
      <c r="E213" s="206">
        <v>3.5</v>
      </c>
    </row>
    <row r="214" spans="1:5" ht="15" customHeight="1">
      <c r="A214" s="207">
        <v>200704</v>
      </c>
      <c r="B214" s="208">
        <v>6.26</v>
      </c>
      <c r="C214" s="209">
        <v>4.5</v>
      </c>
      <c r="D214" s="208">
        <v>4</v>
      </c>
      <c r="E214" s="210">
        <v>3.5</v>
      </c>
    </row>
    <row r="215" spans="1:5" ht="15" customHeight="1">
      <c r="A215" s="203">
        <v>200703</v>
      </c>
      <c r="B215" s="204">
        <v>5.78</v>
      </c>
      <c r="C215" s="205">
        <v>4.5</v>
      </c>
      <c r="D215" s="204">
        <v>4</v>
      </c>
      <c r="E215" s="206">
        <v>3.5</v>
      </c>
    </row>
    <row r="216" spans="1:5" ht="15" customHeight="1">
      <c r="A216" s="207">
        <v>200702</v>
      </c>
      <c r="B216" s="208">
        <v>5.25</v>
      </c>
      <c r="C216" s="209">
        <v>4.5</v>
      </c>
      <c r="D216" s="208">
        <v>4</v>
      </c>
      <c r="E216" s="210">
        <v>3.5</v>
      </c>
    </row>
    <row r="217" spans="1:5" ht="15" customHeight="1">
      <c r="A217" s="203">
        <v>200701</v>
      </c>
      <c r="B217" s="204">
        <v>4.71</v>
      </c>
      <c r="C217" s="205">
        <v>4.5</v>
      </c>
      <c r="D217" s="204">
        <v>4</v>
      </c>
      <c r="E217" s="206">
        <v>3.5</v>
      </c>
    </row>
    <row r="218" spans="1:5" ht="15" customHeight="1">
      <c r="A218" s="207">
        <v>200612</v>
      </c>
      <c r="B218" s="208">
        <v>4.4800000000000004</v>
      </c>
      <c r="C218" s="209">
        <v>5</v>
      </c>
      <c r="D218" s="208">
        <v>4.5</v>
      </c>
      <c r="E218" s="210">
        <v>4</v>
      </c>
    </row>
    <row r="219" spans="1:5" ht="15" customHeight="1">
      <c r="A219" s="203">
        <v>200611</v>
      </c>
      <c r="B219" s="204">
        <v>4.3099999999999996</v>
      </c>
      <c r="C219" s="205">
        <v>5</v>
      </c>
      <c r="D219" s="204">
        <v>4.5</v>
      </c>
      <c r="E219" s="206">
        <v>4</v>
      </c>
    </row>
    <row r="220" spans="1:5" ht="15" customHeight="1">
      <c r="A220" s="207">
        <v>200610</v>
      </c>
      <c r="B220" s="208">
        <v>4.1900000000000004</v>
      </c>
      <c r="C220" s="209">
        <v>5</v>
      </c>
      <c r="D220" s="208">
        <v>4.5</v>
      </c>
      <c r="E220" s="210">
        <v>4</v>
      </c>
    </row>
    <row r="221" spans="1:5" ht="15" customHeight="1">
      <c r="A221" s="203">
        <v>200609</v>
      </c>
      <c r="B221" s="204">
        <v>4.58</v>
      </c>
      <c r="C221" s="205">
        <v>5</v>
      </c>
      <c r="D221" s="204">
        <v>4.5</v>
      </c>
      <c r="E221" s="206">
        <v>4</v>
      </c>
    </row>
    <row r="222" spans="1:5" ht="15" customHeight="1">
      <c r="A222" s="207">
        <v>200608</v>
      </c>
      <c r="B222" s="208">
        <v>4.72</v>
      </c>
      <c r="C222" s="209">
        <v>5</v>
      </c>
      <c r="D222" s="208">
        <v>4.5</v>
      </c>
      <c r="E222" s="210">
        <v>4</v>
      </c>
    </row>
    <row r="223" spans="1:5" ht="15" customHeight="1">
      <c r="A223" s="203">
        <v>200607</v>
      </c>
      <c r="B223" s="204">
        <v>4.32</v>
      </c>
      <c r="C223" s="205">
        <v>5</v>
      </c>
      <c r="D223" s="204">
        <v>4.5</v>
      </c>
      <c r="E223" s="206">
        <v>4</v>
      </c>
    </row>
    <row r="224" spans="1:5" ht="15" customHeight="1">
      <c r="A224" s="207">
        <v>200606</v>
      </c>
      <c r="B224" s="208">
        <v>3.94</v>
      </c>
      <c r="C224" s="209">
        <v>5</v>
      </c>
      <c r="D224" s="208">
        <v>4.5</v>
      </c>
      <c r="E224" s="210">
        <v>4</v>
      </c>
    </row>
    <row r="225" spans="1:5" ht="15" customHeight="1">
      <c r="A225" s="203">
        <v>200605</v>
      </c>
      <c r="B225" s="204">
        <v>4.04</v>
      </c>
      <c r="C225" s="205">
        <v>5</v>
      </c>
      <c r="D225" s="204">
        <v>4.5</v>
      </c>
      <c r="E225" s="206">
        <v>4</v>
      </c>
    </row>
    <row r="226" spans="1:5" ht="15" customHeight="1">
      <c r="A226" s="207">
        <v>200604</v>
      </c>
      <c r="B226" s="208">
        <v>4.12</v>
      </c>
      <c r="C226" s="209">
        <v>5</v>
      </c>
      <c r="D226" s="208">
        <v>4.5</v>
      </c>
      <c r="E226" s="210">
        <v>4</v>
      </c>
    </row>
    <row r="227" spans="1:5" ht="15" customHeight="1">
      <c r="A227" s="203">
        <v>200603</v>
      </c>
      <c r="B227" s="204">
        <v>4.1100000000000003</v>
      </c>
      <c r="C227" s="205">
        <v>5</v>
      </c>
      <c r="D227" s="204">
        <v>4.5</v>
      </c>
      <c r="E227" s="206">
        <v>4</v>
      </c>
    </row>
    <row r="228" spans="1:5" ht="15" customHeight="1">
      <c r="A228" s="207">
        <v>200602</v>
      </c>
      <c r="B228" s="208">
        <v>4.1900000000000004</v>
      </c>
      <c r="C228" s="209">
        <v>5</v>
      </c>
      <c r="D228" s="208">
        <v>4.5</v>
      </c>
      <c r="E228" s="210">
        <v>4</v>
      </c>
    </row>
    <row r="229" spans="1:5" ht="15" customHeight="1">
      <c r="A229" s="203">
        <v>200601</v>
      </c>
      <c r="B229" s="204">
        <v>4.5599999999999996</v>
      </c>
      <c r="C229" s="205">
        <v>5</v>
      </c>
      <c r="D229" s="204">
        <v>4.5</v>
      </c>
      <c r="E229" s="206">
        <v>4</v>
      </c>
    </row>
    <row r="230" spans="1:5" ht="15" customHeight="1">
      <c r="A230" s="207">
        <v>200512</v>
      </c>
      <c r="B230" s="208">
        <v>4.8499999999999996</v>
      </c>
      <c r="C230" s="209">
        <v>5.5</v>
      </c>
      <c r="D230" s="208">
        <v>5</v>
      </c>
      <c r="E230" s="210">
        <v>4.5</v>
      </c>
    </row>
    <row r="231" spans="1:5" ht="15" customHeight="1">
      <c r="A231" s="203">
        <v>200511</v>
      </c>
      <c r="B231" s="204">
        <v>5.0999999999999996</v>
      </c>
      <c r="C231" s="205">
        <v>5.5</v>
      </c>
      <c r="D231" s="204">
        <v>5</v>
      </c>
      <c r="E231" s="206">
        <v>4.5</v>
      </c>
    </row>
    <row r="232" spans="1:5" ht="15" customHeight="1">
      <c r="A232" s="207">
        <v>200510</v>
      </c>
      <c r="B232" s="208">
        <v>5.27</v>
      </c>
      <c r="C232" s="209">
        <v>5.5</v>
      </c>
      <c r="D232" s="208">
        <v>5</v>
      </c>
      <c r="E232" s="210">
        <v>4.5</v>
      </c>
    </row>
    <row r="233" spans="1:5" ht="15" customHeight="1">
      <c r="A233" s="203">
        <v>200509</v>
      </c>
      <c r="B233" s="204">
        <v>5.0199999999999996</v>
      </c>
      <c r="C233" s="205">
        <v>5.5</v>
      </c>
      <c r="D233" s="204">
        <v>5</v>
      </c>
      <c r="E233" s="206">
        <v>4.5</v>
      </c>
    </row>
    <row r="234" spans="1:5" ht="15" customHeight="1">
      <c r="A234" s="207">
        <v>200508</v>
      </c>
      <c r="B234" s="208">
        <v>4.88</v>
      </c>
      <c r="C234" s="209">
        <v>5.5</v>
      </c>
      <c r="D234" s="208">
        <v>5</v>
      </c>
      <c r="E234" s="210">
        <v>4.5</v>
      </c>
    </row>
    <row r="235" spans="1:5" ht="15" customHeight="1">
      <c r="A235" s="203">
        <v>200507</v>
      </c>
      <c r="B235" s="204">
        <v>4.91</v>
      </c>
      <c r="C235" s="205">
        <v>5.5</v>
      </c>
      <c r="D235" s="204">
        <v>5</v>
      </c>
      <c r="E235" s="206">
        <v>4.5</v>
      </c>
    </row>
    <row r="236" spans="1:5" ht="15" customHeight="1">
      <c r="A236" s="207">
        <v>200506</v>
      </c>
      <c r="B236" s="208">
        <v>4.83</v>
      </c>
      <c r="C236" s="209">
        <v>5.5</v>
      </c>
      <c r="D236" s="208">
        <v>5</v>
      </c>
      <c r="E236" s="210">
        <v>4.5</v>
      </c>
    </row>
    <row r="237" spans="1:5" ht="15" customHeight="1">
      <c r="A237" s="203">
        <v>200505</v>
      </c>
      <c r="B237" s="204">
        <v>5.04</v>
      </c>
      <c r="C237" s="205">
        <v>5.5</v>
      </c>
      <c r="D237" s="204">
        <v>5</v>
      </c>
      <c r="E237" s="206">
        <v>4.5</v>
      </c>
    </row>
    <row r="238" spans="1:5" ht="15" customHeight="1">
      <c r="A238" s="207">
        <v>200504</v>
      </c>
      <c r="B238" s="208">
        <v>5.01</v>
      </c>
      <c r="C238" s="209">
        <v>5.5</v>
      </c>
      <c r="D238" s="208">
        <v>5</v>
      </c>
      <c r="E238" s="210">
        <v>4.5</v>
      </c>
    </row>
    <row r="239" spans="1:5" ht="15" customHeight="1">
      <c r="A239" s="203">
        <v>200503</v>
      </c>
      <c r="B239" s="204">
        <v>5.03</v>
      </c>
      <c r="C239" s="205">
        <v>5.5</v>
      </c>
      <c r="D239" s="204">
        <v>5</v>
      </c>
      <c r="E239" s="206">
        <v>4.5</v>
      </c>
    </row>
    <row r="240" spans="1:5" ht="15" customHeight="1">
      <c r="A240" s="207">
        <v>200502</v>
      </c>
      <c r="B240" s="208">
        <v>5.25</v>
      </c>
      <c r="C240" s="209">
        <v>5.5</v>
      </c>
      <c r="D240" s="208">
        <v>5</v>
      </c>
      <c r="E240" s="210">
        <v>4.5</v>
      </c>
    </row>
    <row r="241" spans="1:5" ht="15" customHeight="1">
      <c r="A241" s="203">
        <v>200501</v>
      </c>
      <c r="B241" s="204">
        <v>5.43</v>
      </c>
      <c r="C241" s="205">
        <v>5.5</v>
      </c>
      <c r="D241" s="204">
        <v>5</v>
      </c>
      <c r="E241" s="206">
        <v>4.5</v>
      </c>
    </row>
    <row r="242" spans="1:5" ht="15" customHeight="1">
      <c r="A242" s="207">
        <v>200412</v>
      </c>
      <c r="B242" s="208">
        <v>5.5</v>
      </c>
      <c r="C242" s="209">
        <v>6</v>
      </c>
      <c r="D242" s="208">
        <v>5.5</v>
      </c>
      <c r="E242" s="210">
        <v>5</v>
      </c>
    </row>
    <row r="243" spans="1:5" ht="15" customHeight="1">
      <c r="A243" s="203">
        <v>200411</v>
      </c>
      <c r="B243" s="204">
        <v>5.82</v>
      </c>
      <c r="C243" s="205">
        <v>6</v>
      </c>
      <c r="D243" s="204">
        <v>5.5</v>
      </c>
      <c r="E243" s="206">
        <v>5</v>
      </c>
    </row>
    <row r="244" spans="1:5" ht="15" customHeight="1">
      <c r="A244" s="207">
        <v>200410</v>
      </c>
      <c r="B244" s="208">
        <v>5.9</v>
      </c>
      <c r="C244" s="209">
        <v>6</v>
      </c>
      <c r="D244" s="208">
        <v>5.5</v>
      </c>
      <c r="E244" s="210">
        <v>5</v>
      </c>
    </row>
    <row r="245" spans="1:5" ht="15" customHeight="1">
      <c r="A245" s="203">
        <v>200409</v>
      </c>
      <c r="B245" s="204">
        <v>5.97</v>
      </c>
      <c r="C245" s="205">
        <v>6</v>
      </c>
      <c r="D245" s="204">
        <v>5.5</v>
      </c>
      <c r="E245" s="206">
        <v>5</v>
      </c>
    </row>
    <row r="246" spans="1:5" ht="15" customHeight="1">
      <c r="A246" s="207">
        <v>200408</v>
      </c>
      <c r="B246" s="208">
        <v>5.89</v>
      </c>
      <c r="C246" s="209">
        <v>6</v>
      </c>
      <c r="D246" s="208">
        <v>5.5</v>
      </c>
      <c r="E246" s="210">
        <v>5</v>
      </c>
    </row>
    <row r="247" spans="1:5" ht="15" customHeight="1">
      <c r="A247" s="203">
        <v>200407</v>
      </c>
      <c r="B247" s="204">
        <v>6.19</v>
      </c>
      <c r="C247" s="205">
        <v>6</v>
      </c>
      <c r="D247" s="204">
        <v>5.5</v>
      </c>
      <c r="E247" s="206">
        <v>5</v>
      </c>
    </row>
    <row r="248" spans="1:5" ht="15" customHeight="1">
      <c r="A248" s="207">
        <v>200406</v>
      </c>
      <c r="B248" s="208">
        <v>6.07</v>
      </c>
      <c r="C248" s="209">
        <v>6</v>
      </c>
      <c r="D248" s="208">
        <v>5.5</v>
      </c>
      <c r="E248" s="210">
        <v>5</v>
      </c>
    </row>
    <row r="249" spans="1:5" ht="15" customHeight="1">
      <c r="A249" s="203">
        <v>200405</v>
      </c>
      <c r="B249" s="204">
        <v>5.37</v>
      </c>
      <c r="C249" s="205">
        <v>6</v>
      </c>
      <c r="D249" s="204">
        <v>5.5</v>
      </c>
      <c r="E249" s="206">
        <v>5</v>
      </c>
    </row>
    <row r="250" spans="1:5" ht="15" customHeight="1">
      <c r="A250" s="207">
        <v>200404</v>
      </c>
      <c r="B250" s="208">
        <v>5.49</v>
      </c>
      <c r="C250" s="209">
        <v>6</v>
      </c>
      <c r="D250" s="208">
        <v>5.5</v>
      </c>
      <c r="E250" s="210">
        <v>5</v>
      </c>
    </row>
    <row r="251" spans="1:5" ht="15" customHeight="1">
      <c r="A251" s="203">
        <v>200403</v>
      </c>
      <c r="B251" s="204">
        <v>6.21</v>
      </c>
      <c r="C251" s="205">
        <v>6</v>
      </c>
      <c r="D251" s="204">
        <v>5.5</v>
      </c>
      <c r="E251" s="206">
        <v>5</v>
      </c>
    </row>
    <row r="252" spans="1:5" ht="15" customHeight="1">
      <c r="A252" s="207">
        <v>200402</v>
      </c>
      <c r="B252" s="208">
        <v>6.28</v>
      </c>
      <c r="C252" s="209">
        <v>6</v>
      </c>
      <c r="D252" s="208">
        <v>5.5</v>
      </c>
      <c r="E252" s="210">
        <v>5</v>
      </c>
    </row>
    <row r="253" spans="1:5" ht="15" customHeight="1">
      <c r="A253" s="203">
        <v>200401</v>
      </c>
      <c r="B253" s="204">
        <v>6.19</v>
      </c>
      <c r="C253" s="205">
        <v>6</v>
      </c>
      <c r="D253" s="204">
        <v>5.5</v>
      </c>
      <c r="E253" s="206">
        <v>5</v>
      </c>
    </row>
    <row r="254" spans="1:5" ht="15" customHeight="1">
      <c r="A254" s="207">
        <v>200312</v>
      </c>
      <c r="B254" s="208">
        <v>6.49</v>
      </c>
      <c r="C254" s="209">
        <v>6</v>
      </c>
      <c r="D254" s="208">
        <v>5.5</v>
      </c>
      <c r="E254" s="210">
        <v>5</v>
      </c>
    </row>
    <row r="255" spans="1:5" ht="15" customHeight="1">
      <c r="A255" s="203">
        <v>200311</v>
      </c>
      <c r="B255" s="204">
        <v>6.13</v>
      </c>
      <c r="C255" s="205">
        <v>6</v>
      </c>
      <c r="D255" s="204">
        <v>5.5</v>
      </c>
      <c r="E255" s="206">
        <v>5</v>
      </c>
    </row>
    <row r="256" spans="1:5" ht="15" customHeight="1">
      <c r="A256" s="207">
        <v>200310</v>
      </c>
      <c r="B256" s="208">
        <v>6.58</v>
      </c>
      <c r="C256" s="209">
        <v>6</v>
      </c>
      <c r="D256" s="208">
        <v>5.5</v>
      </c>
      <c r="E256" s="210">
        <v>5</v>
      </c>
    </row>
    <row r="257" spans="1:5" ht="15" customHeight="1">
      <c r="A257" s="203">
        <v>200309</v>
      </c>
      <c r="B257" s="204">
        <v>7.11</v>
      </c>
      <c r="C257" s="205">
        <v>6</v>
      </c>
      <c r="D257" s="204">
        <v>5.5</v>
      </c>
      <c r="E257" s="206">
        <v>5</v>
      </c>
    </row>
    <row r="258" spans="1:5" ht="15" customHeight="1">
      <c r="A258" s="207">
        <v>200308</v>
      </c>
      <c r="B258" s="208">
        <v>7.26</v>
      </c>
      <c r="C258" s="209">
        <v>6</v>
      </c>
      <c r="D258" s="208">
        <v>5.5</v>
      </c>
      <c r="E258" s="210">
        <v>5</v>
      </c>
    </row>
    <row r="259" spans="1:5" ht="15" customHeight="1">
      <c r="A259" s="203">
        <v>200307</v>
      </c>
      <c r="B259" s="204">
        <v>7.04</v>
      </c>
      <c r="C259" s="205">
        <v>6</v>
      </c>
      <c r="D259" s="204">
        <v>5.5</v>
      </c>
      <c r="E259" s="206">
        <v>5</v>
      </c>
    </row>
    <row r="260" spans="1:5" ht="15" customHeight="1">
      <c r="A260" s="207">
        <v>200306</v>
      </c>
      <c r="B260" s="208">
        <v>7.21</v>
      </c>
      <c r="C260" s="209">
        <v>6</v>
      </c>
      <c r="D260" s="208">
        <v>5.5</v>
      </c>
      <c r="E260" s="210">
        <v>5</v>
      </c>
    </row>
    <row r="261" spans="1:5" ht="15" customHeight="1">
      <c r="A261" s="203">
        <v>200305</v>
      </c>
      <c r="B261" s="204">
        <v>7.73</v>
      </c>
      <c r="C261" s="205">
        <v>6</v>
      </c>
      <c r="D261" s="204">
        <v>5.5</v>
      </c>
      <c r="E261" s="206">
        <v>5</v>
      </c>
    </row>
    <row r="262" spans="1:5" ht="15" customHeight="1">
      <c r="A262" s="207">
        <v>200304</v>
      </c>
      <c r="B262" s="208">
        <v>7.85</v>
      </c>
      <c r="C262" s="209">
        <v>6</v>
      </c>
      <c r="D262" s="208">
        <v>5.5</v>
      </c>
      <c r="E262" s="210">
        <v>5</v>
      </c>
    </row>
    <row r="263" spans="1:5" ht="15" customHeight="1">
      <c r="A263" s="203">
        <v>200303</v>
      </c>
      <c r="B263" s="204">
        <v>7.6</v>
      </c>
      <c r="C263" s="205">
        <v>6</v>
      </c>
      <c r="D263" s="204">
        <v>5.5</v>
      </c>
      <c r="E263" s="206">
        <v>5</v>
      </c>
    </row>
    <row r="264" spans="1:5" ht="15" customHeight="1">
      <c r="A264" s="207">
        <v>200302</v>
      </c>
      <c r="B264" s="208">
        <v>7.24</v>
      </c>
      <c r="C264" s="209">
        <v>6</v>
      </c>
      <c r="D264" s="208">
        <v>5.5</v>
      </c>
      <c r="E264" s="210">
        <v>5</v>
      </c>
    </row>
    <row r="265" spans="1:5" ht="15" customHeight="1">
      <c r="A265" s="203">
        <v>200301</v>
      </c>
      <c r="B265" s="204">
        <v>7.39</v>
      </c>
      <c r="C265" s="205">
        <v>6</v>
      </c>
      <c r="D265" s="204">
        <v>5.5</v>
      </c>
      <c r="E265" s="206">
        <v>5</v>
      </c>
    </row>
    <row r="266" spans="1:5" ht="15" customHeight="1">
      <c r="A266" s="207">
        <v>200212</v>
      </c>
      <c r="B266" s="208">
        <v>6.99</v>
      </c>
      <c r="C266" s="211"/>
      <c r="D266" s="208">
        <v>6</v>
      </c>
      <c r="E266" s="212"/>
    </row>
    <row r="267" spans="1:5" ht="15" customHeight="1">
      <c r="A267" s="203">
        <v>200211</v>
      </c>
      <c r="B267" s="204">
        <v>7.07</v>
      </c>
      <c r="C267" s="213"/>
      <c r="D267" s="204">
        <v>6</v>
      </c>
      <c r="E267" s="214"/>
    </row>
    <row r="268" spans="1:5" ht="15" customHeight="1">
      <c r="A268" s="207">
        <v>200210</v>
      </c>
      <c r="B268" s="208">
        <v>6.37</v>
      </c>
      <c r="C268" s="211"/>
      <c r="D268" s="208">
        <v>6</v>
      </c>
      <c r="E268" s="212"/>
    </row>
    <row r="269" spans="1:5" ht="15" customHeight="1">
      <c r="A269" s="203">
        <v>200209</v>
      </c>
      <c r="B269" s="204">
        <v>5.97</v>
      </c>
      <c r="C269" s="213"/>
      <c r="D269" s="204">
        <v>6</v>
      </c>
      <c r="E269" s="214"/>
    </row>
    <row r="270" spans="1:5" ht="15" customHeight="1">
      <c r="A270" s="207">
        <v>200208</v>
      </c>
      <c r="B270" s="208">
        <v>5.98</v>
      </c>
      <c r="C270" s="211"/>
      <c r="D270" s="208">
        <v>6</v>
      </c>
      <c r="E270" s="212"/>
    </row>
    <row r="271" spans="1:5" ht="15" customHeight="1">
      <c r="A271" s="203">
        <v>200207</v>
      </c>
      <c r="B271" s="204">
        <v>6.16</v>
      </c>
      <c r="C271" s="213"/>
      <c r="D271" s="204">
        <v>6</v>
      </c>
      <c r="E271" s="214"/>
    </row>
    <row r="272" spans="1:5" ht="15" customHeight="1">
      <c r="A272" s="207">
        <v>200206</v>
      </c>
      <c r="B272" s="208">
        <v>6.25</v>
      </c>
      <c r="C272" s="211"/>
      <c r="D272" s="208">
        <v>6</v>
      </c>
      <c r="E272" s="212"/>
    </row>
    <row r="273" spans="1:5" ht="15" customHeight="1">
      <c r="A273" s="203">
        <v>200205</v>
      </c>
      <c r="B273" s="204">
        <v>5.84</v>
      </c>
      <c r="C273" s="213"/>
      <c r="D273" s="204">
        <v>6</v>
      </c>
      <c r="E273" s="214"/>
    </row>
    <row r="274" spans="1:5" ht="15" customHeight="1">
      <c r="A274" s="207">
        <v>200204</v>
      </c>
      <c r="B274" s="208">
        <v>5.65</v>
      </c>
      <c r="C274" s="211"/>
      <c r="D274" s="208">
        <v>6</v>
      </c>
      <c r="E274" s="212"/>
    </row>
    <row r="275" spans="1:5" ht="15" customHeight="1">
      <c r="A275" s="203">
        <v>200203</v>
      </c>
      <c r="B275" s="204">
        <v>5.89</v>
      </c>
      <c r="C275" s="213"/>
      <c r="D275" s="204">
        <v>6</v>
      </c>
      <c r="E275" s="214"/>
    </row>
    <row r="276" spans="1:5" ht="15" customHeight="1">
      <c r="A276" s="207">
        <v>200202</v>
      </c>
      <c r="B276" s="208">
        <v>6.7</v>
      </c>
      <c r="C276" s="211"/>
      <c r="D276" s="208">
        <v>6</v>
      </c>
      <c r="E276" s="212"/>
    </row>
    <row r="277" spans="1:5" ht="15" customHeight="1">
      <c r="A277" s="203">
        <v>200201</v>
      </c>
      <c r="B277" s="204">
        <v>7.37</v>
      </c>
      <c r="C277" s="213"/>
      <c r="D277" s="204">
        <v>6</v>
      </c>
      <c r="E277" s="214"/>
    </row>
    <row r="278" spans="1:5" ht="15" customHeight="1">
      <c r="A278" s="207">
        <v>200112</v>
      </c>
      <c r="B278" s="208">
        <v>7.65</v>
      </c>
      <c r="C278" s="211"/>
      <c r="D278" s="208">
        <v>8</v>
      </c>
      <c r="E278" s="212"/>
    </row>
    <row r="279" spans="1:5" ht="15" customHeight="1">
      <c r="A279" s="203">
        <v>200111</v>
      </c>
      <c r="B279" s="204">
        <v>7.78</v>
      </c>
      <c r="C279" s="213"/>
      <c r="D279" s="204">
        <v>8</v>
      </c>
      <c r="E279" s="214"/>
    </row>
    <row r="280" spans="1:5" ht="15" customHeight="1">
      <c r="A280" s="207">
        <v>200110</v>
      </c>
      <c r="B280" s="208">
        <v>8.01</v>
      </c>
      <c r="C280" s="211"/>
      <c r="D280" s="208">
        <v>8</v>
      </c>
      <c r="E280" s="212"/>
    </row>
    <row r="281" spans="1:5" ht="15" customHeight="1">
      <c r="A281" s="203">
        <v>200109</v>
      </c>
      <c r="B281" s="204">
        <v>7.97</v>
      </c>
      <c r="C281" s="213"/>
      <c r="D281" s="204">
        <v>8</v>
      </c>
      <c r="E281" s="214"/>
    </row>
    <row r="282" spans="1:5" ht="15" customHeight="1">
      <c r="A282" s="207">
        <v>200108</v>
      </c>
      <c r="B282" s="208">
        <v>8.0299999999999994</v>
      </c>
      <c r="C282" s="211"/>
      <c r="D282" s="208">
        <v>8</v>
      </c>
      <c r="E282" s="212"/>
    </row>
    <row r="283" spans="1:5" ht="15" customHeight="1">
      <c r="A283" s="203">
        <v>200107</v>
      </c>
      <c r="B283" s="204">
        <v>8.09</v>
      </c>
      <c r="C283" s="213"/>
      <c r="D283" s="204">
        <v>8</v>
      </c>
      <c r="E283" s="214"/>
    </row>
    <row r="284" spans="1:5" ht="15" customHeight="1">
      <c r="A284" s="207">
        <v>200106</v>
      </c>
      <c r="B284" s="208">
        <v>7.93</v>
      </c>
      <c r="C284" s="211"/>
      <c r="D284" s="208">
        <v>8</v>
      </c>
      <c r="E284" s="212"/>
    </row>
    <row r="285" spans="1:5" ht="15" customHeight="1">
      <c r="A285" s="203">
        <v>200105</v>
      </c>
      <c r="B285" s="204">
        <v>7.87</v>
      </c>
      <c r="C285" s="213"/>
      <c r="D285" s="204">
        <v>8</v>
      </c>
      <c r="E285" s="214"/>
    </row>
    <row r="286" spans="1:5" ht="15" customHeight="1">
      <c r="A286" s="207">
        <v>200104</v>
      </c>
      <c r="B286" s="208">
        <v>7.98</v>
      </c>
      <c r="C286" s="211"/>
      <c r="D286" s="208">
        <v>8</v>
      </c>
      <c r="E286" s="212"/>
    </row>
    <row r="287" spans="1:5" ht="15" customHeight="1">
      <c r="A287" s="203">
        <v>200103</v>
      </c>
      <c r="B287" s="204">
        <v>7.81</v>
      </c>
      <c r="C287" s="213"/>
      <c r="D287" s="204">
        <v>8</v>
      </c>
      <c r="E287" s="214"/>
    </row>
    <row r="288" spans="1:5" ht="15" customHeight="1">
      <c r="A288" s="207">
        <v>200102</v>
      </c>
      <c r="B288" s="208">
        <v>8.06</v>
      </c>
      <c r="C288" s="211"/>
      <c r="D288" s="208">
        <v>8</v>
      </c>
      <c r="E288" s="212"/>
    </row>
    <row r="289" spans="1:5" ht="15" customHeight="1">
      <c r="A289" s="203">
        <v>200101</v>
      </c>
      <c r="B289" s="204">
        <v>8.49</v>
      </c>
      <c r="C289" s="213"/>
      <c r="D289" s="204">
        <v>8</v>
      </c>
      <c r="E289" s="214"/>
    </row>
    <row r="290" spans="1:5" ht="15" customHeight="1">
      <c r="A290" s="207">
        <v>200012</v>
      </c>
      <c r="B290" s="208">
        <v>8.75</v>
      </c>
      <c r="C290" s="211"/>
      <c r="D290" s="208">
        <v>10</v>
      </c>
      <c r="E290" s="212"/>
    </row>
    <row r="291" spans="1:5" ht="15" customHeight="1">
      <c r="A291" s="203">
        <v>200011</v>
      </c>
      <c r="B291" s="204">
        <v>8.82</v>
      </c>
      <c r="C291" s="213"/>
      <c r="D291" s="204">
        <v>10</v>
      </c>
      <c r="E291" s="214"/>
    </row>
    <row r="292" spans="1:5" ht="15" customHeight="1">
      <c r="A292" s="207">
        <v>200010</v>
      </c>
      <c r="B292" s="208">
        <v>8.99</v>
      </c>
      <c r="C292" s="211"/>
      <c r="D292" s="208">
        <v>10</v>
      </c>
      <c r="E292" s="212"/>
    </row>
    <row r="293" spans="1:5" ht="15" customHeight="1">
      <c r="A293" s="203">
        <v>200009</v>
      </c>
      <c r="B293" s="204">
        <v>9.1999999999999993</v>
      </c>
      <c r="C293" s="213"/>
      <c r="D293" s="204">
        <v>10</v>
      </c>
      <c r="E293" s="214"/>
    </row>
    <row r="294" spans="1:5" ht="15" customHeight="1">
      <c r="A294" s="207">
        <v>200008</v>
      </c>
      <c r="B294" s="208">
        <v>9.1</v>
      </c>
      <c r="C294" s="211"/>
      <c r="D294" s="208">
        <v>10</v>
      </c>
      <c r="E294" s="212"/>
    </row>
    <row r="295" spans="1:5" ht="15" customHeight="1">
      <c r="A295" s="203">
        <v>200007</v>
      </c>
      <c r="B295" s="204">
        <v>9.2899999999999991</v>
      </c>
      <c r="C295" s="213"/>
      <c r="D295" s="204">
        <v>10</v>
      </c>
      <c r="E295" s="214"/>
    </row>
    <row r="296" spans="1:5" ht="15" customHeight="1">
      <c r="A296" s="207">
        <v>200006</v>
      </c>
      <c r="B296" s="208">
        <v>9.68</v>
      </c>
      <c r="C296" s="211"/>
      <c r="D296" s="208">
        <v>10</v>
      </c>
      <c r="E296" s="212"/>
    </row>
    <row r="297" spans="1:5" ht="15" customHeight="1">
      <c r="A297" s="203">
        <v>200005</v>
      </c>
      <c r="B297" s="204">
        <v>10</v>
      </c>
      <c r="C297" s="213"/>
      <c r="D297" s="204">
        <v>10</v>
      </c>
      <c r="E297" s="214"/>
    </row>
    <row r="298" spans="1:5" ht="15" customHeight="1">
      <c r="A298" s="207">
        <v>200004</v>
      </c>
      <c r="B298" s="208">
        <v>9.9600000000000009</v>
      </c>
      <c r="C298" s="211"/>
      <c r="D298" s="208">
        <v>10</v>
      </c>
      <c r="E298" s="212"/>
    </row>
    <row r="299" spans="1:5" ht="15" customHeight="1">
      <c r="A299" s="203">
        <v>200003</v>
      </c>
      <c r="B299" s="204">
        <v>9.73</v>
      </c>
      <c r="C299" s="213"/>
      <c r="D299" s="204">
        <v>10</v>
      </c>
      <c r="E299" s="214"/>
    </row>
    <row r="300" spans="1:5" ht="15" customHeight="1">
      <c r="A300" s="207">
        <v>200002</v>
      </c>
      <c r="B300" s="208">
        <v>8.89</v>
      </c>
      <c r="C300" s="211"/>
      <c r="D300" s="208">
        <v>10</v>
      </c>
      <c r="E300" s="212"/>
    </row>
    <row r="301" spans="1:5" ht="15" customHeight="1">
      <c r="A301" s="203">
        <v>200001</v>
      </c>
      <c r="B301" s="204">
        <v>8.25</v>
      </c>
      <c r="C301" s="213"/>
      <c r="D301" s="204">
        <v>10</v>
      </c>
      <c r="E301" s="214"/>
    </row>
    <row r="302" spans="1:5" ht="15" customHeight="1">
      <c r="A302" s="207">
        <v>199912</v>
      </c>
      <c r="B302" s="208">
        <v>9.23</v>
      </c>
      <c r="C302" s="211"/>
      <c r="D302" s="208">
        <v>15</v>
      </c>
      <c r="E302" s="212"/>
    </row>
    <row r="303" spans="1:5" ht="15" customHeight="1">
      <c r="A303" s="203">
        <v>199911</v>
      </c>
      <c r="B303" s="204">
        <v>9.65</v>
      </c>
      <c r="C303" s="213"/>
      <c r="D303" s="204">
        <v>15</v>
      </c>
      <c r="E303" s="214"/>
    </row>
    <row r="304" spans="1:5" ht="15" customHeight="1">
      <c r="A304" s="207">
        <v>199910</v>
      </c>
      <c r="B304" s="208">
        <v>9.32</v>
      </c>
      <c r="C304" s="211"/>
      <c r="D304" s="208">
        <v>15</v>
      </c>
      <c r="E304" s="212"/>
    </row>
    <row r="305" spans="1:5" ht="15" customHeight="1">
      <c r="A305" s="203">
        <v>199909</v>
      </c>
      <c r="B305" s="204">
        <v>9.33</v>
      </c>
      <c r="C305" s="213"/>
      <c r="D305" s="204">
        <v>15</v>
      </c>
      <c r="E305" s="214"/>
    </row>
    <row r="306" spans="1:5" ht="15" customHeight="1">
      <c r="A306" s="207">
        <v>199908</v>
      </c>
      <c r="B306" s="208">
        <v>9.2799999999999994</v>
      </c>
      <c r="C306" s="211"/>
      <c r="D306" s="208">
        <v>15</v>
      </c>
      <c r="E306" s="212"/>
    </row>
    <row r="307" spans="1:5" ht="15" customHeight="1">
      <c r="A307" s="203">
        <v>199907</v>
      </c>
      <c r="B307" s="204">
        <v>8.7799999999999994</v>
      </c>
      <c r="C307" s="213"/>
      <c r="D307" s="204">
        <v>15</v>
      </c>
      <c r="E307" s="214"/>
    </row>
    <row r="308" spans="1:5" ht="15" customHeight="1">
      <c r="A308" s="207">
        <v>199906</v>
      </c>
      <c r="B308" s="208">
        <v>8.9600000000000009</v>
      </c>
      <c r="C308" s="211"/>
      <c r="D308" s="208">
        <v>15</v>
      </c>
      <c r="E308" s="212"/>
    </row>
    <row r="309" spans="1:5" ht="15" customHeight="1">
      <c r="A309" s="203">
        <v>199905</v>
      </c>
      <c r="B309" s="204">
        <v>9.98</v>
      </c>
      <c r="C309" s="213"/>
      <c r="D309" s="204">
        <v>15</v>
      </c>
      <c r="E309" s="214"/>
    </row>
    <row r="310" spans="1:5" ht="15" customHeight="1">
      <c r="A310" s="207">
        <v>199904</v>
      </c>
      <c r="B310" s="208">
        <v>11.17</v>
      </c>
      <c r="C310" s="211"/>
      <c r="D310" s="208">
        <v>15</v>
      </c>
      <c r="E310" s="212"/>
    </row>
    <row r="311" spans="1:5" ht="15" customHeight="1">
      <c r="A311" s="203">
        <v>199903</v>
      </c>
      <c r="B311" s="204">
        <v>13.51</v>
      </c>
      <c r="C311" s="213"/>
      <c r="D311" s="204">
        <v>15</v>
      </c>
      <c r="E311" s="214"/>
    </row>
    <row r="312" spans="1:5" ht="15" customHeight="1">
      <c r="A312" s="207">
        <v>199902</v>
      </c>
      <c r="B312" s="208">
        <v>15.38</v>
      </c>
      <c r="C312" s="211"/>
      <c r="D312" s="208">
        <v>15</v>
      </c>
      <c r="E312" s="212"/>
    </row>
    <row r="313" spans="1:5" ht="15" customHeight="1">
      <c r="A313" s="203">
        <v>199901</v>
      </c>
      <c r="B313" s="204">
        <v>17.18</v>
      </c>
      <c r="C313" s="213"/>
      <c r="D313" s="204">
        <v>15</v>
      </c>
      <c r="E313" s="214"/>
    </row>
    <row r="314" spans="1:5" ht="15" customHeight="1">
      <c r="A314" s="207">
        <v>199812</v>
      </c>
      <c r="B314" s="208">
        <v>16.7</v>
      </c>
      <c r="C314" s="211"/>
      <c r="D314" s="208">
        <v>16</v>
      </c>
      <c r="E314" s="212"/>
    </row>
    <row r="315" spans="1:5" ht="15" customHeight="1">
      <c r="A315" s="203">
        <v>199811</v>
      </c>
      <c r="B315" s="204">
        <v>16.350000000000001</v>
      </c>
      <c r="C315" s="213"/>
      <c r="D315" s="204">
        <v>16</v>
      </c>
      <c r="E315" s="214"/>
    </row>
    <row r="316" spans="1:5" ht="15" customHeight="1">
      <c r="A316" s="207">
        <v>199810</v>
      </c>
      <c r="B316" s="208">
        <v>17.09</v>
      </c>
      <c r="C316" s="211"/>
      <c r="D316" s="208">
        <v>16</v>
      </c>
      <c r="E316" s="212"/>
    </row>
    <row r="317" spans="1:5" ht="15" customHeight="1">
      <c r="A317" s="203">
        <v>199809</v>
      </c>
      <c r="B317" s="204">
        <v>17.8</v>
      </c>
      <c r="C317" s="213"/>
      <c r="D317" s="204">
        <v>16</v>
      </c>
      <c r="E317" s="214"/>
    </row>
    <row r="318" spans="1:5" ht="15" customHeight="1">
      <c r="A318" s="207">
        <v>199808</v>
      </c>
      <c r="B318" s="208">
        <v>18.940000000000001</v>
      </c>
      <c r="C318" s="211"/>
      <c r="D318" s="208">
        <v>16</v>
      </c>
      <c r="E318" s="212"/>
    </row>
    <row r="319" spans="1:5" ht="15" customHeight="1">
      <c r="A319" s="203">
        <v>199807</v>
      </c>
      <c r="B319" s="204">
        <v>20.27</v>
      </c>
      <c r="C319" s="213"/>
      <c r="D319" s="204">
        <v>16</v>
      </c>
      <c r="E319" s="214"/>
    </row>
    <row r="320" spans="1:5" ht="15" customHeight="1">
      <c r="A320" s="207">
        <v>199806</v>
      </c>
      <c r="B320" s="208">
        <v>20.69</v>
      </c>
      <c r="C320" s="211"/>
      <c r="D320" s="208">
        <v>16</v>
      </c>
      <c r="E320" s="212"/>
    </row>
    <row r="321" spans="1:5" ht="15" customHeight="1">
      <c r="A321" s="203">
        <v>199805</v>
      </c>
      <c r="B321" s="204">
        <v>20.67</v>
      </c>
      <c r="C321" s="213"/>
      <c r="D321" s="204">
        <v>16</v>
      </c>
      <c r="E321" s="214"/>
    </row>
    <row r="322" spans="1:5" ht="15" customHeight="1">
      <c r="A322" s="207">
        <v>199804</v>
      </c>
      <c r="B322" s="208">
        <v>20.74</v>
      </c>
      <c r="C322" s="211"/>
      <c r="D322" s="208">
        <v>16</v>
      </c>
      <c r="E322" s="212"/>
    </row>
    <row r="323" spans="1:5" ht="15" customHeight="1">
      <c r="A323" s="203">
        <v>199803</v>
      </c>
      <c r="B323" s="204">
        <v>19.239999999999998</v>
      </c>
      <c r="C323" s="213"/>
      <c r="D323" s="204">
        <v>16</v>
      </c>
      <c r="E323" s="214"/>
    </row>
    <row r="324" spans="1:5" ht="15" customHeight="1">
      <c r="A324" s="207">
        <v>199802</v>
      </c>
      <c r="B324" s="208">
        <v>18.03</v>
      </c>
      <c r="C324" s="211"/>
      <c r="D324" s="208">
        <v>16</v>
      </c>
      <c r="E324" s="212"/>
    </row>
    <row r="325" spans="1:5" ht="15" customHeight="1">
      <c r="A325" s="203">
        <v>199801</v>
      </c>
      <c r="B325" s="204">
        <v>17.84</v>
      </c>
      <c r="C325" s="213"/>
      <c r="D325" s="204">
        <v>16</v>
      </c>
      <c r="E325" s="214"/>
    </row>
    <row r="326" spans="1:5" ht="15" customHeight="1">
      <c r="A326" s="207">
        <v>199712</v>
      </c>
      <c r="B326" s="208">
        <v>17.68</v>
      </c>
      <c r="C326" s="211"/>
      <c r="D326" s="208">
        <v>18</v>
      </c>
      <c r="E326" s="212"/>
    </row>
    <row r="327" spans="1:5" ht="15" customHeight="1">
      <c r="A327" s="203">
        <v>199711</v>
      </c>
      <c r="B327" s="204">
        <v>17.809999999999999</v>
      </c>
      <c r="C327" s="213"/>
      <c r="D327" s="204">
        <v>18</v>
      </c>
      <c r="E327" s="214"/>
    </row>
    <row r="328" spans="1:5" ht="15" customHeight="1">
      <c r="A328" s="207">
        <v>199710</v>
      </c>
      <c r="B328" s="208">
        <v>17.8</v>
      </c>
      <c r="C328" s="211"/>
      <c r="D328" s="208">
        <v>18</v>
      </c>
      <c r="E328" s="212"/>
    </row>
    <row r="329" spans="1:5" ht="15" customHeight="1">
      <c r="A329" s="203">
        <v>199709</v>
      </c>
      <c r="B329" s="204">
        <v>18.010000000000002</v>
      </c>
      <c r="C329" s="213"/>
      <c r="D329" s="204">
        <v>18</v>
      </c>
      <c r="E329" s="214"/>
    </row>
    <row r="330" spans="1:5" ht="15" customHeight="1">
      <c r="A330" s="207">
        <v>199708</v>
      </c>
      <c r="B330" s="208">
        <v>17.93</v>
      </c>
      <c r="C330" s="211"/>
      <c r="D330" s="208">
        <v>18</v>
      </c>
      <c r="E330" s="212"/>
    </row>
    <row r="331" spans="1:5" ht="15" customHeight="1">
      <c r="A331" s="203">
        <v>199707</v>
      </c>
      <c r="B331" s="204">
        <v>17.88</v>
      </c>
      <c r="C331" s="213"/>
      <c r="D331" s="204">
        <v>18</v>
      </c>
      <c r="E331" s="214"/>
    </row>
    <row r="332" spans="1:5" ht="15" customHeight="1">
      <c r="A332" s="207">
        <v>199706</v>
      </c>
      <c r="B332" s="208">
        <v>18.670000000000002</v>
      </c>
      <c r="C332" s="211"/>
      <c r="D332" s="208">
        <v>18</v>
      </c>
      <c r="E332" s="212"/>
    </row>
    <row r="333" spans="1:5" ht="15" customHeight="1">
      <c r="A333" s="203">
        <v>199705</v>
      </c>
      <c r="B333" s="204">
        <v>18.600000000000001</v>
      </c>
      <c r="C333" s="213"/>
      <c r="D333" s="204">
        <v>18</v>
      </c>
      <c r="E333" s="214"/>
    </row>
    <row r="334" spans="1:5" ht="15" customHeight="1">
      <c r="A334" s="207">
        <v>199704</v>
      </c>
      <c r="B334" s="208">
        <v>18.52</v>
      </c>
      <c r="C334" s="211"/>
      <c r="D334" s="208">
        <v>18</v>
      </c>
      <c r="E334" s="212"/>
    </row>
    <row r="335" spans="1:5" ht="15" customHeight="1">
      <c r="A335" s="203">
        <v>199703</v>
      </c>
      <c r="B335" s="204">
        <v>18.93</v>
      </c>
      <c r="C335" s="213"/>
      <c r="D335" s="204">
        <v>18</v>
      </c>
      <c r="E335" s="214"/>
    </row>
    <row r="336" spans="1:5" ht="15" customHeight="1">
      <c r="A336" s="207">
        <v>199702</v>
      </c>
      <c r="B336" s="208">
        <v>19.579999999999998</v>
      </c>
      <c r="C336" s="211"/>
      <c r="D336" s="208">
        <v>18</v>
      </c>
      <c r="E336" s="212"/>
    </row>
    <row r="337" spans="1:5" ht="15" customHeight="1">
      <c r="A337" s="203">
        <v>199701</v>
      </c>
      <c r="B337" s="204">
        <v>20.62</v>
      </c>
      <c r="C337" s="213"/>
      <c r="D337" s="204">
        <v>18</v>
      </c>
      <c r="E337" s="214"/>
    </row>
    <row r="338" spans="1:5" ht="15" customHeight="1">
      <c r="A338" s="207">
        <v>199612</v>
      </c>
      <c r="B338" s="208">
        <v>21.63</v>
      </c>
      <c r="C338" s="211"/>
      <c r="D338" s="208">
        <v>17</v>
      </c>
      <c r="E338" s="212"/>
    </row>
    <row r="339" spans="1:5" ht="15" customHeight="1">
      <c r="A339" s="203">
        <v>199611</v>
      </c>
      <c r="B339" s="204">
        <v>21.88</v>
      </c>
      <c r="C339" s="213"/>
      <c r="D339" s="204">
        <v>17</v>
      </c>
      <c r="E339" s="214"/>
    </row>
    <row r="340" spans="1:5" ht="15" customHeight="1">
      <c r="A340" s="207">
        <v>199610</v>
      </c>
      <c r="B340" s="208">
        <v>21.87</v>
      </c>
      <c r="C340" s="211"/>
      <c r="D340" s="208">
        <v>17</v>
      </c>
      <c r="E340" s="212"/>
    </row>
    <row r="341" spans="1:5" ht="15" customHeight="1">
      <c r="A341" s="203">
        <v>199609</v>
      </c>
      <c r="B341" s="204">
        <v>21.55</v>
      </c>
      <c r="C341" s="213"/>
      <c r="D341" s="204">
        <v>17</v>
      </c>
      <c r="E341" s="214"/>
    </row>
    <row r="342" spans="1:5" ht="15" customHeight="1">
      <c r="A342" s="207">
        <v>199608</v>
      </c>
      <c r="B342" s="208">
        <v>21.13</v>
      </c>
      <c r="C342" s="211"/>
      <c r="D342" s="208">
        <v>17</v>
      </c>
      <c r="E342" s="212"/>
    </row>
    <row r="343" spans="1:5" ht="15" customHeight="1">
      <c r="A343" s="203">
        <v>199607</v>
      </c>
      <c r="B343" s="204">
        <v>20.57</v>
      </c>
      <c r="C343" s="213"/>
      <c r="D343" s="204">
        <v>17</v>
      </c>
      <c r="E343" s="214"/>
    </row>
    <row r="344" spans="1:5" ht="15" customHeight="1">
      <c r="A344" s="207">
        <v>199606</v>
      </c>
      <c r="B344" s="208">
        <v>19.7</v>
      </c>
      <c r="C344" s="211"/>
      <c r="D344" s="208">
        <v>17</v>
      </c>
      <c r="E344" s="212"/>
    </row>
    <row r="345" spans="1:5" ht="15" customHeight="1">
      <c r="A345" s="203">
        <v>199605</v>
      </c>
      <c r="B345" s="204">
        <v>19.78</v>
      </c>
      <c r="C345" s="213"/>
      <c r="D345" s="204">
        <v>17</v>
      </c>
      <c r="E345" s="214"/>
    </row>
    <row r="346" spans="1:5" ht="15" customHeight="1">
      <c r="A346" s="207">
        <v>199604</v>
      </c>
      <c r="B346" s="208">
        <v>19.899999999999999</v>
      </c>
      <c r="C346" s="211"/>
      <c r="D346" s="208">
        <v>17</v>
      </c>
      <c r="E346" s="212"/>
    </row>
    <row r="347" spans="1:5" ht="15" customHeight="1">
      <c r="A347" s="203">
        <v>199603</v>
      </c>
      <c r="B347" s="204">
        <v>20.2</v>
      </c>
      <c r="C347" s="213"/>
      <c r="D347" s="204">
        <v>17</v>
      </c>
      <c r="E347" s="214"/>
    </row>
    <row r="348" spans="1:5" ht="15" customHeight="1">
      <c r="A348" s="207">
        <v>199602</v>
      </c>
      <c r="B348" s="208">
        <v>20.81</v>
      </c>
      <c r="C348" s="211"/>
      <c r="D348" s="208">
        <v>17</v>
      </c>
      <c r="E348" s="212"/>
    </row>
    <row r="349" spans="1:5" ht="15" customHeight="1">
      <c r="A349" s="203">
        <v>199601</v>
      </c>
      <c r="B349" s="204">
        <v>20.239999999999998</v>
      </c>
      <c r="C349" s="213"/>
      <c r="D349" s="204">
        <v>17</v>
      </c>
      <c r="E349" s="214"/>
    </row>
    <row r="350" spans="1:5" ht="15" customHeight="1">
      <c r="A350" s="207">
        <v>199512</v>
      </c>
      <c r="B350" s="208">
        <v>19.46</v>
      </c>
      <c r="C350" s="211"/>
      <c r="D350" s="208">
        <v>18</v>
      </c>
      <c r="E350" s="212"/>
    </row>
    <row r="351" spans="1:5" ht="15" customHeight="1">
      <c r="A351" s="203">
        <v>199511</v>
      </c>
      <c r="B351" s="204">
        <v>20.13</v>
      </c>
      <c r="C351" s="213"/>
      <c r="D351" s="204">
        <v>18</v>
      </c>
      <c r="E351" s="214"/>
    </row>
    <row r="352" spans="1:5" ht="15" customHeight="1">
      <c r="A352" s="207">
        <v>199510</v>
      </c>
      <c r="B352" s="208">
        <v>20.52</v>
      </c>
      <c r="C352" s="211"/>
      <c r="D352" s="208">
        <v>18</v>
      </c>
      <c r="E352" s="212"/>
    </row>
    <row r="353" spans="1:5" ht="15" customHeight="1">
      <c r="A353" s="203">
        <v>199509</v>
      </c>
      <c r="B353" s="204">
        <v>20.79</v>
      </c>
      <c r="C353" s="213"/>
      <c r="D353" s="204">
        <v>18</v>
      </c>
      <c r="E353" s="214"/>
    </row>
    <row r="354" spans="1:5" ht="15" customHeight="1">
      <c r="A354" s="207">
        <v>199508</v>
      </c>
      <c r="B354" s="208">
        <v>21.09</v>
      </c>
      <c r="C354" s="211"/>
      <c r="D354" s="208">
        <v>18</v>
      </c>
      <c r="E354" s="212"/>
    </row>
    <row r="355" spans="1:5" ht="15" customHeight="1">
      <c r="A355" s="203">
        <v>199507</v>
      </c>
      <c r="B355" s="204">
        <v>21.5</v>
      </c>
      <c r="C355" s="213"/>
      <c r="D355" s="204">
        <v>18</v>
      </c>
      <c r="E355" s="214"/>
    </row>
    <row r="356" spans="1:5" ht="15" customHeight="1">
      <c r="A356" s="207">
        <v>199506</v>
      </c>
      <c r="B356" s="208">
        <v>21.66</v>
      </c>
      <c r="C356" s="211"/>
      <c r="D356" s="208">
        <v>18</v>
      </c>
      <c r="E356" s="212"/>
    </row>
    <row r="357" spans="1:5" ht="15" customHeight="1">
      <c r="A357" s="203">
        <v>199505</v>
      </c>
      <c r="B357" s="204">
        <v>21.3</v>
      </c>
      <c r="C357" s="213"/>
      <c r="D357" s="204">
        <v>18</v>
      </c>
      <c r="E357" s="214"/>
    </row>
    <row r="358" spans="1:5" ht="15" customHeight="1">
      <c r="A358" s="207">
        <v>199504</v>
      </c>
      <c r="B358" s="208">
        <v>21.17</v>
      </c>
      <c r="C358" s="211"/>
      <c r="D358" s="208">
        <v>18</v>
      </c>
      <c r="E358" s="212"/>
    </row>
    <row r="359" spans="1:5" ht="15" customHeight="1">
      <c r="A359" s="203">
        <v>199503</v>
      </c>
      <c r="B359" s="204">
        <v>21.33</v>
      </c>
      <c r="C359" s="213"/>
      <c r="D359" s="204">
        <v>18</v>
      </c>
      <c r="E359" s="214"/>
    </row>
    <row r="360" spans="1:5" ht="15" customHeight="1">
      <c r="A360" s="207">
        <v>199502</v>
      </c>
      <c r="B360" s="208">
        <v>20.86</v>
      </c>
      <c r="C360" s="211"/>
      <c r="D360" s="208">
        <v>18</v>
      </c>
      <c r="E360" s="212"/>
    </row>
    <row r="361" spans="1:5" ht="15" customHeight="1">
      <c r="A361" s="203">
        <v>199501</v>
      </c>
      <c r="B361" s="204">
        <v>21.04</v>
      </c>
      <c r="C361" s="213"/>
      <c r="D361" s="204">
        <v>18</v>
      </c>
      <c r="E361" s="214"/>
    </row>
    <row r="362" spans="1:5" ht="15" customHeight="1">
      <c r="A362" s="207">
        <v>199412</v>
      </c>
      <c r="B362" s="208">
        <v>22.59</v>
      </c>
      <c r="C362" s="211"/>
      <c r="D362" s="208">
        <v>19</v>
      </c>
      <c r="E362" s="212"/>
    </row>
    <row r="363" spans="1:5" ht="15" customHeight="1">
      <c r="A363" s="203">
        <v>199411</v>
      </c>
      <c r="B363" s="204">
        <v>22.16</v>
      </c>
      <c r="C363" s="213"/>
      <c r="D363" s="204">
        <v>19</v>
      </c>
      <c r="E363" s="214"/>
    </row>
    <row r="364" spans="1:5" ht="15" customHeight="1">
      <c r="A364" s="207">
        <v>199410</v>
      </c>
      <c r="B364" s="208">
        <v>22.37</v>
      </c>
      <c r="C364" s="211"/>
      <c r="D364" s="208">
        <v>19</v>
      </c>
      <c r="E364" s="212"/>
    </row>
    <row r="365" spans="1:5" ht="15" customHeight="1">
      <c r="A365" s="203">
        <v>199409</v>
      </c>
      <c r="B365" s="204">
        <v>22.31</v>
      </c>
      <c r="C365" s="213"/>
      <c r="D365" s="204">
        <v>19</v>
      </c>
      <c r="E365" s="214"/>
    </row>
    <row r="366" spans="1:5" ht="15" customHeight="1">
      <c r="A366" s="207">
        <v>199408</v>
      </c>
      <c r="B366" s="208">
        <v>22.35</v>
      </c>
      <c r="C366" s="211"/>
      <c r="D366" s="208">
        <v>19</v>
      </c>
      <c r="E366" s="212"/>
    </row>
    <row r="367" spans="1:5" ht="15" customHeight="1">
      <c r="A367" s="203">
        <v>199407</v>
      </c>
      <c r="B367" s="204">
        <v>22.69</v>
      </c>
      <c r="C367" s="213"/>
      <c r="D367" s="204">
        <v>19</v>
      </c>
      <c r="E367" s="214"/>
    </row>
    <row r="368" spans="1:5" ht="15" customHeight="1">
      <c r="A368" s="207">
        <v>199406</v>
      </c>
      <c r="B368" s="208">
        <v>23.08</v>
      </c>
      <c r="C368" s="211"/>
      <c r="D368" s="208">
        <v>19</v>
      </c>
      <c r="E368" s="212"/>
    </row>
    <row r="369" spans="1:5" ht="15" customHeight="1">
      <c r="A369" s="203">
        <v>199405</v>
      </c>
      <c r="B369" s="204">
        <v>23.86</v>
      </c>
      <c r="C369" s="213"/>
      <c r="D369" s="204">
        <v>19</v>
      </c>
      <c r="E369" s="214"/>
    </row>
    <row r="370" spans="1:5" ht="15" customHeight="1">
      <c r="A370" s="207">
        <v>199404</v>
      </c>
      <c r="B370" s="208">
        <v>23.94</v>
      </c>
      <c r="C370" s="211"/>
      <c r="D370" s="208">
        <v>19</v>
      </c>
      <c r="E370" s="212"/>
    </row>
    <row r="371" spans="1:5" ht="15" customHeight="1">
      <c r="A371" s="203">
        <v>199403</v>
      </c>
      <c r="B371" s="204">
        <v>23.41</v>
      </c>
      <c r="C371" s="213"/>
      <c r="D371" s="204">
        <v>19</v>
      </c>
      <c r="E371" s="214"/>
    </row>
    <row r="372" spans="1:5" ht="15" customHeight="1">
      <c r="A372" s="207">
        <v>199402</v>
      </c>
      <c r="B372" s="208">
        <v>23.01</v>
      </c>
      <c r="C372" s="211"/>
      <c r="D372" s="208">
        <v>19</v>
      </c>
      <c r="E372" s="212"/>
    </row>
    <row r="373" spans="1:5" ht="15" customHeight="1">
      <c r="A373" s="203">
        <v>199401</v>
      </c>
      <c r="B373" s="204">
        <v>22.5</v>
      </c>
      <c r="C373" s="213"/>
      <c r="D373" s="204">
        <v>19</v>
      </c>
      <c r="E373" s="214"/>
    </row>
    <row r="374" spans="1:5" ht="15" customHeight="1">
      <c r="A374" s="207">
        <v>199312</v>
      </c>
      <c r="B374" s="208">
        <v>22.6</v>
      </c>
      <c r="C374" s="211"/>
      <c r="D374" s="208">
        <v>22</v>
      </c>
      <c r="E374" s="212"/>
    </row>
    <row r="375" spans="1:5" ht="15" customHeight="1">
      <c r="A375" s="203">
        <v>199311</v>
      </c>
      <c r="B375" s="204">
        <v>22.37</v>
      </c>
      <c r="C375" s="213"/>
      <c r="D375" s="204">
        <v>22</v>
      </c>
      <c r="E375" s="214"/>
    </row>
    <row r="376" spans="1:5" ht="15" customHeight="1">
      <c r="A376" s="207">
        <v>199310</v>
      </c>
      <c r="B376" s="208">
        <v>21.69</v>
      </c>
      <c r="C376" s="211"/>
      <c r="D376" s="208">
        <v>22</v>
      </c>
      <c r="E376" s="212"/>
    </row>
    <row r="377" spans="1:5" ht="15" customHeight="1">
      <c r="A377" s="203">
        <v>199309</v>
      </c>
      <c r="B377" s="204">
        <v>21.43</v>
      </c>
      <c r="C377" s="213"/>
      <c r="D377" s="204">
        <v>22</v>
      </c>
      <c r="E377" s="214"/>
    </row>
    <row r="378" spans="1:5" ht="15" customHeight="1">
      <c r="A378" s="207">
        <v>199308</v>
      </c>
      <c r="B378" s="208">
        <v>21.07</v>
      </c>
      <c r="C378" s="211"/>
      <c r="D378" s="208">
        <v>22</v>
      </c>
      <c r="E378" s="212"/>
    </row>
    <row r="379" spans="1:5" ht="15" customHeight="1">
      <c r="A379" s="203">
        <v>199307</v>
      </c>
      <c r="B379" s="204">
        <v>20.46</v>
      </c>
      <c r="C379" s="213"/>
      <c r="D379" s="204">
        <v>22</v>
      </c>
      <c r="E379" s="214"/>
    </row>
    <row r="380" spans="1:5" ht="15" customHeight="1">
      <c r="A380" s="207">
        <v>199306</v>
      </c>
      <c r="B380" s="208">
        <v>21.38</v>
      </c>
      <c r="C380" s="211"/>
      <c r="D380" s="208">
        <v>22</v>
      </c>
      <c r="E380" s="212"/>
    </row>
    <row r="381" spans="1:5" ht="15" customHeight="1">
      <c r="A381" s="203">
        <v>199305</v>
      </c>
      <c r="B381" s="204">
        <v>22.21</v>
      </c>
      <c r="C381" s="213"/>
      <c r="D381" s="204">
        <v>22</v>
      </c>
      <c r="E381" s="214"/>
    </row>
    <row r="382" spans="1:5" ht="15" customHeight="1">
      <c r="A382" s="207">
        <v>199304</v>
      </c>
      <c r="B382" s="208">
        <v>23.08</v>
      </c>
      <c r="C382" s="211"/>
      <c r="D382" s="208">
        <v>22</v>
      </c>
      <c r="E382" s="212"/>
    </row>
    <row r="383" spans="1:5" ht="15" customHeight="1">
      <c r="A383" s="203">
        <v>199303</v>
      </c>
      <c r="B383" s="204">
        <v>24.18</v>
      </c>
      <c r="C383" s="213"/>
      <c r="D383" s="204">
        <v>22</v>
      </c>
      <c r="E383" s="214"/>
    </row>
    <row r="384" spans="1:5" ht="15" customHeight="1">
      <c r="A384" s="207">
        <v>199302</v>
      </c>
      <c r="B384" s="208">
        <v>24.71</v>
      </c>
      <c r="C384" s="211"/>
      <c r="D384" s="208">
        <v>22</v>
      </c>
      <c r="E384" s="212"/>
    </row>
    <row r="385" spans="1:6" ht="15" customHeight="1">
      <c r="A385" s="203">
        <v>199301</v>
      </c>
      <c r="B385" s="204">
        <v>24.82</v>
      </c>
      <c r="C385" s="213"/>
      <c r="D385" s="204">
        <v>22</v>
      </c>
      <c r="E385" s="214"/>
    </row>
    <row r="386" spans="1:6">
      <c r="A386" s="215" t="s">
        <v>6892</v>
      </c>
    </row>
    <row r="387" spans="1:6">
      <c r="A387" s="309" t="s">
        <v>6899</v>
      </c>
      <c r="B387" s="309"/>
      <c r="C387" s="309"/>
      <c r="D387" s="309"/>
      <c r="E387" s="309"/>
      <c r="F387" s="309"/>
    </row>
    <row r="388" spans="1:6">
      <c r="A388" s="309" t="s">
        <v>6892</v>
      </c>
      <c r="B388" s="309"/>
      <c r="C388" s="309"/>
      <c r="D388" s="309"/>
      <c r="E388" s="309"/>
      <c r="F388" s="309"/>
    </row>
    <row r="389" spans="1:6">
      <c r="A389" s="309" t="s">
        <v>6900</v>
      </c>
      <c r="B389" s="309"/>
      <c r="C389" s="309"/>
      <c r="D389" s="309"/>
      <c r="E389" s="309"/>
      <c r="F389" s="309"/>
    </row>
    <row r="390" spans="1:6">
      <c r="A390" s="309" t="s">
        <v>6892</v>
      </c>
      <c r="B390" s="309"/>
      <c r="C390" s="309"/>
      <c r="D390" s="309"/>
      <c r="E390" s="309"/>
      <c r="F390" s="309"/>
    </row>
    <row r="391" spans="1:6">
      <c r="A391" s="309" t="s">
        <v>6901</v>
      </c>
      <c r="B391" s="309"/>
      <c r="C391" s="309"/>
      <c r="D391" s="309"/>
      <c r="E391" s="309"/>
      <c r="F391" s="309"/>
    </row>
    <row r="392" spans="1:6">
      <c r="A392" s="309" t="s">
        <v>6892</v>
      </c>
      <c r="B392" s="309"/>
      <c r="C392" s="309"/>
      <c r="D392" s="309"/>
      <c r="E392" s="309"/>
      <c r="F392" s="309"/>
    </row>
    <row r="393" spans="1:6">
      <c r="A393" s="309" t="s">
        <v>6893</v>
      </c>
      <c r="B393" s="309"/>
      <c r="C393" s="309"/>
      <c r="D393" s="309"/>
      <c r="E393" s="309"/>
      <c r="F393" s="309"/>
    </row>
  </sheetData>
  <mergeCells count="7">
    <mergeCell ref="A393:F393"/>
    <mergeCell ref="A387:F387"/>
    <mergeCell ref="A388:F388"/>
    <mergeCell ref="A389:F389"/>
    <mergeCell ref="A390:F390"/>
    <mergeCell ref="A391:F391"/>
    <mergeCell ref="A392:F392"/>
  </mergeCells>
  <hyperlinks>
    <hyperlink ref="A389" r:id="rId1"/>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62"/>
  <sheetViews>
    <sheetView topLeftCell="A133" workbookViewId="0">
      <selection activeCell="Q145" sqref="Q145"/>
    </sheetView>
  </sheetViews>
  <sheetFormatPr baseColWidth="10" defaultRowHeight="15"/>
  <cols>
    <col min="1" max="1" width="15.28515625" style="4" bestFit="1" customWidth="1"/>
    <col min="2" max="2" width="23.42578125" bestFit="1" customWidth="1"/>
    <col min="3" max="3" width="13.7109375" bestFit="1" customWidth="1"/>
    <col min="7" max="10" width="11.42578125" style="4"/>
    <col min="13" max="13" width="17.5703125" bestFit="1" customWidth="1"/>
    <col min="14" max="14" width="18.5703125" bestFit="1" customWidth="1"/>
    <col min="16" max="16" width="15.28515625" style="4" bestFit="1" customWidth="1"/>
    <col min="17" max="17" width="18.42578125" style="4" bestFit="1" customWidth="1"/>
    <col min="18" max="18" width="13.7109375" style="4" bestFit="1" customWidth="1"/>
  </cols>
  <sheetData>
    <row r="1" spans="1:18">
      <c r="A1" s="4" t="s">
        <v>0</v>
      </c>
      <c r="B1" t="s">
        <v>5258</v>
      </c>
      <c r="C1" s="4" t="s">
        <v>5259</v>
      </c>
      <c r="D1" t="s">
        <v>5260</v>
      </c>
      <c r="E1" t="s">
        <v>5261</v>
      </c>
      <c r="F1" t="s">
        <v>5262</v>
      </c>
      <c r="G1" s="4" t="s">
        <v>5263</v>
      </c>
      <c r="H1" s="4" t="s">
        <v>5264</v>
      </c>
      <c r="I1" s="4" t="s">
        <v>5265</v>
      </c>
      <c r="J1" s="4" t="s">
        <v>5266</v>
      </c>
      <c r="M1" s="158" t="s">
        <v>6715</v>
      </c>
      <c r="N1" t="s">
        <v>6859</v>
      </c>
      <c r="P1" s="4" t="s">
        <v>6715</v>
      </c>
      <c r="Q1" s="4" t="s">
        <v>6859</v>
      </c>
    </row>
    <row r="2" spans="1:18">
      <c r="A2" s="4">
        <v>1</v>
      </c>
      <c r="B2">
        <v>1</v>
      </c>
      <c r="C2" s="4" t="s">
        <v>2595</v>
      </c>
      <c r="D2">
        <v>1053790792</v>
      </c>
      <c r="E2" t="s">
        <v>54</v>
      </c>
      <c r="F2" t="s">
        <v>5267</v>
      </c>
      <c r="G2" s="4">
        <v>8000000</v>
      </c>
      <c r="H2" s="4">
        <v>0</v>
      </c>
      <c r="I2" s="4">
        <v>25600</v>
      </c>
      <c r="J2" s="4">
        <v>7974400</v>
      </c>
      <c r="M2" s="159">
        <v>1000000</v>
      </c>
      <c r="N2" s="160">
        <v>2</v>
      </c>
      <c r="P2" s="4">
        <v>3800000</v>
      </c>
      <c r="Q2" s="4">
        <v>1</v>
      </c>
      <c r="R2" s="4">
        <f t="shared" ref="R2:R65" si="0">+P2*Q2</f>
        <v>3800000</v>
      </c>
    </row>
    <row r="3" spans="1:18">
      <c r="A3" s="4">
        <v>1</v>
      </c>
      <c r="B3">
        <v>2</v>
      </c>
      <c r="C3" s="4" t="s">
        <v>2393</v>
      </c>
      <c r="D3">
        <v>1098623250</v>
      </c>
      <c r="E3" t="s">
        <v>54</v>
      </c>
      <c r="F3" t="s">
        <v>5268</v>
      </c>
      <c r="G3" s="4">
        <v>10000000</v>
      </c>
      <c r="H3" s="4">
        <v>4349734</v>
      </c>
      <c r="I3" s="4">
        <v>32000</v>
      </c>
      <c r="J3" s="4">
        <v>5618266</v>
      </c>
      <c r="M3" s="159">
        <v>1500000</v>
      </c>
      <c r="N3" s="160">
        <v>2</v>
      </c>
      <c r="P3" s="4">
        <v>7500000</v>
      </c>
      <c r="Q3" s="4">
        <v>1</v>
      </c>
      <c r="R3" s="4">
        <f t="shared" si="0"/>
        <v>7500000</v>
      </c>
    </row>
    <row r="4" spans="1:18">
      <c r="A4" s="4">
        <v>1</v>
      </c>
      <c r="B4">
        <v>3</v>
      </c>
      <c r="C4" s="4" t="s">
        <v>2384</v>
      </c>
      <c r="D4">
        <v>1061738921</v>
      </c>
      <c r="E4" t="s">
        <v>54</v>
      </c>
      <c r="F4" t="s">
        <v>5267</v>
      </c>
      <c r="G4" s="4">
        <v>10000000</v>
      </c>
      <c r="H4" s="4">
        <v>0</v>
      </c>
      <c r="I4" s="4">
        <v>32000</v>
      </c>
      <c r="J4" s="4">
        <v>9968000</v>
      </c>
      <c r="M4" s="159">
        <v>2000000</v>
      </c>
      <c r="N4" s="160">
        <v>11</v>
      </c>
      <c r="P4" s="4">
        <v>9038880</v>
      </c>
      <c r="Q4" s="4">
        <v>1</v>
      </c>
      <c r="R4" s="4">
        <f t="shared" si="0"/>
        <v>9038880</v>
      </c>
    </row>
    <row r="5" spans="1:18">
      <c r="A5" s="4">
        <v>1</v>
      </c>
      <c r="B5">
        <v>4</v>
      </c>
      <c r="C5" s="4" t="s">
        <v>2366</v>
      </c>
      <c r="D5">
        <v>86088353</v>
      </c>
      <c r="E5" t="s">
        <v>54</v>
      </c>
      <c r="F5" t="s">
        <v>5268</v>
      </c>
      <c r="G5" s="4">
        <v>10000000</v>
      </c>
      <c r="H5" s="4">
        <v>3116709</v>
      </c>
      <c r="I5" s="4">
        <v>32000</v>
      </c>
      <c r="J5" s="4">
        <v>6851291</v>
      </c>
      <c r="M5" s="159">
        <v>2500000</v>
      </c>
      <c r="N5" s="160">
        <v>4</v>
      </c>
      <c r="P5" s="4">
        <v>24000000</v>
      </c>
      <c r="Q5" s="4">
        <v>1</v>
      </c>
      <c r="R5" s="4">
        <f t="shared" si="0"/>
        <v>24000000</v>
      </c>
    </row>
    <row r="6" spans="1:18">
      <c r="A6" s="4">
        <v>1</v>
      </c>
      <c r="B6">
        <v>5</v>
      </c>
      <c r="C6" s="4" t="s">
        <v>2638</v>
      </c>
      <c r="D6">
        <v>93089537</v>
      </c>
      <c r="E6" t="s">
        <v>54</v>
      </c>
      <c r="F6" t="s">
        <v>5267</v>
      </c>
      <c r="G6" s="4">
        <v>10000000</v>
      </c>
      <c r="H6" s="4">
        <v>0</v>
      </c>
      <c r="I6" s="4">
        <v>32000</v>
      </c>
      <c r="J6" s="4">
        <v>9968000</v>
      </c>
      <c r="M6" s="159">
        <v>3000000</v>
      </c>
      <c r="N6" s="160">
        <v>9</v>
      </c>
      <c r="P6" s="4">
        <v>39000000</v>
      </c>
      <c r="Q6" s="4">
        <v>1</v>
      </c>
      <c r="R6" s="4">
        <f t="shared" si="0"/>
        <v>39000000</v>
      </c>
    </row>
    <row r="7" spans="1:18">
      <c r="A7" s="4">
        <v>1</v>
      </c>
      <c r="B7">
        <v>6</v>
      </c>
      <c r="C7" s="4" t="s">
        <v>2591</v>
      </c>
      <c r="D7">
        <v>1022394615</v>
      </c>
      <c r="E7" t="s">
        <v>54</v>
      </c>
      <c r="F7" t="s">
        <v>5268</v>
      </c>
      <c r="G7" s="4">
        <v>6500000</v>
      </c>
      <c r="H7" s="4">
        <v>4245034</v>
      </c>
      <c r="I7" s="4">
        <v>20800</v>
      </c>
      <c r="J7" s="4">
        <v>2234166</v>
      </c>
      <c r="M7" s="159">
        <v>3500000</v>
      </c>
      <c r="N7" s="160">
        <v>3</v>
      </c>
      <c r="P7" s="4">
        <v>57000000</v>
      </c>
      <c r="Q7" s="4">
        <v>1</v>
      </c>
      <c r="R7" s="4">
        <f t="shared" si="0"/>
        <v>57000000</v>
      </c>
    </row>
    <row r="8" spans="1:18">
      <c r="A8" s="4">
        <v>1</v>
      </c>
      <c r="B8">
        <v>7</v>
      </c>
      <c r="C8" s="4" t="s">
        <v>2503</v>
      </c>
      <c r="D8">
        <v>80038282</v>
      </c>
      <c r="E8" t="s">
        <v>54</v>
      </c>
      <c r="F8" t="s">
        <v>5267</v>
      </c>
      <c r="G8" s="4">
        <v>10000000</v>
      </c>
      <c r="H8" s="4">
        <v>0</v>
      </c>
      <c r="I8" s="4">
        <v>32000</v>
      </c>
      <c r="J8" s="4">
        <v>9968000</v>
      </c>
      <c r="M8" s="159">
        <v>3800000</v>
      </c>
      <c r="N8" s="160">
        <v>1</v>
      </c>
      <c r="P8" s="4">
        <v>84000000</v>
      </c>
      <c r="Q8" s="4">
        <v>1</v>
      </c>
      <c r="R8" s="4">
        <f t="shared" si="0"/>
        <v>84000000</v>
      </c>
    </row>
    <row r="9" spans="1:18">
      <c r="A9" s="4">
        <v>1</v>
      </c>
      <c r="B9">
        <v>8</v>
      </c>
      <c r="C9" s="4" t="s">
        <v>2442</v>
      </c>
      <c r="D9">
        <v>1014244468</v>
      </c>
      <c r="E9" t="s">
        <v>54</v>
      </c>
      <c r="F9" t="s">
        <v>5267</v>
      </c>
      <c r="G9" s="4">
        <v>4000000</v>
      </c>
      <c r="H9" s="4">
        <v>0</v>
      </c>
      <c r="I9" s="4">
        <v>12800</v>
      </c>
      <c r="J9" s="4">
        <v>3987200</v>
      </c>
      <c r="M9" s="159">
        <v>4000000</v>
      </c>
      <c r="N9" s="160">
        <v>27</v>
      </c>
      <c r="P9" s="4">
        <v>96000000</v>
      </c>
      <c r="Q9" s="4">
        <v>1</v>
      </c>
      <c r="R9" s="4">
        <f t="shared" si="0"/>
        <v>96000000</v>
      </c>
    </row>
    <row r="10" spans="1:18">
      <c r="A10" s="4">
        <v>1</v>
      </c>
      <c r="B10">
        <v>9</v>
      </c>
      <c r="C10" s="4" t="s">
        <v>2624</v>
      </c>
      <c r="D10">
        <v>1070609249</v>
      </c>
      <c r="E10" t="s">
        <v>54</v>
      </c>
      <c r="F10" t="s">
        <v>5267</v>
      </c>
      <c r="G10" s="4">
        <v>10000000</v>
      </c>
      <c r="H10" s="4">
        <v>0</v>
      </c>
      <c r="I10" s="4">
        <v>32000</v>
      </c>
      <c r="J10" s="4">
        <v>9968000</v>
      </c>
      <c r="M10" s="159">
        <v>4500000</v>
      </c>
      <c r="N10" s="160">
        <v>7</v>
      </c>
      <c r="P10" s="4">
        <v>111000000</v>
      </c>
      <c r="Q10" s="4">
        <v>1</v>
      </c>
      <c r="R10" s="4">
        <f t="shared" si="0"/>
        <v>111000000</v>
      </c>
    </row>
    <row r="11" spans="1:18">
      <c r="A11" s="4">
        <v>1</v>
      </c>
      <c r="B11">
        <v>10</v>
      </c>
      <c r="C11" s="4" t="s">
        <v>2412</v>
      </c>
      <c r="D11">
        <v>75098734</v>
      </c>
      <c r="E11" t="s">
        <v>54</v>
      </c>
      <c r="F11" t="s">
        <v>5268</v>
      </c>
      <c r="G11" s="4">
        <v>4000000</v>
      </c>
      <c r="H11" s="4">
        <v>1179446</v>
      </c>
      <c r="I11" s="4">
        <v>12800</v>
      </c>
      <c r="J11" s="4">
        <v>2807754</v>
      </c>
      <c r="M11" s="159">
        <v>5000000</v>
      </c>
      <c r="N11" s="160">
        <v>37</v>
      </c>
      <c r="P11" s="4">
        <v>114000000</v>
      </c>
      <c r="Q11" s="4">
        <v>1</v>
      </c>
      <c r="R11" s="4">
        <f t="shared" si="0"/>
        <v>114000000</v>
      </c>
    </row>
    <row r="12" spans="1:18">
      <c r="A12" s="4">
        <v>1</v>
      </c>
      <c r="B12">
        <v>11</v>
      </c>
      <c r="C12" s="4" t="s">
        <v>2662</v>
      </c>
      <c r="D12">
        <v>1090408878</v>
      </c>
      <c r="E12" t="s">
        <v>54</v>
      </c>
      <c r="F12" t="s">
        <v>5267</v>
      </c>
      <c r="G12" s="4">
        <v>10000000</v>
      </c>
      <c r="H12" s="4">
        <v>0</v>
      </c>
      <c r="I12" s="4">
        <v>32000</v>
      </c>
      <c r="J12" s="4">
        <v>9968000</v>
      </c>
      <c r="M12" s="159">
        <v>5500000</v>
      </c>
      <c r="N12" s="160">
        <v>8</v>
      </c>
      <c r="P12" s="4">
        <v>117000000</v>
      </c>
      <c r="Q12" s="4">
        <v>1</v>
      </c>
      <c r="R12" s="4">
        <f t="shared" si="0"/>
        <v>117000000</v>
      </c>
    </row>
    <row r="13" spans="1:18">
      <c r="A13" s="4">
        <v>1</v>
      </c>
      <c r="B13">
        <v>12</v>
      </c>
      <c r="C13" s="4" t="s">
        <v>2448</v>
      </c>
      <c r="D13">
        <v>53099173</v>
      </c>
      <c r="E13" t="s">
        <v>54</v>
      </c>
      <c r="F13" t="s">
        <v>5267</v>
      </c>
      <c r="G13" s="4">
        <v>10000000</v>
      </c>
      <c r="H13" s="4">
        <v>0</v>
      </c>
      <c r="I13" s="4">
        <v>32000</v>
      </c>
      <c r="J13" s="4">
        <v>9968000</v>
      </c>
      <c r="M13" s="159">
        <v>6000000</v>
      </c>
      <c r="N13" s="160">
        <v>33</v>
      </c>
      <c r="P13" s="4">
        <v>121000000</v>
      </c>
      <c r="Q13" s="4">
        <v>1</v>
      </c>
      <c r="R13" s="4">
        <f t="shared" si="0"/>
        <v>121000000</v>
      </c>
    </row>
    <row r="14" spans="1:18">
      <c r="A14" s="4">
        <v>1</v>
      </c>
      <c r="B14">
        <v>13</v>
      </c>
      <c r="C14" s="4" t="s">
        <v>2454</v>
      </c>
      <c r="D14">
        <v>1013625022</v>
      </c>
      <c r="E14" t="s">
        <v>54</v>
      </c>
      <c r="F14" t="s">
        <v>5267</v>
      </c>
      <c r="G14" s="4">
        <v>4000000</v>
      </c>
      <c r="H14" s="4">
        <v>0</v>
      </c>
      <c r="I14" s="4">
        <v>12800</v>
      </c>
      <c r="J14" s="4">
        <v>3987200</v>
      </c>
      <c r="M14" s="159">
        <v>6500000</v>
      </c>
      <c r="N14" s="160">
        <v>9</v>
      </c>
      <c r="P14" s="4">
        <v>123000000</v>
      </c>
      <c r="Q14" s="4">
        <v>1</v>
      </c>
      <c r="R14" s="4">
        <f t="shared" si="0"/>
        <v>123000000</v>
      </c>
    </row>
    <row r="15" spans="1:18">
      <c r="A15" s="4">
        <v>1</v>
      </c>
      <c r="B15">
        <v>14</v>
      </c>
      <c r="C15" s="4" t="s">
        <v>5269</v>
      </c>
      <c r="D15">
        <v>80732863</v>
      </c>
      <c r="E15" t="s">
        <v>54</v>
      </c>
      <c r="F15" t="s">
        <v>5268</v>
      </c>
      <c r="G15" s="4">
        <v>6000000</v>
      </c>
      <c r="H15" s="4">
        <v>1195035</v>
      </c>
      <c r="I15" s="4">
        <v>19200</v>
      </c>
      <c r="J15" s="4">
        <v>4785765</v>
      </c>
      <c r="M15" s="159">
        <v>7000000</v>
      </c>
      <c r="N15" s="160">
        <v>25</v>
      </c>
      <c r="P15" s="4">
        <v>124000000</v>
      </c>
      <c r="Q15" s="4">
        <v>1</v>
      </c>
      <c r="R15" s="4">
        <f t="shared" si="0"/>
        <v>124000000</v>
      </c>
    </row>
    <row r="16" spans="1:18">
      <c r="A16" s="4">
        <v>1</v>
      </c>
      <c r="B16">
        <v>15</v>
      </c>
      <c r="C16" s="4" t="s">
        <v>2422</v>
      </c>
      <c r="D16">
        <v>91185431</v>
      </c>
      <c r="E16" t="s">
        <v>54</v>
      </c>
      <c r="F16" t="s">
        <v>5268</v>
      </c>
      <c r="G16" s="4">
        <v>9000000</v>
      </c>
      <c r="H16" s="4">
        <v>4605797</v>
      </c>
      <c r="I16" s="4">
        <v>28800</v>
      </c>
      <c r="J16" s="4">
        <v>4365403</v>
      </c>
      <c r="M16" s="159">
        <v>7500000</v>
      </c>
      <c r="N16" s="160">
        <v>1</v>
      </c>
      <c r="P16" s="4">
        <v>126000000</v>
      </c>
      <c r="Q16" s="4">
        <v>1</v>
      </c>
      <c r="R16" s="4">
        <f t="shared" si="0"/>
        <v>126000000</v>
      </c>
    </row>
    <row r="17" spans="1:18">
      <c r="A17" s="4">
        <v>1</v>
      </c>
      <c r="B17">
        <v>16</v>
      </c>
      <c r="C17" s="4" t="s">
        <v>2565</v>
      </c>
      <c r="D17">
        <v>1049482858</v>
      </c>
      <c r="E17" t="s">
        <v>54</v>
      </c>
      <c r="F17" t="s">
        <v>5267</v>
      </c>
      <c r="G17" s="4">
        <v>10000000</v>
      </c>
      <c r="H17" s="4">
        <v>0</v>
      </c>
      <c r="I17" s="4">
        <v>32000</v>
      </c>
      <c r="J17" s="4">
        <v>9968000</v>
      </c>
      <c r="M17" s="159">
        <v>8000000</v>
      </c>
      <c r="N17" s="160">
        <v>28</v>
      </c>
      <c r="P17" s="4">
        <v>131000000</v>
      </c>
      <c r="Q17" s="4">
        <v>1</v>
      </c>
      <c r="R17" s="4">
        <f t="shared" si="0"/>
        <v>131000000</v>
      </c>
    </row>
    <row r="18" spans="1:18">
      <c r="A18" s="4">
        <v>1</v>
      </c>
      <c r="B18">
        <v>17</v>
      </c>
      <c r="C18" s="4" t="s">
        <v>2519</v>
      </c>
      <c r="D18">
        <v>80004402</v>
      </c>
      <c r="E18" t="s">
        <v>54</v>
      </c>
      <c r="F18" t="s">
        <v>5267</v>
      </c>
      <c r="G18" s="4">
        <v>10000000</v>
      </c>
      <c r="H18" s="4">
        <v>0</v>
      </c>
      <c r="I18" s="4">
        <v>20000</v>
      </c>
      <c r="J18" s="4">
        <v>9980000</v>
      </c>
      <c r="M18" s="159">
        <v>8500000</v>
      </c>
      <c r="N18" s="160">
        <v>6</v>
      </c>
      <c r="P18" s="4">
        <v>136000000</v>
      </c>
      <c r="Q18" s="4">
        <v>1</v>
      </c>
      <c r="R18" s="4">
        <f t="shared" si="0"/>
        <v>136000000</v>
      </c>
    </row>
    <row r="19" spans="1:18">
      <c r="A19" s="4">
        <v>1</v>
      </c>
      <c r="B19">
        <v>18</v>
      </c>
      <c r="C19" s="4" t="s">
        <v>2642</v>
      </c>
      <c r="D19">
        <v>80125299</v>
      </c>
      <c r="E19" t="s">
        <v>54</v>
      </c>
      <c r="F19" t="s">
        <v>5267</v>
      </c>
      <c r="G19" s="4">
        <v>10000000</v>
      </c>
      <c r="H19" s="4">
        <v>0</v>
      </c>
      <c r="I19" s="4">
        <v>20000</v>
      </c>
      <c r="J19" s="4">
        <v>9980000</v>
      </c>
      <c r="M19" s="159">
        <v>9000000</v>
      </c>
      <c r="N19" s="160">
        <v>18</v>
      </c>
      <c r="P19" s="4">
        <v>138000000</v>
      </c>
      <c r="Q19" s="4">
        <v>1</v>
      </c>
      <c r="R19" s="4">
        <f t="shared" si="0"/>
        <v>138000000</v>
      </c>
    </row>
    <row r="20" spans="1:18">
      <c r="A20" s="4">
        <v>1</v>
      </c>
      <c r="B20">
        <v>19</v>
      </c>
      <c r="C20" s="4" t="s">
        <v>1498</v>
      </c>
      <c r="D20">
        <v>1022346883</v>
      </c>
      <c r="F20" t="s">
        <v>5267</v>
      </c>
      <c r="G20" s="4">
        <v>15000000</v>
      </c>
      <c r="H20" s="4">
        <v>0</v>
      </c>
      <c r="I20" s="4">
        <v>48000</v>
      </c>
      <c r="J20" s="4">
        <v>14952000</v>
      </c>
      <c r="M20" s="159">
        <v>9038880</v>
      </c>
      <c r="N20" s="160">
        <v>1</v>
      </c>
      <c r="P20" s="4">
        <v>144000000</v>
      </c>
      <c r="Q20" s="4">
        <v>1</v>
      </c>
      <c r="R20" s="4">
        <f t="shared" si="0"/>
        <v>144000000</v>
      </c>
    </row>
    <row r="21" spans="1:18">
      <c r="A21" s="4">
        <v>1</v>
      </c>
      <c r="B21">
        <v>20</v>
      </c>
      <c r="C21" s="4" t="s">
        <v>2388</v>
      </c>
      <c r="D21">
        <v>16139707</v>
      </c>
      <c r="F21" t="s">
        <v>5267</v>
      </c>
      <c r="G21" s="4">
        <v>13000000</v>
      </c>
      <c r="H21" s="4">
        <v>0</v>
      </c>
      <c r="I21" s="4">
        <v>41600</v>
      </c>
      <c r="J21" s="4">
        <v>12958400</v>
      </c>
      <c r="M21" s="159">
        <v>9500000</v>
      </c>
      <c r="N21" s="160">
        <v>3</v>
      </c>
      <c r="P21" s="4">
        <v>145000000</v>
      </c>
      <c r="Q21" s="4">
        <v>1</v>
      </c>
      <c r="R21" s="4">
        <f t="shared" si="0"/>
        <v>145000000</v>
      </c>
    </row>
    <row r="22" spans="1:18">
      <c r="A22" s="4">
        <v>1</v>
      </c>
      <c r="B22">
        <v>21</v>
      </c>
      <c r="C22" s="4" t="s">
        <v>2426</v>
      </c>
      <c r="D22">
        <v>86074085</v>
      </c>
      <c r="F22" t="s">
        <v>5267</v>
      </c>
      <c r="G22" s="4">
        <v>12000000</v>
      </c>
      <c r="H22" s="4">
        <v>0</v>
      </c>
      <c r="I22" s="4">
        <v>38400</v>
      </c>
      <c r="J22" s="4">
        <v>11961600</v>
      </c>
      <c r="M22" s="159">
        <v>10000000</v>
      </c>
      <c r="N22" s="160">
        <v>301</v>
      </c>
      <c r="P22" s="4">
        <v>1000000</v>
      </c>
      <c r="Q22" s="4">
        <v>2</v>
      </c>
      <c r="R22" s="4">
        <f t="shared" si="0"/>
        <v>2000000</v>
      </c>
    </row>
    <row r="23" spans="1:18">
      <c r="A23" s="4">
        <v>1</v>
      </c>
      <c r="B23">
        <v>22</v>
      </c>
      <c r="C23" s="4" t="s">
        <v>2346</v>
      </c>
      <c r="D23">
        <v>14799340</v>
      </c>
      <c r="F23" t="s">
        <v>5268</v>
      </c>
      <c r="G23" s="4">
        <v>102000000</v>
      </c>
      <c r="H23" s="4">
        <v>3116709</v>
      </c>
      <c r="I23" s="4">
        <v>326400</v>
      </c>
      <c r="J23" s="4">
        <v>98556891</v>
      </c>
      <c r="M23" s="159">
        <v>11000000</v>
      </c>
      <c r="N23" s="160">
        <v>16</v>
      </c>
      <c r="P23" s="4">
        <v>1500000</v>
      </c>
      <c r="Q23" s="4">
        <v>2</v>
      </c>
      <c r="R23" s="4">
        <f t="shared" si="0"/>
        <v>3000000</v>
      </c>
    </row>
    <row r="24" spans="1:18">
      <c r="A24" s="4">
        <v>1</v>
      </c>
      <c r="B24">
        <v>23</v>
      </c>
      <c r="C24" s="4" t="s">
        <v>2407</v>
      </c>
      <c r="D24">
        <v>1053781096</v>
      </c>
      <c r="F24" t="s">
        <v>5267</v>
      </c>
      <c r="G24" s="4">
        <v>60000000</v>
      </c>
      <c r="H24" s="4">
        <v>0</v>
      </c>
      <c r="I24" s="4">
        <v>192000</v>
      </c>
      <c r="J24" s="4">
        <v>59808000</v>
      </c>
      <c r="M24" s="159">
        <v>12000000</v>
      </c>
      <c r="N24" s="160">
        <v>11</v>
      </c>
      <c r="P24" s="4">
        <v>31000000</v>
      </c>
      <c r="Q24" s="4">
        <v>2</v>
      </c>
      <c r="R24" s="4">
        <f t="shared" si="0"/>
        <v>62000000</v>
      </c>
    </row>
    <row r="25" spans="1:18">
      <c r="A25" s="4">
        <v>1</v>
      </c>
      <c r="B25">
        <v>24</v>
      </c>
      <c r="C25" s="4" t="s">
        <v>2424</v>
      </c>
      <c r="D25">
        <v>52547005</v>
      </c>
      <c r="F25" t="s">
        <v>5267</v>
      </c>
      <c r="G25" s="4">
        <v>83000000</v>
      </c>
      <c r="H25" s="4">
        <v>0</v>
      </c>
      <c r="I25" s="4">
        <v>265600</v>
      </c>
      <c r="J25" s="4">
        <v>82734400</v>
      </c>
      <c r="M25" s="159">
        <v>13000000</v>
      </c>
      <c r="N25" s="160">
        <v>3</v>
      </c>
      <c r="P25" s="4">
        <v>34000000</v>
      </c>
      <c r="Q25" s="4">
        <v>2</v>
      </c>
      <c r="R25" s="4">
        <f t="shared" si="0"/>
        <v>68000000</v>
      </c>
    </row>
    <row r="26" spans="1:18">
      <c r="A26" s="4">
        <v>1</v>
      </c>
      <c r="B26">
        <v>25</v>
      </c>
      <c r="C26" s="4" t="s">
        <v>2405</v>
      </c>
      <c r="D26">
        <v>1053764874</v>
      </c>
      <c r="F26" t="s">
        <v>5267</v>
      </c>
      <c r="G26" s="4">
        <v>12000000</v>
      </c>
      <c r="H26" s="4">
        <v>0</v>
      </c>
      <c r="I26" s="4">
        <v>38400</v>
      </c>
      <c r="J26" s="4">
        <v>11961600</v>
      </c>
      <c r="M26" s="159">
        <v>14000000</v>
      </c>
      <c r="N26" s="160">
        <v>4</v>
      </c>
      <c r="P26" s="4">
        <v>41000000</v>
      </c>
      <c r="Q26" s="4">
        <v>2</v>
      </c>
      <c r="R26" s="4">
        <f t="shared" si="0"/>
        <v>82000000</v>
      </c>
    </row>
    <row r="27" spans="1:18">
      <c r="A27" s="4">
        <v>1</v>
      </c>
      <c r="B27">
        <v>26</v>
      </c>
      <c r="C27" s="4" t="s">
        <v>2410</v>
      </c>
      <c r="D27">
        <v>80137835</v>
      </c>
      <c r="F27" t="s">
        <v>5268</v>
      </c>
      <c r="G27" s="4">
        <v>92000000</v>
      </c>
      <c r="H27" s="4">
        <v>3794457</v>
      </c>
      <c r="I27" s="4">
        <v>294400</v>
      </c>
      <c r="J27" s="4">
        <v>87911143</v>
      </c>
      <c r="M27" s="159">
        <v>15000000</v>
      </c>
      <c r="N27" s="160">
        <v>17</v>
      </c>
      <c r="P27" s="4">
        <v>61000000</v>
      </c>
      <c r="Q27" s="4">
        <v>2</v>
      </c>
      <c r="R27" s="4">
        <f t="shared" si="0"/>
        <v>122000000</v>
      </c>
    </row>
    <row r="28" spans="1:18">
      <c r="A28" s="4">
        <v>1</v>
      </c>
      <c r="B28">
        <v>27</v>
      </c>
      <c r="C28" s="4" t="s">
        <v>2436</v>
      </c>
      <c r="D28">
        <v>80877813</v>
      </c>
      <c r="F28" t="s">
        <v>5268</v>
      </c>
      <c r="G28" s="4">
        <v>25000000</v>
      </c>
      <c r="H28" s="4">
        <v>4821170</v>
      </c>
      <c r="I28" s="4">
        <v>80000</v>
      </c>
      <c r="J28" s="4">
        <v>20098830</v>
      </c>
      <c r="M28" s="159">
        <v>16000000</v>
      </c>
      <c r="N28" s="160">
        <v>10</v>
      </c>
      <c r="P28" s="4">
        <v>73000000</v>
      </c>
      <c r="Q28" s="4">
        <v>2</v>
      </c>
      <c r="R28" s="4">
        <f t="shared" si="0"/>
        <v>146000000</v>
      </c>
    </row>
    <row r="29" spans="1:18">
      <c r="A29" s="4">
        <v>1</v>
      </c>
      <c r="B29">
        <v>28</v>
      </c>
      <c r="C29" s="4" t="s">
        <v>2479</v>
      </c>
      <c r="D29">
        <v>91519760</v>
      </c>
      <c r="F29" t="s">
        <v>5268</v>
      </c>
      <c r="G29" s="4">
        <v>72000000</v>
      </c>
      <c r="H29" s="4">
        <v>6876753</v>
      </c>
      <c r="I29" s="4">
        <v>230400</v>
      </c>
      <c r="J29" s="4">
        <v>64892847</v>
      </c>
      <c r="M29" s="159">
        <v>17000000</v>
      </c>
      <c r="N29" s="160">
        <v>5</v>
      </c>
      <c r="P29" s="4">
        <v>76000000</v>
      </c>
      <c r="Q29" s="4">
        <v>2</v>
      </c>
      <c r="R29" s="4">
        <f t="shared" si="0"/>
        <v>152000000</v>
      </c>
    </row>
    <row r="30" spans="1:18">
      <c r="A30" s="4">
        <v>1</v>
      </c>
      <c r="B30">
        <v>29</v>
      </c>
      <c r="C30" s="4" t="s">
        <v>2545</v>
      </c>
      <c r="D30">
        <v>1020738334</v>
      </c>
      <c r="F30" t="s">
        <v>5268</v>
      </c>
      <c r="G30" s="4">
        <v>81000000</v>
      </c>
      <c r="H30" s="4">
        <v>757752</v>
      </c>
      <c r="I30" s="4">
        <v>259200</v>
      </c>
      <c r="J30" s="4">
        <v>79983048</v>
      </c>
      <c r="M30" s="159">
        <v>18000000</v>
      </c>
      <c r="N30" s="160">
        <v>5</v>
      </c>
      <c r="P30" s="4">
        <v>77000000</v>
      </c>
      <c r="Q30" s="4">
        <v>2</v>
      </c>
      <c r="R30" s="4">
        <f t="shared" si="0"/>
        <v>154000000</v>
      </c>
    </row>
    <row r="31" spans="1:18">
      <c r="A31" s="4">
        <v>1</v>
      </c>
      <c r="B31">
        <v>30</v>
      </c>
      <c r="C31" s="4" t="s">
        <v>2416</v>
      </c>
      <c r="D31">
        <v>1053785189</v>
      </c>
      <c r="F31" t="s">
        <v>5267</v>
      </c>
      <c r="G31" s="4">
        <v>70000000</v>
      </c>
      <c r="H31" s="4">
        <v>0</v>
      </c>
      <c r="I31" s="4">
        <v>224000</v>
      </c>
      <c r="J31" s="4">
        <v>69776000</v>
      </c>
      <c r="M31" s="159">
        <v>19000000</v>
      </c>
      <c r="N31" s="160">
        <v>4</v>
      </c>
      <c r="P31" s="4">
        <v>79000000</v>
      </c>
      <c r="Q31" s="4">
        <v>2</v>
      </c>
      <c r="R31" s="4">
        <f t="shared" si="0"/>
        <v>158000000</v>
      </c>
    </row>
    <row r="32" spans="1:18">
      <c r="A32" s="4">
        <v>1</v>
      </c>
      <c r="B32">
        <v>31</v>
      </c>
      <c r="C32" s="4" t="s">
        <v>2452</v>
      </c>
      <c r="D32">
        <v>94483246</v>
      </c>
      <c r="F32" t="s">
        <v>5267</v>
      </c>
      <c r="G32" s="4">
        <v>22000000</v>
      </c>
      <c r="H32" s="4">
        <v>0</v>
      </c>
      <c r="I32" s="4">
        <v>70400</v>
      </c>
      <c r="J32" s="4">
        <v>21929600</v>
      </c>
      <c r="M32" s="159">
        <v>20000000</v>
      </c>
      <c r="N32" s="160">
        <v>19</v>
      </c>
      <c r="P32" s="4">
        <v>87000000</v>
      </c>
      <c r="Q32" s="4">
        <v>2</v>
      </c>
      <c r="R32" s="4">
        <f t="shared" si="0"/>
        <v>174000000</v>
      </c>
    </row>
    <row r="33" spans="1:18">
      <c r="A33" s="4">
        <v>1</v>
      </c>
      <c r="B33">
        <v>32</v>
      </c>
      <c r="C33" s="4" t="s">
        <v>2428</v>
      </c>
      <c r="D33">
        <v>75094392</v>
      </c>
      <c r="F33" t="s">
        <v>5267</v>
      </c>
      <c r="G33" s="4">
        <v>31000000</v>
      </c>
      <c r="H33" s="4">
        <v>0</v>
      </c>
      <c r="I33" s="4">
        <v>99200</v>
      </c>
      <c r="J33" s="4">
        <v>30900800</v>
      </c>
      <c r="M33" s="159">
        <v>21000000</v>
      </c>
      <c r="N33" s="160">
        <v>8</v>
      </c>
      <c r="P33" s="4">
        <v>88000000</v>
      </c>
      <c r="Q33" s="4">
        <v>2</v>
      </c>
      <c r="R33" s="4">
        <f t="shared" si="0"/>
        <v>176000000</v>
      </c>
    </row>
    <row r="34" spans="1:18">
      <c r="A34" s="4">
        <v>1</v>
      </c>
      <c r="B34">
        <v>33</v>
      </c>
      <c r="C34" s="4" t="s">
        <v>2467</v>
      </c>
      <c r="D34">
        <v>1019040809</v>
      </c>
      <c r="F34" t="s">
        <v>5267</v>
      </c>
      <c r="G34" s="4">
        <v>48000000</v>
      </c>
      <c r="H34" s="4">
        <v>0</v>
      </c>
      <c r="I34" s="4">
        <v>153600</v>
      </c>
      <c r="J34" s="4">
        <v>47846400</v>
      </c>
      <c r="M34" s="159">
        <v>22000000</v>
      </c>
      <c r="N34" s="160">
        <v>4</v>
      </c>
      <c r="P34" s="4">
        <v>89000000</v>
      </c>
      <c r="Q34" s="4">
        <v>2</v>
      </c>
      <c r="R34" s="4">
        <f t="shared" si="0"/>
        <v>178000000</v>
      </c>
    </row>
    <row r="35" spans="1:18">
      <c r="A35" s="4">
        <v>1</v>
      </c>
      <c r="B35">
        <v>34</v>
      </c>
      <c r="C35" s="4" t="s">
        <v>2380</v>
      </c>
      <c r="D35">
        <v>16919864</v>
      </c>
      <c r="F35" t="s">
        <v>5267</v>
      </c>
      <c r="G35" s="4">
        <v>15000000</v>
      </c>
      <c r="H35" s="4">
        <v>0</v>
      </c>
      <c r="I35" s="4">
        <v>48000</v>
      </c>
      <c r="J35" s="4">
        <v>14952000</v>
      </c>
      <c r="M35" s="159">
        <v>23000000</v>
      </c>
      <c r="N35" s="160">
        <v>6</v>
      </c>
      <c r="P35" s="4">
        <v>102000000</v>
      </c>
      <c r="Q35" s="4">
        <v>2</v>
      </c>
      <c r="R35" s="4">
        <f t="shared" si="0"/>
        <v>204000000</v>
      </c>
    </row>
    <row r="36" spans="1:18">
      <c r="A36" s="4">
        <v>1</v>
      </c>
      <c r="B36">
        <v>35</v>
      </c>
      <c r="C36" s="4" t="s">
        <v>2483</v>
      </c>
      <c r="D36">
        <v>7187160</v>
      </c>
      <c r="F36" t="s">
        <v>5267</v>
      </c>
      <c r="G36" s="4">
        <v>72000000</v>
      </c>
      <c r="H36" s="4">
        <v>0</v>
      </c>
      <c r="I36" s="4">
        <v>230400</v>
      </c>
      <c r="J36" s="4">
        <v>71769600</v>
      </c>
      <c r="M36" s="159">
        <v>24000000</v>
      </c>
      <c r="N36" s="160">
        <v>1</v>
      </c>
      <c r="P36" s="4">
        <v>103000000</v>
      </c>
      <c r="Q36" s="4">
        <v>2</v>
      </c>
      <c r="R36" s="4">
        <f t="shared" si="0"/>
        <v>206000000</v>
      </c>
    </row>
    <row r="37" spans="1:18">
      <c r="A37" s="4">
        <v>1</v>
      </c>
      <c r="B37">
        <v>36</v>
      </c>
      <c r="C37" s="4" t="s">
        <v>6717</v>
      </c>
      <c r="D37">
        <v>1092910827</v>
      </c>
      <c r="E37" t="s">
        <v>54</v>
      </c>
      <c r="F37" t="s">
        <v>5268</v>
      </c>
      <c r="G37" s="4">
        <v>32000000</v>
      </c>
      <c r="H37" s="4">
        <v>3493905</v>
      </c>
      <c r="I37" s="4">
        <v>102400</v>
      </c>
      <c r="J37" s="4">
        <v>28403695</v>
      </c>
      <c r="M37" s="159">
        <v>25000000</v>
      </c>
      <c r="N37" s="160">
        <v>12</v>
      </c>
      <c r="P37" s="4">
        <v>104000000</v>
      </c>
      <c r="Q37" s="4">
        <v>2</v>
      </c>
      <c r="R37" s="4">
        <f t="shared" si="0"/>
        <v>208000000</v>
      </c>
    </row>
    <row r="38" spans="1:18">
      <c r="A38" s="4">
        <v>1</v>
      </c>
      <c r="B38">
        <v>37</v>
      </c>
      <c r="C38" s="4" t="s">
        <v>2569</v>
      </c>
      <c r="D38">
        <v>1014260103</v>
      </c>
      <c r="E38" t="s">
        <v>54</v>
      </c>
      <c r="F38" t="s">
        <v>5268</v>
      </c>
      <c r="G38" s="4">
        <v>30000000</v>
      </c>
      <c r="H38" s="4">
        <v>5311230</v>
      </c>
      <c r="I38" s="4">
        <v>96000</v>
      </c>
      <c r="J38" s="4">
        <v>24592770</v>
      </c>
      <c r="M38" s="159">
        <v>26000000</v>
      </c>
      <c r="N38" s="160">
        <v>8</v>
      </c>
      <c r="P38" s="4">
        <v>106000000</v>
      </c>
      <c r="Q38" s="4">
        <v>2</v>
      </c>
      <c r="R38" s="4">
        <f t="shared" si="0"/>
        <v>212000000</v>
      </c>
    </row>
    <row r="39" spans="1:18">
      <c r="A39" s="4">
        <v>1</v>
      </c>
      <c r="B39">
        <v>38</v>
      </c>
      <c r="C39" s="4" t="s">
        <v>2497</v>
      </c>
      <c r="D39">
        <v>1045048766</v>
      </c>
      <c r="E39" t="s">
        <v>54</v>
      </c>
      <c r="F39" t="s">
        <v>5267</v>
      </c>
      <c r="G39" s="4">
        <v>47000000</v>
      </c>
      <c r="H39" s="4">
        <v>0</v>
      </c>
      <c r="I39" s="4">
        <v>150400</v>
      </c>
      <c r="J39" s="4">
        <v>46849600</v>
      </c>
      <c r="M39" s="159">
        <v>27000000</v>
      </c>
      <c r="N39" s="160">
        <v>6</v>
      </c>
      <c r="P39" s="4">
        <v>107000000</v>
      </c>
      <c r="Q39" s="4">
        <v>2</v>
      </c>
      <c r="R39" s="4">
        <f t="shared" si="0"/>
        <v>214000000</v>
      </c>
    </row>
    <row r="40" spans="1:18">
      <c r="A40" s="4">
        <v>1</v>
      </c>
      <c r="B40">
        <v>39</v>
      </c>
      <c r="C40" s="4" t="s">
        <v>2513</v>
      </c>
      <c r="D40">
        <v>1017125948</v>
      </c>
      <c r="E40" t="s">
        <v>54</v>
      </c>
      <c r="F40" t="s">
        <v>5267</v>
      </c>
      <c r="G40" s="4">
        <v>26000000</v>
      </c>
      <c r="H40" s="4">
        <v>0</v>
      </c>
      <c r="I40" s="4">
        <v>83200</v>
      </c>
      <c r="J40" s="4">
        <v>25916800</v>
      </c>
      <c r="M40" s="159">
        <v>28000000</v>
      </c>
      <c r="N40" s="160">
        <v>4</v>
      </c>
      <c r="P40" s="4">
        <v>108000000</v>
      </c>
      <c r="Q40" s="4">
        <v>2</v>
      </c>
      <c r="R40" s="4">
        <f t="shared" si="0"/>
        <v>216000000</v>
      </c>
    </row>
    <row r="41" spans="1:18">
      <c r="A41" s="4">
        <v>1</v>
      </c>
      <c r="B41">
        <v>40</v>
      </c>
      <c r="C41" s="4" t="s">
        <v>2537</v>
      </c>
      <c r="D41">
        <v>86055171</v>
      </c>
      <c r="E41" t="s">
        <v>54</v>
      </c>
      <c r="F41" t="s">
        <v>5267</v>
      </c>
      <c r="G41" s="4">
        <v>11000000</v>
      </c>
      <c r="H41" s="4">
        <v>0</v>
      </c>
      <c r="I41" s="4">
        <v>35200</v>
      </c>
      <c r="J41" s="4">
        <v>10964800</v>
      </c>
      <c r="M41" s="159">
        <v>29000000</v>
      </c>
      <c r="N41" s="160">
        <v>4</v>
      </c>
      <c r="P41" s="4">
        <v>112000000</v>
      </c>
      <c r="Q41" s="4">
        <v>2</v>
      </c>
      <c r="R41" s="4">
        <f t="shared" si="0"/>
        <v>224000000</v>
      </c>
    </row>
    <row r="42" spans="1:18">
      <c r="A42" s="4">
        <v>1</v>
      </c>
      <c r="B42">
        <v>41</v>
      </c>
      <c r="C42" s="4" t="s">
        <v>2378</v>
      </c>
      <c r="D42">
        <v>53050042</v>
      </c>
      <c r="E42" t="s">
        <v>54</v>
      </c>
      <c r="F42" t="s">
        <v>5267</v>
      </c>
      <c r="G42" s="4">
        <v>93000000</v>
      </c>
      <c r="H42" s="4">
        <v>0</v>
      </c>
      <c r="I42" s="4">
        <v>297600</v>
      </c>
      <c r="J42" s="4">
        <v>92702400</v>
      </c>
      <c r="M42" s="159">
        <v>30000000</v>
      </c>
      <c r="N42" s="160">
        <v>38</v>
      </c>
      <c r="P42" s="4">
        <v>119000000</v>
      </c>
      <c r="Q42" s="4">
        <v>2</v>
      </c>
      <c r="R42" s="4">
        <f t="shared" si="0"/>
        <v>238000000</v>
      </c>
    </row>
    <row r="43" spans="1:18">
      <c r="A43" s="4">
        <v>1</v>
      </c>
      <c r="B43">
        <v>42</v>
      </c>
      <c r="C43" s="4" t="s">
        <v>2523</v>
      </c>
      <c r="D43">
        <v>15879007</v>
      </c>
      <c r="E43" t="s">
        <v>54</v>
      </c>
      <c r="F43" t="s">
        <v>5267</v>
      </c>
      <c r="G43" s="4">
        <v>100000000</v>
      </c>
      <c r="H43" s="4">
        <v>0</v>
      </c>
      <c r="I43" s="4">
        <v>320000</v>
      </c>
      <c r="J43" s="4">
        <v>99680000</v>
      </c>
      <c r="M43" s="159">
        <v>31000000</v>
      </c>
      <c r="N43" s="160">
        <v>2</v>
      </c>
      <c r="P43" s="4">
        <v>122000000</v>
      </c>
      <c r="Q43" s="4">
        <v>2</v>
      </c>
      <c r="R43" s="4">
        <f t="shared" si="0"/>
        <v>244000000</v>
      </c>
    </row>
    <row r="44" spans="1:18">
      <c r="A44" s="4">
        <v>1</v>
      </c>
      <c r="B44">
        <v>43</v>
      </c>
      <c r="C44" s="4" t="s">
        <v>2473</v>
      </c>
      <c r="D44">
        <v>1053810228</v>
      </c>
      <c r="E44" t="s">
        <v>54</v>
      </c>
      <c r="F44" t="s">
        <v>5268</v>
      </c>
      <c r="G44" s="4">
        <v>47000000</v>
      </c>
      <c r="H44" s="4">
        <v>6435700</v>
      </c>
      <c r="I44" s="4">
        <v>150400</v>
      </c>
      <c r="J44" s="4">
        <v>40413900</v>
      </c>
      <c r="M44" s="159">
        <v>32000000</v>
      </c>
      <c r="N44" s="160">
        <v>9</v>
      </c>
      <c r="P44" s="4">
        <v>127000000</v>
      </c>
      <c r="Q44" s="4">
        <v>2</v>
      </c>
      <c r="R44" s="4">
        <f t="shared" si="0"/>
        <v>254000000</v>
      </c>
    </row>
    <row r="45" spans="1:18">
      <c r="A45" s="4">
        <v>1</v>
      </c>
      <c r="B45">
        <v>44</v>
      </c>
      <c r="C45" s="4" t="s">
        <v>2628</v>
      </c>
      <c r="D45">
        <v>14620281</v>
      </c>
      <c r="E45" t="s">
        <v>54</v>
      </c>
      <c r="F45" t="s">
        <v>5267</v>
      </c>
      <c r="G45" s="4">
        <v>40000000</v>
      </c>
      <c r="H45" s="4">
        <v>0</v>
      </c>
      <c r="I45" s="4">
        <v>128000</v>
      </c>
      <c r="J45" s="4">
        <v>39872000</v>
      </c>
      <c r="M45" s="159">
        <v>33000000</v>
      </c>
      <c r="N45" s="160">
        <v>5</v>
      </c>
      <c r="P45" s="4">
        <v>130000000</v>
      </c>
      <c r="Q45" s="4">
        <v>2</v>
      </c>
      <c r="R45" s="4">
        <f t="shared" si="0"/>
        <v>260000000</v>
      </c>
    </row>
    <row r="46" spans="1:18">
      <c r="A46" s="4">
        <v>1</v>
      </c>
      <c r="B46">
        <v>45</v>
      </c>
      <c r="C46" s="4" t="s">
        <v>6718</v>
      </c>
      <c r="D46">
        <v>79218320</v>
      </c>
      <c r="E46" t="s">
        <v>54</v>
      </c>
      <c r="F46" t="s">
        <v>5267</v>
      </c>
      <c r="G46" s="4">
        <v>23000000</v>
      </c>
      <c r="H46" s="4">
        <v>0</v>
      </c>
      <c r="I46" s="4">
        <v>73600</v>
      </c>
      <c r="J46" s="4">
        <v>22926400</v>
      </c>
      <c r="M46" s="159">
        <v>34000000</v>
      </c>
      <c r="N46" s="160">
        <v>2</v>
      </c>
      <c r="P46" s="4">
        <v>135000000</v>
      </c>
      <c r="Q46" s="4">
        <v>2</v>
      </c>
      <c r="R46" s="4">
        <f t="shared" si="0"/>
        <v>270000000</v>
      </c>
    </row>
    <row r="47" spans="1:18">
      <c r="A47" s="4">
        <v>1</v>
      </c>
      <c r="B47">
        <v>46</v>
      </c>
      <c r="C47" s="4" t="s">
        <v>2593</v>
      </c>
      <c r="D47">
        <v>1075872808</v>
      </c>
      <c r="E47" t="s">
        <v>54</v>
      </c>
      <c r="F47" t="s">
        <v>5268</v>
      </c>
      <c r="G47" s="4">
        <v>50000000</v>
      </c>
      <c r="H47" s="4">
        <v>7632159</v>
      </c>
      <c r="I47" s="4">
        <v>160000</v>
      </c>
      <c r="J47" s="4">
        <v>42207841</v>
      </c>
      <c r="M47" s="159">
        <v>35000000</v>
      </c>
      <c r="N47" s="160">
        <v>23</v>
      </c>
      <c r="P47" s="4">
        <v>142000000</v>
      </c>
      <c r="Q47" s="4">
        <v>2</v>
      </c>
      <c r="R47" s="4">
        <f t="shared" si="0"/>
        <v>284000000</v>
      </c>
    </row>
    <row r="48" spans="1:18">
      <c r="A48" s="4">
        <v>1</v>
      </c>
      <c r="B48">
        <v>47</v>
      </c>
      <c r="C48" s="4" t="s">
        <v>2697</v>
      </c>
      <c r="D48">
        <v>19709356</v>
      </c>
      <c r="E48" t="s">
        <v>54</v>
      </c>
      <c r="F48" t="s">
        <v>5267</v>
      </c>
      <c r="G48" s="4">
        <v>86000000</v>
      </c>
      <c r="H48" s="4">
        <v>0</v>
      </c>
      <c r="I48" s="4">
        <v>275200</v>
      </c>
      <c r="J48" s="4">
        <v>85724800</v>
      </c>
      <c r="M48" s="159">
        <v>36000000</v>
      </c>
      <c r="N48" s="160">
        <v>8</v>
      </c>
      <c r="P48" s="4">
        <v>3500000</v>
      </c>
      <c r="Q48" s="4">
        <v>3</v>
      </c>
      <c r="R48" s="4">
        <f t="shared" si="0"/>
        <v>10500000</v>
      </c>
    </row>
    <row r="49" spans="1:18">
      <c r="A49" s="4">
        <v>1</v>
      </c>
      <c r="B49">
        <v>48</v>
      </c>
      <c r="C49" s="4" t="s">
        <v>2597</v>
      </c>
      <c r="D49">
        <v>1075650574</v>
      </c>
      <c r="E49" t="s">
        <v>54</v>
      </c>
      <c r="F49" t="s">
        <v>5267</v>
      </c>
      <c r="G49" s="4">
        <v>43000000</v>
      </c>
      <c r="H49" s="4">
        <v>0</v>
      </c>
      <c r="I49" s="4">
        <v>137600</v>
      </c>
      <c r="J49" s="4">
        <v>42862400</v>
      </c>
      <c r="M49" s="159">
        <v>37000000</v>
      </c>
      <c r="N49" s="160">
        <v>4</v>
      </c>
      <c r="P49" s="4">
        <v>9500000</v>
      </c>
      <c r="Q49" s="4">
        <v>3</v>
      </c>
      <c r="R49" s="4">
        <f t="shared" si="0"/>
        <v>28500000</v>
      </c>
    </row>
    <row r="50" spans="1:18">
      <c r="A50" s="4">
        <v>1</v>
      </c>
      <c r="B50">
        <v>49</v>
      </c>
      <c r="C50" s="4" t="s">
        <v>2571</v>
      </c>
      <c r="D50">
        <v>1032393175</v>
      </c>
      <c r="E50" t="s">
        <v>54</v>
      </c>
      <c r="F50" t="s">
        <v>5267</v>
      </c>
      <c r="G50" s="4">
        <v>70000000</v>
      </c>
      <c r="H50" s="4">
        <v>0</v>
      </c>
      <c r="I50" s="4">
        <v>224000</v>
      </c>
      <c r="J50" s="4">
        <v>69776000</v>
      </c>
      <c r="M50" s="159">
        <v>38000000</v>
      </c>
      <c r="N50" s="160">
        <v>6</v>
      </c>
      <c r="P50" s="4">
        <v>13000000</v>
      </c>
      <c r="Q50" s="4">
        <v>3</v>
      </c>
      <c r="R50" s="4">
        <f t="shared" si="0"/>
        <v>39000000</v>
      </c>
    </row>
    <row r="51" spans="1:18">
      <c r="A51" s="4">
        <v>1</v>
      </c>
      <c r="B51">
        <v>50</v>
      </c>
      <c r="C51" s="4" t="s">
        <v>2459</v>
      </c>
      <c r="D51">
        <v>1054091735</v>
      </c>
      <c r="E51" t="s">
        <v>54</v>
      </c>
      <c r="F51" t="s">
        <v>5268</v>
      </c>
      <c r="G51" s="4">
        <v>75000000</v>
      </c>
      <c r="H51" s="4">
        <v>22802258</v>
      </c>
      <c r="I51" s="4">
        <v>240000</v>
      </c>
      <c r="J51" s="4">
        <v>51957742</v>
      </c>
      <c r="M51" s="159">
        <v>39000000</v>
      </c>
      <c r="N51" s="160">
        <v>1</v>
      </c>
      <c r="P51" s="4">
        <v>69000000</v>
      </c>
      <c r="Q51" s="4">
        <v>3</v>
      </c>
      <c r="R51" s="4">
        <f t="shared" si="0"/>
        <v>207000000</v>
      </c>
    </row>
    <row r="52" spans="1:18">
      <c r="A52" s="4">
        <v>1</v>
      </c>
      <c r="B52">
        <v>51</v>
      </c>
      <c r="C52" s="4" t="s">
        <v>2491</v>
      </c>
      <c r="D52">
        <v>9432096</v>
      </c>
      <c r="E52" t="s">
        <v>54</v>
      </c>
      <c r="F52" t="s">
        <v>5268</v>
      </c>
      <c r="G52" s="4">
        <v>70000000</v>
      </c>
      <c r="H52" s="4">
        <v>783303</v>
      </c>
      <c r="I52" s="4">
        <v>224000</v>
      </c>
      <c r="J52" s="4">
        <v>68992697</v>
      </c>
      <c r="M52" s="159">
        <v>40000000</v>
      </c>
      <c r="N52" s="160">
        <v>35</v>
      </c>
      <c r="P52" s="4">
        <v>82000000</v>
      </c>
      <c r="Q52" s="4">
        <v>3</v>
      </c>
      <c r="R52" s="4">
        <f t="shared" si="0"/>
        <v>246000000</v>
      </c>
    </row>
    <row r="53" spans="1:18">
      <c r="A53" s="4">
        <v>1</v>
      </c>
      <c r="B53">
        <v>52</v>
      </c>
      <c r="C53" s="4" t="s">
        <v>2397</v>
      </c>
      <c r="D53">
        <v>80799066</v>
      </c>
      <c r="E53" t="s">
        <v>54</v>
      </c>
      <c r="F53" t="s">
        <v>5268</v>
      </c>
      <c r="G53" s="4">
        <v>86000000</v>
      </c>
      <c r="H53" s="4">
        <v>40295747</v>
      </c>
      <c r="I53" s="4">
        <v>275200</v>
      </c>
      <c r="J53" s="4">
        <v>45429053</v>
      </c>
      <c r="M53" s="159">
        <v>41000000</v>
      </c>
      <c r="N53" s="160">
        <v>2</v>
      </c>
      <c r="P53" s="4">
        <v>98000000</v>
      </c>
      <c r="Q53" s="4">
        <v>3</v>
      </c>
      <c r="R53" s="4">
        <f t="shared" si="0"/>
        <v>294000000</v>
      </c>
    </row>
    <row r="54" spans="1:18">
      <c r="A54" s="4">
        <v>1</v>
      </c>
      <c r="B54">
        <v>53</v>
      </c>
      <c r="C54" s="4" t="s">
        <v>2399</v>
      </c>
      <c r="D54">
        <v>66963161</v>
      </c>
      <c r="E54" t="s">
        <v>54</v>
      </c>
      <c r="F54" t="s">
        <v>5267</v>
      </c>
      <c r="G54" s="4">
        <v>105000000</v>
      </c>
      <c r="H54" s="4">
        <v>0</v>
      </c>
      <c r="I54" s="4">
        <v>336000</v>
      </c>
      <c r="J54" s="4">
        <v>104664000</v>
      </c>
      <c r="M54" s="159">
        <v>42000000</v>
      </c>
      <c r="N54" s="160">
        <v>5</v>
      </c>
      <c r="P54" s="4">
        <v>101000000</v>
      </c>
      <c r="Q54" s="4">
        <v>3</v>
      </c>
      <c r="R54" s="4">
        <f t="shared" si="0"/>
        <v>303000000</v>
      </c>
    </row>
    <row r="55" spans="1:18">
      <c r="A55" s="4">
        <v>1</v>
      </c>
      <c r="B55">
        <v>54</v>
      </c>
      <c r="C55" s="4" t="s">
        <v>2360</v>
      </c>
      <c r="D55">
        <v>80171792</v>
      </c>
      <c r="E55" t="s">
        <v>54</v>
      </c>
      <c r="F55" t="s">
        <v>5268</v>
      </c>
      <c r="G55" s="4">
        <v>93000000</v>
      </c>
      <c r="H55" s="4">
        <v>51765784</v>
      </c>
      <c r="I55" s="4">
        <v>297600</v>
      </c>
      <c r="J55" s="4">
        <v>40936616</v>
      </c>
      <c r="M55" s="159">
        <v>43000000</v>
      </c>
      <c r="N55" s="160">
        <v>5</v>
      </c>
      <c r="P55" s="4">
        <v>109000000</v>
      </c>
      <c r="Q55" s="4">
        <v>3</v>
      </c>
      <c r="R55" s="4">
        <f t="shared" si="0"/>
        <v>327000000</v>
      </c>
    </row>
    <row r="56" spans="1:18">
      <c r="A56" s="4">
        <v>1</v>
      </c>
      <c r="B56">
        <v>55</v>
      </c>
      <c r="C56" s="4" t="s">
        <v>2343</v>
      </c>
      <c r="D56">
        <v>75085860</v>
      </c>
      <c r="E56" t="s">
        <v>54</v>
      </c>
      <c r="F56" t="s">
        <v>5268</v>
      </c>
      <c r="G56" s="4">
        <v>114000000</v>
      </c>
      <c r="H56" s="4">
        <v>78449420</v>
      </c>
      <c r="I56" s="4">
        <v>228000</v>
      </c>
      <c r="J56" s="4">
        <v>35322580</v>
      </c>
      <c r="M56" s="159">
        <v>44000000</v>
      </c>
      <c r="N56" s="160">
        <v>6</v>
      </c>
      <c r="P56" s="4">
        <v>113000000</v>
      </c>
      <c r="Q56" s="4">
        <v>3</v>
      </c>
      <c r="R56" s="4">
        <f t="shared" si="0"/>
        <v>339000000</v>
      </c>
    </row>
    <row r="57" spans="1:18">
      <c r="A57" s="4">
        <v>1</v>
      </c>
      <c r="B57">
        <v>56</v>
      </c>
      <c r="C57" s="4" t="s">
        <v>2487</v>
      </c>
      <c r="D57">
        <v>83219319</v>
      </c>
      <c r="E57" t="s">
        <v>54</v>
      </c>
      <c r="F57" t="s">
        <v>5267</v>
      </c>
      <c r="G57" s="4">
        <v>40000000</v>
      </c>
      <c r="H57" s="4">
        <v>0</v>
      </c>
      <c r="I57" s="4">
        <v>80000</v>
      </c>
      <c r="J57" s="4">
        <v>39920000</v>
      </c>
      <c r="M57" s="159">
        <v>45000000</v>
      </c>
      <c r="N57" s="160">
        <v>18</v>
      </c>
      <c r="P57" s="4">
        <v>2500000</v>
      </c>
      <c r="Q57" s="4">
        <v>4</v>
      </c>
      <c r="R57" s="4">
        <f t="shared" si="0"/>
        <v>10000000</v>
      </c>
    </row>
    <row r="58" spans="1:18">
      <c r="A58" s="4">
        <v>1</v>
      </c>
      <c r="B58">
        <v>57</v>
      </c>
      <c r="C58" s="4" t="s">
        <v>3349</v>
      </c>
      <c r="D58">
        <v>52016711</v>
      </c>
      <c r="E58" t="s">
        <v>54</v>
      </c>
      <c r="F58" t="s">
        <v>5268</v>
      </c>
      <c r="G58" s="4">
        <v>150000000</v>
      </c>
      <c r="H58" s="4">
        <v>43180850</v>
      </c>
      <c r="I58" s="4">
        <v>300000</v>
      </c>
      <c r="J58" s="4">
        <v>106519150</v>
      </c>
      <c r="M58" s="159">
        <v>46000000</v>
      </c>
      <c r="N58" s="160">
        <v>6</v>
      </c>
      <c r="P58" s="4">
        <v>14000000</v>
      </c>
      <c r="Q58" s="4">
        <v>4</v>
      </c>
      <c r="R58" s="4">
        <f t="shared" si="0"/>
        <v>56000000</v>
      </c>
    </row>
    <row r="59" spans="1:18">
      <c r="A59" s="4">
        <v>1</v>
      </c>
      <c r="B59">
        <v>58</v>
      </c>
      <c r="C59" s="4" t="s">
        <v>2531</v>
      </c>
      <c r="D59">
        <v>91111896</v>
      </c>
      <c r="E59" t="s">
        <v>54</v>
      </c>
      <c r="F59" t="s">
        <v>5268</v>
      </c>
      <c r="G59" s="4">
        <v>101000000</v>
      </c>
      <c r="H59" s="4">
        <v>12891019</v>
      </c>
      <c r="I59" s="4">
        <v>202000</v>
      </c>
      <c r="J59" s="4">
        <v>87906981</v>
      </c>
      <c r="M59" s="159">
        <v>47000000</v>
      </c>
      <c r="N59" s="160">
        <v>8</v>
      </c>
      <c r="P59" s="4">
        <v>19000000</v>
      </c>
      <c r="Q59" s="4">
        <v>4</v>
      </c>
      <c r="R59" s="4">
        <f t="shared" si="0"/>
        <v>76000000</v>
      </c>
    </row>
    <row r="60" spans="1:18">
      <c r="A60" s="4">
        <v>1</v>
      </c>
      <c r="B60">
        <v>59</v>
      </c>
      <c r="C60" s="4" t="s">
        <v>2430</v>
      </c>
      <c r="D60">
        <v>80139269</v>
      </c>
      <c r="F60" t="s">
        <v>5268</v>
      </c>
      <c r="G60" s="4">
        <v>70000000</v>
      </c>
      <c r="H60" s="4">
        <v>44584685</v>
      </c>
      <c r="I60" s="4">
        <v>140000</v>
      </c>
      <c r="J60" s="4">
        <v>25275315</v>
      </c>
      <c r="M60" s="159">
        <v>48000000</v>
      </c>
      <c r="N60" s="160">
        <v>5</v>
      </c>
      <c r="P60" s="4">
        <v>22000000</v>
      </c>
      <c r="Q60" s="4">
        <v>4</v>
      </c>
      <c r="R60" s="4">
        <f t="shared" si="0"/>
        <v>88000000</v>
      </c>
    </row>
    <row r="61" spans="1:18">
      <c r="A61" s="4">
        <v>1</v>
      </c>
      <c r="B61">
        <v>60</v>
      </c>
      <c r="C61" s="4" t="s">
        <v>2450</v>
      </c>
      <c r="D61">
        <v>86078265</v>
      </c>
      <c r="F61" t="s">
        <v>5268</v>
      </c>
      <c r="G61" s="4">
        <v>100000000</v>
      </c>
      <c r="H61" s="4">
        <v>67557522</v>
      </c>
      <c r="I61" s="4">
        <v>200000</v>
      </c>
      <c r="J61" s="4">
        <v>32242478</v>
      </c>
      <c r="M61" s="159">
        <v>49000000</v>
      </c>
      <c r="N61" s="160">
        <v>4</v>
      </c>
      <c r="P61" s="4">
        <v>28000000</v>
      </c>
      <c r="Q61" s="4">
        <v>4</v>
      </c>
      <c r="R61" s="4">
        <f t="shared" si="0"/>
        <v>112000000</v>
      </c>
    </row>
    <row r="62" spans="1:18">
      <c r="A62" s="4">
        <v>1</v>
      </c>
      <c r="B62">
        <v>61</v>
      </c>
      <c r="C62" s="4" t="s">
        <v>2444</v>
      </c>
      <c r="D62">
        <v>80049656</v>
      </c>
      <c r="F62" t="s">
        <v>5267</v>
      </c>
      <c r="G62" s="4">
        <v>21000000</v>
      </c>
      <c r="H62" s="4">
        <v>0</v>
      </c>
      <c r="I62" s="4">
        <v>42000</v>
      </c>
      <c r="J62" s="4">
        <v>20958000</v>
      </c>
      <c r="M62" s="159">
        <v>50000000</v>
      </c>
      <c r="N62" s="160">
        <v>58</v>
      </c>
      <c r="P62" s="4">
        <v>29000000</v>
      </c>
      <c r="Q62" s="4">
        <v>4</v>
      </c>
      <c r="R62" s="4">
        <f t="shared" si="0"/>
        <v>116000000</v>
      </c>
    </row>
    <row r="63" spans="1:18">
      <c r="A63" s="4">
        <v>1</v>
      </c>
      <c r="B63">
        <v>62</v>
      </c>
      <c r="C63" s="4" t="s">
        <v>2646</v>
      </c>
      <c r="D63">
        <v>79796715</v>
      </c>
      <c r="F63" t="s">
        <v>5268</v>
      </c>
      <c r="G63" s="4">
        <v>105000000</v>
      </c>
      <c r="H63" s="4">
        <v>33389908</v>
      </c>
      <c r="I63" s="4">
        <v>210000</v>
      </c>
      <c r="J63" s="4">
        <v>71400092</v>
      </c>
      <c r="M63" s="159">
        <v>51000000</v>
      </c>
      <c r="N63" s="160">
        <v>4</v>
      </c>
      <c r="P63" s="4">
        <v>37000000</v>
      </c>
      <c r="Q63" s="4">
        <v>4</v>
      </c>
      <c r="R63" s="4">
        <f t="shared" si="0"/>
        <v>148000000</v>
      </c>
    </row>
    <row r="64" spans="1:18">
      <c r="A64" s="4">
        <v>1</v>
      </c>
      <c r="B64">
        <v>63</v>
      </c>
      <c r="C64" s="4" t="s">
        <v>2515</v>
      </c>
      <c r="D64">
        <v>2230759</v>
      </c>
      <c r="F64" t="s">
        <v>5267</v>
      </c>
      <c r="G64" s="4">
        <v>93000000</v>
      </c>
      <c r="H64" s="4">
        <v>0</v>
      </c>
      <c r="I64" s="4">
        <v>186000</v>
      </c>
      <c r="J64" s="4">
        <v>92814000</v>
      </c>
      <c r="M64" s="159">
        <v>52000000</v>
      </c>
      <c r="N64" s="160">
        <v>9</v>
      </c>
      <c r="P64" s="4">
        <v>49000000</v>
      </c>
      <c r="Q64" s="4">
        <v>4</v>
      </c>
      <c r="R64" s="4">
        <f t="shared" si="0"/>
        <v>196000000</v>
      </c>
    </row>
    <row r="65" spans="1:18">
      <c r="A65" s="4">
        <v>1</v>
      </c>
      <c r="B65">
        <v>64</v>
      </c>
      <c r="C65" s="4" t="s">
        <v>2358</v>
      </c>
      <c r="D65">
        <v>79708697</v>
      </c>
      <c r="F65" t="s">
        <v>5267</v>
      </c>
      <c r="G65" s="4">
        <v>20000000</v>
      </c>
      <c r="H65" s="4">
        <v>0</v>
      </c>
      <c r="I65" s="4">
        <v>40000</v>
      </c>
      <c r="J65" s="4">
        <v>19960000</v>
      </c>
      <c r="M65" s="159">
        <v>53000000</v>
      </c>
      <c r="N65" s="160">
        <v>5</v>
      </c>
      <c r="P65" s="4">
        <v>51000000</v>
      </c>
      <c r="Q65" s="4">
        <v>4</v>
      </c>
      <c r="R65" s="4">
        <f t="shared" si="0"/>
        <v>204000000</v>
      </c>
    </row>
    <row r="66" spans="1:18">
      <c r="A66" s="4">
        <v>1</v>
      </c>
      <c r="B66">
        <v>65</v>
      </c>
      <c r="C66" s="4" t="s">
        <v>1338</v>
      </c>
      <c r="D66">
        <v>18608881</v>
      </c>
      <c r="F66" t="s">
        <v>5268</v>
      </c>
      <c r="G66" s="4">
        <v>109000000</v>
      </c>
      <c r="H66" s="4">
        <v>48313864</v>
      </c>
      <c r="I66" s="4">
        <v>218000</v>
      </c>
      <c r="J66" s="4">
        <v>60468136</v>
      </c>
      <c r="M66" s="159">
        <v>54000000</v>
      </c>
      <c r="N66" s="160">
        <v>5</v>
      </c>
      <c r="P66" s="4">
        <v>62000000</v>
      </c>
      <c r="Q66" s="4">
        <v>4</v>
      </c>
      <c r="R66" s="4">
        <f t="shared" ref="R66:R129" si="1">+P66*Q66</f>
        <v>248000000</v>
      </c>
    </row>
    <row r="67" spans="1:18">
      <c r="A67" s="4">
        <v>2</v>
      </c>
      <c r="B67">
        <v>1</v>
      </c>
      <c r="C67" s="4" t="s">
        <v>2644</v>
      </c>
      <c r="D67">
        <v>1122647465</v>
      </c>
      <c r="E67" t="s">
        <v>54</v>
      </c>
      <c r="F67" t="s">
        <v>5268</v>
      </c>
      <c r="G67" s="4">
        <v>10000000</v>
      </c>
      <c r="H67" s="4">
        <v>6472162</v>
      </c>
      <c r="I67" s="4">
        <v>21334</v>
      </c>
      <c r="J67" s="4">
        <v>3506504</v>
      </c>
      <c r="M67" s="159">
        <v>55000000</v>
      </c>
      <c r="N67" s="160">
        <v>20</v>
      </c>
      <c r="P67" s="4">
        <v>66000000</v>
      </c>
      <c r="Q67" s="4">
        <v>4</v>
      </c>
      <c r="R67" s="4">
        <f t="shared" si="1"/>
        <v>264000000</v>
      </c>
    </row>
    <row r="68" spans="1:18">
      <c r="A68" s="4">
        <v>2</v>
      </c>
      <c r="B68">
        <v>2</v>
      </c>
      <c r="C68" s="4" t="s">
        <v>2618</v>
      </c>
      <c r="D68">
        <v>1018453134</v>
      </c>
      <c r="E68" t="s">
        <v>54</v>
      </c>
      <c r="F68" t="s">
        <v>5267</v>
      </c>
      <c r="G68" s="4">
        <v>4000000</v>
      </c>
      <c r="H68" s="4">
        <v>0</v>
      </c>
      <c r="I68" s="4">
        <v>8534</v>
      </c>
      <c r="J68" s="4">
        <v>3991466</v>
      </c>
      <c r="M68" s="159">
        <v>56000000</v>
      </c>
      <c r="N68" s="160">
        <v>6</v>
      </c>
      <c r="P68" s="4">
        <v>71000000</v>
      </c>
      <c r="Q68" s="4">
        <v>4</v>
      </c>
      <c r="R68" s="4">
        <f t="shared" si="1"/>
        <v>284000000</v>
      </c>
    </row>
    <row r="69" spans="1:18">
      <c r="A69" s="4">
        <v>2</v>
      </c>
      <c r="B69">
        <v>3</v>
      </c>
      <c r="C69" s="4" t="s">
        <v>2716</v>
      </c>
      <c r="D69">
        <v>1032451752</v>
      </c>
      <c r="E69" t="s">
        <v>54</v>
      </c>
      <c r="F69" t="s">
        <v>5268</v>
      </c>
      <c r="G69" s="4">
        <v>5000000</v>
      </c>
      <c r="H69" s="4">
        <v>203558</v>
      </c>
      <c r="I69" s="4">
        <v>10667</v>
      </c>
      <c r="J69" s="4">
        <v>4785775</v>
      </c>
      <c r="M69" s="159">
        <v>57000000</v>
      </c>
      <c r="N69" s="160">
        <v>1</v>
      </c>
      <c r="P69" s="4">
        <v>78000000</v>
      </c>
      <c r="Q69" s="4">
        <v>4</v>
      </c>
      <c r="R69" s="4">
        <f t="shared" si="1"/>
        <v>312000000</v>
      </c>
    </row>
    <row r="70" spans="1:18">
      <c r="A70" s="4">
        <v>2</v>
      </c>
      <c r="B70">
        <v>4</v>
      </c>
      <c r="C70" s="4" t="s">
        <v>6719</v>
      </c>
      <c r="D70">
        <v>1097396024</v>
      </c>
      <c r="E70" t="s">
        <v>54</v>
      </c>
      <c r="F70" t="s">
        <v>5267</v>
      </c>
      <c r="G70" s="4">
        <v>10000000</v>
      </c>
      <c r="H70" s="4">
        <v>0</v>
      </c>
      <c r="I70" s="4">
        <v>21334</v>
      </c>
      <c r="J70" s="4">
        <v>9978666</v>
      </c>
      <c r="M70" s="159">
        <v>58000000</v>
      </c>
      <c r="N70" s="160">
        <v>7</v>
      </c>
      <c r="P70" s="4">
        <v>81000000</v>
      </c>
      <c r="Q70" s="4">
        <v>4</v>
      </c>
      <c r="R70" s="4">
        <f t="shared" si="1"/>
        <v>324000000</v>
      </c>
    </row>
    <row r="71" spans="1:18">
      <c r="A71" s="4">
        <v>2</v>
      </c>
      <c r="B71">
        <v>5</v>
      </c>
      <c r="C71" s="4" t="s">
        <v>2751</v>
      </c>
      <c r="D71">
        <v>98697998</v>
      </c>
      <c r="E71" t="s">
        <v>54</v>
      </c>
      <c r="F71" t="s">
        <v>5267</v>
      </c>
      <c r="G71" s="4">
        <v>6000000</v>
      </c>
      <c r="H71" s="4">
        <v>0</v>
      </c>
      <c r="I71" s="4">
        <v>12800</v>
      </c>
      <c r="J71" s="4">
        <v>5987200</v>
      </c>
      <c r="M71" s="159">
        <v>59000000</v>
      </c>
      <c r="N71" s="160">
        <v>5</v>
      </c>
      <c r="P71" s="4">
        <v>94000000</v>
      </c>
      <c r="Q71" s="4">
        <v>4</v>
      </c>
      <c r="R71" s="4">
        <f t="shared" si="1"/>
        <v>376000000</v>
      </c>
    </row>
    <row r="72" spans="1:18">
      <c r="A72" s="4">
        <v>2</v>
      </c>
      <c r="B72">
        <v>6</v>
      </c>
      <c r="C72" s="4" t="s">
        <v>2511</v>
      </c>
      <c r="D72">
        <v>1053610987</v>
      </c>
      <c r="E72" t="s">
        <v>54</v>
      </c>
      <c r="F72" t="s">
        <v>5267</v>
      </c>
      <c r="G72" s="4">
        <v>5000000</v>
      </c>
      <c r="H72" s="4">
        <v>0</v>
      </c>
      <c r="I72" s="4">
        <v>10667</v>
      </c>
      <c r="J72" s="4">
        <v>4989333</v>
      </c>
      <c r="M72" s="159">
        <v>60000000</v>
      </c>
      <c r="N72" s="160">
        <v>36</v>
      </c>
      <c r="P72" s="4">
        <v>97000000</v>
      </c>
      <c r="Q72" s="4">
        <v>4</v>
      </c>
      <c r="R72" s="4">
        <f t="shared" si="1"/>
        <v>388000000</v>
      </c>
    </row>
    <row r="73" spans="1:18">
      <c r="A73" s="4">
        <v>2</v>
      </c>
      <c r="B73">
        <v>7</v>
      </c>
      <c r="C73" s="4" t="s">
        <v>2517</v>
      </c>
      <c r="D73">
        <v>93439670</v>
      </c>
      <c r="E73" t="s">
        <v>54</v>
      </c>
      <c r="F73" t="s">
        <v>5267</v>
      </c>
      <c r="G73" s="4">
        <v>10000000</v>
      </c>
      <c r="H73" s="4">
        <v>0</v>
      </c>
      <c r="I73" s="4">
        <v>21334</v>
      </c>
      <c r="J73" s="4">
        <v>9978666</v>
      </c>
      <c r="M73" s="159">
        <v>61000000</v>
      </c>
      <c r="N73" s="160">
        <v>2</v>
      </c>
      <c r="P73" s="4">
        <v>115000000</v>
      </c>
      <c r="Q73" s="4">
        <v>4</v>
      </c>
      <c r="R73" s="4">
        <f t="shared" si="1"/>
        <v>460000000</v>
      </c>
    </row>
    <row r="74" spans="1:18">
      <c r="A74" s="4">
        <v>2</v>
      </c>
      <c r="B74">
        <v>8</v>
      </c>
      <c r="C74" s="4" t="s">
        <v>2666</v>
      </c>
      <c r="D74">
        <v>14567382</v>
      </c>
      <c r="E74" t="s">
        <v>54</v>
      </c>
      <c r="F74" t="s">
        <v>5267</v>
      </c>
      <c r="G74" s="4">
        <v>9000000</v>
      </c>
      <c r="H74" s="4">
        <v>0</v>
      </c>
      <c r="I74" s="4">
        <v>19200</v>
      </c>
      <c r="J74" s="4">
        <v>8980800</v>
      </c>
      <c r="M74" s="159">
        <v>62000000</v>
      </c>
      <c r="N74" s="160">
        <v>4</v>
      </c>
      <c r="P74" s="4">
        <v>118000000</v>
      </c>
      <c r="Q74" s="4">
        <v>4</v>
      </c>
      <c r="R74" s="4">
        <f t="shared" si="1"/>
        <v>472000000</v>
      </c>
    </row>
    <row r="75" spans="1:18">
      <c r="A75" s="4">
        <v>2</v>
      </c>
      <c r="B75">
        <v>9</v>
      </c>
      <c r="C75" s="4" t="s">
        <v>2741</v>
      </c>
      <c r="D75">
        <v>1105680412</v>
      </c>
      <c r="E75" t="s">
        <v>54</v>
      </c>
      <c r="F75" t="s">
        <v>5268</v>
      </c>
      <c r="G75" s="4">
        <v>6000000</v>
      </c>
      <c r="H75" s="4">
        <v>1475118</v>
      </c>
      <c r="I75" s="4">
        <v>12800</v>
      </c>
      <c r="J75" s="4">
        <v>4512082</v>
      </c>
      <c r="M75" s="159">
        <v>63000000</v>
      </c>
      <c r="N75" s="160">
        <v>5</v>
      </c>
      <c r="P75" s="4">
        <v>17000000</v>
      </c>
      <c r="Q75" s="4">
        <v>5</v>
      </c>
      <c r="R75" s="4">
        <f t="shared" si="1"/>
        <v>85000000</v>
      </c>
    </row>
    <row r="76" spans="1:18">
      <c r="A76" s="4">
        <v>2</v>
      </c>
      <c r="B76">
        <v>10</v>
      </c>
      <c r="C76" s="4" t="s">
        <v>2559</v>
      </c>
      <c r="D76">
        <v>94288562</v>
      </c>
      <c r="E76" t="s">
        <v>54</v>
      </c>
      <c r="F76" t="s">
        <v>5268</v>
      </c>
      <c r="G76" s="4">
        <v>4000000</v>
      </c>
      <c r="H76" s="4">
        <v>669223</v>
      </c>
      <c r="I76" s="4">
        <v>8534</v>
      </c>
      <c r="J76" s="4">
        <v>3322243</v>
      </c>
      <c r="M76" s="159">
        <v>64000000</v>
      </c>
      <c r="N76" s="160">
        <v>5</v>
      </c>
      <c r="P76" s="4">
        <v>18000000</v>
      </c>
      <c r="Q76" s="4">
        <v>5</v>
      </c>
      <c r="R76" s="4">
        <f t="shared" si="1"/>
        <v>90000000</v>
      </c>
    </row>
    <row r="77" spans="1:18">
      <c r="A77" s="4">
        <v>2</v>
      </c>
      <c r="B77">
        <v>11</v>
      </c>
      <c r="C77" s="4" t="s">
        <v>2440</v>
      </c>
      <c r="D77">
        <v>1116258995</v>
      </c>
      <c r="E77" t="s">
        <v>54</v>
      </c>
      <c r="F77" t="s">
        <v>5267</v>
      </c>
      <c r="G77" s="4">
        <v>5000000</v>
      </c>
      <c r="H77" s="4">
        <v>0</v>
      </c>
      <c r="I77" s="4">
        <v>10667</v>
      </c>
      <c r="J77" s="4">
        <v>4989333</v>
      </c>
      <c r="M77" s="159">
        <v>65000000</v>
      </c>
      <c r="N77" s="160">
        <v>18</v>
      </c>
      <c r="P77" s="4">
        <v>33000000</v>
      </c>
      <c r="Q77" s="4">
        <v>5</v>
      </c>
      <c r="R77" s="4">
        <f t="shared" si="1"/>
        <v>165000000</v>
      </c>
    </row>
    <row r="78" spans="1:18">
      <c r="A78" s="4">
        <v>2</v>
      </c>
      <c r="B78">
        <v>12</v>
      </c>
      <c r="C78" s="4" t="s">
        <v>6720</v>
      </c>
      <c r="D78">
        <v>1057164206</v>
      </c>
      <c r="E78" t="s">
        <v>54</v>
      </c>
      <c r="F78" t="s">
        <v>5267</v>
      </c>
      <c r="G78" s="4">
        <v>10000000</v>
      </c>
      <c r="H78" s="4">
        <v>0</v>
      </c>
      <c r="I78" s="4">
        <v>21334</v>
      </c>
      <c r="J78" s="4">
        <v>9978666</v>
      </c>
      <c r="M78" s="159">
        <v>66000000</v>
      </c>
      <c r="N78" s="160">
        <v>4</v>
      </c>
      <c r="P78" s="4">
        <v>42000000</v>
      </c>
      <c r="Q78" s="4">
        <v>5</v>
      </c>
      <c r="R78" s="4">
        <f t="shared" si="1"/>
        <v>210000000</v>
      </c>
    </row>
    <row r="79" spans="1:18">
      <c r="A79" s="4">
        <v>2</v>
      </c>
      <c r="B79">
        <v>13</v>
      </c>
      <c r="C79" s="4" t="s">
        <v>2708</v>
      </c>
      <c r="D79">
        <v>1144141030</v>
      </c>
      <c r="E79" t="s">
        <v>54</v>
      </c>
      <c r="F79" t="s">
        <v>5267</v>
      </c>
      <c r="G79" s="4">
        <v>10000000</v>
      </c>
      <c r="H79" s="4">
        <v>0</v>
      </c>
      <c r="I79" s="4">
        <v>21334</v>
      </c>
      <c r="J79" s="4">
        <v>9978666</v>
      </c>
      <c r="M79" s="159">
        <v>67000000</v>
      </c>
      <c r="N79" s="160">
        <v>5</v>
      </c>
      <c r="P79" s="4">
        <v>43000000</v>
      </c>
      <c r="Q79" s="4">
        <v>5</v>
      </c>
      <c r="R79" s="4">
        <f t="shared" si="1"/>
        <v>215000000</v>
      </c>
    </row>
    <row r="80" spans="1:18">
      <c r="A80" s="4">
        <v>2</v>
      </c>
      <c r="B80">
        <v>14</v>
      </c>
      <c r="C80" s="4" t="s">
        <v>6721</v>
      </c>
      <c r="D80">
        <v>80048385</v>
      </c>
      <c r="E80" t="s">
        <v>54</v>
      </c>
      <c r="F80" t="s">
        <v>5268</v>
      </c>
      <c r="G80" s="4">
        <v>10000000</v>
      </c>
      <c r="H80" s="4">
        <v>908298</v>
      </c>
      <c r="I80" s="4">
        <v>21334</v>
      </c>
      <c r="J80" s="4">
        <v>9070368</v>
      </c>
      <c r="M80" s="159">
        <v>68000000</v>
      </c>
      <c r="N80" s="160">
        <v>6</v>
      </c>
      <c r="P80" s="4">
        <v>48000000</v>
      </c>
      <c r="Q80" s="4">
        <v>5</v>
      </c>
      <c r="R80" s="4">
        <f t="shared" si="1"/>
        <v>240000000</v>
      </c>
    </row>
    <row r="81" spans="1:18">
      <c r="A81" s="4">
        <v>2</v>
      </c>
      <c r="B81">
        <v>15</v>
      </c>
      <c r="C81" s="4" t="s">
        <v>2499</v>
      </c>
      <c r="D81">
        <v>3377690</v>
      </c>
      <c r="E81" t="s">
        <v>54</v>
      </c>
      <c r="F81" t="s">
        <v>5267</v>
      </c>
      <c r="G81" s="4">
        <v>10000000</v>
      </c>
      <c r="H81" s="4">
        <v>0</v>
      </c>
      <c r="I81" s="4">
        <v>21334</v>
      </c>
      <c r="J81" s="4">
        <v>9978666</v>
      </c>
      <c r="M81" s="159">
        <v>69000000</v>
      </c>
      <c r="N81" s="160">
        <v>3</v>
      </c>
      <c r="P81" s="4">
        <v>53000000</v>
      </c>
      <c r="Q81" s="4">
        <v>5</v>
      </c>
      <c r="R81" s="4">
        <f t="shared" si="1"/>
        <v>265000000</v>
      </c>
    </row>
    <row r="82" spans="1:18">
      <c r="A82" s="4">
        <v>2</v>
      </c>
      <c r="B82">
        <v>16</v>
      </c>
      <c r="C82" s="4" t="s">
        <v>2599</v>
      </c>
      <c r="D82">
        <v>1092390453</v>
      </c>
      <c r="E82" t="s">
        <v>54</v>
      </c>
      <c r="F82" t="s">
        <v>5267</v>
      </c>
      <c r="G82" s="4">
        <v>10000000</v>
      </c>
      <c r="H82" s="4">
        <v>0</v>
      </c>
      <c r="I82" s="4">
        <v>21334</v>
      </c>
      <c r="J82" s="4">
        <v>9978666</v>
      </c>
      <c r="M82" s="159">
        <v>70000000</v>
      </c>
      <c r="N82" s="160">
        <v>40</v>
      </c>
      <c r="P82" s="4">
        <v>54000000</v>
      </c>
      <c r="Q82" s="4">
        <v>5</v>
      </c>
      <c r="R82" s="4">
        <f t="shared" si="1"/>
        <v>270000000</v>
      </c>
    </row>
    <row r="83" spans="1:18">
      <c r="A83" s="4">
        <v>2</v>
      </c>
      <c r="B83">
        <v>17</v>
      </c>
      <c r="C83" s="4" t="s">
        <v>2382</v>
      </c>
      <c r="D83">
        <v>52755331</v>
      </c>
      <c r="E83" t="s">
        <v>40</v>
      </c>
      <c r="F83" t="s">
        <v>5267</v>
      </c>
      <c r="G83" s="4">
        <v>5000000</v>
      </c>
      <c r="H83" s="4">
        <v>0</v>
      </c>
      <c r="I83" s="4">
        <v>6667</v>
      </c>
      <c r="J83" s="4">
        <v>4993333</v>
      </c>
      <c r="M83" s="159">
        <v>71000000</v>
      </c>
      <c r="N83" s="160">
        <v>4</v>
      </c>
      <c r="P83" s="4">
        <v>59000000</v>
      </c>
      <c r="Q83" s="4">
        <v>5</v>
      </c>
      <c r="R83" s="4">
        <f t="shared" si="1"/>
        <v>295000000</v>
      </c>
    </row>
    <row r="84" spans="1:18">
      <c r="A84" s="4">
        <v>2</v>
      </c>
      <c r="B84">
        <v>18</v>
      </c>
      <c r="C84" s="4" t="s">
        <v>2685</v>
      </c>
      <c r="D84">
        <v>1097391790</v>
      </c>
      <c r="E84" t="s">
        <v>54</v>
      </c>
      <c r="F84" t="s">
        <v>5267</v>
      </c>
      <c r="G84" s="4">
        <v>36000000</v>
      </c>
      <c r="H84" s="4">
        <v>0</v>
      </c>
      <c r="I84" s="4">
        <v>76800</v>
      </c>
      <c r="J84" s="4">
        <v>35923200</v>
      </c>
      <c r="M84" s="159">
        <v>72000000</v>
      </c>
      <c r="N84" s="160">
        <v>7</v>
      </c>
      <c r="P84" s="4">
        <v>63000000</v>
      </c>
      <c r="Q84" s="4">
        <v>5</v>
      </c>
      <c r="R84" s="4">
        <f t="shared" si="1"/>
        <v>315000000</v>
      </c>
    </row>
    <row r="85" spans="1:18">
      <c r="A85" s="4">
        <v>2</v>
      </c>
      <c r="B85">
        <v>19</v>
      </c>
      <c r="C85" s="4" t="s">
        <v>2675</v>
      </c>
      <c r="D85">
        <v>80063454</v>
      </c>
      <c r="E85" t="s">
        <v>54</v>
      </c>
      <c r="F85" t="s">
        <v>5268</v>
      </c>
      <c r="G85" s="4">
        <v>90000000</v>
      </c>
      <c r="H85" s="4">
        <v>9772397</v>
      </c>
      <c r="I85" s="4">
        <v>192000</v>
      </c>
      <c r="J85" s="4">
        <v>80035603</v>
      </c>
      <c r="M85" s="159">
        <v>73000000</v>
      </c>
      <c r="N85" s="160">
        <v>2</v>
      </c>
      <c r="P85" s="4">
        <v>64000000</v>
      </c>
      <c r="Q85" s="4">
        <v>5</v>
      </c>
      <c r="R85" s="4">
        <f t="shared" si="1"/>
        <v>320000000</v>
      </c>
    </row>
    <row r="86" spans="1:18">
      <c r="A86" s="4">
        <v>2</v>
      </c>
      <c r="B86">
        <v>20</v>
      </c>
      <c r="C86" s="4" t="s">
        <v>2913</v>
      </c>
      <c r="D86">
        <v>1099212518</v>
      </c>
      <c r="E86" t="s">
        <v>54</v>
      </c>
      <c r="F86" t="s">
        <v>5268</v>
      </c>
      <c r="G86" s="4">
        <v>63000000</v>
      </c>
      <c r="H86" s="4">
        <v>757752</v>
      </c>
      <c r="I86" s="4">
        <v>134400</v>
      </c>
      <c r="J86" s="4">
        <v>62107848</v>
      </c>
      <c r="M86" s="159">
        <v>74000000</v>
      </c>
      <c r="N86" s="160">
        <v>5</v>
      </c>
      <c r="P86" s="4">
        <v>67000000</v>
      </c>
      <c r="Q86" s="4">
        <v>5</v>
      </c>
      <c r="R86" s="4">
        <f t="shared" si="1"/>
        <v>335000000</v>
      </c>
    </row>
    <row r="87" spans="1:18">
      <c r="A87" s="4">
        <v>2</v>
      </c>
      <c r="B87">
        <v>21</v>
      </c>
      <c r="C87" s="4" t="s">
        <v>2739</v>
      </c>
      <c r="D87">
        <v>94232946</v>
      </c>
      <c r="E87" t="s">
        <v>54</v>
      </c>
      <c r="F87" t="s">
        <v>5268</v>
      </c>
      <c r="G87" s="4">
        <v>85000000</v>
      </c>
      <c r="H87" s="4">
        <v>24774987</v>
      </c>
      <c r="I87" s="4">
        <v>181334</v>
      </c>
      <c r="J87" s="4">
        <v>60043679</v>
      </c>
      <c r="M87" s="159">
        <v>75000000</v>
      </c>
      <c r="N87" s="160">
        <v>14</v>
      </c>
      <c r="P87" s="4">
        <v>74000000</v>
      </c>
      <c r="Q87" s="4">
        <v>5</v>
      </c>
      <c r="R87" s="4">
        <f t="shared" si="1"/>
        <v>370000000</v>
      </c>
    </row>
    <row r="88" spans="1:18">
      <c r="A88" s="4">
        <v>2</v>
      </c>
      <c r="B88">
        <v>22</v>
      </c>
      <c r="C88" s="4" t="s">
        <v>2701</v>
      </c>
      <c r="D88">
        <v>91112773</v>
      </c>
      <c r="E88" t="s">
        <v>54</v>
      </c>
      <c r="F88" t="s">
        <v>5267</v>
      </c>
      <c r="G88" s="4">
        <v>40000000</v>
      </c>
      <c r="H88" s="4">
        <v>0</v>
      </c>
      <c r="I88" s="4">
        <v>85334</v>
      </c>
      <c r="J88" s="4">
        <v>39914666</v>
      </c>
      <c r="M88" s="159">
        <v>76000000</v>
      </c>
      <c r="N88" s="160">
        <v>2</v>
      </c>
      <c r="P88" s="4">
        <v>85000000</v>
      </c>
      <c r="Q88" s="4">
        <v>5</v>
      </c>
      <c r="R88" s="4">
        <f t="shared" si="1"/>
        <v>425000000</v>
      </c>
    </row>
    <row r="89" spans="1:18">
      <c r="A89" s="4">
        <v>2</v>
      </c>
      <c r="B89">
        <v>23</v>
      </c>
      <c r="C89" s="4" t="s">
        <v>2699</v>
      </c>
      <c r="D89">
        <v>1100950577</v>
      </c>
      <c r="E89" t="s">
        <v>54</v>
      </c>
      <c r="F89" t="s">
        <v>5267</v>
      </c>
      <c r="G89" s="4">
        <v>30000000</v>
      </c>
      <c r="H89" s="4">
        <v>0</v>
      </c>
      <c r="I89" s="4">
        <v>64000</v>
      </c>
      <c r="J89" s="4">
        <v>29936000</v>
      </c>
      <c r="M89" s="159">
        <v>77000000</v>
      </c>
      <c r="N89" s="160">
        <v>2</v>
      </c>
      <c r="P89" s="4">
        <v>86000000</v>
      </c>
      <c r="Q89" s="4">
        <v>5</v>
      </c>
      <c r="R89" s="4">
        <f t="shared" si="1"/>
        <v>430000000</v>
      </c>
    </row>
    <row r="90" spans="1:18">
      <c r="A90" s="4">
        <v>2</v>
      </c>
      <c r="B90">
        <v>24</v>
      </c>
      <c r="C90" s="4" t="s">
        <v>2705</v>
      </c>
      <c r="D90">
        <v>1032425167</v>
      </c>
      <c r="E90" t="s">
        <v>54</v>
      </c>
      <c r="F90" t="s">
        <v>5267</v>
      </c>
      <c r="G90" s="4">
        <v>90000000</v>
      </c>
      <c r="H90" s="4">
        <v>0</v>
      </c>
      <c r="I90" s="4">
        <v>192000</v>
      </c>
      <c r="J90" s="4">
        <v>89808000</v>
      </c>
      <c r="M90" s="159">
        <v>78000000</v>
      </c>
      <c r="N90" s="160">
        <v>4</v>
      </c>
      <c r="P90" s="4">
        <v>95000000</v>
      </c>
      <c r="Q90" s="4">
        <v>5</v>
      </c>
      <c r="R90" s="4">
        <f t="shared" si="1"/>
        <v>475000000</v>
      </c>
    </row>
    <row r="91" spans="1:18">
      <c r="A91" s="4">
        <v>2</v>
      </c>
      <c r="B91">
        <v>25</v>
      </c>
      <c r="C91" s="4" t="s">
        <v>6722</v>
      </c>
      <c r="D91">
        <v>32935536</v>
      </c>
      <c r="E91" t="s">
        <v>54</v>
      </c>
      <c r="F91" t="s">
        <v>5267</v>
      </c>
      <c r="G91" s="4">
        <v>71000000</v>
      </c>
      <c r="H91" s="4">
        <v>0</v>
      </c>
      <c r="I91" s="4">
        <v>151467</v>
      </c>
      <c r="J91" s="4">
        <v>70848533</v>
      </c>
      <c r="M91" s="159">
        <v>79000000</v>
      </c>
      <c r="N91" s="160">
        <v>2</v>
      </c>
      <c r="P91" s="4">
        <v>105000000</v>
      </c>
      <c r="Q91" s="4">
        <v>5</v>
      </c>
      <c r="R91" s="4">
        <f t="shared" si="1"/>
        <v>525000000</v>
      </c>
    </row>
    <row r="92" spans="1:18">
      <c r="A92" s="4">
        <v>2</v>
      </c>
      <c r="B92">
        <v>26</v>
      </c>
      <c r="C92" s="4" t="s">
        <v>2622</v>
      </c>
      <c r="D92">
        <v>74082282</v>
      </c>
      <c r="E92" t="s">
        <v>54</v>
      </c>
      <c r="F92" t="s">
        <v>5267</v>
      </c>
      <c r="G92" s="4">
        <v>60000000</v>
      </c>
      <c r="H92" s="4">
        <v>0</v>
      </c>
      <c r="I92" s="4">
        <v>128000</v>
      </c>
      <c r="J92" s="4">
        <v>59872000</v>
      </c>
      <c r="M92" s="159">
        <v>80000000</v>
      </c>
      <c r="N92" s="160">
        <v>26</v>
      </c>
      <c r="P92" s="4">
        <v>8500000</v>
      </c>
      <c r="Q92" s="4">
        <v>6</v>
      </c>
      <c r="R92" s="4">
        <f t="shared" si="1"/>
        <v>51000000</v>
      </c>
    </row>
    <row r="93" spans="1:18">
      <c r="A93" s="4">
        <v>2</v>
      </c>
      <c r="B93">
        <v>27</v>
      </c>
      <c r="C93" s="4" t="s">
        <v>2650</v>
      </c>
      <c r="D93">
        <v>1121855679</v>
      </c>
      <c r="E93" t="s">
        <v>54</v>
      </c>
      <c r="F93" t="s">
        <v>5267</v>
      </c>
      <c r="G93" s="4">
        <v>44000000</v>
      </c>
      <c r="H93" s="4">
        <v>0</v>
      </c>
      <c r="I93" s="4">
        <v>93867</v>
      </c>
      <c r="J93" s="4">
        <v>43906133</v>
      </c>
      <c r="M93" s="159">
        <v>81000000</v>
      </c>
      <c r="N93" s="160">
        <v>4</v>
      </c>
      <c r="P93" s="4">
        <v>23000000</v>
      </c>
      <c r="Q93" s="4">
        <v>6</v>
      </c>
      <c r="R93" s="4">
        <f t="shared" si="1"/>
        <v>138000000</v>
      </c>
    </row>
    <row r="94" spans="1:18">
      <c r="A94" s="4">
        <v>2</v>
      </c>
      <c r="B94">
        <v>28</v>
      </c>
      <c r="C94" s="4" t="s">
        <v>2551</v>
      </c>
      <c r="D94">
        <v>74080777</v>
      </c>
      <c r="E94" t="s">
        <v>54</v>
      </c>
      <c r="F94" t="s">
        <v>5267</v>
      </c>
      <c r="G94" s="4">
        <v>16000000</v>
      </c>
      <c r="H94" s="4">
        <v>0</v>
      </c>
      <c r="I94" s="4">
        <v>34134</v>
      </c>
      <c r="J94" s="4">
        <v>15965866</v>
      </c>
      <c r="M94" s="159">
        <v>82000000</v>
      </c>
      <c r="N94" s="160">
        <v>3</v>
      </c>
      <c r="P94" s="4">
        <v>27000000</v>
      </c>
      <c r="Q94" s="4">
        <v>6</v>
      </c>
      <c r="R94" s="4">
        <f t="shared" si="1"/>
        <v>162000000</v>
      </c>
    </row>
    <row r="95" spans="1:18">
      <c r="A95" s="4">
        <v>2</v>
      </c>
      <c r="B95">
        <v>29</v>
      </c>
      <c r="C95" s="4" t="s">
        <v>6723</v>
      </c>
      <c r="D95">
        <v>1121914954</v>
      </c>
      <c r="E95" t="s">
        <v>54</v>
      </c>
      <c r="F95" t="s">
        <v>5267</v>
      </c>
      <c r="G95" s="4">
        <v>49000000</v>
      </c>
      <c r="H95" s="4">
        <v>0</v>
      </c>
      <c r="I95" s="4">
        <v>104534</v>
      </c>
      <c r="J95" s="4">
        <v>48895466</v>
      </c>
      <c r="M95" s="159">
        <v>83000000</v>
      </c>
      <c r="N95" s="160">
        <v>8</v>
      </c>
      <c r="P95" s="4">
        <v>38000000</v>
      </c>
      <c r="Q95" s="4">
        <v>6</v>
      </c>
      <c r="R95" s="4">
        <f t="shared" si="1"/>
        <v>228000000</v>
      </c>
    </row>
    <row r="96" spans="1:18">
      <c r="A96" s="4">
        <v>2</v>
      </c>
      <c r="B96">
        <v>30</v>
      </c>
      <c r="C96" s="4" t="s">
        <v>6724</v>
      </c>
      <c r="D96">
        <v>1105680191</v>
      </c>
      <c r="E96" t="s">
        <v>54</v>
      </c>
      <c r="F96" t="s">
        <v>5268</v>
      </c>
      <c r="G96" s="4">
        <v>37000000</v>
      </c>
      <c r="H96" s="4">
        <v>16784349</v>
      </c>
      <c r="I96" s="4">
        <v>78934</v>
      </c>
      <c r="J96" s="4">
        <v>20136717</v>
      </c>
      <c r="M96" s="159">
        <v>84000000</v>
      </c>
      <c r="N96" s="160">
        <v>1</v>
      </c>
      <c r="P96" s="4">
        <v>44000000</v>
      </c>
      <c r="Q96" s="4">
        <v>6</v>
      </c>
      <c r="R96" s="4">
        <f t="shared" si="1"/>
        <v>264000000</v>
      </c>
    </row>
    <row r="97" spans="1:18">
      <c r="A97" s="4">
        <v>2</v>
      </c>
      <c r="B97">
        <v>31</v>
      </c>
      <c r="C97" s="4" t="s">
        <v>2461</v>
      </c>
      <c r="D97">
        <v>80236149</v>
      </c>
      <c r="E97" t="s">
        <v>54</v>
      </c>
      <c r="F97" t="s">
        <v>5267</v>
      </c>
      <c r="G97" s="4">
        <v>17000000</v>
      </c>
      <c r="H97" s="4">
        <v>0</v>
      </c>
      <c r="I97" s="4">
        <v>36267</v>
      </c>
      <c r="J97" s="4">
        <v>16963733</v>
      </c>
      <c r="M97" s="159">
        <v>85000000</v>
      </c>
      <c r="N97" s="160">
        <v>5</v>
      </c>
      <c r="P97" s="4">
        <v>46000000</v>
      </c>
      <c r="Q97" s="4">
        <v>6</v>
      </c>
      <c r="R97" s="4">
        <f t="shared" si="1"/>
        <v>276000000</v>
      </c>
    </row>
    <row r="98" spans="1:18">
      <c r="A98" s="4">
        <v>2</v>
      </c>
      <c r="B98">
        <v>32</v>
      </c>
      <c r="C98" s="4" t="s">
        <v>2418</v>
      </c>
      <c r="D98">
        <v>1014185905</v>
      </c>
      <c r="E98" t="s">
        <v>54</v>
      </c>
      <c r="F98" t="s">
        <v>5267</v>
      </c>
      <c r="G98" s="4">
        <v>70000000</v>
      </c>
      <c r="H98" s="4">
        <v>0</v>
      </c>
      <c r="I98" s="4">
        <v>149334</v>
      </c>
      <c r="J98" s="4">
        <v>69850666</v>
      </c>
      <c r="M98" s="159">
        <v>86000000</v>
      </c>
      <c r="N98" s="160">
        <v>5</v>
      </c>
      <c r="P98" s="4">
        <v>56000000</v>
      </c>
      <c r="Q98" s="4">
        <v>6</v>
      </c>
      <c r="R98" s="4">
        <f t="shared" si="1"/>
        <v>336000000</v>
      </c>
    </row>
    <row r="99" spans="1:18">
      <c r="A99" s="4">
        <v>2</v>
      </c>
      <c r="B99">
        <v>33</v>
      </c>
      <c r="C99" s="4" t="s">
        <v>2505</v>
      </c>
      <c r="D99">
        <v>46457685</v>
      </c>
      <c r="E99" t="s">
        <v>54</v>
      </c>
      <c r="F99" t="s">
        <v>5268</v>
      </c>
      <c r="G99" s="4">
        <v>65000000</v>
      </c>
      <c r="H99" s="4">
        <v>15227366</v>
      </c>
      <c r="I99" s="4">
        <v>138667</v>
      </c>
      <c r="J99" s="4">
        <v>49633967</v>
      </c>
      <c r="M99" s="159">
        <v>87000000</v>
      </c>
      <c r="N99" s="160">
        <v>2</v>
      </c>
      <c r="P99" s="4">
        <v>68000000</v>
      </c>
      <c r="Q99" s="4">
        <v>6</v>
      </c>
      <c r="R99" s="4">
        <f t="shared" si="1"/>
        <v>408000000</v>
      </c>
    </row>
    <row r="100" spans="1:18">
      <c r="A100" s="4">
        <v>2</v>
      </c>
      <c r="B100">
        <v>34</v>
      </c>
      <c r="C100" s="4" t="s">
        <v>2403</v>
      </c>
      <c r="D100">
        <v>1049606348</v>
      </c>
      <c r="E100" t="s">
        <v>54</v>
      </c>
      <c r="F100" t="s">
        <v>5267</v>
      </c>
      <c r="G100" s="4">
        <v>46000000</v>
      </c>
      <c r="H100" s="4">
        <v>0</v>
      </c>
      <c r="I100" s="4">
        <v>98134</v>
      </c>
      <c r="J100" s="4">
        <v>45901866</v>
      </c>
      <c r="M100" s="159">
        <v>88000000</v>
      </c>
      <c r="N100" s="160">
        <v>2</v>
      </c>
      <c r="P100" s="4">
        <v>91000000</v>
      </c>
      <c r="Q100" s="4">
        <v>6</v>
      </c>
      <c r="R100" s="4">
        <f t="shared" si="1"/>
        <v>546000000</v>
      </c>
    </row>
    <row r="101" spans="1:18">
      <c r="A101" s="4">
        <v>2</v>
      </c>
      <c r="B101">
        <v>35</v>
      </c>
      <c r="C101" s="4" t="s">
        <v>2791</v>
      </c>
      <c r="D101">
        <v>80259583</v>
      </c>
      <c r="E101" t="s">
        <v>54</v>
      </c>
      <c r="F101" t="s">
        <v>5267</v>
      </c>
      <c r="G101" s="4">
        <v>50000000</v>
      </c>
      <c r="H101" s="4">
        <v>0</v>
      </c>
      <c r="I101" s="4">
        <v>106667</v>
      </c>
      <c r="J101" s="4">
        <v>49893333</v>
      </c>
      <c r="M101" s="159">
        <v>89000000</v>
      </c>
      <c r="N101" s="160">
        <v>2</v>
      </c>
      <c r="P101" s="4">
        <v>93000000</v>
      </c>
      <c r="Q101" s="4">
        <v>6</v>
      </c>
      <c r="R101" s="4">
        <f t="shared" si="1"/>
        <v>558000000</v>
      </c>
    </row>
    <row r="102" spans="1:18">
      <c r="A102" s="4">
        <v>2</v>
      </c>
      <c r="B102">
        <v>36</v>
      </c>
      <c r="C102" s="4" t="s">
        <v>2401</v>
      </c>
      <c r="D102">
        <v>18522949</v>
      </c>
      <c r="E102" t="s">
        <v>54</v>
      </c>
      <c r="F102" t="s">
        <v>5268</v>
      </c>
      <c r="G102" s="4">
        <v>90000000</v>
      </c>
      <c r="H102" s="4">
        <v>23818864</v>
      </c>
      <c r="I102" s="4">
        <v>192000</v>
      </c>
      <c r="J102" s="4">
        <v>65989136</v>
      </c>
      <c r="M102" s="159">
        <v>90000000</v>
      </c>
      <c r="N102" s="160">
        <v>18</v>
      </c>
      <c r="P102" s="4">
        <v>4500000</v>
      </c>
      <c r="Q102" s="4">
        <v>7</v>
      </c>
      <c r="R102" s="4">
        <f t="shared" si="1"/>
        <v>31500000</v>
      </c>
    </row>
    <row r="103" spans="1:18">
      <c r="A103" s="4">
        <v>2</v>
      </c>
      <c r="B103">
        <v>37</v>
      </c>
      <c r="C103" s="4" t="s">
        <v>2681</v>
      </c>
      <c r="D103">
        <v>8801028</v>
      </c>
      <c r="E103" t="s">
        <v>54</v>
      </c>
      <c r="F103" t="s">
        <v>5267</v>
      </c>
      <c r="G103" s="4">
        <v>20000000</v>
      </c>
      <c r="H103" s="4">
        <v>0</v>
      </c>
      <c r="I103" s="4">
        <v>42667</v>
      </c>
      <c r="J103" s="4">
        <v>19957333</v>
      </c>
      <c r="M103" s="159">
        <v>91000000</v>
      </c>
      <c r="N103" s="160">
        <v>6</v>
      </c>
      <c r="P103" s="4">
        <v>58000000</v>
      </c>
      <c r="Q103" s="4">
        <v>7</v>
      </c>
      <c r="R103" s="4">
        <f t="shared" si="1"/>
        <v>406000000</v>
      </c>
    </row>
    <row r="104" spans="1:18">
      <c r="A104" s="4">
        <v>2</v>
      </c>
      <c r="B104">
        <v>38</v>
      </c>
      <c r="C104" s="4" t="s">
        <v>2438</v>
      </c>
      <c r="D104">
        <v>1053787755</v>
      </c>
      <c r="E104" t="s">
        <v>54</v>
      </c>
      <c r="F104" t="s">
        <v>5267</v>
      </c>
      <c r="G104" s="4">
        <v>65000000</v>
      </c>
      <c r="H104" s="4">
        <v>0</v>
      </c>
      <c r="I104" s="4">
        <v>138667</v>
      </c>
      <c r="J104" s="4">
        <v>64861333</v>
      </c>
      <c r="M104" s="159">
        <v>92000000</v>
      </c>
      <c r="N104" s="160">
        <v>10</v>
      </c>
      <c r="P104" s="4">
        <v>72000000</v>
      </c>
      <c r="Q104" s="4">
        <v>7</v>
      </c>
      <c r="R104" s="4">
        <f t="shared" si="1"/>
        <v>504000000</v>
      </c>
    </row>
    <row r="105" spans="1:18">
      <c r="A105" s="4">
        <v>2</v>
      </c>
      <c r="B105">
        <v>39</v>
      </c>
      <c r="C105" s="4" t="s">
        <v>2683</v>
      </c>
      <c r="D105">
        <v>7335491</v>
      </c>
      <c r="E105" t="s">
        <v>54</v>
      </c>
      <c r="F105" t="s">
        <v>5267</v>
      </c>
      <c r="G105" s="4">
        <v>23000000</v>
      </c>
      <c r="H105" s="4">
        <v>0</v>
      </c>
      <c r="I105" s="4">
        <v>49067</v>
      </c>
      <c r="J105" s="4">
        <v>22950933</v>
      </c>
      <c r="M105" s="159">
        <v>93000000</v>
      </c>
      <c r="N105" s="160">
        <v>6</v>
      </c>
      <c r="P105" s="4">
        <v>140000000</v>
      </c>
      <c r="Q105" s="4">
        <v>7</v>
      </c>
      <c r="R105" s="4">
        <f t="shared" si="1"/>
        <v>980000000</v>
      </c>
    </row>
    <row r="106" spans="1:18">
      <c r="A106" s="4">
        <v>2</v>
      </c>
      <c r="B106">
        <v>40</v>
      </c>
      <c r="C106" s="4" t="s">
        <v>2765</v>
      </c>
      <c r="D106">
        <v>76312483</v>
      </c>
      <c r="E106" t="s">
        <v>54</v>
      </c>
      <c r="F106" t="s">
        <v>5267</v>
      </c>
      <c r="G106" s="4">
        <v>25000000</v>
      </c>
      <c r="H106" s="4">
        <v>0</v>
      </c>
      <c r="I106" s="4">
        <v>53334</v>
      </c>
      <c r="J106" s="4">
        <v>24946666</v>
      </c>
      <c r="M106" s="159">
        <v>94000000</v>
      </c>
      <c r="N106" s="160">
        <v>4</v>
      </c>
      <c r="P106" s="4">
        <v>5500000</v>
      </c>
      <c r="Q106" s="4">
        <v>8</v>
      </c>
      <c r="R106" s="4">
        <f t="shared" si="1"/>
        <v>44000000</v>
      </c>
    </row>
    <row r="107" spans="1:18">
      <c r="A107" s="4">
        <v>2</v>
      </c>
      <c r="B107">
        <v>41</v>
      </c>
      <c r="C107" s="4" t="s">
        <v>2757</v>
      </c>
      <c r="D107">
        <v>79982608</v>
      </c>
      <c r="E107" t="s">
        <v>54</v>
      </c>
      <c r="F107" t="s">
        <v>5268</v>
      </c>
      <c r="G107" s="4">
        <v>50000000</v>
      </c>
      <c r="H107" s="4">
        <v>26361972</v>
      </c>
      <c r="I107" s="4">
        <v>106667</v>
      </c>
      <c r="J107" s="4">
        <v>23531361</v>
      </c>
      <c r="M107" s="159">
        <v>95000000</v>
      </c>
      <c r="N107" s="160">
        <v>5</v>
      </c>
      <c r="P107" s="4">
        <v>21000000</v>
      </c>
      <c r="Q107" s="4">
        <v>8</v>
      </c>
      <c r="R107" s="4">
        <f t="shared" si="1"/>
        <v>168000000</v>
      </c>
    </row>
    <row r="108" spans="1:18">
      <c r="A108" s="4">
        <v>2</v>
      </c>
      <c r="B108">
        <v>42</v>
      </c>
      <c r="C108" s="4" t="s">
        <v>2901</v>
      </c>
      <c r="D108">
        <v>80807796</v>
      </c>
      <c r="E108" t="s">
        <v>54</v>
      </c>
      <c r="F108" t="s">
        <v>5267</v>
      </c>
      <c r="G108" s="4">
        <v>45000000</v>
      </c>
      <c r="H108" s="4">
        <v>0</v>
      </c>
      <c r="I108" s="4">
        <v>96000</v>
      </c>
      <c r="J108" s="4">
        <v>44904000</v>
      </c>
      <c r="M108" s="159">
        <v>96000000</v>
      </c>
      <c r="N108" s="160">
        <v>1</v>
      </c>
      <c r="P108" s="4">
        <v>26000000</v>
      </c>
      <c r="Q108" s="4">
        <v>8</v>
      </c>
      <c r="R108" s="4">
        <f t="shared" si="1"/>
        <v>208000000</v>
      </c>
    </row>
    <row r="109" spans="1:18">
      <c r="A109" s="4">
        <v>2</v>
      </c>
      <c r="B109">
        <v>43</v>
      </c>
      <c r="C109" s="4" t="s">
        <v>2730</v>
      </c>
      <c r="D109">
        <v>1033713116</v>
      </c>
      <c r="E109" t="s">
        <v>54</v>
      </c>
      <c r="F109" t="s">
        <v>5267</v>
      </c>
      <c r="G109" s="4">
        <v>80000000</v>
      </c>
      <c r="H109" s="4">
        <v>0</v>
      </c>
      <c r="I109" s="4">
        <v>170667</v>
      </c>
      <c r="J109" s="4">
        <v>79829333</v>
      </c>
      <c r="M109" s="159">
        <v>97000000</v>
      </c>
      <c r="N109" s="160">
        <v>4</v>
      </c>
      <c r="P109" s="4">
        <v>36000000</v>
      </c>
      <c r="Q109" s="4">
        <v>8</v>
      </c>
      <c r="R109" s="4">
        <f t="shared" si="1"/>
        <v>288000000</v>
      </c>
    </row>
    <row r="110" spans="1:18">
      <c r="A110" s="4">
        <v>2</v>
      </c>
      <c r="B110">
        <v>44</v>
      </c>
      <c r="C110" s="4" t="s">
        <v>2817</v>
      </c>
      <c r="D110">
        <v>10999907</v>
      </c>
      <c r="E110" t="s">
        <v>54</v>
      </c>
      <c r="F110" t="s">
        <v>5267</v>
      </c>
      <c r="G110" s="4">
        <v>17000000</v>
      </c>
      <c r="H110" s="4">
        <v>0</v>
      </c>
      <c r="I110" s="4">
        <v>36267</v>
      </c>
      <c r="J110" s="4">
        <v>16963733</v>
      </c>
      <c r="M110" s="159">
        <v>98000000</v>
      </c>
      <c r="N110" s="160">
        <v>3</v>
      </c>
      <c r="P110" s="4">
        <v>47000000</v>
      </c>
      <c r="Q110" s="4">
        <v>8</v>
      </c>
      <c r="R110" s="4">
        <f t="shared" si="1"/>
        <v>376000000</v>
      </c>
    </row>
    <row r="111" spans="1:18">
      <c r="A111" s="4">
        <v>2</v>
      </c>
      <c r="B111">
        <v>45</v>
      </c>
      <c r="C111" s="4" t="s">
        <v>2813</v>
      </c>
      <c r="D111">
        <v>1090387474</v>
      </c>
      <c r="E111" t="s">
        <v>54</v>
      </c>
      <c r="F111" t="s">
        <v>5267</v>
      </c>
      <c r="G111" s="4">
        <v>60000000</v>
      </c>
      <c r="H111" s="4">
        <v>0</v>
      </c>
      <c r="I111" s="4">
        <v>128000</v>
      </c>
      <c r="J111" s="4">
        <v>59872000</v>
      </c>
      <c r="M111" s="159">
        <v>100000000</v>
      </c>
      <c r="N111" s="160">
        <v>28</v>
      </c>
      <c r="P111" s="4">
        <v>83000000</v>
      </c>
      <c r="Q111" s="4">
        <v>8</v>
      </c>
      <c r="R111" s="4">
        <f t="shared" si="1"/>
        <v>664000000</v>
      </c>
    </row>
    <row r="112" spans="1:18">
      <c r="A112" s="4">
        <v>2</v>
      </c>
      <c r="B112">
        <v>46</v>
      </c>
      <c r="C112" s="4" t="s">
        <v>1698</v>
      </c>
      <c r="D112">
        <v>24048996</v>
      </c>
      <c r="E112" t="s">
        <v>54</v>
      </c>
      <c r="F112" t="s">
        <v>5267</v>
      </c>
      <c r="G112" s="4">
        <v>51000000</v>
      </c>
      <c r="H112" s="4">
        <v>0</v>
      </c>
      <c r="I112" s="4">
        <v>68000</v>
      </c>
      <c r="J112" s="4">
        <v>50932000</v>
      </c>
      <c r="M112" s="159">
        <v>101000000</v>
      </c>
      <c r="N112" s="160">
        <v>3</v>
      </c>
      <c r="P112" s="4">
        <v>110000000</v>
      </c>
      <c r="Q112" s="4">
        <v>8</v>
      </c>
      <c r="R112" s="4">
        <f t="shared" si="1"/>
        <v>880000000</v>
      </c>
    </row>
    <row r="113" spans="1:18">
      <c r="A113" s="4">
        <v>2</v>
      </c>
      <c r="B113">
        <v>47</v>
      </c>
      <c r="C113" s="4" t="s">
        <v>6725</v>
      </c>
      <c r="D113">
        <v>18596734</v>
      </c>
      <c r="E113" t="s">
        <v>54</v>
      </c>
      <c r="F113" t="s">
        <v>5267</v>
      </c>
      <c r="G113" s="4">
        <v>120000000</v>
      </c>
      <c r="H113" s="4">
        <v>0</v>
      </c>
      <c r="I113" s="4">
        <v>160000</v>
      </c>
      <c r="J113" s="4">
        <v>119840000</v>
      </c>
      <c r="M113" s="159">
        <v>102000000</v>
      </c>
      <c r="N113" s="160">
        <v>2</v>
      </c>
      <c r="P113" s="4">
        <v>3000000</v>
      </c>
      <c r="Q113" s="4">
        <v>9</v>
      </c>
      <c r="R113" s="4">
        <f t="shared" si="1"/>
        <v>27000000</v>
      </c>
    </row>
    <row r="114" spans="1:18">
      <c r="A114" s="4">
        <v>2</v>
      </c>
      <c r="B114">
        <v>48</v>
      </c>
      <c r="C114" s="4" t="s">
        <v>2773</v>
      </c>
      <c r="D114">
        <v>71730164</v>
      </c>
      <c r="E114" t="s">
        <v>54</v>
      </c>
      <c r="F114" t="s">
        <v>5268</v>
      </c>
      <c r="G114" s="4">
        <v>65000000</v>
      </c>
      <c r="H114" s="4">
        <v>28791038</v>
      </c>
      <c r="I114" s="4">
        <v>86667</v>
      </c>
      <c r="J114" s="4">
        <v>36122295</v>
      </c>
      <c r="M114" s="159">
        <v>103000000</v>
      </c>
      <c r="N114" s="160">
        <v>2</v>
      </c>
      <c r="P114" s="4">
        <v>6500000</v>
      </c>
      <c r="Q114" s="4">
        <v>9</v>
      </c>
      <c r="R114" s="4">
        <f t="shared" si="1"/>
        <v>58500000</v>
      </c>
    </row>
    <row r="115" spans="1:18">
      <c r="A115" s="4">
        <v>2</v>
      </c>
      <c r="B115">
        <v>49</v>
      </c>
      <c r="C115" s="4" t="s">
        <v>3083</v>
      </c>
      <c r="D115">
        <v>52702894</v>
      </c>
      <c r="E115" t="s">
        <v>54</v>
      </c>
      <c r="F115" t="s">
        <v>5268</v>
      </c>
      <c r="G115" s="4">
        <v>60000000</v>
      </c>
      <c r="H115" s="4">
        <v>36565849</v>
      </c>
      <c r="I115" s="4">
        <v>80000</v>
      </c>
      <c r="J115" s="4">
        <v>23354151</v>
      </c>
      <c r="M115" s="159">
        <v>104000000</v>
      </c>
      <c r="N115" s="160">
        <v>2</v>
      </c>
      <c r="P115" s="4">
        <v>32000000</v>
      </c>
      <c r="Q115" s="4">
        <v>9</v>
      </c>
      <c r="R115" s="4">
        <f t="shared" si="1"/>
        <v>288000000</v>
      </c>
    </row>
    <row r="116" spans="1:18">
      <c r="A116" s="4">
        <v>2</v>
      </c>
      <c r="B116">
        <v>50</v>
      </c>
      <c r="C116" s="4" t="s">
        <v>2907</v>
      </c>
      <c r="D116">
        <v>3185782</v>
      </c>
      <c r="E116" t="s">
        <v>54</v>
      </c>
      <c r="F116" t="s">
        <v>5267</v>
      </c>
      <c r="G116" s="4">
        <v>60000000</v>
      </c>
      <c r="H116" s="4">
        <v>0</v>
      </c>
      <c r="I116" s="4">
        <v>80000</v>
      </c>
      <c r="J116" s="4">
        <v>59920000</v>
      </c>
      <c r="M116" s="159">
        <v>105000000</v>
      </c>
      <c r="N116" s="160">
        <v>5</v>
      </c>
      <c r="P116" s="4">
        <v>52000000</v>
      </c>
      <c r="Q116" s="4">
        <v>9</v>
      </c>
      <c r="R116" s="4">
        <f t="shared" si="1"/>
        <v>468000000</v>
      </c>
    </row>
    <row r="117" spans="1:18">
      <c r="A117" s="4">
        <v>2</v>
      </c>
      <c r="B117">
        <v>51</v>
      </c>
      <c r="C117" s="4" t="s">
        <v>2471</v>
      </c>
      <c r="D117">
        <v>80142099</v>
      </c>
      <c r="E117" t="s">
        <v>54</v>
      </c>
      <c r="F117" t="s">
        <v>5268</v>
      </c>
      <c r="G117" s="4">
        <v>150000000</v>
      </c>
      <c r="H117" s="4">
        <v>47828749</v>
      </c>
      <c r="I117" s="4">
        <v>200000</v>
      </c>
      <c r="J117" s="4">
        <v>101971251</v>
      </c>
      <c r="M117" s="159">
        <v>106000000</v>
      </c>
      <c r="N117" s="160">
        <v>2</v>
      </c>
      <c r="P117" s="4">
        <v>16000000</v>
      </c>
      <c r="Q117" s="4">
        <v>10</v>
      </c>
      <c r="R117" s="4">
        <f t="shared" si="1"/>
        <v>160000000</v>
      </c>
    </row>
    <row r="118" spans="1:18">
      <c r="A118" s="4">
        <v>2</v>
      </c>
      <c r="B118">
        <v>52</v>
      </c>
      <c r="C118" s="4" t="s">
        <v>2789</v>
      </c>
      <c r="D118">
        <v>16076538</v>
      </c>
      <c r="E118" t="s">
        <v>54</v>
      </c>
      <c r="F118" t="s">
        <v>5267</v>
      </c>
      <c r="G118" s="4">
        <v>11000000</v>
      </c>
      <c r="H118" s="4">
        <v>0</v>
      </c>
      <c r="I118" s="4">
        <v>14667</v>
      </c>
      <c r="J118" s="4">
        <v>10985333</v>
      </c>
      <c r="M118" s="159">
        <v>107000000</v>
      </c>
      <c r="N118" s="160">
        <v>2</v>
      </c>
      <c r="P118" s="4">
        <v>92000000</v>
      </c>
      <c r="Q118" s="4">
        <v>10</v>
      </c>
      <c r="R118" s="4">
        <f t="shared" si="1"/>
        <v>920000000</v>
      </c>
    </row>
    <row r="119" spans="1:18">
      <c r="A119" s="4">
        <v>2</v>
      </c>
      <c r="B119">
        <v>53</v>
      </c>
      <c r="C119" s="4" t="s">
        <v>2775</v>
      </c>
      <c r="D119">
        <v>13636566</v>
      </c>
      <c r="E119" t="s">
        <v>54</v>
      </c>
      <c r="F119" t="s">
        <v>5267</v>
      </c>
      <c r="G119" s="4">
        <v>60000000</v>
      </c>
      <c r="H119" s="4">
        <v>0</v>
      </c>
      <c r="I119" s="4">
        <v>80000</v>
      </c>
      <c r="J119" s="4">
        <v>59920000</v>
      </c>
      <c r="M119" s="159">
        <v>108000000</v>
      </c>
      <c r="N119" s="160">
        <v>2</v>
      </c>
      <c r="P119" s="4">
        <v>120000000</v>
      </c>
      <c r="Q119" s="4">
        <v>10</v>
      </c>
      <c r="R119" s="4">
        <f t="shared" si="1"/>
        <v>1200000000</v>
      </c>
    </row>
    <row r="120" spans="1:18">
      <c r="A120" s="4">
        <v>2</v>
      </c>
      <c r="B120">
        <v>54</v>
      </c>
      <c r="C120" s="4" t="s">
        <v>2587</v>
      </c>
      <c r="D120">
        <v>7718557</v>
      </c>
      <c r="E120" t="s">
        <v>54</v>
      </c>
      <c r="F120" t="s">
        <v>5267</v>
      </c>
      <c r="G120" s="4">
        <v>111000000</v>
      </c>
      <c r="H120" s="4">
        <v>0</v>
      </c>
      <c r="I120" s="4">
        <v>148000</v>
      </c>
      <c r="J120" s="4">
        <v>110852000</v>
      </c>
      <c r="M120" s="159">
        <v>109000000</v>
      </c>
      <c r="N120" s="160">
        <v>3</v>
      </c>
      <c r="P120" s="4">
        <v>2000000</v>
      </c>
      <c r="Q120" s="4">
        <v>11</v>
      </c>
      <c r="R120" s="4">
        <f t="shared" si="1"/>
        <v>22000000</v>
      </c>
    </row>
    <row r="121" spans="1:18">
      <c r="A121" s="4">
        <v>2</v>
      </c>
      <c r="B121">
        <v>55</v>
      </c>
      <c r="C121" s="4" t="s">
        <v>2821</v>
      </c>
      <c r="D121">
        <v>79813746</v>
      </c>
      <c r="E121" t="s">
        <v>54</v>
      </c>
      <c r="F121" t="s">
        <v>5268</v>
      </c>
      <c r="G121" s="4">
        <v>121000000</v>
      </c>
      <c r="H121" s="4">
        <v>104895093</v>
      </c>
      <c r="I121" s="4">
        <v>161334</v>
      </c>
      <c r="J121" s="4">
        <v>15943573</v>
      </c>
      <c r="M121" s="159">
        <v>110000000</v>
      </c>
      <c r="N121" s="160">
        <v>8</v>
      </c>
      <c r="P121" s="4">
        <v>12000000</v>
      </c>
      <c r="Q121" s="4">
        <v>11</v>
      </c>
      <c r="R121" s="4">
        <f t="shared" si="1"/>
        <v>132000000</v>
      </c>
    </row>
    <row r="122" spans="1:18">
      <c r="A122" s="4">
        <v>2</v>
      </c>
      <c r="B122">
        <v>56</v>
      </c>
      <c r="C122" s="4" t="s">
        <v>2521</v>
      </c>
      <c r="D122">
        <v>80152565</v>
      </c>
      <c r="E122" t="s">
        <v>54</v>
      </c>
      <c r="F122" t="s">
        <v>5268</v>
      </c>
      <c r="G122" s="4">
        <v>138000000</v>
      </c>
      <c r="H122" s="4">
        <v>110118335</v>
      </c>
      <c r="I122" s="4">
        <v>184000</v>
      </c>
      <c r="J122" s="4">
        <v>27697665</v>
      </c>
      <c r="M122" s="159">
        <v>111000000</v>
      </c>
      <c r="N122" s="160">
        <v>1</v>
      </c>
      <c r="P122" s="4">
        <v>25000000</v>
      </c>
      <c r="Q122" s="4">
        <v>12</v>
      </c>
      <c r="R122" s="4">
        <f t="shared" si="1"/>
        <v>300000000</v>
      </c>
    </row>
    <row r="123" spans="1:18">
      <c r="A123" s="4">
        <v>2</v>
      </c>
      <c r="B123">
        <v>57</v>
      </c>
      <c r="C123" s="4" t="s">
        <v>2605</v>
      </c>
      <c r="D123">
        <v>92548663</v>
      </c>
      <c r="E123" t="s">
        <v>54</v>
      </c>
      <c r="F123" t="s">
        <v>5268</v>
      </c>
      <c r="G123" s="4">
        <v>140000000</v>
      </c>
      <c r="H123" s="4">
        <v>57911751</v>
      </c>
      <c r="I123" s="4">
        <v>186667</v>
      </c>
      <c r="J123" s="4">
        <v>81901582</v>
      </c>
      <c r="M123" s="159">
        <v>112000000</v>
      </c>
      <c r="N123" s="160">
        <v>2</v>
      </c>
      <c r="P123" s="4">
        <v>75000000</v>
      </c>
      <c r="Q123" s="4">
        <v>14</v>
      </c>
      <c r="R123" s="4">
        <f t="shared" si="1"/>
        <v>1050000000</v>
      </c>
    </row>
    <row r="124" spans="1:18">
      <c r="A124" s="4">
        <v>2</v>
      </c>
      <c r="B124">
        <v>58</v>
      </c>
      <c r="C124" s="4" t="s">
        <v>2268</v>
      </c>
      <c r="D124">
        <v>52124400</v>
      </c>
      <c r="E124" t="s">
        <v>40</v>
      </c>
      <c r="F124" t="s">
        <v>5268</v>
      </c>
      <c r="G124" s="4">
        <v>50000000</v>
      </c>
      <c r="H124" s="4">
        <v>28572898</v>
      </c>
      <c r="I124" s="4">
        <v>66667</v>
      </c>
      <c r="J124" s="4">
        <v>21360435</v>
      </c>
      <c r="M124" s="159">
        <v>113000000</v>
      </c>
      <c r="N124" s="160">
        <v>3</v>
      </c>
      <c r="P124" s="4">
        <v>11000000</v>
      </c>
      <c r="Q124" s="4">
        <v>16</v>
      </c>
      <c r="R124" s="4">
        <f t="shared" si="1"/>
        <v>176000000</v>
      </c>
    </row>
    <row r="125" spans="1:18">
      <c r="A125" s="4">
        <v>3</v>
      </c>
      <c r="B125">
        <v>1</v>
      </c>
      <c r="C125" s="4" t="s">
        <v>2995</v>
      </c>
      <c r="D125">
        <v>14450624</v>
      </c>
      <c r="E125" t="s">
        <v>45</v>
      </c>
      <c r="F125" t="s">
        <v>5267</v>
      </c>
      <c r="G125" s="4">
        <v>10000000</v>
      </c>
      <c r="H125" s="4">
        <v>0</v>
      </c>
      <c r="I125" s="4">
        <v>2667</v>
      </c>
      <c r="J125" s="4">
        <v>9997333</v>
      </c>
      <c r="M125" s="159">
        <v>114000000</v>
      </c>
      <c r="N125" s="160">
        <v>1</v>
      </c>
      <c r="P125" s="4">
        <v>15000000</v>
      </c>
      <c r="Q125" s="4">
        <v>17</v>
      </c>
      <c r="R125" s="4">
        <f t="shared" si="1"/>
        <v>255000000</v>
      </c>
    </row>
    <row r="126" spans="1:18">
      <c r="A126" s="4">
        <v>3</v>
      </c>
      <c r="B126">
        <v>2</v>
      </c>
      <c r="C126" s="4" t="s">
        <v>2485</v>
      </c>
      <c r="D126">
        <v>17189287</v>
      </c>
      <c r="E126" t="s">
        <v>45</v>
      </c>
      <c r="F126" t="s">
        <v>5268</v>
      </c>
      <c r="G126" s="4">
        <v>10000000</v>
      </c>
      <c r="H126" s="4">
        <v>204528</v>
      </c>
      <c r="I126" s="4">
        <v>2667</v>
      </c>
      <c r="J126" s="4">
        <v>9792805</v>
      </c>
      <c r="M126" s="159">
        <v>115000000</v>
      </c>
      <c r="N126" s="160">
        <v>4</v>
      </c>
      <c r="P126" s="4">
        <v>9000000</v>
      </c>
      <c r="Q126" s="4">
        <v>18</v>
      </c>
      <c r="R126" s="4">
        <f t="shared" si="1"/>
        <v>162000000</v>
      </c>
    </row>
    <row r="127" spans="1:18">
      <c r="A127" s="4">
        <v>3</v>
      </c>
      <c r="B127">
        <v>3</v>
      </c>
      <c r="C127" s="4" t="s">
        <v>2420</v>
      </c>
      <c r="D127">
        <v>41212898</v>
      </c>
      <c r="E127" t="s">
        <v>54</v>
      </c>
      <c r="F127" t="s">
        <v>5267</v>
      </c>
      <c r="G127" s="4">
        <v>4000000</v>
      </c>
      <c r="H127" s="4">
        <v>0</v>
      </c>
      <c r="I127" s="4">
        <v>1067</v>
      </c>
      <c r="J127" s="4">
        <v>3998933</v>
      </c>
      <c r="M127" s="159">
        <v>117000000</v>
      </c>
      <c r="N127" s="160">
        <v>1</v>
      </c>
      <c r="P127" s="4">
        <v>45000000</v>
      </c>
      <c r="Q127" s="4">
        <v>18</v>
      </c>
      <c r="R127" s="4">
        <f t="shared" si="1"/>
        <v>810000000</v>
      </c>
    </row>
    <row r="128" spans="1:18">
      <c r="A128" s="4">
        <v>3</v>
      </c>
      <c r="B128">
        <v>4</v>
      </c>
      <c r="C128" s="4" t="s">
        <v>2862</v>
      </c>
      <c r="D128">
        <v>5826267</v>
      </c>
      <c r="E128" t="s">
        <v>54</v>
      </c>
      <c r="F128" t="s">
        <v>5268</v>
      </c>
      <c r="G128" s="4">
        <v>10000000</v>
      </c>
      <c r="H128" s="4">
        <v>3111033</v>
      </c>
      <c r="I128" s="4">
        <v>2667</v>
      </c>
      <c r="J128" s="4">
        <v>6886300</v>
      </c>
      <c r="M128" s="159">
        <v>118000000</v>
      </c>
      <c r="N128" s="160">
        <v>4</v>
      </c>
      <c r="P128" s="4">
        <v>65000000</v>
      </c>
      <c r="Q128" s="4">
        <v>18</v>
      </c>
      <c r="R128" s="4">
        <f t="shared" si="1"/>
        <v>1170000000</v>
      </c>
    </row>
    <row r="129" spans="1:18">
      <c r="A129" s="4">
        <v>3</v>
      </c>
      <c r="B129">
        <v>5</v>
      </c>
      <c r="C129" s="4" t="s">
        <v>2434</v>
      </c>
      <c r="D129">
        <v>79751629</v>
      </c>
      <c r="E129" t="s">
        <v>54</v>
      </c>
      <c r="F129" t="s">
        <v>5267</v>
      </c>
      <c r="G129" s="4">
        <v>10000000</v>
      </c>
      <c r="H129" s="4">
        <v>0</v>
      </c>
      <c r="I129" s="4">
        <v>2667</v>
      </c>
      <c r="J129" s="4">
        <v>9997333</v>
      </c>
      <c r="M129" s="159">
        <v>119000000</v>
      </c>
      <c r="N129" s="160">
        <v>2</v>
      </c>
      <c r="P129" s="4">
        <v>90000000</v>
      </c>
      <c r="Q129" s="4">
        <v>18</v>
      </c>
      <c r="R129" s="4">
        <f t="shared" si="1"/>
        <v>1620000000</v>
      </c>
    </row>
    <row r="130" spans="1:18">
      <c r="A130" s="4">
        <v>3</v>
      </c>
      <c r="B130">
        <v>6</v>
      </c>
      <c r="C130" s="4" t="s">
        <v>2771</v>
      </c>
      <c r="D130">
        <v>1085332288</v>
      </c>
      <c r="E130" t="s">
        <v>54</v>
      </c>
      <c r="F130" t="s">
        <v>5267</v>
      </c>
      <c r="G130" s="4">
        <v>6000000</v>
      </c>
      <c r="H130" s="4">
        <v>0</v>
      </c>
      <c r="I130" s="4">
        <v>1600</v>
      </c>
      <c r="J130" s="4">
        <v>5998400</v>
      </c>
      <c r="M130" s="159">
        <v>120000000</v>
      </c>
      <c r="N130" s="160">
        <v>10</v>
      </c>
      <c r="P130" s="4">
        <v>20000000</v>
      </c>
      <c r="Q130" s="4">
        <v>19</v>
      </c>
      <c r="R130" s="4">
        <f t="shared" ref="R130:R145" si="2">+P130*Q130</f>
        <v>380000000</v>
      </c>
    </row>
    <row r="131" spans="1:18">
      <c r="A131" s="4">
        <v>3</v>
      </c>
      <c r="B131">
        <v>7</v>
      </c>
      <c r="C131" s="4" t="s">
        <v>2362</v>
      </c>
      <c r="D131">
        <v>1069402446</v>
      </c>
      <c r="E131" t="s">
        <v>54</v>
      </c>
      <c r="F131" t="s">
        <v>5267</v>
      </c>
      <c r="G131" s="4">
        <v>4000000</v>
      </c>
      <c r="H131" s="4">
        <v>0</v>
      </c>
      <c r="I131" s="4">
        <v>1067</v>
      </c>
      <c r="J131" s="4">
        <v>3998933</v>
      </c>
      <c r="M131" s="159">
        <v>121000000</v>
      </c>
      <c r="N131" s="160">
        <v>1</v>
      </c>
      <c r="P131" s="4">
        <v>55000000</v>
      </c>
      <c r="Q131" s="4">
        <v>20</v>
      </c>
      <c r="R131" s="4">
        <f t="shared" si="2"/>
        <v>1100000000</v>
      </c>
    </row>
    <row r="132" spans="1:18">
      <c r="A132" s="4">
        <v>3</v>
      </c>
      <c r="B132">
        <v>8</v>
      </c>
      <c r="C132" s="4" t="s">
        <v>2919</v>
      </c>
      <c r="D132">
        <v>80768410</v>
      </c>
      <c r="E132" t="s">
        <v>54</v>
      </c>
      <c r="F132" t="s">
        <v>5267</v>
      </c>
      <c r="G132" s="4">
        <v>10000000</v>
      </c>
      <c r="H132" s="4">
        <v>0</v>
      </c>
      <c r="I132" s="4">
        <v>2667</v>
      </c>
      <c r="J132" s="4">
        <v>9997333</v>
      </c>
      <c r="M132" s="159">
        <v>122000000</v>
      </c>
      <c r="N132" s="160">
        <v>2</v>
      </c>
      <c r="P132" s="4">
        <v>35000000</v>
      </c>
      <c r="Q132" s="4">
        <v>23</v>
      </c>
      <c r="R132" s="4">
        <f t="shared" si="2"/>
        <v>805000000</v>
      </c>
    </row>
    <row r="133" spans="1:18">
      <c r="A133" s="4">
        <v>3</v>
      </c>
      <c r="B133">
        <v>9</v>
      </c>
      <c r="C133" s="4" t="s">
        <v>2767</v>
      </c>
      <c r="D133">
        <v>1033747879</v>
      </c>
      <c r="E133" t="s">
        <v>54</v>
      </c>
      <c r="F133" t="s">
        <v>5267</v>
      </c>
      <c r="G133" s="4">
        <v>2000000</v>
      </c>
      <c r="H133" s="4">
        <v>0</v>
      </c>
      <c r="I133" s="4">
        <v>534</v>
      </c>
      <c r="J133" s="4">
        <v>1999466</v>
      </c>
      <c r="M133" s="159">
        <v>123000000</v>
      </c>
      <c r="N133" s="160">
        <v>1</v>
      </c>
      <c r="P133" s="4">
        <v>7000000</v>
      </c>
      <c r="Q133" s="4">
        <v>25</v>
      </c>
      <c r="R133" s="4">
        <f t="shared" si="2"/>
        <v>175000000</v>
      </c>
    </row>
    <row r="134" spans="1:18">
      <c r="A134" s="4">
        <v>3</v>
      </c>
      <c r="B134">
        <v>10</v>
      </c>
      <c r="C134" s="4" t="s">
        <v>2726</v>
      </c>
      <c r="D134">
        <v>1143360251</v>
      </c>
      <c r="E134" t="s">
        <v>54</v>
      </c>
      <c r="F134" t="s">
        <v>5268</v>
      </c>
      <c r="G134" s="4">
        <v>6000000</v>
      </c>
      <c r="H134" s="4">
        <v>1555514</v>
      </c>
      <c r="I134" s="4">
        <v>1600</v>
      </c>
      <c r="J134" s="4">
        <v>4442886</v>
      </c>
      <c r="M134" s="159">
        <v>124000000</v>
      </c>
      <c r="N134" s="160">
        <v>1</v>
      </c>
      <c r="P134" s="4">
        <v>80000000</v>
      </c>
      <c r="Q134" s="4">
        <v>26</v>
      </c>
      <c r="R134" s="4">
        <f t="shared" si="2"/>
        <v>2080000000</v>
      </c>
    </row>
    <row r="135" spans="1:18">
      <c r="A135" s="4">
        <v>3</v>
      </c>
      <c r="B135">
        <v>11</v>
      </c>
      <c r="C135" s="4" t="s">
        <v>2761</v>
      </c>
      <c r="D135">
        <v>1019049687</v>
      </c>
      <c r="E135" t="s">
        <v>54</v>
      </c>
      <c r="F135" t="s">
        <v>5267</v>
      </c>
      <c r="G135" s="4">
        <v>10000000</v>
      </c>
      <c r="H135" s="4">
        <v>0</v>
      </c>
      <c r="I135" s="4">
        <v>2667</v>
      </c>
      <c r="J135" s="4">
        <v>9997333</v>
      </c>
      <c r="M135" s="159">
        <v>126000000</v>
      </c>
      <c r="N135" s="160">
        <v>1</v>
      </c>
      <c r="P135" s="4">
        <v>4000000</v>
      </c>
      <c r="Q135" s="4">
        <v>27</v>
      </c>
      <c r="R135" s="4">
        <f t="shared" si="2"/>
        <v>108000000</v>
      </c>
    </row>
    <row r="136" spans="1:18">
      <c r="A136" s="4">
        <v>3</v>
      </c>
      <c r="B136">
        <v>12</v>
      </c>
      <c r="C136" s="4" t="s">
        <v>2679</v>
      </c>
      <c r="D136">
        <v>1056798871</v>
      </c>
      <c r="E136" t="s">
        <v>54</v>
      </c>
      <c r="F136" t="s">
        <v>5267</v>
      </c>
      <c r="G136" s="4">
        <v>2000000</v>
      </c>
      <c r="H136" s="4">
        <v>0</v>
      </c>
      <c r="I136" s="4">
        <v>534</v>
      </c>
      <c r="J136" s="4">
        <v>1999466</v>
      </c>
      <c r="M136" s="159">
        <v>127000000</v>
      </c>
      <c r="N136" s="160">
        <v>2</v>
      </c>
      <c r="P136" s="4">
        <v>8000000</v>
      </c>
      <c r="Q136" s="4">
        <v>28</v>
      </c>
      <c r="R136" s="4">
        <f t="shared" si="2"/>
        <v>224000000</v>
      </c>
    </row>
    <row r="137" spans="1:18">
      <c r="A137" s="4">
        <v>3</v>
      </c>
      <c r="B137">
        <v>13</v>
      </c>
      <c r="C137" s="4" t="s">
        <v>2720</v>
      </c>
      <c r="D137">
        <v>1073513634</v>
      </c>
      <c r="E137" t="s">
        <v>54</v>
      </c>
      <c r="F137" t="s">
        <v>5267</v>
      </c>
      <c r="G137" s="4">
        <v>3000000</v>
      </c>
      <c r="H137" s="4">
        <v>0</v>
      </c>
      <c r="I137" s="4">
        <v>800</v>
      </c>
      <c r="J137" s="4">
        <v>2999200</v>
      </c>
      <c r="M137" s="159">
        <v>130000000</v>
      </c>
      <c r="N137" s="160">
        <v>2</v>
      </c>
      <c r="P137" s="4">
        <v>100000000</v>
      </c>
      <c r="Q137" s="4">
        <v>28</v>
      </c>
      <c r="R137" s="4">
        <f t="shared" si="2"/>
        <v>2800000000</v>
      </c>
    </row>
    <row r="138" spans="1:18">
      <c r="A138" s="4">
        <v>3</v>
      </c>
      <c r="B138">
        <v>14</v>
      </c>
      <c r="C138" s="4" t="s">
        <v>1861</v>
      </c>
      <c r="D138">
        <v>1116543021</v>
      </c>
      <c r="E138" t="s">
        <v>54</v>
      </c>
      <c r="F138" t="s">
        <v>5267</v>
      </c>
      <c r="G138" s="4">
        <v>4500000</v>
      </c>
      <c r="H138" s="4">
        <v>0</v>
      </c>
      <c r="I138" s="4">
        <v>1200</v>
      </c>
      <c r="J138" s="4">
        <v>4498800</v>
      </c>
      <c r="M138" s="159">
        <v>131000000</v>
      </c>
      <c r="N138" s="160">
        <v>1</v>
      </c>
      <c r="P138" s="4">
        <v>6000000</v>
      </c>
      <c r="Q138" s="4">
        <v>33</v>
      </c>
      <c r="R138" s="4">
        <f t="shared" si="2"/>
        <v>198000000</v>
      </c>
    </row>
    <row r="139" spans="1:18">
      <c r="A139" s="4">
        <v>3</v>
      </c>
      <c r="B139">
        <v>15</v>
      </c>
      <c r="C139" s="4" t="s">
        <v>6726</v>
      </c>
      <c r="D139">
        <v>1095485926</v>
      </c>
      <c r="E139" t="s">
        <v>54</v>
      </c>
      <c r="F139" t="s">
        <v>5267</v>
      </c>
      <c r="G139" s="4">
        <v>5000000</v>
      </c>
      <c r="H139" s="4">
        <v>0</v>
      </c>
      <c r="I139" s="4">
        <v>1334</v>
      </c>
      <c r="J139" s="4">
        <v>4998666</v>
      </c>
      <c r="M139" s="159">
        <v>135000000</v>
      </c>
      <c r="N139" s="160">
        <v>2</v>
      </c>
      <c r="P139" s="4">
        <v>40000000</v>
      </c>
      <c r="Q139" s="4">
        <v>35</v>
      </c>
      <c r="R139" s="4">
        <f t="shared" si="2"/>
        <v>1400000000</v>
      </c>
    </row>
    <row r="140" spans="1:18">
      <c r="A140" s="4">
        <v>3</v>
      </c>
      <c r="B140">
        <v>16</v>
      </c>
      <c r="C140" s="4" t="s">
        <v>2870</v>
      </c>
      <c r="D140">
        <v>1057588288</v>
      </c>
      <c r="E140" t="s">
        <v>54</v>
      </c>
      <c r="F140" t="s">
        <v>5267</v>
      </c>
      <c r="G140" s="4">
        <v>5000000</v>
      </c>
      <c r="H140" s="4">
        <v>0</v>
      </c>
      <c r="I140" s="4">
        <v>1334</v>
      </c>
      <c r="J140" s="4">
        <v>4998666</v>
      </c>
      <c r="M140" s="159">
        <v>136000000</v>
      </c>
      <c r="N140" s="160">
        <v>1</v>
      </c>
      <c r="P140" s="4">
        <v>60000000</v>
      </c>
      <c r="Q140" s="4">
        <v>36</v>
      </c>
      <c r="R140" s="4">
        <f t="shared" si="2"/>
        <v>2160000000</v>
      </c>
    </row>
    <row r="141" spans="1:18">
      <c r="A141" s="4">
        <v>3</v>
      </c>
      <c r="B141">
        <v>17</v>
      </c>
      <c r="C141" s="4" t="s">
        <v>6373</v>
      </c>
      <c r="D141">
        <v>52156747</v>
      </c>
      <c r="E141" t="s">
        <v>40</v>
      </c>
      <c r="F141" t="s">
        <v>5267</v>
      </c>
      <c r="G141" s="4">
        <v>7000000</v>
      </c>
      <c r="H141" s="4">
        <v>0</v>
      </c>
      <c r="I141" s="4">
        <v>1167</v>
      </c>
      <c r="J141" s="4">
        <v>6998833</v>
      </c>
      <c r="M141" s="159">
        <v>138000000</v>
      </c>
      <c r="N141" s="160">
        <v>1</v>
      </c>
      <c r="P141" s="4">
        <v>5000000</v>
      </c>
      <c r="Q141" s="4">
        <v>37</v>
      </c>
      <c r="R141" s="4">
        <f t="shared" si="2"/>
        <v>185000000</v>
      </c>
    </row>
    <row r="142" spans="1:18">
      <c r="A142" s="4">
        <v>3</v>
      </c>
      <c r="B142">
        <v>18</v>
      </c>
      <c r="C142" s="4" t="s">
        <v>2691</v>
      </c>
      <c r="D142">
        <v>51966970</v>
      </c>
      <c r="E142" t="s">
        <v>40</v>
      </c>
      <c r="F142" t="s">
        <v>5267</v>
      </c>
      <c r="G142" s="4">
        <v>10000000</v>
      </c>
      <c r="H142" s="4">
        <v>0</v>
      </c>
      <c r="I142" s="4">
        <v>1667</v>
      </c>
      <c r="J142" s="4">
        <v>9998333</v>
      </c>
      <c r="M142" s="159">
        <v>140000000</v>
      </c>
      <c r="N142" s="160">
        <v>7</v>
      </c>
      <c r="P142" s="4">
        <v>30000000</v>
      </c>
      <c r="Q142" s="4">
        <v>38</v>
      </c>
      <c r="R142" s="4">
        <f t="shared" si="2"/>
        <v>1140000000</v>
      </c>
    </row>
    <row r="143" spans="1:18">
      <c r="A143" s="4">
        <v>3</v>
      </c>
      <c r="B143">
        <v>19</v>
      </c>
      <c r="C143" s="4" t="s">
        <v>1825</v>
      </c>
      <c r="D143">
        <v>80829481</v>
      </c>
      <c r="E143" t="s">
        <v>54</v>
      </c>
      <c r="F143" t="s">
        <v>5267</v>
      </c>
      <c r="G143" s="4">
        <v>70000000</v>
      </c>
      <c r="H143" s="4">
        <v>0</v>
      </c>
      <c r="I143" s="4">
        <v>18667</v>
      </c>
      <c r="J143" s="4">
        <v>69981333</v>
      </c>
      <c r="M143" s="159">
        <v>142000000</v>
      </c>
      <c r="N143" s="160">
        <v>2</v>
      </c>
      <c r="P143" s="4">
        <v>70000000</v>
      </c>
      <c r="Q143" s="4">
        <v>40</v>
      </c>
      <c r="R143" s="4">
        <f t="shared" si="2"/>
        <v>2800000000</v>
      </c>
    </row>
    <row r="144" spans="1:18">
      <c r="A144" s="4">
        <v>3</v>
      </c>
      <c r="B144">
        <v>20</v>
      </c>
      <c r="C144" s="4" t="s">
        <v>2832</v>
      </c>
      <c r="D144">
        <v>1106332725</v>
      </c>
      <c r="E144" t="s">
        <v>54</v>
      </c>
      <c r="F144" t="s">
        <v>5267</v>
      </c>
      <c r="G144" s="4">
        <v>60000000</v>
      </c>
      <c r="H144" s="4">
        <v>0</v>
      </c>
      <c r="I144" s="4">
        <v>16000</v>
      </c>
      <c r="J144" s="4">
        <v>59984000</v>
      </c>
      <c r="M144" s="159">
        <v>144000000</v>
      </c>
      <c r="N144" s="160">
        <v>1</v>
      </c>
      <c r="P144" s="4">
        <v>50000000</v>
      </c>
      <c r="Q144" s="4">
        <v>58</v>
      </c>
      <c r="R144" s="4">
        <f t="shared" si="2"/>
        <v>2900000000</v>
      </c>
    </row>
    <row r="145" spans="1:18">
      <c r="A145" s="8">
        <v>3</v>
      </c>
      <c r="B145" s="7">
        <v>21</v>
      </c>
      <c r="C145" s="8" t="s">
        <v>2495</v>
      </c>
      <c r="D145">
        <v>79719456</v>
      </c>
      <c r="E145" t="s">
        <v>45</v>
      </c>
      <c r="F145" t="s">
        <v>5267</v>
      </c>
      <c r="G145" s="4">
        <v>75000000</v>
      </c>
      <c r="H145" s="4">
        <v>0</v>
      </c>
      <c r="I145" s="4">
        <v>20000</v>
      </c>
      <c r="J145" s="4">
        <v>74980000</v>
      </c>
      <c r="M145" s="159">
        <v>145000000</v>
      </c>
      <c r="N145" s="160">
        <v>1</v>
      </c>
      <c r="P145" s="4">
        <v>150000000</v>
      </c>
      <c r="Q145" s="4">
        <v>68</v>
      </c>
      <c r="R145" s="4">
        <f t="shared" si="2"/>
        <v>10200000000</v>
      </c>
    </row>
    <row r="146" spans="1:18">
      <c r="A146" s="4">
        <v>3</v>
      </c>
      <c r="B146">
        <v>22</v>
      </c>
      <c r="C146" s="4" t="s">
        <v>2613</v>
      </c>
      <c r="D146">
        <v>19332190</v>
      </c>
      <c r="E146" t="s">
        <v>45</v>
      </c>
      <c r="F146" t="s">
        <v>5267</v>
      </c>
      <c r="G146" s="4">
        <v>11000000</v>
      </c>
      <c r="H146" s="4">
        <v>0</v>
      </c>
      <c r="I146" s="4">
        <v>2934</v>
      </c>
      <c r="J146" s="4">
        <v>10997066</v>
      </c>
      <c r="M146" s="159">
        <v>150000000</v>
      </c>
      <c r="N146" s="160">
        <v>68</v>
      </c>
      <c r="P146" s="4">
        <v>10000000</v>
      </c>
      <c r="Q146" s="4">
        <v>301</v>
      </c>
      <c r="R146" s="4">
        <f>+P146*Q146</f>
        <v>3010000000</v>
      </c>
    </row>
    <row r="147" spans="1:18">
      <c r="A147" s="4">
        <v>3</v>
      </c>
      <c r="B147">
        <v>23</v>
      </c>
      <c r="C147" t="s">
        <v>2374</v>
      </c>
      <c r="D147">
        <v>10026359</v>
      </c>
      <c r="E147" t="s">
        <v>45</v>
      </c>
      <c r="F147" t="s">
        <v>5268</v>
      </c>
      <c r="G147" s="4">
        <v>110000000</v>
      </c>
      <c r="H147" s="4">
        <v>66283890</v>
      </c>
      <c r="I147" s="4">
        <v>29334</v>
      </c>
      <c r="J147" s="4">
        <v>43686776</v>
      </c>
      <c r="M147" s="159" t="s">
        <v>6716</v>
      </c>
      <c r="N147" s="160">
        <v>1461</v>
      </c>
      <c r="P147" s="4" t="s">
        <v>6716</v>
      </c>
      <c r="Q147" s="4">
        <v>1461</v>
      </c>
      <c r="R147" s="4">
        <f>SUM(R2:R146)</f>
        <v>65319338880</v>
      </c>
    </row>
    <row r="148" spans="1:18">
      <c r="A148" s="4">
        <v>3</v>
      </c>
      <c r="B148">
        <v>24</v>
      </c>
      <c r="C148" t="s">
        <v>2579</v>
      </c>
      <c r="D148">
        <v>1032404802</v>
      </c>
      <c r="E148" t="s">
        <v>54</v>
      </c>
      <c r="F148" t="s">
        <v>5267</v>
      </c>
      <c r="G148" s="4">
        <v>32000000</v>
      </c>
      <c r="H148" s="4">
        <v>0</v>
      </c>
      <c r="I148" s="4">
        <v>8534</v>
      </c>
      <c r="J148" s="4">
        <v>31991466</v>
      </c>
    </row>
    <row r="149" spans="1:18">
      <c r="A149" s="4">
        <v>3</v>
      </c>
      <c r="B149">
        <v>25</v>
      </c>
      <c r="C149" t="s">
        <v>1920</v>
      </c>
      <c r="D149">
        <v>1057582592</v>
      </c>
      <c r="E149" t="s">
        <v>54</v>
      </c>
      <c r="F149" t="s">
        <v>5268</v>
      </c>
      <c r="G149" s="4">
        <v>70000000</v>
      </c>
      <c r="H149" s="4">
        <v>34369417</v>
      </c>
      <c r="I149" s="4">
        <v>18667</v>
      </c>
      <c r="J149" s="4">
        <v>35611916</v>
      </c>
    </row>
    <row r="150" spans="1:18">
      <c r="A150" s="4">
        <v>3</v>
      </c>
      <c r="B150">
        <v>26</v>
      </c>
      <c r="C150" t="s">
        <v>2489</v>
      </c>
      <c r="D150">
        <v>1022331792</v>
      </c>
      <c r="E150" t="s">
        <v>54</v>
      </c>
      <c r="F150" t="s">
        <v>5267</v>
      </c>
      <c r="G150" s="4">
        <v>97000000</v>
      </c>
      <c r="H150" s="4">
        <v>0</v>
      </c>
      <c r="I150" s="4">
        <v>25867</v>
      </c>
      <c r="J150" s="4">
        <v>96974133</v>
      </c>
    </row>
    <row r="151" spans="1:18">
      <c r="A151" s="4">
        <v>3</v>
      </c>
      <c r="B151">
        <v>27</v>
      </c>
      <c r="C151" t="s">
        <v>2561</v>
      </c>
      <c r="D151">
        <v>93376244</v>
      </c>
      <c r="E151" t="s">
        <v>45</v>
      </c>
      <c r="F151" t="s">
        <v>5267</v>
      </c>
      <c r="G151" s="4">
        <v>42000000</v>
      </c>
      <c r="H151" s="4">
        <v>0</v>
      </c>
      <c r="I151" s="4">
        <v>11200</v>
      </c>
      <c r="J151" s="4">
        <v>41988800</v>
      </c>
    </row>
    <row r="152" spans="1:18">
      <c r="A152" s="4">
        <v>3</v>
      </c>
      <c r="B152">
        <v>28</v>
      </c>
      <c r="C152" t="s">
        <v>2529</v>
      </c>
      <c r="D152">
        <v>46365934</v>
      </c>
      <c r="E152" t="s">
        <v>45</v>
      </c>
      <c r="F152" t="s">
        <v>5268</v>
      </c>
      <c r="G152" s="4">
        <v>50000000</v>
      </c>
      <c r="H152" s="4">
        <v>12871477</v>
      </c>
      <c r="I152" s="4">
        <v>13334</v>
      </c>
      <c r="J152" s="4">
        <v>37115189</v>
      </c>
    </row>
    <row r="153" spans="1:18">
      <c r="A153" s="4">
        <v>3</v>
      </c>
      <c r="B153">
        <v>29</v>
      </c>
      <c r="C153" t="s">
        <v>2583</v>
      </c>
      <c r="D153">
        <v>51910650</v>
      </c>
      <c r="E153" t="s">
        <v>84</v>
      </c>
      <c r="F153" t="s">
        <v>5268</v>
      </c>
      <c r="G153" s="4">
        <v>43000000</v>
      </c>
      <c r="H153" s="4">
        <v>20080416</v>
      </c>
      <c r="I153" s="4">
        <v>11467</v>
      </c>
      <c r="J153" s="4">
        <v>22908117</v>
      </c>
    </row>
    <row r="154" spans="1:18">
      <c r="A154" s="4">
        <v>3</v>
      </c>
      <c r="B154">
        <v>30</v>
      </c>
      <c r="C154" t="s">
        <v>2601</v>
      </c>
      <c r="D154">
        <v>1026563954</v>
      </c>
      <c r="E154" t="s">
        <v>54</v>
      </c>
      <c r="F154" t="s">
        <v>5267</v>
      </c>
      <c r="G154" s="4">
        <v>56000000</v>
      </c>
      <c r="H154" s="4">
        <v>0</v>
      </c>
      <c r="I154" s="4">
        <v>14934</v>
      </c>
      <c r="J154" s="4">
        <v>55985066</v>
      </c>
    </row>
    <row r="155" spans="1:18">
      <c r="A155" s="4">
        <v>3</v>
      </c>
      <c r="B155">
        <v>31</v>
      </c>
      <c r="C155" t="s">
        <v>2917</v>
      </c>
      <c r="D155">
        <v>1069737887</v>
      </c>
      <c r="E155" t="s">
        <v>54</v>
      </c>
      <c r="F155" t="s">
        <v>5267</v>
      </c>
      <c r="G155" s="4">
        <v>58000000</v>
      </c>
      <c r="H155" s="4">
        <v>0</v>
      </c>
      <c r="I155" s="4">
        <v>15467</v>
      </c>
      <c r="J155" s="4">
        <v>57984533</v>
      </c>
    </row>
    <row r="156" spans="1:18">
      <c r="A156" s="4">
        <v>3</v>
      </c>
      <c r="B156">
        <v>32</v>
      </c>
      <c r="C156" t="s">
        <v>2607</v>
      </c>
      <c r="D156">
        <v>51962391</v>
      </c>
      <c r="E156" t="s">
        <v>84</v>
      </c>
      <c r="F156" t="s">
        <v>5268</v>
      </c>
      <c r="G156" s="4">
        <v>59000000</v>
      </c>
      <c r="H156" s="4">
        <v>22793983</v>
      </c>
      <c r="I156" s="4">
        <v>15734</v>
      </c>
      <c r="J156" s="4">
        <v>36190283</v>
      </c>
    </row>
    <row r="157" spans="1:18">
      <c r="A157" s="4">
        <v>3</v>
      </c>
      <c r="B157">
        <v>33</v>
      </c>
      <c r="C157" t="s">
        <v>2828</v>
      </c>
      <c r="D157">
        <v>31655184</v>
      </c>
      <c r="E157" t="s">
        <v>54</v>
      </c>
      <c r="F157" t="s">
        <v>5268</v>
      </c>
      <c r="G157" s="4">
        <v>100000000</v>
      </c>
      <c r="H157" s="4">
        <v>1119924</v>
      </c>
      <c r="I157" s="4">
        <v>26667</v>
      </c>
      <c r="J157" s="4">
        <v>98853409</v>
      </c>
    </row>
    <row r="158" spans="1:18">
      <c r="A158" s="4">
        <v>3</v>
      </c>
      <c r="B158">
        <v>34</v>
      </c>
      <c r="C158" t="s">
        <v>2656</v>
      </c>
      <c r="D158">
        <v>93410159</v>
      </c>
      <c r="E158" t="s">
        <v>54</v>
      </c>
      <c r="F158" t="s">
        <v>5267</v>
      </c>
      <c r="G158" s="4">
        <v>30000000</v>
      </c>
      <c r="H158" s="4">
        <v>0</v>
      </c>
      <c r="I158" s="4">
        <v>8000</v>
      </c>
      <c r="J158" s="4">
        <v>29992000</v>
      </c>
    </row>
    <row r="159" spans="1:18">
      <c r="A159" s="4">
        <v>3</v>
      </c>
      <c r="B159">
        <v>35</v>
      </c>
      <c r="C159" t="s">
        <v>2737</v>
      </c>
      <c r="D159">
        <v>1035223725</v>
      </c>
      <c r="E159" t="s">
        <v>54</v>
      </c>
      <c r="F159" t="s">
        <v>5267</v>
      </c>
      <c r="G159" s="4">
        <v>65000000</v>
      </c>
      <c r="H159" s="4">
        <v>0</v>
      </c>
      <c r="I159" s="4">
        <v>17334</v>
      </c>
      <c r="J159" s="4">
        <v>64982666</v>
      </c>
    </row>
    <row r="160" spans="1:18">
      <c r="A160" s="4">
        <v>3</v>
      </c>
      <c r="B160">
        <v>36</v>
      </c>
      <c r="C160" t="s">
        <v>6727</v>
      </c>
      <c r="D160">
        <v>80257848</v>
      </c>
      <c r="E160" t="s">
        <v>54</v>
      </c>
      <c r="F160" t="s">
        <v>5268</v>
      </c>
      <c r="G160" s="4">
        <v>50000000</v>
      </c>
      <c r="H160" s="4">
        <v>3585659</v>
      </c>
      <c r="I160" s="4">
        <v>13334</v>
      </c>
      <c r="J160" s="4">
        <v>46401007</v>
      </c>
    </row>
    <row r="161" spans="1:10">
      <c r="A161" s="4">
        <v>3</v>
      </c>
      <c r="B161">
        <v>37</v>
      </c>
      <c r="C161" t="s">
        <v>2797</v>
      </c>
      <c r="D161">
        <v>1105785963</v>
      </c>
      <c r="E161" t="s">
        <v>54</v>
      </c>
      <c r="F161" t="s">
        <v>5267</v>
      </c>
      <c r="G161" s="4">
        <v>30000000</v>
      </c>
      <c r="H161" s="4">
        <v>0</v>
      </c>
      <c r="I161" s="4">
        <v>8000</v>
      </c>
      <c r="J161" s="4">
        <v>29992000</v>
      </c>
    </row>
    <row r="162" spans="1:10">
      <c r="A162" s="4">
        <v>3</v>
      </c>
      <c r="B162">
        <v>38</v>
      </c>
      <c r="C162" t="s">
        <v>2753</v>
      </c>
      <c r="D162">
        <v>88034034</v>
      </c>
      <c r="E162" t="s">
        <v>54</v>
      </c>
      <c r="F162" t="s">
        <v>5268</v>
      </c>
      <c r="G162" s="4">
        <v>91000000</v>
      </c>
      <c r="H162" s="4">
        <v>14374353</v>
      </c>
      <c r="I162" s="4">
        <v>24267</v>
      </c>
      <c r="J162" s="4">
        <v>76601380</v>
      </c>
    </row>
    <row r="163" spans="1:10">
      <c r="A163" s="4">
        <v>3</v>
      </c>
      <c r="B163">
        <v>39</v>
      </c>
      <c r="C163" t="s">
        <v>2815</v>
      </c>
      <c r="D163">
        <v>1103096053</v>
      </c>
      <c r="E163" t="s">
        <v>54</v>
      </c>
      <c r="F163" t="s">
        <v>5267</v>
      </c>
      <c r="G163" s="4">
        <v>57000000</v>
      </c>
      <c r="H163" s="4">
        <v>0</v>
      </c>
      <c r="I163" s="4">
        <v>15200</v>
      </c>
      <c r="J163" s="4">
        <v>56984800</v>
      </c>
    </row>
    <row r="164" spans="1:10">
      <c r="A164" s="4">
        <v>3</v>
      </c>
      <c r="B164">
        <v>40</v>
      </c>
      <c r="C164" t="s">
        <v>2747</v>
      </c>
      <c r="D164">
        <v>1110458246</v>
      </c>
      <c r="E164" t="s">
        <v>54</v>
      </c>
      <c r="F164" t="s">
        <v>5268</v>
      </c>
      <c r="G164" s="4">
        <v>51000000</v>
      </c>
      <c r="H164" s="4">
        <v>25496176</v>
      </c>
      <c r="I164" s="4">
        <v>13600</v>
      </c>
      <c r="J164" s="4">
        <v>25490224</v>
      </c>
    </row>
    <row r="165" spans="1:10">
      <c r="A165" s="4">
        <v>3</v>
      </c>
      <c r="B165">
        <v>41</v>
      </c>
      <c r="C165" t="s">
        <v>2805</v>
      </c>
      <c r="D165">
        <v>51896053</v>
      </c>
      <c r="E165" t="s">
        <v>84</v>
      </c>
      <c r="F165" t="s">
        <v>5268</v>
      </c>
      <c r="G165" s="4">
        <v>31000000</v>
      </c>
      <c r="H165" s="4">
        <v>22390497</v>
      </c>
      <c r="I165" s="4">
        <v>8267</v>
      </c>
      <c r="J165" s="4">
        <v>8601236</v>
      </c>
    </row>
    <row r="166" spans="1:10">
      <c r="A166" s="4">
        <v>3</v>
      </c>
      <c r="B166">
        <v>42</v>
      </c>
      <c r="C166" t="s">
        <v>2795</v>
      </c>
      <c r="D166">
        <v>73203955</v>
      </c>
      <c r="E166" t="s">
        <v>54</v>
      </c>
      <c r="F166" t="s">
        <v>5267</v>
      </c>
      <c r="G166" s="4">
        <v>21000000</v>
      </c>
      <c r="H166" s="4">
        <v>0</v>
      </c>
      <c r="I166" s="4">
        <v>5600</v>
      </c>
      <c r="J166" s="4">
        <v>20994400</v>
      </c>
    </row>
    <row r="167" spans="1:10">
      <c r="A167" s="4">
        <v>3</v>
      </c>
      <c r="B167">
        <v>43</v>
      </c>
      <c r="C167" t="s">
        <v>2844</v>
      </c>
      <c r="D167">
        <v>1023872046</v>
      </c>
      <c r="E167" t="s">
        <v>54</v>
      </c>
      <c r="F167" t="s">
        <v>5267</v>
      </c>
      <c r="G167" s="4">
        <v>72000000</v>
      </c>
      <c r="H167" s="4">
        <v>0</v>
      </c>
      <c r="I167" s="4">
        <v>19200</v>
      </c>
      <c r="J167" s="4">
        <v>71980800</v>
      </c>
    </row>
    <row r="168" spans="1:10">
      <c r="A168" s="4">
        <v>3</v>
      </c>
      <c r="B168">
        <v>44</v>
      </c>
      <c r="C168" t="s">
        <v>2848</v>
      </c>
      <c r="D168">
        <v>86077633</v>
      </c>
      <c r="E168" t="s">
        <v>54</v>
      </c>
      <c r="F168" t="s">
        <v>5268</v>
      </c>
      <c r="G168" s="4">
        <v>94000000</v>
      </c>
      <c r="H168" s="4">
        <v>906127</v>
      </c>
      <c r="I168" s="4">
        <v>25067</v>
      </c>
      <c r="J168" s="4">
        <v>93068806</v>
      </c>
    </row>
    <row r="169" spans="1:10">
      <c r="A169" s="4">
        <v>3</v>
      </c>
      <c r="B169">
        <v>45</v>
      </c>
      <c r="C169" t="s">
        <v>2893</v>
      </c>
      <c r="D169">
        <v>1061692930</v>
      </c>
      <c r="E169" t="s">
        <v>54</v>
      </c>
      <c r="F169" t="s">
        <v>5267</v>
      </c>
      <c r="G169" s="4">
        <v>93000000</v>
      </c>
      <c r="H169" s="4">
        <v>0</v>
      </c>
      <c r="I169" s="4">
        <v>24800</v>
      </c>
      <c r="J169" s="4">
        <v>92975200</v>
      </c>
    </row>
    <row r="170" spans="1:10">
      <c r="A170" s="4">
        <v>3</v>
      </c>
      <c r="B170">
        <v>46</v>
      </c>
      <c r="C170" t="s">
        <v>6728</v>
      </c>
      <c r="D170">
        <v>1122118793</v>
      </c>
      <c r="E170" t="s">
        <v>54</v>
      </c>
      <c r="F170" t="s">
        <v>5267</v>
      </c>
      <c r="G170" s="4">
        <v>21000000</v>
      </c>
      <c r="H170" s="4">
        <v>0</v>
      </c>
      <c r="I170" s="4">
        <v>5600</v>
      </c>
      <c r="J170" s="4">
        <v>20994400</v>
      </c>
    </row>
    <row r="171" spans="1:10">
      <c r="A171" s="4">
        <v>3</v>
      </c>
      <c r="B171">
        <v>47</v>
      </c>
      <c r="C171" t="s">
        <v>6729</v>
      </c>
      <c r="D171">
        <v>1113655732</v>
      </c>
      <c r="E171" t="s">
        <v>54</v>
      </c>
      <c r="F171" t="s">
        <v>5267</v>
      </c>
      <c r="G171" s="4">
        <v>17000000</v>
      </c>
      <c r="H171" s="4">
        <v>0</v>
      </c>
      <c r="I171" s="4">
        <v>4534</v>
      </c>
      <c r="J171" s="4">
        <v>16995466</v>
      </c>
    </row>
    <row r="172" spans="1:10">
      <c r="A172" s="4">
        <v>3</v>
      </c>
      <c r="B172">
        <v>48</v>
      </c>
      <c r="C172" t="s">
        <v>3029</v>
      </c>
      <c r="D172">
        <v>1061708293</v>
      </c>
      <c r="E172" t="s">
        <v>54</v>
      </c>
      <c r="F172" t="s">
        <v>5267</v>
      </c>
      <c r="G172" s="4">
        <v>79000000</v>
      </c>
      <c r="H172" s="4">
        <v>0</v>
      </c>
      <c r="I172" s="4">
        <v>21067</v>
      </c>
      <c r="J172" s="4">
        <v>78978933</v>
      </c>
    </row>
    <row r="173" spans="1:10">
      <c r="A173" s="4">
        <v>3</v>
      </c>
      <c r="B173">
        <v>49</v>
      </c>
      <c r="C173" t="s">
        <v>2911</v>
      </c>
      <c r="D173">
        <v>1032401180</v>
      </c>
      <c r="E173" t="s">
        <v>54</v>
      </c>
      <c r="F173" t="s">
        <v>5267</v>
      </c>
      <c r="G173" s="4">
        <v>59000000</v>
      </c>
      <c r="H173" s="4">
        <v>0</v>
      </c>
      <c r="I173" s="4">
        <v>15734</v>
      </c>
      <c r="J173" s="4">
        <v>58984266</v>
      </c>
    </row>
    <row r="174" spans="1:10">
      <c r="A174" s="4">
        <v>3</v>
      </c>
      <c r="B174">
        <v>50</v>
      </c>
      <c r="C174" t="s">
        <v>3009</v>
      </c>
      <c r="D174">
        <v>1071163788</v>
      </c>
      <c r="E174" t="s">
        <v>54</v>
      </c>
      <c r="F174" t="s">
        <v>5267</v>
      </c>
      <c r="G174" s="4">
        <v>45000000</v>
      </c>
      <c r="H174" s="4">
        <v>0</v>
      </c>
      <c r="I174" s="4">
        <v>12000</v>
      </c>
      <c r="J174" s="4">
        <v>44988000</v>
      </c>
    </row>
    <row r="175" spans="1:10">
      <c r="A175" s="4">
        <v>3</v>
      </c>
      <c r="B175">
        <v>51</v>
      </c>
      <c r="C175" t="s">
        <v>369</v>
      </c>
      <c r="D175">
        <v>1069724217</v>
      </c>
      <c r="E175" t="s">
        <v>54</v>
      </c>
      <c r="F175" t="s">
        <v>5267</v>
      </c>
      <c r="G175" s="4">
        <v>75000000</v>
      </c>
      <c r="H175" s="4">
        <v>0</v>
      </c>
      <c r="I175" s="4">
        <v>20000</v>
      </c>
      <c r="J175" s="4">
        <v>74980000</v>
      </c>
    </row>
    <row r="176" spans="1:10">
      <c r="A176" s="4">
        <v>3</v>
      </c>
      <c r="B176">
        <v>52</v>
      </c>
      <c r="C176" t="s">
        <v>235</v>
      </c>
      <c r="D176">
        <v>80070147</v>
      </c>
      <c r="E176" t="s">
        <v>54</v>
      </c>
      <c r="F176" t="s">
        <v>5268</v>
      </c>
      <c r="G176" s="4">
        <v>108000000</v>
      </c>
      <c r="H176" s="4">
        <v>2067870</v>
      </c>
      <c r="I176" s="4">
        <v>28800</v>
      </c>
      <c r="J176" s="4">
        <v>105903330</v>
      </c>
    </row>
    <row r="177" spans="1:10">
      <c r="A177" s="4">
        <v>3</v>
      </c>
      <c r="B177">
        <v>53</v>
      </c>
      <c r="C177" t="s">
        <v>2370</v>
      </c>
      <c r="D177">
        <v>79745533</v>
      </c>
      <c r="E177" t="s">
        <v>45</v>
      </c>
      <c r="F177" t="s">
        <v>5268</v>
      </c>
      <c r="G177" s="4">
        <v>120000000</v>
      </c>
      <c r="H177" s="4">
        <v>33592225</v>
      </c>
      <c r="I177" s="4">
        <v>32000</v>
      </c>
      <c r="J177" s="4">
        <v>86375775</v>
      </c>
    </row>
    <row r="178" spans="1:10">
      <c r="A178" s="4">
        <v>3</v>
      </c>
      <c r="B178">
        <v>54</v>
      </c>
      <c r="C178" t="s">
        <v>2372</v>
      </c>
      <c r="D178">
        <v>7162247</v>
      </c>
      <c r="E178" t="s">
        <v>45</v>
      </c>
      <c r="F178" t="s">
        <v>5267</v>
      </c>
      <c r="G178" s="4">
        <v>22000000</v>
      </c>
      <c r="H178" s="4">
        <v>0</v>
      </c>
      <c r="I178" s="4">
        <v>5867</v>
      </c>
      <c r="J178" s="4">
        <v>21994133</v>
      </c>
    </row>
    <row r="179" spans="1:10">
      <c r="A179" s="4">
        <v>3</v>
      </c>
      <c r="B179">
        <v>55</v>
      </c>
      <c r="C179" t="s">
        <v>2352</v>
      </c>
      <c r="D179">
        <v>52338670</v>
      </c>
      <c r="E179" t="s">
        <v>45</v>
      </c>
      <c r="F179" t="s">
        <v>5267</v>
      </c>
      <c r="G179" s="4">
        <v>60000000</v>
      </c>
      <c r="H179" s="4">
        <v>0</v>
      </c>
      <c r="I179" s="4">
        <v>16000</v>
      </c>
      <c r="J179" s="4">
        <v>59984000</v>
      </c>
    </row>
    <row r="180" spans="1:10">
      <c r="A180" s="4">
        <v>3</v>
      </c>
      <c r="B180">
        <v>56</v>
      </c>
      <c r="C180" t="s">
        <v>2376</v>
      </c>
      <c r="D180">
        <v>54259391</v>
      </c>
      <c r="E180" t="s">
        <v>45</v>
      </c>
      <c r="F180" t="s">
        <v>5267</v>
      </c>
      <c r="G180" s="4">
        <v>30000000</v>
      </c>
      <c r="H180" s="4">
        <v>0</v>
      </c>
      <c r="I180" s="4">
        <v>8000</v>
      </c>
      <c r="J180" s="4">
        <v>29992000</v>
      </c>
    </row>
    <row r="181" spans="1:10">
      <c r="A181" s="4">
        <v>3</v>
      </c>
      <c r="B181">
        <v>57</v>
      </c>
      <c r="C181" t="s">
        <v>2390</v>
      </c>
      <c r="D181">
        <v>4211421</v>
      </c>
      <c r="E181" t="s">
        <v>45</v>
      </c>
      <c r="F181" t="s">
        <v>5268</v>
      </c>
      <c r="G181" s="4">
        <v>107000000</v>
      </c>
      <c r="H181" s="4">
        <v>68113934</v>
      </c>
      <c r="I181" s="4">
        <v>28534</v>
      </c>
      <c r="J181" s="4">
        <v>38857532</v>
      </c>
    </row>
    <row r="182" spans="1:10">
      <c r="A182" s="4">
        <v>3</v>
      </c>
      <c r="B182">
        <v>58</v>
      </c>
      <c r="C182" t="s">
        <v>2493</v>
      </c>
      <c r="D182">
        <v>66850329</v>
      </c>
      <c r="E182" t="s">
        <v>45</v>
      </c>
      <c r="F182" t="s">
        <v>5268</v>
      </c>
      <c r="G182" s="4">
        <v>79000000</v>
      </c>
      <c r="H182" s="4">
        <v>68361356</v>
      </c>
      <c r="I182" s="4">
        <v>21067</v>
      </c>
      <c r="J182" s="4">
        <v>10617577</v>
      </c>
    </row>
    <row r="183" spans="1:10">
      <c r="A183" s="4">
        <v>3</v>
      </c>
      <c r="B183">
        <v>59</v>
      </c>
      <c r="C183" t="s">
        <v>2340</v>
      </c>
      <c r="D183">
        <v>65698767</v>
      </c>
      <c r="E183" t="s">
        <v>45</v>
      </c>
      <c r="F183" t="s">
        <v>5267</v>
      </c>
      <c r="G183" s="4">
        <v>150000000</v>
      </c>
      <c r="H183" s="4">
        <v>0</v>
      </c>
      <c r="I183" s="4">
        <v>40000</v>
      </c>
      <c r="J183" s="4">
        <v>149960000</v>
      </c>
    </row>
    <row r="184" spans="1:10">
      <c r="A184" s="4">
        <v>3</v>
      </c>
      <c r="B184">
        <v>60</v>
      </c>
      <c r="C184" t="s">
        <v>2465</v>
      </c>
      <c r="D184">
        <v>52285610</v>
      </c>
      <c r="E184" t="s">
        <v>45</v>
      </c>
      <c r="F184" t="s">
        <v>5268</v>
      </c>
      <c r="G184" s="4">
        <v>40000000</v>
      </c>
      <c r="H184" s="4">
        <v>27558558</v>
      </c>
      <c r="I184" s="4">
        <v>10667</v>
      </c>
      <c r="J184" s="4">
        <v>12430775</v>
      </c>
    </row>
    <row r="185" spans="1:10">
      <c r="A185" s="4">
        <v>3</v>
      </c>
      <c r="B185">
        <v>61</v>
      </c>
      <c r="C185" t="s">
        <v>2710</v>
      </c>
      <c r="D185">
        <v>74189287</v>
      </c>
      <c r="E185" t="s">
        <v>54</v>
      </c>
      <c r="F185" t="s">
        <v>5267</v>
      </c>
      <c r="G185" s="4">
        <v>92000000</v>
      </c>
      <c r="H185" s="4">
        <v>0</v>
      </c>
      <c r="I185" s="4">
        <v>24534</v>
      </c>
      <c r="J185" s="4">
        <v>91975466</v>
      </c>
    </row>
    <row r="186" spans="1:10">
      <c r="A186" s="4">
        <v>3</v>
      </c>
      <c r="B186">
        <v>62</v>
      </c>
      <c r="C186" t="s">
        <v>2824</v>
      </c>
      <c r="D186">
        <v>20391615</v>
      </c>
      <c r="E186" t="s">
        <v>45</v>
      </c>
      <c r="F186" t="s">
        <v>5267</v>
      </c>
      <c r="G186" s="4">
        <v>100000000</v>
      </c>
      <c r="H186" s="4">
        <v>0</v>
      </c>
      <c r="I186" s="4">
        <v>26667</v>
      </c>
      <c r="J186" s="4">
        <v>99973333</v>
      </c>
    </row>
    <row r="187" spans="1:10">
      <c r="A187" s="4">
        <v>3</v>
      </c>
      <c r="B187">
        <v>63</v>
      </c>
      <c r="C187" t="s">
        <v>2395</v>
      </c>
      <c r="D187">
        <v>46357749</v>
      </c>
      <c r="E187" t="s">
        <v>45</v>
      </c>
      <c r="F187" t="s">
        <v>5267</v>
      </c>
      <c r="G187" s="4">
        <v>60000000</v>
      </c>
      <c r="H187" s="4">
        <v>0</v>
      </c>
      <c r="I187" s="4">
        <v>16000</v>
      </c>
      <c r="J187" s="4">
        <v>59984000</v>
      </c>
    </row>
    <row r="188" spans="1:10">
      <c r="A188" s="4">
        <v>3</v>
      </c>
      <c r="B188">
        <v>64</v>
      </c>
      <c r="C188" t="s">
        <v>6730</v>
      </c>
      <c r="D188">
        <v>91282187</v>
      </c>
      <c r="E188" t="s">
        <v>45</v>
      </c>
      <c r="F188" t="s">
        <v>5268</v>
      </c>
      <c r="G188" s="4">
        <v>55000000</v>
      </c>
      <c r="H188" s="4">
        <v>1721632</v>
      </c>
      <c r="I188" s="4">
        <v>14667</v>
      </c>
      <c r="J188" s="4">
        <v>53263701</v>
      </c>
    </row>
    <row r="189" spans="1:10">
      <c r="A189" s="4">
        <v>3</v>
      </c>
      <c r="B189">
        <v>65</v>
      </c>
      <c r="C189" t="s">
        <v>2364</v>
      </c>
      <c r="D189">
        <v>23522200</v>
      </c>
      <c r="E189" t="s">
        <v>45</v>
      </c>
      <c r="F189" t="s">
        <v>5268</v>
      </c>
      <c r="G189" s="4">
        <v>33000000</v>
      </c>
      <c r="H189" s="4">
        <v>27052123</v>
      </c>
      <c r="I189" s="4">
        <v>8800</v>
      </c>
      <c r="J189" s="4">
        <v>5939077</v>
      </c>
    </row>
    <row r="190" spans="1:10">
      <c r="A190" s="4">
        <v>3</v>
      </c>
      <c r="B190">
        <v>66</v>
      </c>
      <c r="C190" t="s">
        <v>3075</v>
      </c>
      <c r="D190">
        <v>79922571</v>
      </c>
      <c r="E190" t="s">
        <v>54</v>
      </c>
      <c r="F190" t="s">
        <v>5268</v>
      </c>
      <c r="G190" s="4">
        <v>142000000</v>
      </c>
      <c r="H190" s="4">
        <v>109504232</v>
      </c>
      <c r="I190" s="4">
        <v>23667</v>
      </c>
      <c r="J190" s="4">
        <v>32472101</v>
      </c>
    </row>
    <row r="191" spans="1:10">
      <c r="A191" s="4">
        <v>3</v>
      </c>
      <c r="B191">
        <v>67</v>
      </c>
      <c r="C191" t="s">
        <v>2860</v>
      </c>
      <c r="D191">
        <v>21556388</v>
      </c>
      <c r="E191" t="s">
        <v>54</v>
      </c>
      <c r="F191" t="s">
        <v>5267</v>
      </c>
      <c r="G191" s="4">
        <v>14000000</v>
      </c>
      <c r="H191" s="4">
        <v>0</v>
      </c>
      <c r="I191" s="4">
        <v>2334</v>
      </c>
      <c r="J191" s="4">
        <v>13997666</v>
      </c>
    </row>
    <row r="192" spans="1:10">
      <c r="A192" s="4">
        <v>3</v>
      </c>
      <c r="B192">
        <v>68</v>
      </c>
      <c r="C192" t="s">
        <v>2636</v>
      </c>
      <c r="D192">
        <v>52542532</v>
      </c>
      <c r="E192" t="s">
        <v>54</v>
      </c>
      <c r="F192" t="s">
        <v>5267</v>
      </c>
      <c r="G192" s="4">
        <v>150000000</v>
      </c>
      <c r="H192" s="4">
        <v>0</v>
      </c>
      <c r="I192" s="4">
        <v>25000</v>
      </c>
      <c r="J192" s="4">
        <v>149975000</v>
      </c>
    </row>
    <row r="193" spans="1:10">
      <c r="A193" s="4">
        <v>3</v>
      </c>
      <c r="B193">
        <v>69</v>
      </c>
      <c r="C193" t="s">
        <v>2577</v>
      </c>
      <c r="D193">
        <v>79064282</v>
      </c>
      <c r="E193" t="s">
        <v>54</v>
      </c>
      <c r="F193" t="s">
        <v>5268</v>
      </c>
      <c r="G193" s="4">
        <v>150000000</v>
      </c>
      <c r="H193" s="4">
        <v>37626870</v>
      </c>
      <c r="I193" s="4">
        <v>25000</v>
      </c>
      <c r="J193" s="4">
        <v>112348130</v>
      </c>
    </row>
    <row r="194" spans="1:10">
      <c r="A194" s="4">
        <v>3</v>
      </c>
      <c r="B194">
        <v>70</v>
      </c>
      <c r="C194" t="s">
        <v>2432</v>
      </c>
      <c r="D194">
        <v>80072909</v>
      </c>
      <c r="E194" t="s">
        <v>54</v>
      </c>
      <c r="F194" t="s">
        <v>5268</v>
      </c>
      <c r="G194" s="4">
        <v>150000000</v>
      </c>
      <c r="H194" s="4">
        <v>29887530</v>
      </c>
      <c r="I194" s="4">
        <v>25000</v>
      </c>
      <c r="J194" s="4">
        <v>120087470</v>
      </c>
    </row>
    <row r="195" spans="1:10">
      <c r="A195" s="4">
        <v>3</v>
      </c>
      <c r="B195">
        <v>71</v>
      </c>
      <c r="C195" t="s">
        <v>2463</v>
      </c>
      <c r="D195">
        <v>7177034</v>
      </c>
      <c r="E195" t="s">
        <v>54</v>
      </c>
      <c r="F195" t="s">
        <v>5267</v>
      </c>
      <c r="G195" s="4">
        <v>150000000</v>
      </c>
      <c r="H195" s="4">
        <v>0</v>
      </c>
      <c r="I195" s="4">
        <v>25000</v>
      </c>
      <c r="J195" s="4">
        <v>149975000</v>
      </c>
    </row>
    <row r="196" spans="1:10">
      <c r="A196" s="4">
        <v>3</v>
      </c>
      <c r="B196">
        <v>72</v>
      </c>
      <c r="C196" t="s">
        <v>2630</v>
      </c>
      <c r="D196">
        <v>79923874</v>
      </c>
      <c r="E196" t="s">
        <v>54</v>
      </c>
      <c r="F196" t="s">
        <v>5268</v>
      </c>
      <c r="G196" s="4">
        <v>150000000</v>
      </c>
      <c r="H196" s="4">
        <v>18303718</v>
      </c>
      <c r="I196" s="4">
        <v>25000</v>
      </c>
      <c r="J196" s="4">
        <v>131671282</v>
      </c>
    </row>
    <row r="197" spans="1:10">
      <c r="A197" s="4">
        <v>3</v>
      </c>
      <c r="B197">
        <v>73</v>
      </c>
      <c r="C197" t="s">
        <v>2616</v>
      </c>
      <c r="D197">
        <v>40433752</v>
      </c>
      <c r="E197" t="s">
        <v>54</v>
      </c>
      <c r="F197" t="s">
        <v>5268</v>
      </c>
      <c r="G197" s="4">
        <v>150000000</v>
      </c>
      <c r="H197" s="4">
        <v>7166706</v>
      </c>
      <c r="I197" s="4">
        <v>25000</v>
      </c>
      <c r="J197" s="4">
        <v>142808294</v>
      </c>
    </row>
    <row r="198" spans="1:10">
      <c r="A198" s="4">
        <v>3</v>
      </c>
      <c r="B198">
        <v>74</v>
      </c>
      <c r="C198" t="s">
        <v>2693</v>
      </c>
      <c r="D198">
        <v>55173581</v>
      </c>
      <c r="E198" t="s">
        <v>54</v>
      </c>
      <c r="F198" t="s">
        <v>5268</v>
      </c>
      <c r="G198" s="4">
        <v>60000000</v>
      </c>
      <c r="H198" s="4">
        <v>23835209</v>
      </c>
      <c r="I198" s="4">
        <v>10000</v>
      </c>
      <c r="J198" s="4">
        <v>36154791</v>
      </c>
    </row>
    <row r="199" spans="1:10">
      <c r="A199" s="4">
        <v>4</v>
      </c>
      <c r="B199">
        <v>1</v>
      </c>
      <c r="C199" t="s">
        <v>6731</v>
      </c>
      <c r="D199">
        <v>88266380</v>
      </c>
      <c r="E199" t="s">
        <v>54</v>
      </c>
      <c r="F199" t="s">
        <v>5267</v>
      </c>
      <c r="G199" s="4">
        <v>3000000</v>
      </c>
      <c r="H199" s="4">
        <v>0</v>
      </c>
      <c r="I199" s="4">
        <v>9600</v>
      </c>
      <c r="J199" s="4">
        <v>2990400</v>
      </c>
    </row>
    <row r="200" spans="1:10">
      <c r="A200" s="4">
        <v>4</v>
      </c>
      <c r="B200">
        <v>2</v>
      </c>
      <c r="C200" t="s">
        <v>2932</v>
      </c>
      <c r="D200">
        <v>91449642</v>
      </c>
      <c r="E200" t="s">
        <v>45</v>
      </c>
      <c r="F200" t="s">
        <v>5267</v>
      </c>
      <c r="G200" s="4">
        <v>6000000</v>
      </c>
      <c r="H200" s="4">
        <v>0</v>
      </c>
      <c r="I200" s="4">
        <v>0</v>
      </c>
      <c r="J200" s="4">
        <v>6000000</v>
      </c>
    </row>
    <row r="201" spans="1:10">
      <c r="A201" s="4">
        <v>4</v>
      </c>
      <c r="B201">
        <v>3</v>
      </c>
      <c r="C201" t="s">
        <v>3001</v>
      </c>
      <c r="D201">
        <v>7720848</v>
      </c>
      <c r="E201" t="s">
        <v>54</v>
      </c>
      <c r="F201" t="s">
        <v>5267</v>
      </c>
      <c r="G201" s="4">
        <v>10000000</v>
      </c>
      <c r="H201" s="4">
        <v>0</v>
      </c>
      <c r="I201" s="4">
        <v>32000</v>
      </c>
      <c r="J201" s="4">
        <v>9968000</v>
      </c>
    </row>
    <row r="202" spans="1:10">
      <c r="A202" s="4">
        <v>4</v>
      </c>
      <c r="B202">
        <v>4</v>
      </c>
      <c r="C202" t="s">
        <v>2850</v>
      </c>
      <c r="D202">
        <v>10291774</v>
      </c>
      <c r="E202" t="s">
        <v>54</v>
      </c>
      <c r="F202" t="s">
        <v>5267</v>
      </c>
      <c r="G202" s="4">
        <v>10000000</v>
      </c>
      <c r="H202" s="4">
        <v>0</v>
      </c>
      <c r="I202" s="4">
        <v>32000</v>
      </c>
      <c r="J202" s="4">
        <v>9968000</v>
      </c>
    </row>
    <row r="203" spans="1:10">
      <c r="A203" s="4">
        <v>4</v>
      </c>
      <c r="B203">
        <v>5</v>
      </c>
      <c r="C203" t="s">
        <v>2840</v>
      </c>
      <c r="D203">
        <v>10050889</v>
      </c>
      <c r="E203" t="s">
        <v>54</v>
      </c>
      <c r="F203" t="s">
        <v>5267</v>
      </c>
      <c r="G203" s="4">
        <v>10000000</v>
      </c>
      <c r="H203" s="4">
        <v>0</v>
      </c>
      <c r="I203" s="4">
        <v>32000</v>
      </c>
      <c r="J203" s="4">
        <v>9968000</v>
      </c>
    </row>
    <row r="204" spans="1:10">
      <c r="A204" s="4">
        <v>4</v>
      </c>
      <c r="B204">
        <v>6</v>
      </c>
      <c r="C204" t="s">
        <v>2535</v>
      </c>
      <c r="D204">
        <v>93089194</v>
      </c>
      <c r="E204" t="s">
        <v>45</v>
      </c>
      <c r="F204" t="s">
        <v>5267</v>
      </c>
      <c r="G204" s="4">
        <v>10000000</v>
      </c>
      <c r="H204" s="4">
        <v>0</v>
      </c>
      <c r="I204" s="4">
        <v>0</v>
      </c>
      <c r="J204" s="4">
        <v>10000000</v>
      </c>
    </row>
    <row r="205" spans="1:10">
      <c r="A205" s="4">
        <v>4</v>
      </c>
      <c r="B205">
        <v>7</v>
      </c>
      <c r="C205" t="s">
        <v>3035</v>
      </c>
      <c r="D205">
        <v>1128388565</v>
      </c>
      <c r="E205" t="s">
        <v>54</v>
      </c>
      <c r="F205" t="s">
        <v>5267</v>
      </c>
      <c r="G205" s="4">
        <v>5000000</v>
      </c>
      <c r="H205" s="4">
        <v>0</v>
      </c>
      <c r="I205" s="4">
        <v>16000</v>
      </c>
      <c r="J205" s="4">
        <v>4984000</v>
      </c>
    </row>
    <row r="206" spans="1:10">
      <c r="A206" s="4">
        <v>4</v>
      </c>
      <c r="B206">
        <v>8</v>
      </c>
      <c r="C206" t="s">
        <v>6732</v>
      </c>
      <c r="D206">
        <v>79654070</v>
      </c>
      <c r="E206" t="s">
        <v>45</v>
      </c>
      <c r="F206" t="s">
        <v>5267</v>
      </c>
      <c r="G206" s="4">
        <v>10000000</v>
      </c>
      <c r="H206" s="4">
        <v>0</v>
      </c>
      <c r="I206" s="4">
        <v>0</v>
      </c>
      <c r="J206" s="4">
        <v>10000000</v>
      </c>
    </row>
    <row r="207" spans="1:10">
      <c r="A207" s="4">
        <v>4</v>
      </c>
      <c r="B207">
        <v>9</v>
      </c>
      <c r="C207" t="s">
        <v>2611</v>
      </c>
      <c r="D207">
        <v>79830825</v>
      </c>
      <c r="E207" t="s">
        <v>45</v>
      </c>
      <c r="F207" t="s">
        <v>5267</v>
      </c>
      <c r="G207" s="4">
        <v>5000000</v>
      </c>
      <c r="H207" s="4">
        <v>0</v>
      </c>
      <c r="I207" s="4">
        <v>0</v>
      </c>
      <c r="J207" s="4">
        <v>5000000</v>
      </c>
    </row>
    <row r="208" spans="1:10">
      <c r="A208" s="4">
        <v>4</v>
      </c>
      <c r="B208">
        <v>10</v>
      </c>
      <c r="C208" t="s">
        <v>2807</v>
      </c>
      <c r="D208">
        <v>10768239</v>
      </c>
      <c r="E208" t="s">
        <v>54</v>
      </c>
      <c r="F208" t="s">
        <v>5267</v>
      </c>
      <c r="G208" s="4">
        <v>10000000</v>
      </c>
      <c r="H208" s="4">
        <v>0</v>
      </c>
      <c r="I208" s="4">
        <v>32000</v>
      </c>
      <c r="J208" s="4">
        <v>9968000</v>
      </c>
    </row>
    <row r="209" spans="1:10">
      <c r="A209" s="4">
        <v>4</v>
      </c>
      <c r="B209">
        <v>11</v>
      </c>
      <c r="C209" t="s">
        <v>6733</v>
      </c>
      <c r="D209">
        <v>1121416640</v>
      </c>
      <c r="E209" t="s">
        <v>54</v>
      </c>
      <c r="F209" t="s">
        <v>5267</v>
      </c>
      <c r="G209" s="4">
        <v>8000000</v>
      </c>
      <c r="H209" s="4">
        <v>0</v>
      </c>
      <c r="I209" s="4">
        <v>25600</v>
      </c>
      <c r="J209" s="4">
        <v>7974400</v>
      </c>
    </row>
    <row r="210" spans="1:10">
      <c r="A210" s="4">
        <v>4</v>
      </c>
      <c r="B210">
        <v>12</v>
      </c>
      <c r="C210" t="s">
        <v>2985</v>
      </c>
      <c r="D210">
        <v>4159103</v>
      </c>
      <c r="E210" t="s">
        <v>54</v>
      </c>
      <c r="F210" t="s">
        <v>5267</v>
      </c>
      <c r="G210" s="4">
        <v>5000000</v>
      </c>
      <c r="H210" s="4">
        <v>0</v>
      </c>
      <c r="I210" s="4">
        <v>16000</v>
      </c>
      <c r="J210" s="4">
        <v>4984000</v>
      </c>
    </row>
    <row r="211" spans="1:10">
      <c r="A211" s="4">
        <v>4</v>
      </c>
      <c r="B211">
        <v>13</v>
      </c>
      <c r="C211" t="s">
        <v>2755</v>
      </c>
      <c r="D211">
        <v>93380387</v>
      </c>
      <c r="E211" t="s">
        <v>45</v>
      </c>
      <c r="F211" t="s">
        <v>5267</v>
      </c>
      <c r="G211" s="4">
        <v>10000000</v>
      </c>
      <c r="H211" s="4">
        <v>0</v>
      </c>
      <c r="I211" s="4">
        <v>0</v>
      </c>
      <c r="J211" s="4">
        <v>10000000</v>
      </c>
    </row>
    <row r="212" spans="1:10">
      <c r="A212" s="4">
        <v>4</v>
      </c>
      <c r="B212">
        <v>14</v>
      </c>
      <c r="C212" t="s">
        <v>2897</v>
      </c>
      <c r="D212">
        <v>80071062</v>
      </c>
      <c r="E212" t="s">
        <v>45</v>
      </c>
      <c r="F212" t="s">
        <v>5267</v>
      </c>
      <c r="G212" s="4">
        <v>10000000</v>
      </c>
      <c r="H212" s="4">
        <v>0</v>
      </c>
      <c r="I212" s="4">
        <v>0</v>
      </c>
      <c r="J212" s="4">
        <v>10000000</v>
      </c>
    </row>
    <row r="213" spans="1:10">
      <c r="A213" s="4">
        <v>4</v>
      </c>
      <c r="B213">
        <v>15</v>
      </c>
      <c r="C213" t="s">
        <v>2989</v>
      </c>
      <c r="D213">
        <v>51842652</v>
      </c>
      <c r="E213" t="s">
        <v>45</v>
      </c>
      <c r="F213" t="s">
        <v>5267</v>
      </c>
      <c r="G213" s="4">
        <v>10000000</v>
      </c>
      <c r="H213" s="4">
        <v>0</v>
      </c>
      <c r="I213" s="4">
        <v>0</v>
      </c>
      <c r="J213" s="4">
        <v>10000000</v>
      </c>
    </row>
    <row r="214" spans="1:10">
      <c r="A214" s="4">
        <v>4</v>
      </c>
      <c r="B214">
        <v>16</v>
      </c>
      <c r="C214" t="s">
        <v>2769</v>
      </c>
      <c r="D214">
        <v>93207426</v>
      </c>
      <c r="E214" t="s">
        <v>54</v>
      </c>
      <c r="F214" t="s">
        <v>5267</v>
      </c>
      <c r="G214" s="4">
        <v>10000000</v>
      </c>
      <c r="H214" s="4">
        <v>0</v>
      </c>
      <c r="I214" s="4">
        <v>32000</v>
      </c>
      <c r="J214" s="4">
        <v>9968000</v>
      </c>
    </row>
    <row r="215" spans="1:10">
      <c r="A215" s="4">
        <v>4</v>
      </c>
      <c r="B215">
        <v>17</v>
      </c>
      <c r="C215" t="s">
        <v>2787</v>
      </c>
      <c r="D215">
        <v>88270106</v>
      </c>
      <c r="E215" t="s">
        <v>54</v>
      </c>
      <c r="F215" t="s">
        <v>5267</v>
      </c>
      <c r="G215" s="4">
        <v>1500000</v>
      </c>
      <c r="H215" s="4">
        <v>0</v>
      </c>
      <c r="I215" s="4">
        <v>4800</v>
      </c>
      <c r="J215" s="4">
        <v>1495200</v>
      </c>
    </row>
    <row r="216" spans="1:10">
      <c r="A216" s="4">
        <v>4</v>
      </c>
      <c r="B216">
        <v>18</v>
      </c>
      <c r="C216" t="s">
        <v>2903</v>
      </c>
      <c r="D216">
        <v>18493775</v>
      </c>
      <c r="E216" t="s">
        <v>45</v>
      </c>
      <c r="F216" t="s">
        <v>5267</v>
      </c>
      <c r="G216" s="4">
        <v>10000000</v>
      </c>
      <c r="H216" s="4">
        <v>0</v>
      </c>
      <c r="I216" s="4">
        <v>0</v>
      </c>
      <c r="J216" s="4">
        <v>10000000</v>
      </c>
    </row>
    <row r="217" spans="1:10">
      <c r="A217" s="4">
        <v>4</v>
      </c>
      <c r="B217">
        <v>19</v>
      </c>
      <c r="C217" t="s">
        <v>3178</v>
      </c>
      <c r="D217">
        <v>1032070299</v>
      </c>
      <c r="E217" t="s">
        <v>54</v>
      </c>
      <c r="F217" t="s">
        <v>5267</v>
      </c>
      <c r="G217" s="4">
        <v>5000000</v>
      </c>
      <c r="H217" s="4">
        <v>0</v>
      </c>
      <c r="I217" s="4">
        <v>16000</v>
      </c>
      <c r="J217" s="4">
        <v>4984000</v>
      </c>
    </row>
    <row r="218" spans="1:10">
      <c r="A218" s="4">
        <v>4</v>
      </c>
      <c r="B218">
        <v>20</v>
      </c>
      <c r="C218" t="s">
        <v>2826</v>
      </c>
      <c r="D218">
        <v>52897040</v>
      </c>
      <c r="E218" t="s">
        <v>54</v>
      </c>
      <c r="F218" t="s">
        <v>5267</v>
      </c>
      <c r="G218" s="4">
        <v>10000000</v>
      </c>
      <c r="H218" s="4">
        <v>0</v>
      </c>
      <c r="I218" s="4">
        <v>32000</v>
      </c>
      <c r="J218" s="4">
        <v>9968000</v>
      </c>
    </row>
    <row r="219" spans="1:10">
      <c r="A219" s="4">
        <v>4</v>
      </c>
      <c r="B219">
        <v>21</v>
      </c>
      <c r="C219" t="s">
        <v>3077</v>
      </c>
      <c r="D219">
        <v>80219655</v>
      </c>
      <c r="E219" t="s">
        <v>54</v>
      </c>
      <c r="F219" t="s">
        <v>5267</v>
      </c>
      <c r="G219" s="4">
        <v>10000000</v>
      </c>
      <c r="H219" s="4">
        <v>0</v>
      </c>
      <c r="I219" s="4">
        <v>32000</v>
      </c>
      <c r="J219" s="4">
        <v>9968000</v>
      </c>
    </row>
    <row r="220" spans="1:10">
      <c r="A220" s="4">
        <v>4</v>
      </c>
      <c r="B220">
        <v>22</v>
      </c>
      <c r="C220" t="s">
        <v>2785</v>
      </c>
      <c r="D220">
        <v>80748209</v>
      </c>
      <c r="E220" t="s">
        <v>54</v>
      </c>
      <c r="F220" t="s">
        <v>5267</v>
      </c>
      <c r="G220" s="4">
        <v>10000000</v>
      </c>
      <c r="H220" s="4">
        <v>0</v>
      </c>
      <c r="I220" s="4">
        <v>32000</v>
      </c>
      <c r="J220" s="4">
        <v>9968000</v>
      </c>
    </row>
    <row r="221" spans="1:10">
      <c r="A221" s="4">
        <v>4</v>
      </c>
      <c r="B221">
        <v>23</v>
      </c>
      <c r="C221" t="s">
        <v>2882</v>
      </c>
      <c r="D221">
        <v>80770089</v>
      </c>
      <c r="E221" t="s">
        <v>54</v>
      </c>
      <c r="F221" t="s">
        <v>5267</v>
      </c>
      <c r="G221" s="4">
        <v>1000000</v>
      </c>
      <c r="H221" s="4">
        <v>0</v>
      </c>
      <c r="I221" s="4">
        <v>3200</v>
      </c>
      <c r="J221" s="4">
        <v>996800</v>
      </c>
    </row>
    <row r="222" spans="1:10">
      <c r="A222" s="4">
        <v>4</v>
      </c>
      <c r="B222">
        <v>24</v>
      </c>
      <c r="C222" t="s">
        <v>2899</v>
      </c>
      <c r="D222">
        <v>1075285387</v>
      </c>
      <c r="E222" t="s">
        <v>54</v>
      </c>
      <c r="F222" t="s">
        <v>5267</v>
      </c>
      <c r="G222" s="4">
        <v>10000000</v>
      </c>
      <c r="H222" s="4">
        <v>0</v>
      </c>
      <c r="I222" s="4">
        <v>32000</v>
      </c>
      <c r="J222" s="4">
        <v>9968000</v>
      </c>
    </row>
    <row r="223" spans="1:10">
      <c r="A223" s="4">
        <v>4</v>
      </c>
      <c r="B223">
        <v>25</v>
      </c>
      <c r="C223" t="s">
        <v>3213</v>
      </c>
      <c r="D223">
        <v>1033723767</v>
      </c>
      <c r="E223" t="s">
        <v>54</v>
      </c>
      <c r="F223" t="s">
        <v>5268</v>
      </c>
      <c r="G223" s="4">
        <v>10000000</v>
      </c>
      <c r="H223" s="4">
        <v>5653243</v>
      </c>
      <c r="I223" s="4">
        <v>32000</v>
      </c>
      <c r="J223" s="4">
        <v>4314757</v>
      </c>
    </row>
    <row r="224" spans="1:10">
      <c r="A224" s="4">
        <v>4</v>
      </c>
      <c r="B224">
        <v>26</v>
      </c>
      <c r="C224" t="s">
        <v>2884</v>
      </c>
      <c r="D224">
        <v>80745052</v>
      </c>
      <c r="E224" t="s">
        <v>54</v>
      </c>
      <c r="F224" t="s">
        <v>5267</v>
      </c>
      <c r="G224" s="4">
        <v>10000000</v>
      </c>
      <c r="H224" s="4">
        <v>0</v>
      </c>
      <c r="I224" s="4">
        <v>32000</v>
      </c>
      <c r="J224" s="4">
        <v>9968000</v>
      </c>
    </row>
    <row r="225" spans="1:10">
      <c r="A225" s="4">
        <v>4</v>
      </c>
      <c r="B225">
        <v>27</v>
      </c>
      <c r="C225" t="s">
        <v>1893</v>
      </c>
      <c r="D225">
        <v>80124121</v>
      </c>
      <c r="E225" t="s">
        <v>54</v>
      </c>
      <c r="F225" t="s">
        <v>5267</v>
      </c>
      <c r="G225" s="4">
        <v>10000000</v>
      </c>
      <c r="H225" s="4">
        <v>0</v>
      </c>
      <c r="I225" s="4">
        <v>32000</v>
      </c>
      <c r="J225" s="4">
        <v>9968000</v>
      </c>
    </row>
    <row r="226" spans="1:10">
      <c r="A226" s="4">
        <v>4</v>
      </c>
      <c r="B226">
        <v>28</v>
      </c>
      <c r="C226" t="s">
        <v>2838</v>
      </c>
      <c r="D226">
        <v>13930130</v>
      </c>
      <c r="E226" t="s">
        <v>54</v>
      </c>
      <c r="F226" t="s">
        <v>5267</v>
      </c>
      <c r="G226" s="4">
        <v>10000000</v>
      </c>
      <c r="H226" s="4">
        <v>0</v>
      </c>
      <c r="I226" s="4">
        <v>32000</v>
      </c>
      <c r="J226" s="4">
        <v>9968000</v>
      </c>
    </row>
    <row r="227" spans="1:10">
      <c r="A227" s="4">
        <v>4</v>
      </c>
      <c r="B227">
        <v>29</v>
      </c>
      <c r="C227" t="s">
        <v>2880</v>
      </c>
      <c r="D227">
        <v>8155589</v>
      </c>
      <c r="E227" t="s">
        <v>45</v>
      </c>
      <c r="F227" t="s">
        <v>5268</v>
      </c>
      <c r="G227" s="4">
        <v>10000000</v>
      </c>
      <c r="H227" s="4">
        <v>4821170</v>
      </c>
      <c r="I227" s="4">
        <v>0</v>
      </c>
      <c r="J227" s="4">
        <v>5178830</v>
      </c>
    </row>
    <row r="228" spans="1:10">
      <c r="A228" s="4">
        <v>4</v>
      </c>
      <c r="B228">
        <v>30</v>
      </c>
      <c r="C228" t="s">
        <v>2868</v>
      </c>
      <c r="D228">
        <v>1022371306</v>
      </c>
      <c r="E228" t="s">
        <v>54</v>
      </c>
      <c r="F228" t="s">
        <v>5267</v>
      </c>
      <c r="G228" s="4">
        <v>8000000</v>
      </c>
      <c r="H228" s="4">
        <v>0</v>
      </c>
      <c r="I228" s="4">
        <v>25600</v>
      </c>
      <c r="J228" s="4">
        <v>7974400</v>
      </c>
    </row>
    <row r="229" spans="1:10">
      <c r="A229" s="4">
        <v>4</v>
      </c>
      <c r="B229">
        <v>31</v>
      </c>
      <c r="C229" t="s">
        <v>2414</v>
      </c>
      <c r="D229">
        <v>11408274</v>
      </c>
      <c r="E229" t="s">
        <v>45</v>
      </c>
      <c r="F229" t="s">
        <v>5267</v>
      </c>
      <c r="G229" s="4">
        <v>9000000</v>
      </c>
      <c r="H229" s="4">
        <v>0</v>
      </c>
      <c r="I229" s="4">
        <v>0</v>
      </c>
      <c r="J229" s="4">
        <v>9000000</v>
      </c>
    </row>
    <row r="230" spans="1:10">
      <c r="A230" s="4">
        <v>4</v>
      </c>
      <c r="B230">
        <v>32</v>
      </c>
      <c r="C230" t="s">
        <v>2945</v>
      </c>
      <c r="D230">
        <v>1033745594</v>
      </c>
      <c r="E230" t="s">
        <v>54</v>
      </c>
      <c r="F230" t="s">
        <v>5267</v>
      </c>
      <c r="G230" s="4">
        <v>10000000</v>
      </c>
      <c r="H230" s="4">
        <v>0</v>
      </c>
      <c r="I230" s="4">
        <v>32000</v>
      </c>
      <c r="J230" s="4">
        <v>9968000</v>
      </c>
    </row>
    <row r="231" spans="1:10">
      <c r="A231" s="4">
        <v>4</v>
      </c>
      <c r="B231">
        <v>33</v>
      </c>
      <c r="C231" t="s">
        <v>2864</v>
      </c>
      <c r="D231">
        <v>11804439</v>
      </c>
      <c r="E231" t="s">
        <v>45</v>
      </c>
      <c r="F231" t="s">
        <v>5267</v>
      </c>
      <c r="G231" s="4">
        <v>10000000</v>
      </c>
      <c r="H231" s="4">
        <v>0</v>
      </c>
      <c r="I231" s="4">
        <v>0</v>
      </c>
      <c r="J231" s="4">
        <v>10000000</v>
      </c>
    </row>
    <row r="232" spans="1:10">
      <c r="A232" s="4">
        <v>4</v>
      </c>
      <c r="B232">
        <v>34</v>
      </c>
      <c r="C232" t="s">
        <v>2089</v>
      </c>
      <c r="D232">
        <v>93125083</v>
      </c>
      <c r="E232" t="s">
        <v>45</v>
      </c>
      <c r="F232" t="s">
        <v>5267</v>
      </c>
      <c r="G232" s="4">
        <v>10000000</v>
      </c>
      <c r="H232" s="4">
        <v>0</v>
      </c>
      <c r="I232" s="4">
        <v>0</v>
      </c>
      <c r="J232" s="4">
        <v>10000000</v>
      </c>
    </row>
    <row r="233" spans="1:10">
      <c r="A233" s="4">
        <v>4</v>
      </c>
      <c r="B233">
        <v>35</v>
      </c>
      <c r="C233" t="s">
        <v>2991</v>
      </c>
      <c r="D233">
        <v>80156596</v>
      </c>
      <c r="E233" t="s">
        <v>45</v>
      </c>
      <c r="F233" t="s">
        <v>5267</v>
      </c>
      <c r="G233" s="4">
        <v>10000000</v>
      </c>
      <c r="H233" s="4">
        <v>0</v>
      </c>
      <c r="I233" s="4">
        <v>0</v>
      </c>
      <c r="J233" s="4">
        <v>10000000</v>
      </c>
    </row>
    <row r="234" spans="1:10">
      <c r="A234" s="4">
        <v>4</v>
      </c>
      <c r="B234">
        <v>36</v>
      </c>
      <c r="C234" t="s">
        <v>6734</v>
      </c>
      <c r="D234">
        <v>1033746001</v>
      </c>
      <c r="E234" t="s">
        <v>54</v>
      </c>
      <c r="F234" t="s">
        <v>5268</v>
      </c>
      <c r="G234" s="4">
        <v>8000000</v>
      </c>
      <c r="H234" s="4">
        <v>804611</v>
      </c>
      <c r="I234" s="4">
        <v>25600</v>
      </c>
      <c r="J234" s="4">
        <v>7169789</v>
      </c>
    </row>
    <row r="235" spans="1:10">
      <c r="A235" s="4">
        <v>4</v>
      </c>
      <c r="B235">
        <v>37</v>
      </c>
      <c r="C235" t="s">
        <v>2779</v>
      </c>
      <c r="D235">
        <v>13959595</v>
      </c>
      <c r="E235" t="s">
        <v>54</v>
      </c>
      <c r="F235" t="s">
        <v>5267</v>
      </c>
      <c r="G235" s="4">
        <v>10000000</v>
      </c>
      <c r="H235" s="4">
        <v>0</v>
      </c>
      <c r="I235" s="4">
        <v>32000</v>
      </c>
      <c r="J235" s="4">
        <v>9968000</v>
      </c>
    </row>
    <row r="236" spans="1:10">
      <c r="A236" s="4">
        <v>4</v>
      </c>
      <c r="B236">
        <v>38</v>
      </c>
      <c r="C236" t="s">
        <v>3031</v>
      </c>
      <c r="D236">
        <v>1101687456</v>
      </c>
      <c r="E236" t="s">
        <v>54</v>
      </c>
      <c r="F236" t="s">
        <v>5267</v>
      </c>
      <c r="G236" s="4">
        <v>6000000</v>
      </c>
      <c r="H236" s="4">
        <v>0</v>
      </c>
      <c r="I236" s="4">
        <v>19200</v>
      </c>
      <c r="J236" s="4">
        <v>5980800</v>
      </c>
    </row>
    <row r="237" spans="1:10">
      <c r="A237" s="4">
        <v>4</v>
      </c>
      <c r="B237">
        <v>39</v>
      </c>
      <c r="C237" t="s">
        <v>2724</v>
      </c>
      <c r="D237">
        <v>9893562</v>
      </c>
      <c r="E237" t="s">
        <v>45</v>
      </c>
      <c r="F237" t="s">
        <v>5267</v>
      </c>
      <c r="G237" s="4">
        <v>4000000</v>
      </c>
      <c r="H237" s="4">
        <v>0</v>
      </c>
      <c r="I237" s="4">
        <v>0</v>
      </c>
      <c r="J237" s="4">
        <v>4000000</v>
      </c>
    </row>
    <row r="238" spans="1:10">
      <c r="A238" s="4">
        <v>4</v>
      </c>
      <c r="B238">
        <v>40</v>
      </c>
      <c r="C238" t="s">
        <v>2856</v>
      </c>
      <c r="D238">
        <v>1020770652</v>
      </c>
      <c r="E238" t="s">
        <v>54</v>
      </c>
      <c r="F238" t="s">
        <v>5267</v>
      </c>
      <c r="G238" s="4">
        <v>6000000</v>
      </c>
      <c r="H238" s="4">
        <v>0</v>
      </c>
      <c r="I238" s="4">
        <v>19200</v>
      </c>
      <c r="J238" s="4">
        <v>5980800</v>
      </c>
    </row>
    <row r="239" spans="1:10">
      <c r="A239" s="4">
        <v>4</v>
      </c>
      <c r="B239">
        <v>41</v>
      </c>
      <c r="C239" t="s">
        <v>3017</v>
      </c>
      <c r="D239">
        <v>1057584021</v>
      </c>
      <c r="E239" t="s">
        <v>54</v>
      </c>
      <c r="F239" t="s">
        <v>5267</v>
      </c>
      <c r="G239" s="4">
        <v>10000000</v>
      </c>
      <c r="H239" s="4">
        <v>0</v>
      </c>
      <c r="I239" s="4">
        <v>32000</v>
      </c>
      <c r="J239" s="4">
        <v>9968000</v>
      </c>
    </row>
    <row r="240" spans="1:10">
      <c r="A240" s="4">
        <v>4</v>
      </c>
      <c r="B240">
        <v>42</v>
      </c>
      <c r="C240" t="s">
        <v>6735</v>
      </c>
      <c r="D240">
        <v>21236791</v>
      </c>
      <c r="E240" t="s">
        <v>84</v>
      </c>
      <c r="F240" t="s">
        <v>5267</v>
      </c>
      <c r="G240" s="4">
        <v>3500000</v>
      </c>
      <c r="H240" s="4">
        <v>0</v>
      </c>
      <c r="I240" s="4">
        <v>11200</v>
      </c>
      <c r="J240" s="4">
        <v>3488800</v>
      </c>
    </row>
    <row r="241" spans="1:10">
      <c r="A241" s="4">
        <v>4</v>
      </c>
      <c r="B241">
        <v>43</v>
      </c>
      <c r="C241" t="s">
        <v>2763</v>
      </c>
      <c r="D241">
        <v>52357826</v>
      </c>
      <c r="E241" t="s">
        <v>45</v>
      </c>
      <c r="F241" t="s">
        <v>5267</v>
      </c>
      <c r="G241" s="4">
        <v>10000000</v>
      </c>
      <c r="H241" s="4">
        <v>0</v>
      </c>
      <c r="I241" s="4">
        <v>0</v>
      </c>
      <c r="J241" s="4">
        <v>10000000</v>
      </c>
    </row>
    <row r="242" spans="1:10">
      <c r="A242" s="4">
        <v>4</v>
      </c>
      <c r="B242">
        <v>44</v>
      </c>
      <c r="C242" t="s">
        <v>2585</v>
      </c>
      <c r="D242">
        <v>80724486</v>
      </c>
      <c r="E242" t="s">
        <v>45</v>
      </c>
      <c r="F242" t="s">
        <v>5267</v>
      </c>
      <c r="G242" s="4">
        <v>10000000</v>
      </c>
      <c r="H242" s="4">
        <v>0</v>
      </c>
      <c r="I242" s="4">
        <v>0</v>
      </c>
      <c r="J242" s="4">
        <v>10000000</v>
      </c>
    </row>
    <row r="243" spans="1:10">
      <c r="A243" s="4">
        <v>4</v>
      </c>
      <c r="B243">
        <v>45</v>
      </c>
      <c r="C243" t="s">
        <v>2927</v>
      </c>
      <c r="D243">
        <v>52525247</v>
      </c>
      <c r="E243" t="s">
        <v>54</v>
      </c>
      <c r="F243" t="s">
        <v>5267</v>
      </c>
      <c r="G243" s="4">
        <v>10000000</v>
      </c>
      <c r="H243" s="4">
        <v>0</v>
      </c>
      <c r="I243" s="4">
        <v>32000</v>
      </c>
      <c r="J243" s="4">
        <v>9968000</v>
      </c>
    </row>
    <row r="244" spans="1:10">
      <c r="A244" s="4">
        <v>4</v>
      </c>
      <c r="B244">
        <v>46</v>
      </c>
      <c r="C244" t="s">
        <v>2874</v>
      </c>
      <c r="D244">
        <v>19056013</v>
      </c>
      <c r="E244" t="s">
        <v>45</v>
      </c>
      <c r="F244" t="s">
        <v>5267</v>
      </c>
      <c r="G244" s="4">
        <v>6000000</v>
      </c>
      <c r="H244" s="4">
        <v>0</v>
      </c>
      <c r="I244" s="4">
        <v>0</v>
      </c>
      <c r="J244" s="4">
        <v>6000000</v>
      </c>
    </row>
    <row r="245" spans="1:10">
      <c r="A245" s="4">
        <v>4</v>
      </c>
      <c r="B245">
        <v>47</v>
      </c>
      <c r="C245" t="s">
        <v>3116</v>
      </c>
      <c r="D245">
        <v>1045700182</v>
      </c>
      <c r="E245" t="s">
        <v>54</v>
      </c>
      <c r="F245" t="s">
        <v>5268</v>
      </c>
      <c r="G245" s="4">
        <v>6500000</v>
      </c>
      <c r="H245" s="4">
        <v>746374</v>
      </c>
      <c r="I245" s="4">
        <v>20800</v>
      </c>
      <c r="J245" s="4">
        <v>5732826</v>
      </c>
    </row>
    <row r="246" spans="1:10">
      <c r="A246" s="4">
        <v>4</v>
      </c>
      <c r="B246">
        <v>48</v>
      </c>
      <c r="C246" t="s">
        <v>2783</v>
      </c>
      <c r="D246">
        <v>1056929668</v>
      </c>
      <c r="E246" t="s">
        <v>54</v>
      </c>
      <c r="F246" t="s">
        <v>5267</v>
      </c>
      <c r="G246" s="4">
        <v>4000000</v>
      </c>
      <c r="H246" s="4">
        <v>0</v>
      </c>
      <c r="I246" s="4">
        <v>12800</v>
      </c>
      <c r="J246" s="4">
        <v>3987200</v>
      </c>
    </row>
    <row r="247" spans="1:10">
      <c r="A247" s="4">
        <v>4</v>
      </c>
      <c r="B247">
        <v>49</v>
      </c>
      <c r="C247" t="s">
        <v>2961</v>
      </c>
      <c r="D247">
        <v>16228041</v>
      </c>
      <c r="E247" t="s">
        <v>45</v>
      </c>
      <c r="F247" t="s">
        <v>5268</v>
      </c>
      <c r="G247" s="4">
        <v>6000000</v>
      </c>
      <c r="H247" s="4">
        <v>1609220</v>
      </c>
      <c r="I247" s="4">
        <v>0</v>
      </c>
      <c r="J247" s="4">
        <v>4390780</v>
      </c>
    </row>
    <row r="248" spans="1:10">
      <c r="A248" s="4">
        <v>4</v>
      </c>
      <c r="B248">
        <v>50</v>
      </c>
      <c r="C248" t="s">
        <v>3047</v>
      </c>
      <c r="D248">
        <v>94378934</v>
      </c>
      <c r="E248" t="s">
        <v>45</v>
      </c>
      <c r="F248" t="s">
        <v>5267</v>
      </c>
      <c r="G248" s="4">
        <v>4000000</v>
      </c>
      <c r="H248" s="4">
        <v>0</v>
      </c>
      <c r="I248" s="4">
        <v>0</v>
      </c>
      <c r="J248" s="4">
        <v>4000000</v>
      </c>
    </row>
    <row r="249" spans="1:10">
      <c r="A249" s="4">
        <v>4</v>
      </c>
      <c r="B249">
        <v>51</v>
      </c>
      <c r="C249" t="s">
        <v>2842</v>
      </c>
      <c r="D249">
        <v>1053795010</v>
      </c>
      <c r="E249" t="s">
        <v>54</v>
      </c>
      <c r="F249" t="s">
        <v>5267</v>
      </c>
      <c r="G249" s="4">
        <v>7000000</v>
      </c>
      <c r="H249" s="4">
        <v>0</v>
      </c>
      <c r="I249" s="4">
        <v>22400</v>
      </c>
      <c r="J249" s="4">
        <v>6977600</v>
      </c>
    </row>
    <row r="250" spans="1:10">
      <c r="A250" s="4">
        <v>4</v>
      </c>
      <c r="B250">
        <v>52</v>
      </c>
      <c r="C250" t="s">
        <v>2981</v>
      </c>
      <c r="D250">
        <v>1113790109</v>
      </c>
      <c r="E250" t="s">
        <v>54</v>
      </c>
      <c r="F250" t="s">
        <v>5267</v>
      </c>
      <c r="G250" s="4">
        <v>10000000</v>
      </c>
      <c r="H250" s="4">
        <v>0</v>
      </c>
      <c r="I250" s="4">
        <v>32000</v>
      </c>
      <c r="J250" s="4">
        <v>9968000</v>
      </c>
    </row>
    <row r="251" spans="1:10">
      <c r="A251" s="4">
        <v>4</v>
      </c>
      <c r="B251">
        <v>53</v>
      </c>
      <c r="C251" t="s">
        <v>1710</v>
      </c>
      <c r="D251">
        <v>1010180650</v>
      </c>
      <c r="E251" t="s">
        <v>40</v>
      </c>
      <c r="F251" t="s">
        <v>5267</v>
      </c>
      <c r="G251" s="4">
        <v>10000000</v>
      </c>
      <c r="H251" s="4">
        <v>0</v>
      </c>
      <c r="I251" s="4">
        <v>20000</v>
      </c>
      <c r="J251" s="4">
        <v>9980000</v>
      </c>
    </row>
    <row r="252" spans="1:10">
      <c r="A252" s="4">
        <v>4</v>
      </c>
      <c r="B252">
        <v>54</v>
      </c>
      <c r="C252" t="s">
        <v>6736</v>
      </c>
      <c r="D252">
        <v>1110465069</v>
      </c>
      <c r="E252" t="s">
        <v>54</v>
      </c>
      <c r="F252" t="s">
        <v>5267</v>
      </c>
      <c r="G252" s="4">
        <v>40000000</v>
      </c>
      <c r="H252" s="4">
        <v>0</v>
      </c>
      <c r="I252" s="4">
        <v>128000</v>
      </c>
      <c r="J252" s="4">
        <v>39872000</v>
      </c>
    </row>
    <row r="253" spans="1:10">
      <c r="A253" s="4">
        <v>4</v>
      </c>
      <c r="B253">
        <v>55</v>
      </c>
      <c r="C253" t="s">
        <v>2469</v>
      </c>
      <c r="D253">
        <v>81740468</v>
      </c>
      <c r="E253" t="s">
        <v>84</v>
      </c>
      <c r="F253" t="s">
        <v>5268</v>
      </c>
      <c r="G253" s="4">
        <v>30000000</v>
      </c>
      <c r="H253" s="4">
        <v>9654308</v>
      </c>
      <c r="I253" s="4">
        <v>96000</v>
      </c>
      <c r="J253" s="4">
        <v>20249692</v>
      </c>
    </row>
    <row r="254" spans="1:10">
      <c r="A254" s="4">
        <v>4</v>
      </c>
      <c r="B254">
        <v>56</v>
      </c>
      <c r="C254" t="s">
        <v>2350</v>
      </c>
      <c r="D254">
        <v>79951891</v>
      </c>
      <c r="E254" t="s">
        <v>45</v>
      </c>
      <c r="F254" t="s">
        <v>5268</v>
      </c>
      <c r="G254" s="4">
        <v>72000000</v>
      </c>
      <c r="H254" s="4">
        <v>20644064</v>
      </c>
      <c r="I254" s="4">
        <v>0</v>
      </c>
      <c r="J254" s="4">
        <v>51355936</v>
      </c>
    </row>
    <row r="255" spans="1:10">
      <c r="A255" s="4">
        <v>4</v>
      </c>
      <c r="B255">
        <v>57</v>
      </c>
      <c r="C255" t="s">
        <v>2664</v>
      </c>
      <c r="D255">
        <v>1030566003</v>
      </c>
      <c r="E255" t="s">
        <v>54</v>
      </c>
      <c r="F255" t="s">
        <v>5267</v>
      </c>
      <c r="G255" s="4">
        <v>50000000</v>
      </c>
      <c r="H255" s="4">
        <v>0</v>
      </c>
      <c r="I255" s="4">
        <v>160000</v>
      </c>
      <c r="J255" s="4">
        <v>49840000</v>
      </c>
    </row>
    <row r="256" spans="1:10">
      <c r="A256" s="4">
        <v>4</v>
      </c>
      <c r="B256">
        <v>58</v>
      </c>
      <c r="C256" t="s">
        <v>2533</v>
      </c>
      <c r="D256">
        <v>19355419</v>
      </c>
      <c r="E256" t="s">
        <v>45</v>
      </c>
      <c r="F256" t="s">
        <v>5267</v>
      </c>
      <c r="G256" s="4">
        <v>30000000</v>
      </c>
      <c r="H256" s="4">
        <v>0</v>
      </c>
      <c r="I256" s="4">
        <v>0</v>
      </c>
      <c r="J256" s="4">
        <v>30000000</v>
      </c>
    </row>
    <row r="257" spans="1:10">
      <c r="A257" s="4">
        <v>4</v>
      </c>
      <c r="B257">
        <v>59</v>
      </c>
      <c r="C257" t="s">
        <v>6737</v>
      </c>
      <c r="D257">
        <v>80220133</v>
      </c>
      <c r="E257" t="s">
        <v>45</v>
      </c>
      <c r="F257" t="s">
        <v>5267</v>
      </c>
      <c r="G257" s="4">
        <v>40000000</v>
      </c>
      <c r="H257" s="4">
        <v>0</v>
      </c>
      <c r="I257" s="4">
        <v>0</v>
      </c>
      <c r="J257" s="4">
        <v>40000000</v>
      </c>
    </row>
    <row r="258" spans="1:10">
      <c r="A258" s="4">
        <v>4</v>
      </c>
      <c r="B258">
        <v>60</v>
      </c>
      <c r="C258" t="s">
        <v>6738</v>
      </c>
      <c r="D258">
        <v>1099552365</v>
      </c>
      <c r="E258" t="s">
        <v>54</v>
      </c>
      <c r="F258" t="s">
        <v>5267</v>
      </c>
      <c r="G258" s="4">
        <v>28000000</v>
      </c>
      <c r="H258" s="4">
        <v>0</v>
      </c>
      <c r="I258" s="4">
        <v>89600</v>
      </c>
      <c r="J258" s="4">
        <v>27910400</v>
      </c>
    </row>
    <row r="259" spans="1:10">
      <c r="A259" s="4">
        <v>4</v>
      </c>
      <c r="B259">
        <v>61</v>
      </c>
      <c r="C259" t="s">
        <v>2654</v>
      </c>
      <c r="D259">
        <v>1023875185</v>
      </c>
      <c r="E259" t="s">
        <v>54</v>
      </c>
      <c r="F259" t="s">
        <v>5267</v>
      </c>
      <c r="G259" s="4">
        <v>36000000</v>
      </c>
      <c r="H259" s="4">
        <v>0</v>
      </c>
      <c r="I259" s="4">
        <v>115200</v>
      </c>
      <c r="J259" s="4">
        <v>35884800</v>
      </c>
    </row>
    <row r="260" spans="1:10">
      <c r="A260" s="4">
        <v>4</v>
      </c>
      <c r="B260">
        <v>62</v>
      </c>
      <c r="C260" t="s">
        <v>2803</v>
      </c>
      <c r="D260">
        <v>41484647</v>
      </c>
      <c r="E260" t="s">
        <v>84</v>
      </c>
      <c r="F260" t="s">
        <v>5268</v>
      </c>
      <c r="G260" s="4">
        <v>92000000</v>
      </c>
      <c r="H260" s="4">
        <v>15875065</v>
      </c>
      <c r="I260" s="4">
        <v>294400</v>
      </c>
      <c r="J260" s="4">
        <v>75830535</v>
      </c>
    </row>
    <row r="261" spans="1:10">
      <c r="A261" s="4">
        <v>4</v>
      </c>
      <c r="B261">
        <v>63</v>
      </c>
      <c r="C261" t="s">
        <v>6739</v>
      </c>
      <c r="D261">
        <v>40008542</v>
      </c>
      <c r="E261" t="s">
        <v>84</v>
      </c>
      <c r="F261" t="s">
        <v>5267</v>
      </c>
      <c r="G261" s="4">
        <v>60000000</v>
      </c>
      <c r="H261" s="4">
        <v>0</v>
      </c>
      <c r="I261" s="4">
        <v>192000</v>
      </c>
      <c r="J261" s="4">
        <v>59808000</v>
      </c>
    </row>
    <row r="262" spans="1:10">
      <c r="A262" s="4">
        <v>4</v>
      </c>
      <c r="B262">
        <v>64</v>
      </c>
      <c r="C262" t="s">
        <v>2648</v>
      </c>
      <c r="D262">
        <v>79537634</v>
      </c>
      <c r="E262" t="s">
        <v>45</v>
      </c>
      <c r="F262" t="s">
        <v>5267</v>
      </c>
      <c r="G262" s="4">
        <v>58000000</v>
      </c>
      <c r="H262" s="4">
        <v>0</v>
      </c>
      <c r="I262" s="4">
        <v>0</v>
      </c>
      <c r="J262" s="4">
        <v>58000000</v>
      </c>
    </row>
    <row r="263" spans="1:10">
      <c r="A263" s="4">
        <v>4</v>
      </c>
      <c r="B263">
        <v>65</v>
      </c>
      <c r="C263" t="s">
        <v>2673</v>
      </c>
      <c r="D263">
        <v>93402240</v>
      </c>
      <c r="E263" t="s">
        <v>45</v>
      </c>
      <c r="F263" t="s">
        <v>5267</v>
      </c>
      <c r="G263" s="4">
        <v>75000000</v>
      </c>
      <c r="H263" s="4">
        <v>0</v>
      </c>
      <c r="I263" s="4">
        <v>0</v>
      </c>
      <c r="J263" s="4">
        <v>75000000</v>
      </c>
    </row>
    <row r="264" spans="1:10">
      <c r="A264" s="4">
        <v>4</v>
      </c>
      <c r="B264">
        <v>66</v>
      </c>
      <c r="C264" t="s">
        <v>2777</v>
      </c>
      <c r="D264">
        <v>40333417</v>
      </c>
      <c r="E264" t="s">
        <v>54</v>
      </c>
      <c r="F264" t="s">
        <v>5268</v>
      </c>
      <c r="G264" s="4">
        <v>55000000</v>
      </c>
      <c r="H264" s="4">
        <v>23300375</v>
      </c>
      <c r="I264" s="4">
        <v>176000</v>
      </c>
      <c r="J264" s="4">
        <v>31523625</v>
      </c>
    </row>
    <row r="265" spans="1:10">
      <c r="A265" s="4">
        <v>4</v>
      </c>
      <c r="B265">
        <v>67</v>
      </c>
      <c r="C265" t="s">
        <v>6740</v>
      </c>
      <c r="D265">
        <v>10029977</v>
      </c>
      <c r="E265" t="s">
        <v>45</v>
      </c>
      <c r="F265" t="s">
        <v>5268</v>
      </c>
      <c r="G265" s="4">
        <v>55000000</v>
      </c>
      <c r="H265" s="4">
        <v>1141659</v>
      </c>
      <c r="I265" s="4">
        <v>0</v>
      </c>
      <c r="J265" s="4">
        <v>53858341</v>
      </c>
    </row>
    <row r="266" spans="1:10">
      <c r="A266" s="4">
        <v>4</v>
      </c>
      <c r="B266">
        <v>68</v>
      </c>
      <c r="C266" t="s">
        <v>2799</v>
      </c>
      <c r="D266">
        <v>74243027</v>
      </c>
      <c r="E266" t="s">
        <v>45</v>
      </c>
      <c r="F266" t="s">
        <v>5268</v>
      </c>
      <c r="G266" s="4">
        <v>46000000</v>
      </c>
      <c r="H266" s="4">
        <v>14718735</v>
      </c>
      <c r="I266" s="4">
        <v>0</v>
      </c>
      <c r="J266" s="4">
        <v>31281265</v>
      </c>
    </row>
    <row r="267" spans="1:10">
      <c r="A267" s="4">
        <v>4</v>
      </c>
      <c r="B267">
        <v>69</v>
      </c>
      <c r="C267" t="s">
        <v>2915</v>
      </c>
      <c r="D267">
        <v>13928817</v>
      </c>
      <c r="E267" t="s">
        <v>45</v>
      </c>
      <c r="F267" t="s">
        <v>5267</v>
      </c>
      <c r="G267" s="4">
        <v>72000000</v>
      </c>
      <c r="H267" s="4">
        <v>0</v>
      </c>
      <c r="I267" s="4">
        <v>0</v>
      </c>
      <c r="J267" s="4">
        <v>72000000</v>
      </c>
    </row>
    <row r="268" spans="1:10">
      <c r="A268" s="4">
        <v>4</v>
      </c>
      <c r="B268">
        <v>70</v>
      </c>
      <c r="C268" t="s">
        <v>2854</v>
      </c>
      <c r="D268">
        <v>1053798426</v>
      </c>
      <c r="E268" t="s">
        <v>54</v>
      </c>
      <c r="F268" t="s">
        <v>5268</v>
      </c>
      <c r="G268" s="4">
        <v>40000000</v>
      </c>
      <c r="H268" s="4">
        <v>4813728</v>
      </c>
      <c r="I268" s="4">
        <v>128000</v>
      </c>
      <c r="J268" s="4">
        <v>35058272</v>
      </c>
    </row>
    <row r="269" spans="1:10">
      <c r="A269" s="4">
        <v>4</v>
      </c>
      <c r="B269">
        <v>71</v>
      </c>
      <c r="C269" t="s">
        <v>2876</v>
      </c>
      <c r="D269">
        <v>93408868</v>
      </c>
      <c r="E269" t="s">
        <v>45</v>
      </c>
      <c r="F269" t="s">
        <v>5267</v>
      </c>
      <c r="G269" s="4">
        <v>42000000</v>
      </c>
      <c r="H269" s="4">
        <v>0</v>
      </c>
      <c r="I269" s="4">
        <v>0</v>
      </c>
      <c r="J269" s="4">
        <v>42000000</v>
      </c>
    </row>
    <row r="270" spans="1:10">
      <c r="A270" s="4">
        <v>4</v>
      </c>
      <c r="B270">
        <v>72</v>
      </c>
      <c r="C270" t="s">
        <v>2921</v>
      </c>
      <c r="D270">
        <v>74244269</v>
      </c>
      <c r="E270" t="s">
        <v>54</v>
      </c>
      <c r="F270" t="s">
        <v>5267</v>
      </c>
      <c r="G270" s="4">
        <v>44000000</v>
      </c>
      <c r="H270" s="4">
        <v>0</v>
      </c>
      <c r="I270" s="4">
        <v>140800</v>
      </c>
      <c r="J270" s="4">
        <v>43859200</v>
      </c>
    </row>
    <row r="271" spans="1:10">
      <c r="A271" s="4">
        <v>4</v>
      </c>
      <c r="B271">
        <v>73</v>
      </c>
      <c r="C271" t="s">
        <v>2953</v>
      </c>
      <c r="D271">
        <v>1061695157</v>
      </c>
      <c r="E271" t="s">
        <v>54</v>
      </c>
      <c r="F271" t="s">
        <v>5267</v>
      </c>
      <c r="G271" s="4">
        <v>32000000</v>
      </c>
      <c r="H271" s="4">
        <v>0</v>
      </c>
      <c r="I271" s="4">
        <v>102400</v>
      </c>
      <c r="J271" s="4">
        <v>31897600</v>
      </c>
    </row>
    <row r="272" spans="1:10">
      <c r="A272" s="4">
        <v>4</v>
      </c>
      <c r="B272">
        <v>74</v>
      </c>
      <c r="C272" t="s">
        <v>2963</v>
      </c>
      <c r="D272">
        <v>20666374</v>
      </c>
      <c r="E272" t="s">
        <v>84</v>
      </c>
      <c r="F272" t="s">
        <v>5268</v>
      </c>
      <c r="G272" s="4">
        <v>20000000</v>
      </c>
      <c r="H272" s="4">
        <v>9156299</v>
      </c>
      <c r="I272" s="4">
        <v>64000</v>
      </c>
      <c r="J272" s="4">
        <v>10779701</v>
      </c>
    </row>
    <row r="273" spans="1:10">
      <c r="A273" s="4">
        <v>4</v>
      </c>
      <c r="B273">
        <v>75</v>
      </c>
      <c r="C273" t="s">
        <v>2959</v>
      </c>
      <c r="D273">
        <v>1094247108</v>
      </c>
      <c r="E273" t="s">
        <v>54</v>
      </c>
      <c r="F273" t="s">
        <v>5267</v>
      </c>
      <c r="G273" s="4">
        <v>11000000</v>
      </c>
      <c r="H273" s="4">
        <v>0</v>
      </c>
      <c r="I273" s="4">
        <v>35200</v>
      </c>
      <c r="J273" s="4">
        <v>10964800</v>
      </c>
    </row>
    <row r="274" spans="1:10">
      <c r="A274" s="4">
        <v>4</v>
      </c>
      <c r="B274">
        <v>76</v>
      </c>
      <c r="C274" t="s">
        <v>6741</v>
      </c>
      <c r="D274">
        <v>80859329</v>
      </c>
      <c r="E274" t="s">
        <v>54</v>
      </c>
      <c r="F274" t="s">
        <v>5267</v>
      </c>
      <c r="G274" s="4">
        <v>60000000</v>
      </c>
      <c r="H274" s="4">
        <v>0</v>
      </c>
      <c r="I274" s="4">
        <v>192000</v>
      </c>
      <c r="J274" s="4">
        <v>59808000</v>
      </c>
    </row>
    <row r="275" spans="1:10">
      <c r="A275" s="4">
        <v>4</v>
      </c>
      <c r="B275">
        <v>77</v>
      </c>
      <c r="C275" t="s">
        <v>2987</v>
      </c>
      <c r="D275">
        <v>1088013429</v>
      </c>
      <c r="E275" t="s">
        <v>54</v>
      </c>
      <c r="F275" t="s">
        <v>5267</v>
      </c>
      <c r="G275" s="4">
        <v>52000000</v>
      </c>
      <c r="H275" s="4">
        <v>0</v>
      </c>
      <c r="I275" s="4">
        <v>166400</v>
      </c>
      <c r="J275" s="4">
        <v>51833600</v>
      </c>
    </row>
    <row r="276" spans="1:10">
      <c r="A276" s="4">
        <v>4</v>
      </c>
      <c r="B276">
        <v>78</v>
      </c>
      <c r="C276" t="s">
        <v>3025</v>
      </c>
      <c r="D276">
        <v>79047125</v>
      </c>
      <c r="E276" t="s">
        <v>45</v>
      </c>
      <c r="F276" t="s">
        <v>5268</v>
      </c>
      <c r="G276" s="4">
        <v>55000000</v>
      </c>
      <c r="H276" s="4">
        <v>3116709</v>
      </c>
      <c r="I276" s="4">
        <v>0</v>
      </c>
      <c r="J276" s="4">
        <v>51883291</v>
      </c>
    </row>
    <row r="277" spans="1:10">
      <c r="A277" s="4">
        <v>4</v>
      </c>
      <c r="B277">
        <v>79</v>
      </c>
      <c r="C277" t="s">
        <v>3041</v>
      </c>
      <c r="D277">
        <v>86075814</v>
      </c>
      <c r="E277" t="s">
        <v>54</v>
      </c>
      <c r="F277" t="s">
        <v>5268</v>
      </c>
      <c r="G277" s="4">
        <v>88000000</v>
      </c>
      <c r="H277" s="4">
        <v>34888772</v>
      </c>
      <c r="I277" s="4">
        <v>281600</v>
      </c>
      <c r="J277" s="4">
        <v>52829628</v>
      </c>
    </row>
    <row r="278" spans="1:10">
      <c r="A278" s="4">
        <v>4</v>
      </c>
      <c r="B278">
        <v>80</v>
      </c>
      <c r="C278" t="s">
        <v>3293</v>
      </c>
      <c r="D278">
        <v>4052770</v>
      </c>
      <c r="E278" t="s">
        <v>45</v>
      </c>
      <c r="F278" t="s">
        <v>5268</v>
      </c>
      <c r="G278" s="4">
        <v>30000000</v>
      </c>
      <c r="H278" s="4">
        <v>7423580</v>
      </c>
      <c r="I278" s="4">
        <v>0</v>
      </c>
      <c r="J278" s="4">
        <v>22576420</v>
      </c>
    </row>
    <row r="279" spans="1:10">
      <c r="A279" s="4">
        <v>4</v>
      </c>
      <c r="B279">
        <v>81</v>
      </c>
      <c r="C279" t="s">
        <v>3229</v>
      </c>
      <c r="D279">
        <v>17313390</v>
      </c>
      <c r="E279" t="s">
        <v>45</v>
      </c>
      <c r="F279" t="s">
        <v>5267</v>
      </c>
      <c r="G279" s="4">
        <v>30000000</v>
      </c>
      <c r="H279" s="4">
        <v>0</v>
      </c>
      <c r="I279" s="4">
        <v>0</v>
      </c>
      <c r="J279" s="4">
        <v>30000000</v>
      </c>
    </row>
    <row r="280" spans="1:10">
      <c r="A280" s="4">
        <v>4</v>
      </c>
      <c r="B280">
        <v>82</v>
      </c>
      <c r="C280" t="s">
        <v>6742</v>
      </c>
      <c r="D280">
        <v>1097991902</v>
      </c>
      <c r="E280" t="s">
        <v>54</v>
      </c>
      <c r="F280" t="s">
        <v>5267</v>
      </c>
      <c r="G280" s="4">
        <v>30000000</v>
      </c>
      <c r="H280" s="4">
        <v>0</v>
      </c>
      <c r="I280" s="4">
        <v>96000</v>
      </c>
      <c r="J280" s="4">
        <v>29904000</v>
      </c>
    </row>
    <row r="281" spans="1:10">
      <c r="A281" s="4">
        <v>4</v>
      </c>
      <c r="B281">
        <v>83</v>
      </c>
      <c r="C281" t="s">
        <v>2934</v>
      </c>
      <c r="D281">
        <v>79733697</v>
      </c>
      <c r="E281" t="s">
        <v>45</v>
      </c>
      <c r="F281" t="s">
        <v>5267</v>
      </c>
      <c r="G281" s="4">
        <v>110000000</v>
      </c>
      <c r="H281" s="4">
        <v>0</v>
      </c>
      <c r="I281" s="4">
        <v>0</v>
      </c>
      <c r="J281" s="4">
        <v>110000000</v>
      </c>
    </row>
    <row r="282" spans="1:10">
      <c r="A282" s="4">
        <v>4</v>
      </c>
      <c r="B282">
        <v>84</v>
      </c>
      <c r="C282" t="s">
        <v>2939</v>
      </c>
      <c r="D282">
        <v>11442161</v>
      </c>
      <c r="E282" t="s">
        <v>45</v>
      </c>
      <c r="F282" t="s">
        <v>5268</v>
      </c>
      <c r="G282" s="4">
        <v>50000000</v>
      </c>
      <c r="H282" s="4">
        <v>25940774</v>
      </c>
      <c r="I282" s="4">
        <v>0</v>
      </c>
      <c r="J282" s="4">
        <v>24059226</v>
      </c>
    </row>
    <row r="283" spans="1:10">
      <c r="A283" s="4">
        <v>4</v>
      </c>
      <c r="B283">
        <v>85</v>
      </c>
      <c r="C283" t="s">
        <v>2509</v>
      </c>
      <c r="D283">
        <v>93414466</v>
      </c>
      <c r="E283" t="s">
        <v>45</v>
      </c>
      <c r="F283" t="s">
        <v>5267</v>
      </c>
      <c r="G283" s="4">
        <v>150000000</v>
      </c>
      <c r="H283" s="4">
        <v>0</v>
      </c>
      <c r="I283" s="4">
        <v>0</v>
      </c>
      <c r="J283" s="4">
        <v>150000000</v>
      </c>
    </row>
    <row r="284" spans="1:10">
      <c r="A284" s="4">
        <v>4</v>
      </c>
      <c r="B284">
        <v>86</v>
      </c>
      <c r="C284" t="s">
        <v>2668</v>
      </c>
      <c r="D284">
        <v>51573006</v>
      </c>
      <c r="E284" t="s">
        <v>45</v>
      </c>
      <c r="F284" t="s">
        <v>5267</v>
      </c>
      <c r="G284" s="4">
        <v>20000000</v>
      </c>
      <c r="H284" s="4">
        <v>0</v>
      </c>
      <c r="I284" s="4">
        <v>0</v>
      </c>
      <c r="J284" s="4">
        <v>20000000</v>
      </c>
    </row>
    <row r="285" spans="1:10">
      <c r="A285" s="4">
        <v>4</v>
      </c>
      <c r="B285">
        <v>87</v>
      </c>
      <c r="C285" t="s">
        <v>2553</v>
      </c>
      <c r="D285">
        <v>25221290</v>
      </c>
      <c r="E285" t="s">
        <v>45</v>
      </c>
      <c r="F285" t="s">
        <v>5268</v>
      </c>
      <c r="G285" s="4">
        <v>73000000</v>
      </c>
      <c r="H285" s="4">
        <v>60211721</v>
      </c>
      <c r="I285" s="4">
        <v>0</v>
      </c>
      <c r="J285" s="4">
        <v>12788279</v>
      </c>
    </row>
    <row r="286" spans="1:10">
      <c r="A286" s="4">
        <v>4</v>
      </c>
      <c r="B286">
        <v>88</v>
      </c>
      <c r="C286" t="s">
        <v>3079</v>
      </c>
      <c r="D286">
        <v>75076576</v>
      </c>
      <c r="E286" t="s">
        <v>45</v>
      </c>
      <c r="F286" t="s">
        <v>5268</v>
      </c>
      <c r="G286" s="4">
        <v>60000000</v>
      </c>
      <c r="H286" s="4">
        <v>9045031</v>
      </c>
      <c r="I286" s="4">
        <v>0</v>
      </c>
      <c r="J286" s="4">
        <v>50954969</v>
      </c>
    </row>
    <row r="287" spans="1:10">
      <c r="A287" s="4">
        <v>4</v>
      </c>
      <c r="B287">
        <v>89</v>
      </c>
      <c r="C287" t="s">
        <v>2354</v>
      </c>
      <c r="D287">
        <v>41913800</v>
      </c>
      <c r="E287" t="s">
        <v>45</v>
      </c>
      <c r="F287" t="s">
        <v>5268</v>
      </c>
      <c r="G287" s="4">
        <v>70000000</v>
      </c>
      <c r="H287" s="4">
        <v>11219434</v>
      </c>
      <c r="I287" s="4">
        <v>0</v>
      </c>
      <c r="J287" s="4">
        <v>58780566</v>
      </c>
    </row>
    <row r="288" spans="1:10">
      <c r="A288" s="4">
        <v>4</v>
      </c>
      <c r="B288">
        <v>90</v>
      </c>
      <c r="C288" t="s">
        <v>3021</v>
      </c>
      <c r="D288">
        <v>19331669</v>
      </c>
      <c r="E288" t="s">
        <v>45</v>
      </c>
      <c r="F288" t="s">
        <v>5267</v>
      </c>
      <c r="G288" s="4">
        <v>75000000</v>
      </c>
      <c r="H288" s="4">
        <v>0</v>
      </c>
      <c r="I288" s="4">
        <v>0</v>
      </c>
      <c r="J288" s="4">
        <v>75000000</v>
      </c>
    </row>
    <row r="289" spans="1:10">
      <c r="A289" s="4">
        <v>4</v>
      </c>
      <c r="B289">
        <v>91</v>
      </c>
      <c r="C289" t="s">
        <v>2943</v>
      </c>
      <c r="D289">
        <v>79299527</v>
      </c>
      <c r="E289" t="s">
        <v>45</v>
      </c>
      <c r="F289" t="s">
        <v>5268</v>
      </c>
      <c r="G289" s="4">
        <v>120000000</v>
      </c>
      <c r="H289" s="4">
        <v>32063874</v>
      </c>
      <c r="I289" s="4">
        <v>0</v>
      </c>
      <c r="J289" s="4">
        <v>87936126</v>
      </c>
    </row>
    <row r="290" spans="1:10">
      <c r="A290" s="4">
        <v>4</v>
      </c>
      <c r="B290">
        <v>92</v>
      </c>
      <c r="C290" t="s">
        <v>6743</v>
      </c>
      <c r="D290">
        <v>80150288</v>
      </c>
      <c r="E290" t="s">
        <v>45</v>
      </c>
      <c r="F290" t="s">
        <v>5268</v>
      </c>
      <c r="G290" s="4">
        <v>65000000</v>
      </c>
      <c r="H290" s="4">
        <v>11521121</v>
      </c>
      <c r="I290" s="4">
        <v>0</v>
      </c>
      <c r="J290" s="4">
        <v>53478879</v>
      </c>
    </row>
    <row r="291" spans="1:10">
      <c r="A291" s="4">
        <v>4</v>
      </c>
      <c r="B291">
        <v>93</v>
      </c>
      <c r="C291" t="s">
        <v>2457</v>
      </c>
      <c r="D291">
        <v>75069178</v>
      </c>
      <c r="E291" t="s">
        <v>45</v>
      </c>
      <c r="F291" t="s">
        <v>5268</v>
      </c>
      <c r="G291" s="4">
        <v>150000000</v>
      </c>
      <c r="H291" s="4">
        <v>109421959</v>
      </c>
      <c r="I291" s="4">
        <v>0</v>
      </c>
      <c r="J291" s="4">
        <v>40578041</v>
      </c>
    </row>
    <row r="292" spans="1:10">
      <c r="A292" s="4">
        <v>4</v>
      </c>
      <c r="B292">
        <v>94</v>
      </c>
      <c r="C292" t="s">
        <v>3130</v>
      </c>
      <c r="D292">
        <v>52194870</v>
      </c>
      <c r="E292" t="s">
        <v>45</v>
      </c>
      <c r="F292" t="s">
        <v>5268</v>
      </c>
      <c r="G292" s="4">
        <v>83000000</v>
      </c>
      <c r="H292" s="4">
        <v>68892216</v>
      </c>
      <c r="I292" s="4">
        <v>0</v>
      </c>
      <c r="J292" s="4">
        <v>14107784</v>
      </c>
    </row>
    <row r="293" spans="1:10">
      <c r="A293" s="4">
        <v>4</v>
      </c>
      <c r="B293">
        <v>95</v>
      </c>
      <c r="C293" t="s">
        <v>2967</v>
      </c>
      <c r="D293">
        <v>80055452</v>
      </c>
      <c r="E293" t="s">
        <v>45</v>
      </c>
      <c r="F293" t="s">
        <v>5267</v>
      </c>
      <c r="G293" s="4">
        <v>15000000</v>
      </c>
      <c r="H293" s="4">
        <v>0</v>
      </c>
      <c r="I293" s="4">
        <v>0</v>
      </c>
      <c r="J293" s="4">
        <v>15000000</v>
      </c>
    </row>
    <row r="294" spans="1:10">
      <c r="A294" s="4">
        <v>4</v>
      </c>
      <c r="B294">
        <v>96</v>
      </c>
      <c r="C294" t="s">
        <v>6744</v>
      </c>
      <c r="D294">
        <v>23965415</v>
      </c>
      <c r="E294" t="s">
        <v>45</v>
      </c>
      <c r="F294" t="s">
        <v>5267</v>
      </c>
      <c r="G294" s="4">
        <v>109000000</v>
      </c>
      <c r="H294" s="4">
        <v>0</v>
      </c>
      <c r="I294" s="4">
        <v>0</v>
      </c>
      <c r="J294" s="4">
        <v>109000000</v>
      </c>
    </row>
    <row r="295" spans="1:10">
      <c r="A295" s="4">
        <v>4</v>
      </c>
      <c r="B295">
        <v>97</v>
      </c>
      <c r="C295" t="s">
        <v>2695</v>
      </c>
      <c r="D295">
        <v>52272572</v>
      </c>
      <c r="E295" t="s">
        <v>45</v>
      </c>
      <c r="F295" t="s">
        <v>5268</v>
      </c>
      <c r="G295" s="4">
        <v>60000000</v>
      </c>
      <c r="H295" s="4">
        <v>44744593</v>
      </c>
      <c r="I295" s="4">
        <v>0</v>
      </c>
      <c r="J295" s="4">
        <v>15255407</v>
      </c>
    </row>
    <row r="296" spans="1:10">
      <c r="A296" s="4">
        <v>4</v>
      </c>
      <c r="B296">
        <v>98</v>
      </c>
      <c r="C296" t="s">
        <v>2734</v>
      </c>
      <c r="D296">
        <v>16232299</v>
      </c>
      <c r="E296" t="s">
        <v>45</v>
      </c>
      <c r="F296" t="s">
        <v>5267</v>
      </c>
      <c r="G296" s="4">
        <v>70000000</v>
      </c>
      <c r="H296" s="4">
        <v>0</v>
      </c>
      <c r="I296" s="4">
        <v>0</v>
      </c>
      <c r="J296" s="4">
        <v>70000000</v>
      </c>
    </row>
    <row r="297" spans="1:10">
      <c r="A297" s="4">
        <v>4</v>
      </c>
      <c r="B297">
        <v>99</v>
      </c>
      <c r="C297" t="s">
        <v>2620</v>
      </c>
      <c r="D297">
        <v>3174390</v>
      </c>
      <c r="E297" t="s">
        <v>54</v>
      </c>
      <c r="F297" t="s">
        <v>5267</v>
      </c>
      <c r="G297" s="4">
        <v>94000000</v>
      </c>
      <c r="H297" s="4">
        <v>0</v>
      </c>
      <c r="I297" s="4">
        <v>300800</v>
      </c>
      <c r="J297" s="4">
        <v>93699200</v>
      </c>
    </row>
    <row r="298" spans="1:10">
      <c r="A298" s="4">
        <v>4</v>
      </c>
      <c r="B298">
        <v>100</v>
      </c>
      <c r="C298" t="s">
        <v>2481</v>
      </c>
      <c r="D298">
        <v>13813897</v>
      </c>
      <c r="E298" t="s">
        <v>45</v>
      </c>
      <c r="F298" t="s">
        <v>5268</v>
      </c>
      <c r="G298" s="4">
        <v>75000000</v>
      </c>
      <c r="H298" s="4">
        <v>49470731</v>
      </c>
      <c r="I298" s="4">
        <v>0</v>
      </c>
      <c r="J298" s="4">
        <v>25529269</v>
      </c>
    </row>
    <row r="299" spans="1:10">
      <c r="A299" s="4">
        <v>4</v>
      </c>
      <c r="B299">
        <v>101</v>
      </c>
      <c r="C299" t="s">
        <v>2557</v>
      </c>
      <c r="D299">
        <v>75066918</v>
      </c>
      <c r="E299" t="s">
        <v>45</v>
      </c>
      <c r="F299" t="s">
        <v>5268</v>
      </c>
      <c r="G299" s="4">
        <v>35000000</v>
      </c>
      <c r="H299" s="4">
        <v>14057134</v>
      </c>
      <c r="I299" s="4">
        <v>0</v>
      </c>
      <c r="J299" s="4">
        <v>20942866</v>
      </c>
    </row>
    <row r="300" spans="1:10">
      <c r="A300" s="4">
        <v>4</v>
      </c>
      <c r="B300">
        <v>102</v>
      </c>
      <c r="C300" t="s">
        <v>2836</v>
      </c>
      <c r="D300">
        <v>79809216</v>
      </c>
      <c r="E300" t="s">
        <v>45</v>
      </c>
      <c r="F300" t="s">
        <v>5267</v>
      </c>
      <c r="G300" s="4">
        <v>78000000</v>
      </c>
      <c r="H300" s="4">
        <v>0</v>
      </c>
      <c r="I300" s="4">
        <v>0</v>
      </c>
      <c r="J300" s="4">
        <v>78000000</v>
      </c>
    </row>
    <row r="301" spans="1:10">
      <c r="A301" s="4">
        <v>4</v>
      </c>
      <c r="B301">
        <v>103</v>
      </c>
      <c r="C301" t="s">
        <v>2356</v>
      </c>
      <c r="D301">
        <v>19308567</v>
      </c>
      <c r="E301" t="s">
        <v>45</v>
      </c>
      <c r="F301" t="s">
        <v>5267</v>
      </c>
      <c r="G301" s="4">
        <v>83000000</v>
      </c>
      <c r="H301" s="4">
        <v>0</v>
      </c>
      <c r="I301" s="4">
        <v>0</v>
      </c>
      <c r="J301" s="4">
        <v>83000000</v>
      </c>
    </row>
    <row r="302" spans="1:10">
      <c r="A302" s="4">
        <v>4</v>
      </c>
      <c r="B302">
        <v>104</v>
      </c>
      <c r="C302" t="s">
        <v>2732</v>
      </c>
      <c r="D302">
        <v>80095037</v>
      </c>
      <c r="E302" t="s">
        <v>54</v>
      </c>
      <c r="F302" t="s">
        <v>5267</v>
      </c>
      <c r="G302" s="4">
        <v>140000000</v>
      </c>
      <c r="H302" s="4">
        <v>0</v>
      </c>
      <c r="I302" s="4">
        <v>448000</v>
      </c>
      <c r="J302" s="4">
        <v>139552000</v>
      </c>
    </row>
    <row r="303" spans="1:10">
      <c r="A303" s="4">
        <v>4</v>
      </c>
      <c r="B303">
        <v>105</v>
      </c>
      <c r="C303" t="s">
        <v>3140</v>
      </c>
      <c r="D303">
        <v>80433094</v>
      </c>
      <c r="E303" t="s">
        <v>45</v>
      </c>
      <c r="F303" t="s">
        <v>5267</v>
      </c>
      <c r="G303" s="4">
        <v>60000000</v>
      </c>
      <c r="H303" s="4">
        <v>0</v>
      </c>
      <c r="I303" s="4">
        <v>0</v>
      </c>
      <c r="J303" s="4">
        <v>60000000</v>
      </c>
    </row>
    <row r="304" spans="1:10">
      <c r="A304" s="4">
        <v>4</v>
      </c>
      <c r="B304">
        <v>106</v>
      </c>
      <c r="C304" t="s">
        <v>3126</v>
      </c>
      <c r="D304">
        <v>79702374</v>
      </c>
      <c r="E304" t="s">
        <v>45</v>
      </c>
      <c r="F304" t="s">
        <v>5268</v>
      </c>
      <c r="G304" s="4">
        <v>83000000</v>
      </c>
      <c r="H304" s="4">
        <v>20142229</v>
      </c>
      <c r="I304" s="4">
        <v>0</v>
      </c>
      <c r="J304" s="4">
        <v>62857771</v>
      </c>
    </row>
    <row r="305" spans="1:10">
      <c r="A305" s="4">
        <v>4</v>
      </c>
      <c r="B305">
        <v>107</v>
      </c>
      <c r="C305" t="s">
        <v>2677</v>
      </c>
      <c r="D305">
        <v>52764959</v>
      </c>
      <c r="E305" t="s">
        <v>45</v>
      </c>
      <c r="F305" t="s">
        <v>5267</v>
      </c>
      <c r="G305" s="4">
        <v>65000000</v>
      </c>
      <c r="H305" s="4">
        <v>0</v>
      </c>
      <c r="I305" s="4">
        <v>0</v>
      </c>
      <c r="J305" s="4">
        <v>65000000</v>
      </c>
    </row>
    <row r="306" spans="1:10">
      <c r="A306" s="4">
        <v>4</v>
      </c>
      <c r="B306">
        <v>108</v>
      </c>
      <c r="C306" t="s">
        <v>2525</v>
      </c>
      <c r="D306">
        <v>93414223</v>
      </c>
      <c r="E306" t="s">
        <v>45</v>
      </c>
      <c r="F306" t="s">
        <v>5268</v>
      </c>
      <c r="G306" s="4">
        <v>60000000</v>
      </c>
      <c r="H306" s="4">
        <v>10201356</v>
      </c>
      <c r="I306" s="4">
        <v>0</v>
      </c>
      <c r="J306" s="4">
        <v>49798644</v>
      </c>
    </row>
    <row r="307" spans="1:10">
      <c r="A307" s="4">
        <v>4</v>
      </c>
      <c r="B307">
        <v>109</v>
      </c>
      <c r="C307" t="s">
        <v>6745</v>
      </c>
      <c r="D307">
        <v>79367116</v>
      </c>
      <c r="E307" t="s">
        <v>45</v>
      </c>
      <c r="F307" t="s">
        <v>5268</v>
      </c>
      <c r="G307" s="4">
        <v>56000000</v>
      </c>
      <c r="H307" s="4">
        <v>25313329</v>
      </c>
      <c r="I307" s="4">
        <v>0</v>
      </c>
      <c r="J307" s="4">
        <v>30686671</v>
      </c>
    </row>
    <row r="308" spans="1:10">
      <c r="A308" s="4">
        <v>4</v>
      </c>
      <c r="B308">
        <v>110</v>
      </c>
      <c r="C308" t="s">
        <v>2749</v>
      </c>
      <c r="D308">
        <v>80229011</v>
      </c>
      <c r="E308" t="s">
        <v>45</v>
      </c>
      <c r="F308" t="s">
        <v>5268</v>
      </c>
      <c r="G308" s="4">
        <v>68000000</v>
      </c>
      <c r="H308" s="4">
        <v>27092687</v>
      </c>
      <c r="I308" s="4">
        <v>0</v>
      </c>
      <c r="J308" s="4">
        <v>40907313</v>
      </c>
    </row>
    <row r="309" spans="1:10">
      <c r="A309" s="4">
        <v>4</v>
      </c>
      <c r="B309">
        <v>111</v>
      </c>
      <c r="C309" t="s">
        <v>3132</v>
      </c>
      <c r="D309">
        <v>79187531</v>
      </c>
      <c r="E309" t="s">
        <v>45</v>
      </c>
      <c r="F309" t="s">
        <v>5268</v>
      </c>
      <c r="G309" s="4">
        <v>55000000</v>
      </c>
      <c r="H309" s="4">
        <v>21597500</v>
      </c>
      <c r="I309" s="4">
        <v>0</v>
      </c>
      <c r="J309" s="4">
        <v>33402500</v>
      </c>
    </row>
    <row r="310" spans="1:10">
      <c r="A310" s="4">
        <v>4</v>
      </c>
      <c r="B310">
        <v>112</v>
      </c>
      <c r="C310" t="s">
        <v>3136</v>
      </c>
      <c r="D310">
        <v>80041619</v>
      </c>
      <c r="E310" t="s">
        <v>54</v>
      </c>
      <c r="F310" t="s">
        <v>5268</v>
      </c>
      <c r="G310" s="4">
        <v>150000000</v>
      </c>
      <c r="H310" s="4">
        <v>24733541</v>
      </c>
      <c r="I310" s="4">
        <v>480000</v>
      </c>
      <c r="J310" s="4">
        <v>124786459</v>
      </c>
    </row>
    <row r="311" spans="1:10">
      <c r="A311" s="4">
        <v>4</v>
      </c>
      <c r="B311">
        <v>113</v>
      </c>
      <c r="C311" t="s">
        <v>2670</v>
      </c>
      <c r="D311">
        <v>79186513</v>
      </c>
      <c r="E311" t="s">
        <v>45</v>
      </c>
      <c r="F311" t="s">
        <v>5268</v>
      </c>
      <c r="G311" s="4">
        <v>60000000</v>
      </c>
      <c r="H311" s="4">
        <v>34768660</v>
      </c>
      <c r="I311" s="4">
        <v>0</v>
      </c>
      <c r="J311" s="4">
        <v>25231340</v>
      </c>
    </row>
    <row r="312" spans="1:10">
      <c r="A312" s="4">
        <v>4</v>
      </c>
      <c r="B312">
        <v>114</v>
      </c>
      <c r="C312" t="s">
        <v>2609</v>
      </c>
      <c r="D312">
        <v>80048434</v>
      </c>
      <c r="E312" t="s">
        <v>45</v>
      </c>
      <c r="F312" t="s">
        <v>5268</v>
      </c>
      <c r="G312" s="4">
        <v>88000000</v>
      </c>
      <c r="H312" s="4">
        <v>48947280</v>
      </c>
      <c r="I312" s="4">
        <v>0</v>
      </c>
      <c r="J312" s="4">
        <v>39052720</v>
      </c>
    </row>
    <row r="313" spans="1:10">
      <c r="A313" s="4">
        <v>4</v>
      </c>
      <c r="B313">
        <v>115</v>
      </c>
      <c r="C313" t="s">
        <v>2547</v>
      </c>
      <c r="D313">
        <v>79325582</v>
      </c>
      <c r="E313" t="s">
        <v>45</v>
      </c>
      <c r="F313" t="s">
        <v>5267</v>
      </c>
      <c r="G313" s="4">
        <v>35000000</v>
      </c>
      <c r="H313" s="4">
        <v>0</v>
      </c>
      <c r="I313" s="4">
        <v>0</v>
      </c>
      <c r="J313" s="4">
        <v>35000000</v>
      </c>
    </row>
    <row r="314" spans="1:10">
      <c r="A314" s="4">
        <v>4</v>
      </c>
      <c r="B314">
        <v>116</v>
      </c>
      <c r="C314" t="s">
        <v>2507</v>
      </c>
      <c r="D314">
        <v>63392102</v>
      </c>
      <c r="E314" t="s">
        <v>45</v>
      </c>
      <c r="F314" t="s">
        <v>5268</v>
      </c>
      <c r="G314" s="4">
        <v>26000000</v>
      </c>
      <c r="H314" s="4">
        <v>11999659</v>
      </c>
      <c r="I314" s="4">
        <v>0</v>
      </c>
      <c r="J314" s="4">
        <v>14000341</v>
      </c>
    </row>
    <row r="315" spans="1:10">
      <c r="A315" s="4">
        <v>4</v>
      </c>
      <c r="B315">
        <v>117</v>
      </c>
      <c r="C315" t="s">
        <v>3011</v>
      </c>
      <c r="D315">
        <v>54256553</v>
      </c>
      <c r="E315" t="s">
        <v>45</v>
      </c>
      <c r="F315" t="s">
        <v>5267</v>
      </c>
      <c r="G315" s="4">
        <v>70000000</v>
      </c>
      <c r="H315" s="4">
        <v>0</v>
      </c>
      <c r="I315" s="4">
        <v>0</v>
      </c>
      <c r="J315" s="4">
        <v>70000000</v>
      </c>
    </row>
    <row r="316" spans="1:10">
      <c r="A316" s="4">
        <v>4</v>
      </c>
      <c r="B316">
        <v>118</v>
      </c>
      <c r="C316" t="s">
        <v>2846</v>
      </c>
      <c r="D316">
        <v>41909671</v>
      </c>
      <c r="E316" t="s">
        <v>45</v>
      </c>
      <c r="F316" t="s">
        <v>5267</v>
      </c>
      <c r="G316" s="4">
        <v>30000000</v>
      </c>
      <c r="H316" s="4">
        <v>0</v>
      </c>
      <c r="I316" s="4">
        <v>0</v>
      </c>
      <c r="J316" s="4">
        <v>30000000</v>
      </c>
    </row>
    <row r="317" spans="1:10">
      <c r="A317" s="4">
        <v>4</v>
      </c>
      <c r="B317">
        <v>119</v>
      </c>
      <c r="C317" t="s">
        <v>3033</v>
      </c>
      <c r="D317">
        <v>79381612</v>
      </c>
      <c r="E317" t="s">
        <v>45</v>
      </c>
      <c r="F317" t="s">
        <v>5267</v>
      </c>
      <c r="G317" s="4">
        <v>70000000</v>
      </c>
      <c r="H317" s="4">
        <v>0</v>
      </c>
      <c r="I317" s="4">
        <v>0</v>
      </c>
      <c r="J317" s="4">
        <v>70000000</v>
      </c>
    </row>
    <row r="318" spans="1:10">
      <c r="A318" s="4">
        <v>4</v>
      </c>
      <c r="B318">
        <v>120</v>
      </c>
      <c r="C318" t="s">
        <v>2687</v>
      </c>
      <c r="D318">
        <v>79747659</v>
      </c>
      <c r="E318" t="s">
        <v>45</v>
      </c>
      <c r="F318" t="s">
        <v>5267</v>
      </c>
      <c r="G318" s="4">
        <v>100000000</v>
      </c>
      <c r="H318" s="4">
        <v>0</v>
      </c>
      <c r="I318" s="4">
        <v>0</v>
      </c>
      <c r="J318" s="4">
        <v>100000000</v>
      </c>
    </row>
    <row r="319" spans="1:10">
      <c r="A319" s="4">
        <v>4</v>
      </c>
      <c r="B319">
        <v>121</v>
      </c>
      <c r="C319" t="s">
        <v>6746</v>
      </c>
      <c r="D319">
        <v>21112467</v>
      </c>
      <c r="E319" t="s">
        <v>45</v>
      </c>
      <c r="F319" t="s">
        <v>5268</v>
      </c>
      <c r="G319" s="4">
        <v>40000000</v>
      </c>
      <c r="H319" s="4">
        <v>14349493</v>
      </c>
      <c r="I319" s="4">
        <v>0</v>
      </c>
      <c r="J319" s="4">
        <v>25650507</v>
      </c>
    </row>
    <row r="320" spans="1:10">
      <c r="A320" s="4">
        <v>4</v>
      </c>
      <c r="B320">
        <v>122</v>
      </c>
      <c r="C320" t="s">
        <v>2539</v>
      </c>
      <c r="D320">
        <v>80054791</v>
      </c>
      <c r="E320" t="s">
        <v>45</v>
      </c>
      <c r="F320" t="s">
        <v>5267</v>
      </c>
      <c r="G320" s="4">
        <v>20000000</v>
      </c>
      <c r="H320" s="4">
        <v>0</v>
      </c>
      <c r="I320" s="4">
        <v>0</v>
      </c>
      <c r="J320" s="4">
        <v>20000000</v>
      </c>
    </row>
    <row r="321" spans="1:10">
      <c r="A321" s="4">
        <v>4</v>
      </c>
      <c r="B321">
        <v>123</v>
      </c>
      <c r="C321" t="s">
        <v>2348</v>
      </c>
      <c r="D321">
        <v>17411594</v>
      </c>
      <c r="E321" t="s">
        <v>45</v>
      </c>
      <c r="F321" t="s">
        <v>5267</v>
      </c>
      <c r="G321" s="4">
        <v>50000000</v>
      </c>
      <c r="H321" s="4">
        <v>0</v>
      </c>
      <c r="I321" s="4">
        <v>0</v>
      </c>
      <c r="J321" s="4">
        <v>50000000</v>
      </c>
    </row>
    <row r="322" spans="1:10">
      <c r="A322" s="4">
        <v>4</v>
      </c>
      <c r="B322">
        <v>124</v>
      </c>
      <c r="C322" t="s">
        <v>2549</v>
      </c>
      <c r="D322">
        <v>79107443</v>
      </c>
      <c r="E322" t="s">
        <v>45</v>
      </c>
      <c r="F322" t="s">
        <v>5267</v>
      </c>
      <c r="G322" s="4">
        <v>86000000</v>
      </c>
      <c r="H322" s="4">
        <v>0</v>
      </c>
      <c r="I322" s="4">
        <v>0</v>
      </c>
      <c r="J322" s="4">
        <v>86000000</v>
      </c>
    </row>
    <row r="323" spans="1:10">
      <c r="A323" s="4">
        <v>4</v>
      </c>
      <c r="B323">
        <v>125</v>
      </c>
      <c r="C323" t="s">
        <v>2819</v>
      </c>
      <c r="D323">
        <v>75096968</v>
      </c>
      <c r="E323" t="s">
        <v>45</v>
      </c>
      <c r="F323" t="s">
        <v>5268</v>
      </c>
      <c r="G323" s="4">
        <v>83000000</v>
      </c>
      <c r="H323" s="4">
        <v>30247334</v>
      </c>
      <c r="I323" s="4">
        <v>0</v>
      </c>
      <c r="J323" s="4">
        <v>52752666</v>
      </c>
    </row>
    <row r="324" spans="1:10">
      <c r="A324" s="4">
        <v>4</v>
      </c>
      <c r="B324">
        <v>126</v>
      </c>
      <c r="C324" t="s">
        <v>3069</v>
      </c>
      <c r="D324">
        <v>17420797</v>
      </c>
      <c r="E324" t="s">
        <v>45</v>
      </c>
      <c r="F324" t="s">
        <v>5268</v>
      </c>
      <c r="G324" s="4">
        <v>104000000</v>
      </c>
      <c r="H324" s="4">
        <v>32663618</v>
      </c>
      <c r="I324" s="4">
        <v>0</v>
      </c>
      <c r="J324" s="4">
        <v>71336382</v>
      </c>
    </row>
    <row r="325" spans="1:10">
      <c r="A325" s="4">
        <v>4</v>
      </c>
      <c r="B325">
        <v>127</v>
      </c>
      <c r="C325" t="s">
        <v>47</v>
      </c>
      <c r="D325">
        <v>39549710</v>
      </c>
      <c r="E325" t="s">
        <v>45</v>
      </c>
      <c r="F325" t="s">
        <v>5268</v>
      </c>
      <c r="G325" s="4">
        <v>112000000</v>
      </c>
      <c r="H325" s="4">
        <v>47289830</v>
      </c>
      <c r="I325" s="4">
        <v>0</v>
      </c>
      <c r="J325" s="4">
        <v>64710170</v>
      </c>
    </row>
    <row r="326" spans="1:10">
      <c r="A326" s="4">
        <v>4</v>
      </c>
      <c r="B326">
        <v>128</v>
      </c>
      <c r="C326" t="s">
        <v>3287</v>
      </c>
      <c r="D326">
        <v>79508991</v>
      </c>
      <c r="E326" t="s">
        <v>45</v>
      </c>
      <c r="F326" t="s">
        <v>5268</v>
      </c>
      <c r="G326" s="4">
        <v>150000000</v>
      </c>
      <c r="H326" s="4">
        <v>64109030</v>
      </c>
      <c r="I326" s="4">
        <v>0</v>
      </c>
      <c r="J326" s="4">
        <v>85890970</v>
      </c>
    </row>
    <row r="327" spans="1:10">
      <c r="A327" s="4">
        <v>4</v>
      </c>
      <c r="B327">
        <v>129</v>
      </c>
      <c r="C327" t="s">
        <v>2575</v>
      </c>
      <c r="D327">
        <v>93436652</v>
      </c>
      <c r="E327" t="s">
        <v>45</v>
      </c>
      <c r="F327" t="s">
        <v>5267</v>
      </c>
      <c r="G327" s="4">
        <v>85000000</v>
      </c>
      <c r="H327" s="4">
        <v>0</v>
      </c>
      <c r="I327" s="4">
        <v>0</v>
      </c>
      <c r="J327" s="4">
        <v>85000000</v>
      </c>
    </row>
    <row r="328" spans="1:10">
      <c r="A328" s="4">
        <v>4</v>
      </c>
      <c r="B328">
        <v>130</v>
      </c>
      <c r="C328" t="s">
        <v>2603</v>
      </c>
      <c r="D328">
        <v>75039790</v>
      </c>
      <c r="E328" t="s">
        <v>45</v>
      </c>
      <c r="F328" t="s">
        <v>5267</v>
      </c>
      <c r="G328" s="4">
        <v>94000000</v>
      </c>
      <c r="H328" s="4">
        <v>0</v>
      </c>
      <c r="I328" s="4">
        <v>0</v>
      </c>
      <c r="J328" s="4">
        <v>94000000</v>
      </c>
    </row>
    <row r="329" spans="1:10">
      <c r="A329" s="4">
        <v>4</v>
      </c>
      <c r="B329">
        <v>131</v>
      </c>
      <c r="C329" t="s">
        <v>2936</v>
      </c>
      <c r="D329">
        <v>80202483</v>
      </c>
      <c r="E329" t="s">
        <v>45</v>
      </c>
      <c r="F329" t="s">
        <v>5268</v>
      </c>
      <c r="G329" s="4">
        <v>150000000</v>
      </c>
      <c r="H329" s="4">
        <v>39729317</v>
      </c>
      <c r="I329" s="4">
        <v>0</v>
      </c>
      <c r="J329" s="4">
        <v>110270683</v>
      </c>
    </row>
    <row r="330" spans="1:10">
      <c r="A330" s="4">
        <v>4</v>
      </c>
      <c r="B330">
        <v>132</v>
      </c>
      <c r="C330" t="s">
        <v>2567</v>
      </c>
      <c r="D330">
        <v>52062994</v>
      </c>
      <c r="E330" t="s">
        <v>45</v>
      </c>
      <c r="F330" t="s">
        <v>5268</v>
      </c>
      <c r="G330" s="4">
        <v>63000000</v>
      </c>
      <c r="H330" s="4">
        <v>30629710</v>
      </c>
      <c r="I330" s="4">
        <v>0</v>
      </c>
      <c r="J330" s="4">
        <v>32370290</v>
      </c>
    </row>
    <row r="331" spans="1:10">
      <c r="A331" s="4">
        <v>4</v>
      </c>
      <c r="B331">
        <v>133</v>
      </c>
      <c r="C331" t="s">
        <v>2640</v>
      </c>
      <c r="D331">
        <v>357671</v>
      </c>
      <c r="E331" t="s">
        <v>45</v>
      </c>
      <c r="F331" t="s">
        <v>5267</v>
      </c>
      <c r="G331" s="4">
        <v>15000000</v>
      </c>
      <c r="H331" s="4">
        <v>0</v>
      </c>
      <c r="I331" s="4">
        <v>0</v>
      </c>
      <c r="J331" s="4">
        <v>15000000</v>
      </c>
    </row>
    <row r="332" spans="1:10">
      <c r="A332" s="4">
        <v>4</v>
      </c>
      <c r="B332">
        <v>134</v>
      </c>
      <c r="C332" t="s">
        <v>2501</v>
      </c>
      <c r="D332">
        <v>10542783</v>
      </c>
      <c r="E332" t="s">
        <v>45</v>
      </c>
      <c r="F332" t="s">
        <v>5267</v>
      </c>
      <c r="G332" s="4">
        <v>70000000</v>
      </c>
      <c r="H332" s="4">
        <v>0</v>
      </c>
      <c r="I332" s="4">
        <v>0</v>
      </c>
      <c r="J332" s="4">
        <v>70000000</v>
      </c>
    </row>
    <row r="333" spans="1:10">
      <c r="A333" s="4">
        <v>4</v>
      </c>
      <c r="B333">
        <v>135</v>
      </c>
      <c r="C333" t="s">
        <v>2581</v>
      </c>
      <c r="D333">
        <v>18125631</v>
      </c>
      <c r="E333" t="s">
        <v>45</v>
      </c>
      <c r="F333" t="s">
        <v>5268</v>
      </c>
      <c r="G333" s="4">
        <v>150000000</v>
      </c>
      <c r="H333" s="4">
        <v>53022961</v>
      </c>
      <c r="I333" s="4">
        <v>0</v>
      </c>
      <c r="J333" s="4">
        <v>96977039</v>
      </c>
    </row>
    <row r="334" spans="1:10">
      <c r="A334" s="4">
        <v>4</v>
      </c>
      <c r="B334">
        <v>136</v>
      </c>
      <c r="C334" t="s">
        <v>2563</v>
      </c>
      <c r="D334">
        <v>75087623</v>
      </c>
      <c r="E334" t="s">
        <v>45</v>
      </c>
      <c r="F334" t="s">
        <v>5267</v>
      </c>
      <c r="G334" s="4">
        <v>12000000</v>
      </c>
      <c r="H334" s="4">
        <v>0</v>
      </c>
      <c r="I334" s="4">
        <v>0</v>
      </c>
      <c r="J334" s="4">
        <v>12000000</v>
      </c>
    </row>
    <row r="335" spans="1:10">
      <c r="A335" s="4">
        <v>4</v>
      </c>
      <c r="B335">
        <v>137</v>
      </c>
      <c r="C335" t="s">
        <v>1553</v>
      </c>
      <c r="D335">
        <v>79538957</v>
      </c>
      <c r="E335" t="s">
        <v>45</v>
      </c>
      <c r="F335" t="s">
        <v>5267</v>
      </c>
      <c r="G335" s="4">
        <v>60000000</v>
      </c>
      <c r="H335" s="4">
        <v>0</v>
      </c>
      <c r="I335" s="4">
        <v>0</v>
      </c>
      <c r="J335" s="4">
        <v>60000000</v>
      </c>
    </row>
    <row r="336" spans="1:10">
      <c r="A336" s="4">
        <v>4</v>
      </c>
      <c r="B336">
        <v>138</v>
      </c>
      <c r="C336" t="s">
        <v>6747</v>
      </c>
      <c r="D336">
        <v>88200208</v>
      </c>
      <c r="E336" t="s">
        <v>45</v>
      </c>
      <c r="F336" t="s">
        <v>5267</v>
      </c>
      <c r="G336" s="4">
        <v>150000000</v>
      </c>
      <c r="H336" s="4">
        <v>0</v>
      </c>
      <c r="I336" s="4">
        <v>0</v>
      </c>
      <c r="J336" s="4">
        <v>150000000</v>
      </c>
    </row>
    <row r="337" spans="1:10">
      <c r="A337" s="4">
        <v>4</v>
      </c>
      <c r="B337">
        <v>139</v>
      </c>
      <c r="C337" t="s">
        <v>3057</v>
      </c>
      <c r="D337">
        <v>11323500</v>
      </c>
      <c r="E337" t="s">
        <v>45</v>
      </c>
      <c r="F337" t="s">
        <v>5267</v>
      </c>
      <c r="G337" s="4">
        <v>82000000</v>
      </c>
      <c r="H337" s="4">
        <v>0</v>
      </c>
      <c r="I337" s="4">
        <v>0</v>
      </c>
      <c r="J337" s="4">
        <v>82000000</v>
      </c>
    </row>
    <row r="338" spans="1:10">
      <c r="A338" s="4">
        <v>4</v>
      </c>
      <c r="B338">
        <v>140</v>
      </c>
      <c r="C338" t="s">
        <v>2830</v>
      </c>
      <c r="D338">
        <v>94072593</v>
      </c>
      <c r="E338" t="s">
        <v>45</v>
      </c>
      <c r="F338" t="s">
        <v>5267</v>
      </c>
      <c r="G338" s="4">
        <v>50000000</v>
      </c>
      <c r="H338" s="4">
        <v>0</v>
      </c>
      <c r="I338" s="4">
        <v>0</v>
      </c>
      <c r="J338" s="4">
        <v>50000000</v>
      </c>
    </row>
    <row r="339" spans="1:10">
      <c r="A339" s="4">
        <v>4</v>
      </c>
      <c r="B339">
        <v>141</v>
      </c>
      <c r="C339" t="s">
        <v>3093</v>
      </c>
      <c r="D339">
        <v>16794456</v>
      </c>
      <c r="E339" t="s">
        <v>45</v>
      </c>
      <c r="F339" t="s">
        <v>5267</v>
      </c>
      <c r="G339" s="4">
        <v>32000000</v>
      </c>
      <c r="H339" s="4">
        <v>0</v>
      </c>
      <c r="I339" s="4">
        <v>0</v>
      </c>
      <c r="J339" s="4">
        <v>32000000</v>
      </c>
    </row>
    <row r="340" spans="1:10">
      <c r="A340" s="4">
        <v>4</v>
      </c>
      <c r="B340">
        <v>142</v>
      </c>
      <c r="C340" t="s">
        <v>2743</v>
      </c>
      <c r="D340">
        <v>22064776</v>
      </c>
      <c r="E340" t="s">
        <v>84</v>
      </c>
      <c r="F340" t="s">
        <v>5267</v>
      </c>
      <c r="G340" s="4">
        <v>25000000</v>
      </c>
      <c r="H340" s="4">
        <v>0</v>
      </c>
      <c r="I340" s="4">
        <v>80000</v>
      </c>
      <c r="J340" s="4">
        <v>24920000</v>
      </c>
    </row>
    <row r="341" spans="1:10">
      <c r="A341" s="4">
        <v>4</v>
      </c>
      <c r="B341">
        <v>143</v>
      </c>
      <c r="C341" t="s">
        <v>2718</v>
      </c>
      <c r="D341">
        <v>51892031</v>
      </c>
      <c r="E341" t="s">
        <v>84</v>
      </c>
      <c r="F341" t="s">
        <v>5267</v>
      </c>
      <c r="G341" s="4">
        <v>35000000</v>
      </c>
      <c r="H341" s="4">
        <v>0</v>
      </c>
      <c r="I341" s="4">
        <v>112000</v>
      </c>
      <c r="J341" s="4">
        <v>34888000</v>
      </c>
    </row>
    <row r="342" spans="1:10">
      <c r="A342" s="4">
        <v>4</v>
      </c>
      <c r="B342">
        <v>144</v>
      </c>
      <c r="C342" t="s">
        <v>2446</v>
      </c>
      <c r="D342">
        <v>98646980</v>
      </c>
      <c r="E342" t="s">
        <v>45</v>
      </c>
      <c r="F342" t="s">
        <v>5268</v>
      </c>
      <c r="G342" s="4">
        <v>60000000</v>
      </c>
      <c r="H342" s="4">
        <v>16555681</v>
      </c>
      <c r="I342" s="4">
        <v>0</v>
      </c>
      <c r="J342" s="4">
        <v>43444319</v>
      </c>
    </row>
    <row r="343" spans="1:10">
      <c r="A343" s="4">
        <v>4</v>
      </c>
      <c r="B343">
        <v>145</v>
      </c>
      <c r="C343" t="s">
        <v>2993</v>
      </c>
      <c r="D343">
        <v>14395173</v>
      </c>
      <c r="E343" t="s">
        <v>54</v>
      </c>
      <c r="F343" t="s">
        <v>5268</v>
      </c>
      <c r="G343" s="4">
        <v>28000000</v>
      </c>
      <c r="H343" s="4">
        <v>1879355</v>
      </c>
      <c r="I343" s="4">
        <v>56000</v>
      </c>
      <c r="J343" s="4">
        <v>26064645</v>
      </c>
    </row>
    <row r="344" spans="1:10">
      <c r="A344" s="4">
        <v>4</v>
      </c>
      <c r="B344">
        <v>146</v>
      </c>
      <c r="C344" t="s">
        <v>3110</v>
      </c>
      <c r="D344">
        <v>52973620</v>
      </c>
      <c r="E344" t="s">
        <v>54</v>
      </c>
      <c r="F344" t="s">
        <v>5268</v>
      </c>
      <c r="G344" s="4">
        <v>115000000</v>
      </c>
      <c r="H344" s="4">
        <v>76049848</v>
      </c>
      <c r="I344" s="4">
        <v>230000</v>
      </c>
      <c r="J344" s="4">
        <v>38720152</v>
      </c>
    </row>
    <row r="345" spans="1:10">
      <c r="A345" s="4">
        <v>4</v>
      </c>
      <c r="B345">
        <v>147</v>
      </c>
      <c r="C345" t="s">
        <v>2965</v>
      </c>
      <c r="D345">
        <v>74282376</v>
      </c>
      <c r="E345" t="s">
        <v>54</v>
      </c>
      <c r="F345" t="s">
        <v>5267</v>
      </c>
      <c r="G345" s="4">
        <v>113000000</v>
      </c>
      <c r="H345" s="4">
        <v>0</v>
      </c>
      <c r="I345" s="4">
        <v>226000</v>
      </c>
      <c r="J345" s="4">
        <v>112774000</v>
      </c>
    </row>
    <row r="346" spans="1:10">
      <c r="A346" s="4">
        <v>4</v>
      </c>
      <c r="B346">
        <v>148</v>
      </c>
      <c r="C346" t="s">
        <v>2976</v>
      </c>
      <c r="D346">
        <v>91015407</v>
      </c>
      <c r="E346" t="s">
        <v>54</v>
      </c>
      <c r="F346" t="s">
        <v>5268</v>
      </c>
      <c r="G346" s="4">
        <v>119000000</v>
      </c>
      <c r="H346" s="4">
        <v>30534241</v>
      </c>
      <c r="I346" s="4">
        <v>238000</v>
      </c>
      <c r="J346" s="4">
        <v>88227759</v>
      </c>
    </row>
    <row r="347" spans="1:10">
      <c r="A347" s="4">
        <v>4</v>
      </c>
      <c r="B347">
        <v>149</v>
      </c>
      <c r="C347" t="s">
        <v>3027</v>
      </c>
      <c r="D347">
        <v>80545292</v>
      </c>
      <c r="E347" t="s">
        <v>54</v>
      </c>
      <c r="F347" t="s">
        <v>5267</v>
      </c>
      <c r="G347" s="4">
        <v>100000000</v>
      </c>
      <c r="H347" s="4">
        <v>0</v>
      </c>
      <c r="I347" s="4">
        <v>200000</v>
      </c>
      <c r="J347" s="4">
        <v>99800000</v>
      </c>
    </row>
    <row r="348" spans="1:10">
      <c r="A348" s="4">
        <v>4</v>
      </c>
      <c r="B348">
        <v>150</v>
      </c>
      <c r="C348" t="s">
        <v>2983</v>
      </c>
      <c r="D348">
        <v>79971555</v>
      </c>
      <c r="E348" t="s">
        <v>54</v>
      </c>
      <c r="F348" t="s">
        <v>5267</v>
      </c>
      <c r="G348" s="4">
        <v>70000000</v>
      </c>
      <c r="H348" s="4">
        <v>0</v>
      </c>
      <c r="I348" s="4">
        <v>140000</v>
      </c>
      <c r="J348" s="4">
        <v>69860000</v>
      </c>
    </row>
    <row r="349" spans="1:10">
      <c r="A349" s="4">
        <v>4</v>
      </c>
      <c r="B349">
        <v>151</v>
      </c>
      <c r="C349" t="s">
        <v>6748</v>
      </c>
      <c r="D349">
        <v>24829384</v>
      </c>
      <c r="E349" t="s">
        <v>54</v>
      </c>
      <c r="F349" t="s">
        <v>5268</v>
      </c>
      <c r="G349" s="4">
        <v>80000000</v>
      </c>
      <c r="H349" s="4">
        <v>44801865</v>
      </c>
      <c r="I349" s="4">
        <v>160000</v>
      </c>
      <c r="J349" s="4">
        <v>35038135</v>
      </c>
    </row>
    <row r="350" spans="1:10">
      <c r="A350" s="4">
        <v>4</v>
      </c>
      <c r="B350">
        <v>152</v>
      </c>
      <c r="C350" t="s">
        <v>3124</v>
      </c>
      <c r="D350">
        <v>79998243</v>
      </c>
      <c r="E350" t="s">
        <v>54</v>
      </c>
      <c r="F350" t="s">
        <v>5267</v>
      </c>
      <c r="G350" s="4">
        <v>15000000</v>
      </c>
      <c r="H350" s="4">
        <v>0</v>
      </c>
      <c r="I350" s="4">
        <v>30000</v>
      </c>
      <c r="J350" s="4">
        <v>14970000</v>
      </c>
    </row>
    <row r="351" spans="1:10">
      <c r="A351" s="4">
        <v>4</v>
      </c>
      <c r="B351">
        <v>153</v>
      </c>
      <c r="C351" t="s">
        <v>2972</v>
      </c>
      <c r="D351">
        <v>94473335</v>
      </c>
      <c r="E351" t="s">
        <v>54</v>
      </c>
      <c r="F351" t="s">
        <v>5268</v>
      </c>
      <c r="G351" s="4">
        <v>70000000</v>
      </c>
      <c r="H351" s="4">
        <v>44166638</v>
      </c>
      <c r="I351" s="4">
        <v>140000</v>
      </c>
      <c r="J351" s="4">
        <v>25693362</v>
      </c>
    </row>
    <row r="352" spans="1:10">
      <c r="A352" s="4">
        <v>4</v>
      </c>
      <c r="B352">
        <v>154</v>
      </c>
      <c r="C352" t="s">
        <v>2923</v>
      </c>
      <c r="D352">
        <v>5824198</v>
      </c>
      <c r="E352" t="s">
        <v>54</v>
      </c>
      <c r="F352" t="s">
        <v>5268</v>
      </c>
      <c r="G352" s="4">
        <v>89000000</v>
      </c>
      <c r="H352" s="4">
        <v>16588032</v>
      </c>
      <c r="I352" s="4">
        <v>178000</v>
      </c>
      <c r="J352" s="4">
        <v>72233968</v>
      </c>
    </row>
    <row r="353" spans="1:10">
      <c r="A353" s="4">
        <v>4</v>
      </c>
      <c r="B353">
        <v>155</v>
      </c>
      <c r="C353" t="s">
        <v>2930</v>
      </c>
      <c r="D353">
        <v>74359799</v>
      </c>
      <c r="E353" t="s">
        <v>54</v>
      </c>
      <c r="F353" t="s">
        <v>5267</v>
      </c>
      <c r="G353" s="4">
        <v>50000000</v>
      </c>
      <c r="H353" s="4">
        <v>0</v>
      </c>
      <c r="I353" s="4">
        <v>100000</v>
      </c>
      <c r="J353" s="4">
        <v>49900000</v>
      </c>
    </row>
    <row r="354" spans="1:10">
      <c r="A354" s="4">
        <v>4</v>
      </c>
      <c r="B354">
        <v>156</v>
      </c>
      <c r="C354" t="s">
        <v>3144</v>
      </c>
      <c r="D354">
        <v>23783756</v>
      </c>
      <c r="E354" t="s">
        <v>54</v>
      </c>
      <c r="F354" t="s">
        <v>5268</v>
      </c>
      <c r="G354" s="4">
        <v>150000000</v>
      </c>
      <c r="H354" s="4">
        <v>75888827</v>
      </c>
      <c r="I354" s="4">
        <v>300000</v>
      </c>
      <c r="J354" s="4">
        <v>73811173</v>
      </c>
    </row>
    <row r="355" spans="1:10">
      <c r="A355" s="4">
        <v>4</v>
      </c>
      <c r="B355">
        <v>157</v>
      </c>
      <c r="C355" t="s">
        <v>3164</v>
      </c>
      <c r="D355">
        <v>79169735</v>
      </c>
      <c r="E355" t="s">
        <v>54</v>
      </c>
      <c r="F355" t="s">
        <v>5268</v>
      </c>
      <c r="G355" s="4">
        <v>110000000</v>
      </c>
      <c r="H355" s="4">
        <v>93092716</v>
      </c>
      <c r="I355" s="4">
        <v>220000</v>
      </c>
      <c r="J355" s="4">
        <v>16687284</v>
      </c>
    </row>
    <row r="356" spans="1:10">
      <c r="A356" s="4">
        <v>4</v>
      </c>
      <c r="B356">
        <v>158</v>
      </c>
      <c r="C356" t="s">
        <v>3182</v>
      </c>
      <c r="D356">
        <v>79768015</v>
      </c>
      <c r="E356" t="s">
        <v>54</v>
      </c>
      <c r="F356" t="s">
        <v>5267</v>
      </c>
      <c r="G356" s="4">
        <v>52000000</v>
      </c>
      <c r="H356" s="4">
        <v>0</v>
      </c>
      <c r="I356" s="4">
        <v>104000</v>
      </c>
      <c r="J356" s="4">
        <v>51896000</v>
      </c>
    </row>
    <row r="357" spans="1:10">
      <c r="A357" s="4">
        <v>4</v>
      </c>
      <c r="B357">
        <v>159</v>
      </c>
      <c r="C357" t="s">
        <v>3013</v>
      </c>
      <c r="D357">
        <v>87715475</v>
      </c>
      <c r="E357" t="s">
        <v>54</v>
      </c>
      <c r="F357" t="s">
        <v>5267</v>
      </c>
      <c r="G357" s="4">
        <v>119000000</v>
      </c>
      <c r="H357" s="4">
        <v>0</v>
      </c>
      <c r="I357" s="4">
        <v>238000</v>
      </c>
      <c r="J357" s="4">
        <v>118762000</v>
      </c>
    </row>
    <row r="358" spans="1:10">
      <c r="A358" s="4">
        <v>4</v>
      </c>
      <c r="B358">
        <v>160</v>
      </c>
      <c r="C358" t="s">
        <v>2941</v>
      </c>
      <c r="D358">
        <v>79833103</v>
      </c>
      <c r="E358" t="s">
        <v>54</v>
      </c>
      <c r="F358" t="s">
        <v>5267</v>
      </c>
      <c r="G358" s="4">
        <v>113000000</v>
      </c>
      <c r="H358" s="4">
        <v>0</v>
      </c>
      <c r="I358" s="4">
        <v>226000</v>
      </c>
      <c r="J358" s="4">
        <v>112774000</v>
      </c>
    </row>
    <row r="359" spans="1:10">
      <c r="A359" s="4">
        <v>4</v>
      </c>
      <c r="B359">
        <v>161</v>
      </c>
      <c r="C359" t="s">
        <v>3217</v>
      </c>
      <c r="D359">
        <v>80008500</v>
      </c>
      <c r="E359" t="s">
        <v>54</v>
      </c>
      <c r="F359" t="s">
        <v>5267</v>
      </c>
      <c r="G359" s="4">
        <v>36000000</v>
      </c>
      <c r="H359" s="4">
        <v>0</v>
      </c>
      <c r="I359" s="4">
        <v>72000</v>
      </c>
      <c r="J359" s="4">
        <v>35928000</v>
      </c>
    </row>
    <row r="360" spans="1:10">
      <c r="A360" s="4">
        <v>4</v>
      </c>
      <c r="B360">
        <v>162</v>
      </c>
      <c r="C360" t="s">
        <v>3353</v>
      </c>
      <c r="D360">
        <v>40401940</v>
      </c>
      <c r="E360" t="s">
        <v>54</v>
      </c>
      <c r="F360" t="s">
        <v>5268</v>
      </c>
      <c r="G360" s="4">
        <v>118000000</v>
      </c>
      <c r="H360" s="4">
        <v>102489504</v>
      </c>
      <c r="I360" s="4">
        <v>236000</v>
      </c>
      <c r="J360" s="4">
        <v>15274496</v>
      </c>
    </row>
    <row r="361" spans="1:10">
      <c r="A361" s="4">
        <v>4</v>
      </c>
      <c r="B361">
        <v>163</v>
      </c>
      <c r="C361" t="s">
        <v>2949</v>
      </c>
      <c r="D361">
        <v>80801628</v>
      </c>
      <c r="E361" t="s">
        <v>40</v>
      </c>
      <c r="F361" t="s">
        <v>5268</v>
      </c>
      <c r="G361" s="4">
        <v>62000000</v>
      </c>
      <c r="H361" s="4">
        <v>19232919</v>
      </c>
      <c r="I361" s="4">
        <v>124000</v>
      </c>
      <c r="J361" s="4">
        <v>42643081</v>
      </c>
    </row>
    <row r="362" spans="1:10">
      <c r="A362" s="4">
        <v>5</v>
      </c>
      <c r="B362">
        <v>1</v>
      </c>
      <c r="C362" t="s">
        <v>3053</v>
      </c>
      <c r="D362">
        <v>46457641</v>
      </c>
      <c r="E362" t="s">
        <v>54</v>
      </c>
      <c r="F362" t="s">
        <v>5267</v>
      </c>
      <c r="G362" s="4">
        <v>10000000</v>
      </c>
      <c r="H362" s="4">
        <v>0</v>
      </c>
      <c r="I362" s="4">
        <v>13334</v>
      </c>
      <c r="J362" s="4">
        <v>9986666</v>
      </c>
    </row>
    <row r="363" spans="1:10">
      <c r="A363" s="4">
        <v>5</v>
      </c>
      <c r="B363">
        <v>2</v>
      </c>
      <c r="C363" t="s">
        <v>2974</v>
      </c>
      <c r="D363">
        <v>79989772</v>
      </c>
      <c r="E363" t="s">
        <v>54</v>
      </c>
      <c r="F363" t="s">
        <v>5267</v>
      </c>
      <c r="G363" s="4">
        <v>7000000</v>
      </c>
      <c r="H363" s="4">
        <v>0</v>
      </c>
      <c r="I363" s="4">
        <v>9334</v>
      </c>
      <c r="J363" s="4">
        <v>6990666</v>
      </c>
    </row>
    <row r="364" spans="1:10">
      <c r="A364" s="4">
        <v>5</v>
      </c>
      <c r="B364">
        <v>3</v>
      </c>
      <c r="C364" t="s">
        <v>3305</v>
      </c>
      <c r="D364">
        <v>1018345578</v>
      </c>
      <c r="E364" t="s">
        <v>54</v>
      </c>
      <c r="F364" t="s">
        <v>5267</v>
      </c>
      <c r="G364" s="4">
        <v>2000000</v>
      </c>
      <c r="H364" s="4">
        <v>0</v>
      </c>
      <c r="I364" s="4">
        <v>2667</v>
      </c>
      <c r="J364" s="4">
        <v>1997333</v>
      </c>
    </row>
    <row r="365" spans="1:10">
      <c r="A365" s="4">
        <v>5</v>
      </c>
      <c r="B365">
        <v>4</v>
      </c>
      <c r="C365" t="s">
        <v>3192</v>
      </c>
      <c r="D365">
        <v>80932614</v>
      </c>
      <c r="E365" t="s">
        <v>54</v>
      </c>
      <c r="F365" t="s">
        <v>5267</v>
      </c>
      <c r="G365" s="4">
        <v>7000000</v>
      </c>
      <c r="H365" s="4">
        <v>0</v>
      </c>
      <c r="I365" s="4">
        <v>9334</v>
      </c>
      <c r="J365" s="4">
        <v>6990666</v>
      </c>
    </row>
    <row r="366" spans="1:10">
      <c r="A366" s="4">
        <v>5</v>
      </c>
      <c r="B366">
        <v>5</v>
      </c>
      <c r="C366" t="s">
        <v>6749</v>
      </c>
      <c r="D366">
        <v>11524444</v>
      </c>
      <c r="E366" t="s">
        <v>54</v>
      </c>
      <c r="F366" t="s">
        <v>5267</v>
      </c>
      <c r="G366" s="4">
        <v>8000000</v>
      </c>
      <c r="H366" s="4">
        <v>0</v>
      </c>
      <c r="I366" s="4">
        <v>10667</v>
      </c>
      <c r="J366" s="4">
        <v>7989333</v>
      </c>
    </row>
    <row r="367" spans="1:10">
      <c r="A367" s="4">
        <v>5</v>
      </c>
      <c r="B367">
        <v>6</v>
      </c>
      <c r="C367" t="s">
        <v>6750</v>
      </c>
      <c r="D367">
        <v>1014227242</v>
      </c>
      <c r="E367" t="s">
        <v>54</v>
      </c>
      <c r="F367" t="s">
        <v>5267</v>
      </c>
      <c r="G367" s="4">
        <v>6000000</v>
      </c>
      <c r="H367" s="4">
        <v>0</v>
      </c>
      <c r="I367" s="4">
        <v>8000</v>
      </c>
      <c r="J367" s="4">
        <v>5992000</v>
      </c>
    </row>
    <row r="368" spans="1:10">
      <c r="A368" s="4">
        <v>5</v>
      </c>
      <c r="B368">
        <v>7</v>
      </c>
      <c r="C368" t="s">
        <v>6751</v>
      </c>
      <c r="D368">
        <v>1121834035</v>
      </c>
      <c r="E368" t="s">
        <v>54</v>
      </c>
      <c r="F368" t="s">
        <v>5267</v>
      </c>
      <c r="G368" s="4">
        <v>3000000</v>
      </c>
      <c r="H368" s="4">
        <v>0</v>
      </c>
      <c r="I368" s="4">
        <v>4000</v>
      </c>
      <c r="J368" s="4">
        <v>2996000</v>
      </c>
    </row>
    <row r="369" spans="1:10">
      <c r="A369" s="4">
        <v>5</v>
      </c>
      <c r="B369">
        <v>8</v>
      </c>
      <c r="C369" t="s">
        <v>3118</v>
      </c>
      <c r="D369">
        <v>1068975047</v>
      </c>
      <c r="E369" t="s">
        <v>54</v>
      </c>
      <c r="F369" t="s">
        <v>5268</v>
      </c>
      <c r="G369" s="4">
        <v>10000000</v>
      </c>
      <c r="H369" s="4">
        <v>4179032</v>
      </c>
      <c r="I369" s="4">
        <v>13334</v>
      </c>
      <c r="J369" s="4">
        <v>5807634</v>
      </c>
    </row>
    <row r="370" spans="1:10">
      <c r="A370" s="4">
        <v>5</v>
      </c>
      <c r="B370">
        <v>9</v>
      </c>
      <c r="C370" t="s">
        <v>3259</v>
      </c>
      <c r="D370">
        <v>51645363</v>
      </c>
      <c r="E370" t="s">
        <v>84</v>
      </c>
      <c r="F370" t="s">
        <v>5267</v>
      </c>
      <c r="G370" s="4">
        <v>10000000</v>
      </c>
      <c r="H370" s="4">
        <v>0</v>
      </c>
      <c r="I370" s="4">
        <v>13334</v>
      </c>
      <c r="J370" s="4">
        <v>9986666</v>
      </c>
    </row>
    <row r="371" spans="1:10">
      <c r="A371" s="4">
        <v>5</v>
      </c>
      <c r="B371">
        <v>10</v>
      </c>
      <c r="C371" t="s">
        <v>2872</v>
      </c>
      <c r="D371">
        <v>1110524666</v>
      </c>
      <c r="E371" t="s">
        <v>54</v>
      </c>
      <c r="F371" t="s">
        <v>5267</v>
      </c>
      <c r="G371" s="4">
        <v>4000000</v>
      </c>
      <c r="H371" s="4">
        <v>0</v>
      </c>
      <c r="I371" s="4">
        <v>5334</v>
      </c>
      <c r="J371" s="4">
        <v>3994666</v>
      </c>
    </row>
    <row r="372" spans="1:10">
      <c r="A372" s="4">
        <v>5</v>
      </c>
      <c r="B372">
        <v>11</v>
      </c>
      <c r="C372" t="s">
        <v>3209</v>
      </c>
      <c r="D372">
        <v>88275462</v>
      </c>
      <c r="E372" t="s">
        <v>54</v>
      </c>
      <c r="F372" t="s">
        <v>5267</v>
      </c>
      <c r="G372" s="4">
        <v>10000000</v>
      </c>
      <c r="H372" s="4">
        <v>0</v>
      </c>
      <c r="I372" s="4">
        <v>13334</v>
      </c>
      <c r="J372" s="4">
        <v>9986666</v>
      </c>
    </row>
    <row r="373" spans="1:10">
      <c r="A373" s="4">
        <v>5</v>
      </c>
      <c r="B373">
        <v>12</v>
      </c>
      <c r="C373" t="s">
        <v>6752</v>
      </c>
      <c r="D373">
        <v>1121840671</v>
      </c>
      <c r="E373" t="s">
        <v>54</v>
      </c>
      <c r="F373" t="s">
        <v>5267</v>
      </c>
      <c r="G373" s="4">
        <v>10000000</v>
      </c>
      <c r="H373" s="4">
        <v>0</v>
      </c>
      <c r="I373" s="4">
        <v>13334</v>
      </c>
      <c r="J373" s="4">
        <v>9986666</v>
      </c>
    </row>
    <row r="374" spans="1:10">
      <c r="A374" s="4">
        <v>5</v>
      </c>
      <c r="B374">
        <v>13</v>
      </c>
      <c r="C374" t="s">
        <v>3327</v>
      </c>
      <c r="D374">
        <v>1096038332</v>
      </c>
      <c r="E374" t="s">
        <v>54</v>
      </c>
      <c r="F374" t="s">
        <v>5267</v>
      </c>
      <c r="G374" s="4">
        <v>10000000</v>
      </c>
      <c r="H374" s="4">
        <v>0</v>
      </c>
      <c r="I374" s="4">
        <v>13334</v>
      </c>
      <c r="J374" s="4">
        <v>9986666</v>
      </c>
    </row>
    <row r="375" spans="1:10">
      <c r="A375" s="4">
        <v>5</v>
      </c>
      <c r="B375">
        <v>14</v>
      </c>
      <c r="C375" t="s">
        <v>6753</v>
      </c>
      <c r="D375">
        <v>71312968</v>
      </c>
      <c r="E375" t="s">
        <v>54</v>
      </c>
      <c r="F375" t="s">
        <v>5267</v>
      </c>
      <c r="G375" s="4">
        <v>10000000</v>
      </c>
      <c r="H375" s="4">
        <v>0</v>
      </c>
      <c r="I375" s="4">
        <v>13334</v>
      </c>
      <c r="J375" s="4">
        <v>9986666</v>
      </c>
    </row>
    <row r="376" spans="1:10">
      <c r="A376" s="4">
        <v>5</v>
      </c>
      <c r="B376">
        <v>15</v>
      </c>
      <c r="C376" t="s">
        <v>3299</v>
      </c>
      <c r="D376">
        <v>1124066976</v>
      </c>
      <c r="E376" t="s">
        <v>54</v>
      </c>
      <c r="F376" t="s">
        <v>5267</v>
      </c>
      <c r="G376" s="4">
        <v>6000000</v>
      </c>
      <c r="H376" s="4">
        <v>0</v>
      </c>
      <c r="I376" s="4">
        <v>8000</v>
      </c>
      <c r="J376" s="4">
        <v>5992000</v>
      </c>
    </row>
    <row r="377" spans="1:10">
      <c r="A377" s="4">
        <v>5</v>
      </c>
      <c r="B377">
        <v>16</v>
      </c>
      <c r="C377" t="s">
        <v>3051</v>
      </c>
      <c r="D377">
        <v>1110479440</v>
      </c>
      <c r="E377" t="s">
        <v>54</v>
      </c>
      <c r="F377" t="s">
        <v>5267</v>
      </c>
      <c r="G377" s="4">
        <v>5000000</v>
      </c>
      <c r="H377" s="4">
        <v>0</v>
      </c>
      <c r="I377" s="4">
        <v>6667</v>
      </c>
      <c r="J377" s="4">
        <v>4993333</v>
      </c>
    </row>
    <row r="378" spans="1:10">
      <c r="A378" s="4">
        <v>5</v>
      </c>
      <c r="B378">
        <v>17</v>
      </c>
      <c r="C378" t="s">
        <v>3148</v>
      </c>
      <c r="D378">
        <v>75103031</v>
      </c>
      <c r="E378" t="s">
        <v>54</v>
      </c>
      <c r="F378" t="s">
        <v>5267</v>
      </c>
      <c r="G378" s="4">
        <v>10000000</v>
      </c>
      <c r="H378" s="4">
        <v>0</v>
      </c>
      <c r="I378" s="4">
        <v>13334</v>
      </c>
      <c r="J378" s="4">
        <v>9986666</v>
      </c>
    </row>
    <row r="379" spans="1:10">
      <c r="A379" s="4">
        <v>5</v>
      </c>
      <c r="B379">
        <v>18</v>
      </c>
      <c r="C379" t="s">
        <v>3215</v>
      </c>
      <c r="D379">
        <v>91017615</v>
      </c>
      <c r="E379" t="s">
        <v>54</v>
      </c>
      <c r="F379" t="s">
        <v>5267</v>
      </c>
      <c r="G379" s="4">
        <v>5000000</v>
      </c>
      <c r="H379" s="4">
        <v>0</v>
      </c>
      <c r="I379" s="4">
        <v>6667</v>
      </c>
      <c r="J379" s="4">
        <v>4993333</v>
      </c>
    </row>
    <row r="380" spans="1:10">
      <c r="A380" s="4">
        <v>5</v>
      </c>
      <c r="B380">
        <v>19</v>
      </c>
      <c r="C380" t="s">
        <v>3241</v>
      </c>
      <c r="D380">
        <v>46456607</v>
      </c>
      <c r="E380" t="s">
        <v>54</v>
      </c>
      <c r="F380" t="s">
        <v>5267</v>
      </c>
      <c r="G380" s="4">
        <v>4000000</v>
      </c>
      <c r="H380" s="4">
        <v>0</v>
      </c>
      <c r="I380" s="4">
        <v>5334</v>
      </c>
      <c r="J380" s="4">
        <v>3994666</v>
      </c>
    </row>
    <row r="381" spans="1:10">
      <c r="A381" s="4">
        <v>5</v>
      </c>
      <c r="B381">
        <v>20</v>
      </c>
      <c r="C381" t="s">
        <v>3158</v>
      </c>
      <c r="D381">
        <v>1019014332</v>
      </c>
      <c r="E381" t="s">
        <v>54</v>
      </c>
      <c r="F381" t="s">
        <v>5267</v>
      </c>
      <c r="G381" s="4">
        <v>10000000</v>
      </c>
      <c r="H381" s="4">
        <v>0</v>
      </c>
      <c r="I381" s="4">
        <v>13334</v>
      </c>
      <c r="J381" s="4">
        <v>9986666</v>
      </c>
    </row>
    <row r="382" spans="1:10">
      <c r="A382" s="4">
        <v>5</v>
      </c>
      <c r="B382">
        <v>21</v>
      </c>
      <c r="C382" t="s">
        <v>6754</v>
      </c>
      <c r="D382">
        <v>1049566947</v>
      </c>
      <c r="E382" t="s">
        <v>54</v>
      </c>
      <c r="F382" t="s">
        <v>5267</v>
      </c>
      <c r="G382" s="4">
        <v>10000000</v>
      </c>
      <c r="H382" s="4">
        <v>0</v>
      </c>
      <c r="I382" s="4">
        <v>13334</v>
      </c>
      <c r="J382" s="4">
        <v>9986666</v>
      </c>
    </row>
    <row r="383" spans="1:10">
      <c r="A383" s="4">
        <v>5</v>
      </c>
      <c r="B383">
        <v>22</v>
      </c>
      <c r="C383" t="s">
        <v>3023</v>
      </c>
      <c r="D383">
        <v>1100580</v>
      </c>
      <c r="E383" t="s">
        <v>54</v>
      </c>
      <c r="F383" t="s">
        <v>5268</v>
      </c>
      <c r="G383" s="4">
        <v>7000000</v>
      </c>
      <c r="H383" s="4">
        <v>631454</v>
      </c>
      <c r="I383" s="4">
        <v>9334</v>
      </c>
      <c r="J383" s="4">
        <v>6359212</v>
      </c>
    </row>
    <row r="384" spans="1:10">
      <c r="A384" s="4">
        <v>5</v>
      </c>
      <c r="B384">
        <v>23</v>
      </c>
      <c r="C384" t="s">
        <v>3205</v>
      </c>
      <c r="D384">
        <v>71293792</v>
      </c>
      <c r="E384" t="s">
        <v>54</v>
      </c>
      <c r="F384" t="s">
        <v>5267</v>
      </c>
      <c r="G384" s="4">
        <v>4000000</v>
      </c>
      <c r="H384" s="4">
        <v>0</v>
      </c>
      <c r="I384" s="4">
        <v>5334</v>
      </c>
      <c r="J384" s="4">
        <v>3994666</v>
      </c>
    </row>
    <row r="385" spans="1:10">
      <c r="A385" s="4">
        <v>5</v>
      </c>
      <c r="B385">
        <v>24</v>
      </c>
      <c r="C385" t="s">
        <v>3019</v>
      </c>
      <c r="D385">
        <v>15725757</v>
      </c>
      <c r="E385" t="s">
        <v>54</v>
      </c>
      <c r="F385" t="s">
        <v>5267</v>
      </c>
      <c r="G385" s="4">
        <v>10000000</v>
      </c>
      <c r="H385" s="4">
        <v>0</v>
      </c>
      <c r="I385" s="4">
        <v>13334</v>
      </c>
      <c r="J385" s="4">
        <v>9986666</v>
      </c>
    </row>
    <row r="386" spans="1:10">
      <c r="A386" s="4">
        <v>5</v>
      </c>
      <c r="B386">
        <v>25</v>
      </c>
      <c r="C386" t="s">
        <v>6755</v>
      </c>
      <c r="D386">
        <v>80251326</v>
      </c>
      <c r="E386" t="s">
        <v>54</v>
      </c>
      <c r="F386" t="s">
        <v>5268</v>
      </c>
      <c r="G386" s="4">
        <v>9000000</v>
      </c>
      <c r="H386" s="4">
        <v>4326479</v>
      </c>
      <c r="I386" s="4">
        <v>12000</v>
      </c>
      <c r="J386" s="4">
        <v>4661521</v>
      </c>
    </row>
    <row r="387" spans="1:10">
      <c r="A387" s="4">
        <v>5</v>
      </c>
      <c r="B387">
        <v>26</v>
      </c>
      <c r="C387" t="s">
        <v>3166</v>
      </c>
      <c r="D387">
        <v>1033341371</v>
      </c>
      <c r="E387" t="s">
        <v>54</v>
      </c>
      <c r="F387" t="s">
        <v>5267</v>
      </c>
      <c r="G387" s="4">
        <v>6000000</v>
      </c>
      <c r="H387" s="4">
        <v>0</v>
      </c>
      <c r="I387" s="4">
        <v>8000</v>
      </c>
      <c r="J387" s="4">
        <v>5992000</v>
      </c>
    </row>
    <row r="388" spans="1:10">
      <c r="A388" s="4">
        <v>5</v>
      </c>
      <c r="B388">
        <v>27</v>
      </c>
      <c r="C388" t="s">
        <v>3146</v>
      </c>
      <c r="D388">
        <v>11413267</v>
      </c>
      <c r="E388" t="s">
        <v>54</v>
      </c>
      <c r="F388" t="s">
        <v>5267</v>
      </c>
      <c r="G388" s="4">
        <v>5000000</v>
      </c>
      <c r="H388" s="4">
        <v>0</v>
      </c>
      <c r="I388" s="4">
        <v>6667</v>
      </c>
      <c r="J388" s="4">
        <v>4993333</v>
      </c>
    </row>
    <row r="389" spans="1:10">
      <c r="A389" s="4">
        <v>5</v>
      </c>
      <c r="B389">
        <v>28</v>
      </c>
      <c r="C389" t="s">
        <v>3253</v>
      </c>
      <c r="D389">
        <v>88257633</v>
      </c>
      <c r="E389" t="s">
        <v>54</v>
      </c>
      <c r="F389" t="s">
        <v>5267</v>
      </c>
      <c r="G389" s="4">
        <v>10000000</v>
      </c>
      <c r="H389" s="4">
        <v>0</v>
      </c>
      <c r="I389" s="4">
        <v>8334</v>
      </c>
      <c r="J389" s="4">
        <v>9991666</v>
      </c>
    </row>
    <row r="390" spans="1:10">
      <c r="A390" s="4">
        <v>5</v>
      </c>
      <c r="B390">
        <v>29</v>
      </c>
      <c r="C390" t="s">
        <v>2878</v>
      </c>
      <c r="D390">
        <v>73202861</v>
      </c>
      <c r="E390" t="s">
        <v>54</v>
      </c>
      <c r="F390" t="s">
        <v>5267</v>
      </c>
      <c r="G390" s="4">
        <v>90000000</v>
      </c>
      <c r="H390" s="4">
        <v>0</v>
      </c>
      <c r="I390" s="4">
        <v>120000</v>
      </c>
      <c r="J390" s="4">
        <v>89880000</v>
      </c>
    </row>
    <row r="391" spans="1:10">
      <c r="A391" s="4">
        <v>5</v>
      </c>
      <c r="B391">
        <v>30</v>
      </c>
      <c r="C391" t="s">
        <v>3003</v>
      </c>
      <c r="D391">
        <v>94475042</v>
      </c>
      <c r="E391" t="s">
        <v>54</v>
      </c>
      <c r="F391" t="s">
        <v>5268</v>
      </c>
      <c r="G391" s="4">
        <v>123000000</v>
      </c>
      <c r="H391" s="4">
        <v>65399068</v>
      </c>
      <c r="I391" s="4">
        <v>164000</v>
      </c>
      <c r="J391" s="4">
        <v>57436932</v>
      </c>
    </row>
    <row r="392" spans="1:10">
      <c r="A392" s="4">
        <v>5</v>
      </c>
      <c r="B392">
        <v>31</v>
      </c>
      <c r="C392" t="s">
        <v>3015</v>
      </c>
      <c r="D392">
        <v>80730838</v>
      </c>
      <c r="E392" t="s">
        <v>54</v>
      </c>
      <c r="F392" t="s">
        <v>5267</v>
      </c>
      <c r="G392" s="4">
        <v>37000000</v>
      </c>
      <c r="H392" s="4">
        <v>0</v>
      </c>
      <c r="I392" s="4">
        <v>49334</v>
      </c>
      <c r="J392" s="4">
        <v>36950666</v>
      </c>
    </row>
    <row r="393" spans="1:10">
      <c r="A393" s="4">
        <v>5</v>
      </c>
      <c r="B393">
        <v>32</v>
      </c>
      <c r="C393" t="s">
        <v>3063</v>
      </c>
      <c r="D393">
        <v>1069924923</v>
      </c>
      <c r="E393" t="s">
        <v>54</v>
      </c>
      <c r="F393" t="s">
        <v>5267</v>
      </c>
      <c r="G393" s="4">
        <v>14000000</v>
      </c>
      <c r="H393" s="4">
        <v>0</v>
      </c>
      <c r="I393" s="4">
        <v>18667</v>
      </c>
      <c r="J393" s="4">
        <v>13981333</v>
      </c>
    </row>
    <row r="394" spans="1:10">
      <c r="A394" s="4">
        <v>5</v>
      </c>
      <c r="B394">
        <v>33</v>
      </c>
      <c r="C394" t="s">
        <v>2888</v>
      </c>
      <c r="D394">
        <v>7601283</v>
      </c>
      <c r="E394" t="s">
        <v>54</v>
      </c>
      <c r="F394" t="s">
        <v>5268</v>
      </c>
      <c r="G394" s="4">
        <v>59000000</v>
      </c>
      <c r="H394" s="4">
        <v>32896362</v>
      </c>
      <c r="I394" s="4">
        <v>78667</v>
      </c>
      <c r="J394" s="4">
        <v>26024971</v>
      </c>
    </row>
    <row r="395" spans="1:10">
      <c r="A395" s="4">
        <v>5</v>
      </c>
      <c r="B395">
        <v>34</v>
      </c>
      <c r="C395" t="s">
        <v>2890</v>
      </c>
      <c r="D395">
        <v>80215820</v>
      </c>
      <c r="E395" t="s">
        <v>54</v>
      </c>
      <c r="F395" t="s">
        <v>5267</v>
      </c>
      <c r="G395" s="4">
        <v>50000000</v>
      </c>
      <c r="H395" s="4">
        <v>0</v>
      </c>
      <c r="I395" s="4">
        <v>66667</v>
      </c>
      <c r="J395" s="4">
        <v>49933333</v>
      </c>
    </row>
    <row r="396" spans="1:10">
      <c r="A396" s="4">
        <v>5</v>
      </c>
      <c r="B396">
        <v>35</v>
      </c>
      <c r="C396" t="s">
        <v>3170</v>
      </c>
      <c r="D396">
        <v>13959353</v>
      </c>
      <c r="E396" t="s">
        <v>54</v>
      </c>
      <c r="F396" t="s">
        <v>5268</v>
      </c>
      <c r="G396" s="4">
        <v>36000000</v>
      </c>
      <c r="H396" s="4">
        <v>18364622</v>
      </c>
      <c r="I396" s="4">
        <v>48000</v>
      </c>
      <c r="J396" s="4">
        <v>17587378</v>
      </c>
    </row>
    <row r="397" spans="1:10">
      <c r="A397" s="4">
        <v>5</v>
      </c>
      <c r="B397">
        <v>36</v>
      </c>
      <c r="C397" t="s">
        <v>3323</v>
      </c>
      <c r="D397">
        <v>19367113</v>
      </c>
      <c r="E397" t="s">
        <v>84</v>
      </c>
      <c r="F397" t="s">
        <v>5267</v>
      </c>
      <c r="G397" s="4">
        <v>16000000</v>
      </c>
      <c r="H397" s="4">
        <v>0</v>
      </c>
      <c r="I397" s="4">
        <v>21334</v>
      </c>
      <c r="J397" s="4">
        <v>15978666</v>
      </c>
    </row>
    <row r="398" spans="1:10">
      <c r="A398" s="4">
        <v>5</v>
      </c>
      <c r="B398">
        <v>37</v>
      </c>
      <c r="C398" t="s">
        <v>3265</v>
      </c>
      <c r="D398">
        <v>7181041</v>
      </c>
      <c r="E398" t="s">
        <v>54</v>
      </c>
      <c r="F398" t="s">
        <v>5267</v>
      </c>
      <c r="G398" s="4">
        <v>40000000</v>
      </c>
      <c r="H398" s="4">
        <v>0</v>
      </c>
      <c r="I398" s="4">
        <v>53334</v>
      </c>
      <c r="J398" s="4">
        <v>39946666</v>
      </c>
    </row>
    <row r="399" spans="1:10">
      <c r="A399" s="4">
        <v>5</v>
      </c>
      <c r="B399">
        <v>38</v>
      </c>
      <c r="C399" t="s">
        <v>3152</v>
      </c>
      <c r="D399">
        <v>1054995068</v>
      </c>
      <c r="E399" t="s">
        <v>54</v>
      </c>
      <c r="F399" t="s">
        <v>5267</v>
      </c>
      <c r="G399" s="4">
        <v>49000000</v>
      </c>
      <c r="H399" s="4">
        <v>0</v>
      </c>
      <c r="I399" s="4">
        <v>65334</v>
      </c>
      <c r="J399" s="4">
        <v>48934666</v>
      </c>
    </row>
    <row r="400" spans="1:10">
      <c r="A400" s="4">
        <v>5</v>
      </c>
      <c r="B400">
        <v>39</v>
      </c>
      <c r="C400" t="s">
        <v>3134</v>
      </c>
      <c r="D400">
        <v>1122131621</v>
      </c>
      <c r="E400" t="s">
        <v>54</v>
      </c>
      <c r="F400" t="s">
        <v>5267</v>
      </c>
      <c r="G400" s="4">
        <v>19000000</v>
      </c>
      <c r="H400" s="4">
        <v>0</v>
      </c>
      <c r="I400" s="4">
        <v>25334</v>
      </c>
      <c r="J400" s="4">
        <v>18974666</v>
      </c>
    </row>
    <row r="401" spans="1:10">
      <c r="A401" s="4">
        <v>5</v>
      </c>
      <c r="B401">
        <v>40</v>
      </c>
      <c r="C401" t="s">
        <v>3120</v>
      </c>
      <c r="D401">
        <v>1105687025</v>
      </c>
      <c r="E401" t="s">
        <v>54</v>
      </c>
      <c r="F401" t="s">
        <v>5267</v>
      </c>
      <c r="G401" s="4">
        <v>54000000</v>
      </c>
      <c r="H401" s="4">
        <v>0</v>
      </c>
      <c r="I401" s="4">
        <v>72000</v>
      </c>
      <c r="J401" s="4">
        <v>53928000</v>
      </c>
    </row>
    <row r="402" spans="1:10">
      <c r="A402" s="4">
        <v>5</v>
      </c>
      <c r="B402">
        <v>41</v>
      </c>
      <c r="C402" t="s">
        <v>3138</v>
      </c>
      <c r="D402">
        <v>1122649957</v>
      </c>
      <c r="E402" t="s">
        <v>54</v>
      </c>
      <c r="F402" t="s">
        <v>5268</v>
      </c>
      <c r="G402" s="4">
        <v>33000000</v>
      </c>
      <c r="H402" s="4">
        <v>4698474</v>
      </c>
      <c r="I402" s="4">
        <v>44000</v>
      </c>
      <c r="J402" s="4">
        <v>28257526</v>
      </c>
    </row>
    <row r="403" spans="1:10">
      <c r="A403" s="4">
        <v>5</v>
      </c>
      <c r="B403">
        <v>42</v>
      </c>
      <c r="C403" t="s">
        <v>3091</v>
      </c>
      <c r="D403">
        <v>1019023346</v>
      </c>
      <c r="E403" t="s">
        <v>54</v>
      </c>
      <c r="F403" t="s">
        <v>5267</v>
      </c>
      <c r="G403" s="4">
        <v>70000000</v>
      </c>
      <c r="H403" s="4">
        <v>0</v>
      </c>
      <c r="I403" s="4">
        <v>93334</v>
      </c>
      <c r="J403" s="4">
        <v>69906666</v>
      </c>
    </row>
    <row r="404" spans="1:10">
      <c r="A404" s="4">
        <v>5</v>
      </c>
      <c r="B404">
        <v>43</v>
      </c>
      <c r="C404" t="s">
        <v>3195</v>
      </c>
      <c r="D404">
        <v>80144332</v>
      </c>
      <c r="E404" t="s">
        <v>54</v>
      </c>
      <c r="F404" t="s">
        <v>5268</v>
      </c>
      <c r="G404" s="4">
        <v>45000000</v>
      </c>
      <c r="H404" s="4">
        <v>6780436</v>
      </c>
      <c r="I404" s="4">
        <v>60000</v>
      </c>
      <c r="J404" s="4">
        <v>38159564</v>
      </c>
    </row>
    <row r="405" spans="1:10">
      <c r="A405" s="4">
        <v>5</v>
      </c>
      <c r="B405">
        <v>44</v>
      </c>
      <c r="C405" t="s">
        <v>3291</v>
      </c>
      <c r="D405">
        <v>1115190919</v>
      </c>
      <c r="E405" t="s">
        <v>54</v>
      </c>
      <c r="F405" t="s">
        <v>5267</v>
      </c>
      <c r="G405" s="4">
        <v>52000000</v>
      </c>
      <c r="H405" s="4">
        <v>0</v>
      </c>
      <c r="I405" s="4">
        <v>69334</v>
      </c>
      <c r="J405" s="4">
        <v>51930666</v>
      </c>
    </row>
    <row r="406" spans="1:10">
      <c r="A406" s="4">
        <v>5</v>
      </c>
      <c r="B406">
        <v>45</v>
      </c>
      <c r="C406" t="s">
        <v>3085</v>
      </c>
      <c r="D406">
        <v>86078251</v>
      </c>
      <c r="E406" t="s">
        <v>54</v>
      </c>
      <c r="F406" t="s">
        <v>5267</v>
      </c>
      <c r="G406" s="4">
        <v>72000000</v>
      </c>
      <c r="H406" s="4">
        <v>0</v>
      </c>
      <c r="I406" s="4">
        <v>96000</v>
      </c>
      <c r="J406" s="4">
        <v>71904000</v>
      </c>
    </row>
    <row r="407" spans="1:10">
      <c r="A407" s="4">
        <v>5</v>
      </c>
      <c r="B407">
        <v>46</v>
      </c>
      <c r="C407" t="s">
        <v>6756</v>
      </c>
      <c r="D407">
        <v>1085264316</v>
      </c>
      <c r="E407" t="s">
        <v>54</v>
      </c>
      <c r="F407" t="s">
        <v>5267</v>
      </c>
      <c r="G407" s="4">
        <v>16000000</v>
      </c>
      <c r="H407" s="4">
        <v>0</v>
      </c>
      <c r="I407" s="4">
        <v>21334</v>
      </c>
      <c r="J407" s="4">
        <v>15978666</v>
      </c>
    </row>
    <row r="408" spans="1:10">
      <c r="A408" s="4">
        <v>5</v>
      </c>
      <c r="B408">
        <v>47</v>
      </c>
      <c r="C408" t="s">
        <v>3037</v>
      </c>
      <c r="D408">
        <v>57466678</v>
      </c>
      <c r="E408" t="s">
        <v>54</v>
      </c>
      <c r="F408" t="s">
        <v>5268</v>
      </c>
      <c r="G408" s="4">
        <v>65000000</v>
      </c>
      <c r="H408" s="4">
        <v>23161569</v>
      </c>
      <c r="I408" s="4">
        <v>86667</v>
      </c>
      <c r="J408" s="4">
        <v>41751764</v>
      </c>
    </row>
    <row r="409" spans="1:10">
      <c r="A409" s="4">
        <v>5</v>
      </c>
      <c r="B409">
        <v>48</v>
      </c>
      <c r="C409" t="s">
        <v>3007</v>
      </c>
      <c r="D409">
        <v>41060690</v>
      </c>
      <c r="E409" t="s">
        <v>54</v>
      </c>
      <c r="F409" t="s">
        <v>5267</v>
      </c>
      <c r="G409" s="4">
        <v>40000000</v>
      </c>
      <c r="H409" s="4">
        <v>0</v>
      </c>
      <c r="I409" s="4">
        <v>53334</v>
      </c>
      <c r="J409" s="4">
        <v>39946666</v>
      </c>
    </row>
    <row r="410" spans="1:10">
      <c r="A410" s="4">
        <v>5</v>
      </c>
      <c r="B410">
        <v>49</v>
      </c>
      <c r="C410" t="s">
        <v>2955</v>
      </c>
      <c r="D410">
        <v>74170130</v>
      </c>
      <c r="E410" t="s">
        <v>54</v>
      </c>
      <c r="F410" t="s">
        <v>5267</v>
      </c>
      <c r="G410" s="4">
        <v>30000000</v>
      </c>
      <c r="H410" s="4">
        <v>0</v>
      </c>
      <c r="I410" s="4">
        <v>40000</v>
      </c>
      <c r="J410" s="4">
        <v>29960000</v>
      </c>
    </row>
    <row r="411" spans="1:10">
      <c r="A411" s="4">
        <v>5</v>
      </c>
      <c r="B411">
        <v>50</v>
      </c>
      <c r="C411" t="s">
        <v>2947</v>
      </c>
      <c r="D411">
        <v>13720117</v>
      </c>
      <c r="E411" t="s">
        <v>84</v>
      </c>
      <c r="F411" t="s">
        <v>5267</v>
      </c>
      <c r="G411" s="4">
        <v>30000000</v>
      </c>
      <c r="H411" s="4">
        <v>0</v>
      </c>
      <c r="I411" s="4">
        <v>40000</v>
      </c>
      <c r="J411" s="4">
        <v>29960000</v>
      </c>
    </row>
    <row r="412" spans="1:10">
      <c r="A412" s="4">
        <v>5</v>
      </c>
      <c r="B412">
        <v>51</v>
      </c>
      <c r="C412" t="s">
        <v>2895</v>
      </c>
      <c r="D412">
        <v>86083190</v>
      </c>
      <c r="E412" t="s">
        <v>54</v>
      </c>
      <c r="F412" t="s">
        <v>5267</v>
      </c>
      <c r="G412" s="4">
        <v>50000000</v>
      </c>
      <c r="H412" s="4">
        <v>0</v>
      </c>
      <c r="I412" s="4">
        <v>66667</v>
      </c>
      <c r="J412" s="4">
        <v>49933333</v>
      </c>
    </row>
    <row r="413" spans="1:10">
      <c r="A413" s="4">
        <v>5</v>
      </c>
      <c r="B413">
        <v>52</v>
      </c>
      <c r="C413" t="s">
        <v>3275</v>
      </c>
      <c r="D413">
        <v>79973729</v>
      </c>
      <c r="E413" t="s">
        <v>54</v>
      </c>
      <c r="F413" t="s">
        <v>5267</v>
      </c>
      <c r="G413" s="4">
        <v>50000000</v>
      </c>
      <c r="H413" s="4">
        <v>0</v>
      </c>
      <c r="I413" s="4">
        <v>41667</v>
      </c>
      <c r="J413" s="4">
        <v>49958333</v>
      </c>
    </row>
    <row r="414" spans="1:10">
      <c r="A414" s="4">
        <v>5</v>
      </c>
      <c r="B414">
        <v>53</v>
      </c>
      <c r="C414" t="s">
        <v>3112</v>
      </c>
      <c r="D414">
        <v>79960501</v>
      </c>
      <c r="E414" t="s">
        <v>54</v>
      </c>
      <c r="F414" t="s">
        <v>5267</v>
      </c>
      <c r="G414" s="4">
        <v>11000000</v>
      </c>
      <c r="H414" s="4">
        <v>0</v>
      </c>
      <c r="I414" s="4">
        <v>9167</v>
      </c>
      <c r="J414" s="4">
        <v>10990833</v>
      </c>
    </row>
    <row r="415" spans="1:10">
      <c r="A415" s="4">
        <v>5</v>
      </c>
      <c r="B415">
        <v>54</v>
      </c>
      <c r="C415" t="s">
        <v>2527</v>
      </c>
      <c r="D415">
        <v>80202480</v>
      </c>
      <c r="E415" t="s">
        <v>54</v>
      </c>
      <c r="F415" t="s">
        <v>5267</v>
      </c>
      <c r="G415" s="4">
        <v>68000000</v>
      </c>
      <c r="H415" s="4">
        <v>0</v>
      </c>
      <c r="I415" s="4">
        <v>56667</v>
      </c>
      <c r="J415" s="4">
        <v>67943333</v>
      </c>
    </row>
    <row r="416" spans="1:10">
      <c r="A416" s="4">
        <v>5</v>
      </c>
      <c r="B416">
        <v>55</v>
      </c>
      <c r="C416" t="s">
        <v>3317</v>
      </c>
      <c r="D416">
        <v>413457</v>
      </c>
      <c r="E416" t="s">
        <v>54</v>
      </c>
      <c r="F416" t="s">
        <v>5267</v>
      </c>
      <c r="G416" s="4">
        <v>110000000</v>
      </c>
      <c r="H416" s="4">
        <v>0</v>
      </c>
      <c r="I416" s="4">
        <v>91667</v>
      </c>
      <c r="J416" s="4">
        <v>109908333</v>
      </c>
    </row>
    <row r="417" spans="1:10">
      <c r="A417" s="4">
        <v>5</v>
      </c>
      <c r="B417">
        <v>56</v>
      </c>
      <c r="C417" t="s">
        <v>6500</v>
      </c>
      <c r="D417">
        <v>79908915</v>
      </c>
      <c r="E417" t="s">
        <v>54</v>
      </c>
      <c r="F417" t="s">
        <v>5268</v>
      </c>
      <c r="G417" s="4">
        <v>50000000</v>
      </c>
      <c r="H417" s="4">
        <v>27797381</v>
      </c>
      <c r="I417" s="4">
        <v>41667</v>
      </c>
      <c r="J417" s="4">
        <v>22160952</v>
      </c>
    </row>
    <row r="418" spans="1:10">
      <c r="A418" s="4">
        <v>5</v>
      </c>
      <c r="B418">
        <v>57</v>
      </c>
      <c r="C418" t="s">
        <v>3285</v>
      </c>
      <c r="D418">
        <v>9817450</v>
      </c>
      <c r="E418" t="s">
        <v>54</v>
      </c>
      <c r="F418" t="s">
        <v>5267</v>
      </c>
      <c r="G418" s="4">
        <v>150000000</v>
      </c>
      <c r="H418" s="4">
        <v>0</v>
      </c>
      <c r="I418" s="4">
        <v>125000</v>
      </c>
      <c r="J418" s="4">
        <v>149875000</v>
      </c>
    </row>
    <row r="419" spans="1:10">
      <c r="A419" s="4">
        <v>5</v>
      </c>
      <c r="B419">
        <v>58</v>
      </c>
      <c r="C419" t="s">
        <v>3347</v>
      </c>
      <c r="D419">
        <v>79834542</v>
      </c>
      <c r="E419" t="s">
        <v>54</v>
      </c>
      <c r="F419" t="s">
        <v>5267</v>
      </c>
      <c r="G419" s="4">
        <v>14000000</v>
      </c>
      <c r="H419" s="4">
        <v>0</v>
      </c>
      <c r="I419" s="4">
        <v>11667</v>
      </c>
      <c r="J419" s="4">
        <v>13988333</v>
      </c>
    </row>
    <row r="420" spans="1:10">
      <c r="A420" s="4">
        <v>5</v>
      </c>
      <c r="B420">
        <v>59</v>
      </c>
      <c r="C420" t="s">
        <v>3089</v>
      </c>
      <c r="D420">
        <v>76332011</v>
      </c>
      <c r="E420" t="s">
        <v>54</v>
      </c>
      <c r="F420" t="s">
        <v>5267</v>
      </c>
      <c r="G420" s="4">
        <v>50000000</v>
      </c>
      <c r="H420" s="4">
        <v>0</v>
      </c>
      <c r="I420" s="4">
        <v>41667</v>
      </c>
      <c r="J420" s="4">
        <v>49958333</v>
      </c>
    </row>
    <row r="421" spans="1:10">
      <c r="A421" s="4">
        <v>5</v>
      </c>
      <c r="B421">
        <v>60</v>
      </c>
      <c r="C421" t="s">
        <v>3271</v>
      </c>
      <c r="D421">
        <v>80183431</v>
      </c>
      <c r="E421" t="s">
        <v>54</v>
      </c>
      <c r="F421" t="s">
        <v>5268</v>
      </c>
      <c r="G421" s="4">
        <v>91000000</v>
      </c>
      <c r="H421" s="4">
        <v>69402524</v>
      </c>
      <c r="I421" s="4">
        <v>75834</v>
      </c>
      <c r="J421" s="4">
        <v>21521642</v>
      </c>
    </row>
    <row r="422" spans="1:10">
      <c r="A422" s="4">
        <v>5</v>
      </c>
      <c r="B422">
        <v>61</v>
      </c>
      <c r="C422" t="s">
        <v>3251</v>
      </c>
      <c r="D422">
        <v>12754312</v>
      </c>
      <c r="E422" t="s">
        <v>54</v>
      </c>
      <c r="F422" t="s">
        <v>5267</v>
      </c>
      <c r="G422" s="4">
        <v>30000000</v>
      </c>
      <c r="H422" s="4">
        <v>0</v>
      </c>
      <c r="I422" s="4">
        <v>25000</v>
      </c>
      <c r="J422" s="4">
        <v>29975000</v>
      </c>
    </row>
    <row r="423" spans="1:10">
      <c r="A423" s="4">
        <v>5</v>
      </c>
      <c r="B423">
        <v>62</v>
      </c>
      <c r="C423" t="s">
        <v>3207</v>
      </c>
      <c r="D423">
        <v>79180245</v>
      </c>
      <c r="E423" t="s">
        <v>54</v>
      </c>
      <c r="F423" t="s">
        <v>5267</v>
      </c>
      <c r="G423" s="4">
        <v>45000000</v>
      </c>
      <c r="H423" s="4">
        <v>0</v>
      </c>
      <c r="I423" s="4">
        <v>37500</v>
      </c>
      <c r="J423" s="4">
        <v>44962500</v>
      </c>
    </row>
    <row r="424" spans="1:10">
      <c r="A424" s="4">
        <v>5</v>
      </c>
      <c r="B424">
        <v>63</v>
      </c>
      <c r="C424" t="s">
        <v>3249</v>
      </c>
      <c r="D424">
        <v>80725304</v>
      </c>
      <c r="E424" t="s">
        <v>54</v>
      </c>
      <c r="F424" t="s">
        <v>5268</v>
      </c>
      <c r="G424" s="4">
        <v>100000000</v>
      </c>
      <c r="H424" s="4">
        <v>8603207</v>
      </c>
      <c r="I424" s="4">
        <v>83334</v>
      </c>
      <c r="J424" s="4">
        <v>91313459</v>
      </c>
    </row>
    <row r="425" spans="1:10">
      <c r="A425" s="4">
        <v>5</v>
      </c>
      <c r="B425">
        <v>64</v>
      </c>
      <c r="C425" t="s">
        <v>3184</v>
      </c>
      <c r="D425">
        <v>9910480</v>
      </c>
      <c r="E425" t="s">
        <v>54</v>
      </c>
      <c r="F425" t="s">
        <v>5267</v>
      </c>
      <c r="G425" s="4">
        <v>11000000</v>
      </c>
      <c r="H425" s="4">
        <v>0</v>
      </c>
      <c r="I425" s="4">
        <v>9167</v>
      </c>
      <c r="J425" s="4">
        <v>10990833</v>
      </c>
    </row>
    <row r="426" spans="1:10">
      <c r="A426" s="4">
        <v>5</v>
      </c>
      <c r="B426">
        <v>65</v>
      </c>
      <c r="C426" t="s">
        <v>3283</v>
      </c>
      <c r="D426">
        <v>13871978</v>
      </c>
      <c r="E426" t="s">
        <v>54</v>
      </c>
      <c r="F426" t="s">
        <v>5267</v>
      </c>
      <c r="G426" s="4">
        <v>100000000</v>
      </c>
      <c r="H426" s="4">
        <v>0</v>
      </c>
      <c r="I426" s="4">
        <v>83334</v>
      </c>
      <c r="J426" s="4">
        <v>99916666</v>
      </c>
    </row>
    <row r="427" spans="1:10">
      <c r="A427" s="4">
        <v>5</v>
      </c>
      <c r="B427">
        <v>66</v>
      </c>
      <c r="C427" t="s">
        <v>3122</v>
      </c>
      <c r="D427">
        <v>37945897</v>
      </c>
      <c r="E427" t="s">
        <v>54</v>
      </c>
      <c r="F427" t="s">
        <v>5267</v>
      </c>
      <c r="G427" s="4">
        <v>27000000</v>
      </c>
      <c r="H427" s="4">
        <v>0</v>
      </c>
      <c r="I427" s="4">
        <v>22500</v>
      </c>
      <c r="J427" s="4">
        <v>26977500</v>
      </c>
    </row>
    <row r="428" spans="1:10">
      <c r="A428" s="4">
        <v>5</v>
      </c>
      <c r="B428">
        <v>67</v>
      </c>
      <c r="C428" t="s">
        <v>3043</v>
      </c>
      <c r="D428">
        <v>93134394</v>
      </c>
      <c r="E428" t="s">
        <v>54</v>
      </c>
      <c r="F428" t="s">
        <v>5267</v>
      </c>
      <c r="G428" s="4">
        <v>30000000</v>
      </c>
      <c r="H428" s="4">
        <v>0</v>
      </c>
      <c r="I428" s="4">
        <v>25000</v>
      </c>
      <c r="J428" s="4">
        <v>29975000</v>
      </c>
    </row>
    <row r="429" spans="1:10">
      <c r="A429" s="4">
        <v>6</v>
      </c>
      <c r="B429">
        <v>1</v>
      </c>
      <c r="C429" t="s">
        <v>3247</v>
      </c>
      <c r="D429">
        <v>1075221010</v>
      </c>
      <c r="E429" t="s">
        <v>54</v>
      </c>
      <c r="F429" t="s">
        <v>5267</v>
      </c>
      <c r="G429" s="4">
        <v>5000000</v>
      </c>
      <c r="H429" s="4">
        <v>0</v>
      </c>
      <c r="I429" s="4">
        <v>1334</v>
      </c>
      <c r="J429" s="4">
        <v>4998666</v>
      </c>
    </row>
    <row r="430" spans="1:10">
      <c r="A430" s="4">
        <v>6</v>
      </c>
      <c r="B430">
        <v>2</v>
      </c>
      <c r="C430" t="s">
        <v>3267</v>
      </c>
      <c r="D430">
        <v>1056710018</v>
      </c>
      <c r="E430" t="s">
        <v>54</v>
      </c>
      <c r="F430" t="s">
        <v>5267</v>
      </c>
      <c r="G430" s="4">
        <v>10000000</v>
      </c>
      <c r="H430" s="4">
        <v>0</v>
      </c>
      <c r="I430" s="4">
        <v>2667</v>
      </c>
      <c r="J430" s="4">
        <v>9997333</v>
      </c>
    </row>
    <row r="431" spans="1:10">
      <c r="A431" s="4">
        <v>6</v>
      </c>
      <c r="B431">
        <v>3</v>
      </c>
      <c r="C431" t="s">
        <v>3257</v>
      </c>
      <c r="D431">
        <v>7184844</v>
      </c>
      <c r="E431" t="s">
        <v>54</v>
      </c>
      <c r="F431" t="s">
        <v>5267</v>
      </c>
      <c r="G431" s="4">
        <v>10000000</v>
      </c>
      <c r="H431" s="4">
        <v>0</v>
      </c>
      <c r="I431" s="4">
        <v>2667</v>
      </c>
      <c r="J431" s="4">
        <v>9997333</v>
      </c>
    </row>
    <row r="432" spans="1:10">
      <c r="A432" s="4">
        <v>6</v>
      </c>
      <c r="B432">
        <v>4</v>
      </c>
      <c r="C432" t="s">
        <v>6757</v>
      </c>
      <c r="D432">
        <v>41607497</v>
      </c>
      <c r="E432" t="s">
        <v>84</v>
      </c>
      <c r="F432" t="s">
        <v>5267</v>
      </c>
      <c r="G432" s="4">
        <v>6000000</v>
      </c>
      <c r="H432" s="4">
        <v>0</v>
      </c>
      <c r="I432" s="4">
        <v>1600</v>
      </c>
      <c r="J432" s="4">
        <v>5998400</v>
      </c>
    </row>
    <row r="433" spans="1:10">
      <c r="A433" s="4">
        <v>6</v>
      </c>
      <c r="B433">
        <v>5</v>
      </c>
      <c r="C433" t="s">
        <v>3269</v>
      </c>
      <c r="D433">
        <v>94280233</v>
      </c>
      <c r="E433" t="s">
        <v>45</v>
      </c>
      <c r="F433" t="s">
        <v>5267</v>
      </c>
      <c r="G433" s="4">
        <v>10000000</v>
      </c>
      <c r="H433" s="4">
        <v>0</v>
      </c>
      <c r="I433" s="4">
        <v>2667</v>
      </c>
      <c r="J433" s="4">
        <v>9997333</v>
      </c>
    </row>
    <row r="434" spans="1:10">
      <c r="A434" s="4">
        <v>6</v>
      </c>
      <c r="B434">
        <v>6</v>
      </c>
      <c r="C434" t="s">
        <v>3154</v>
      </c>
      <c r="D434">
        <v>1055553213</v>
      </c>
      <c r="E434" t="s">
        <v>54</v>
      </c>
      <c r="F434" t="s">
        <v>5267</v>
      </c>
      <c r="G434" s="4">
        <v>5000000</v>
      </c>
      <c r="H434" s="4">
        <v>0</v>
      </c>
      <c r="I434" s="4">
        <v>1334</v>
      </c>
      <c r="J434" s="4">
        <v>4998666</v>
      </c>
    </row>
    <row r="435" spans="1:10">
      <c r="A435" s="4">
        <v>6</v>
      </c>
      <c r="B435">
        <v>7</v>
      </c>
      <c r="C435" t="s">
        <v>3160</v>
      </c>
      <c r="D435">
        <v>43925242</v>
      </c>
      <c r="E435" t="s">
        <v>54</v>
      </c>
      <c r="F435" t="s">
        <v>5268</v>
      </c>
      <c r="G435" s="4">
        <v>10000000</v>
      </c>
      <c r="H435" s="4">
        <v>5229819</v>
      </c>
      <c r="I435" s="4">
        <v>2667</v>
      </c>
      <c r="J435" s="4">
        <v>4767514</v>
      </c>
    </row>
    <row r="436" spans="1:10">
      <c r="A436" s="4">
        <v>6</v>
      </c>
      <c r="B436">
        <v>8</v>
      </c>
      <c r="C436" t="s">
        <v>6758</v>
      </c>
      <c r="D436">
        <v>1109380079</v>
      </c>
      <c r="E436" t="s">
        <v>54</v>
      </c>
      <c r="F436" t="s">
        <v>5267</v>
      </c>
      <c r="G436" s="4">
        <v>10000000</v>
      </c>
      <c r="H436" s="4">
        <v>0</v>
      </c>
      <c r="I436" s="4">
        <v>2667</v>
      </c>
      <c r="J436" s="4">
        <v>9997333</v>
      </c>
    </row>
    <row r="437" spans="1:10">
      <c r="A437" s="4">
        <v>6</v>
      </c>
      <c r="B437">
        <v>9</v>
      </c>
      <c r="C437" t="s">
        <v>3073</v>
      </c>
      <c r="D437">
        <v>15962256</v>
      </c>
      <c r="E437" t="s">
        <v>45</v>
      </c>
      <c r="F437" t="s">
        <v>5267</v>
      </c>
      <c r="G437" s="4">
        <v>7000000</v>
      </c>
      <c r="H437" s="4">
        <v>0</v>
      </c>
      <c r="I437" s="4">
        <v>1867</v>
      </c>
      <c r="J437" s="4">
        <v>6998133</v>
      </c>
    </row>
    <row r="438" spans="1:10">
      <c r="A438" s="4">
        <v>6</v>
      </c>
      <c r="B438">
        <v>10</v>
      </c>
      <c r="C438" t="s">
        <v>3297</v>
      </c>
      <c r="D438">
        <v>1075233224</v>
      </c>
      <c r="E438" t="s">
        <v>54</v>
      </c>
      <c r="F438" t="s">
        <v>5267</v>
      </c>
      <c r="G438" s="4">
        <v>9000000</v>
      </c>
      <c r="H438" s="4">
        <v>0</v>
      </c>
      <c r="I438" s="4">
        <v>2400</v>
      </c>
      <c r="J438" s="4">
        <v>8997600</v>
      </c>
    </row>
    <row r="439" spans="1:10">
      <c r="A439" s="4">
        <v>6</v>
      </c>
      <c r="B439">
        <v>11</v>
      </c>
      <c r="C439" t="s">
        <v>3325</v>
      </c>
      <c r="D439">
        <v>93469043</v>
      </c>
      <c r="E439" t="s">
        <v>54</v>
      </c>
      <c r="F439" t="s">
        <v>5267</v>
      </c>
      <c r="G439" s="4">
        <v>5000000</v>
      </c>
      <c r="H439" s="4">
        <v>0</v>
      </c>
      <c r="I439" s="4">
        <v>834</v>
      </c>
      <c r="J439" s="4">
        <v>4999166</v>
      </c>
    </row>
    <row r="440" spans="1:10">
      <c r="A440" s="4">
        <v>6</v>
      </c>
      <c r="B440">
        <v>12</v>
      </c>
      <c r="C440" t="s">
        <v>2477</v>
      </c>
      <c r="D440">
        <v>41606758</v>
      </c>
      <c r="E440" t="s">
        <v>84</v>
      </c>
      <c r="F440" t="s">
        <v>5267</v>
      </c>
      <c r="G440" s="4">
        <v>100000000</v>
      </c>
      <c r="H440" s="4">
        <v>0</v>
      </c>
      <c r="I440" s="4">
        <v>26667</v>
      </c>
      <c r="J440" s="4">
        <v>99973333</v>
      </c>
    </row>
    <row r="441" spans="1:10">
      <c r="A441" s="4">
        <v>6</v>
      </c>
      <c r="B441">
        <v>13</v>
      </c>
      <c r="C441" t="s">
        <v>6759</v>
      </c>
      <c r="D441">
        <v>79352216</v>
      </c>
      <c r="E441" t="s">
        <v>45</v>
      </c>
      <c r="F441" t="s">
        <v>5268</v>
      </c>
      <c r="G441" s="4">
        <v>58000000</v>
      </c>
      <c r="H441" s="4">
        <v>8034365</v>
      </c>
      <c r="I441" s="4">
        <v>15467</v>
      </c>
      <c r="J441" s="4">
        <v>49950168</v>
      </c>
    </row>
    <row r="442" spans="1:10">
      <c r="A442" s="4">
        <v>6</v>
      </c>
      <c r="B442">
        <v>14</v>
      </c>
      <c r="C442" t="s">
        <v>3186</v>
      </c>
      <c r="D442">
        <v>1075212886</v>
      </c>
      <c r="E442" t="s">
        <v>54</v>
      </c>
      <c r="F442" t="s">
        <v>5267</v>
      </c>
      <c r="G442" s="4">
        <v>82000000</v>
      </c>
      <c r="H442" s="4">
        <v>0</v>
      </c>
      <c r="I442" s="4">
        <v>21867</v>
      </c>
      <c r="J442" s="4">
        <v>81978133</v>
      </c>
    </row>
    <row r="443" spans="1:10">
      <c r="A443" s="4">
        <v>6</v>
      </c>
      <c r="B443">
        <v>15</v>
      </c>
      <c r="C443" t="s">
        <v>3255</v>
      </c>
      <c r="D443">
        <v>1033757446</v>
      </c>
      <c r="E443" t="s">
        <v>54</v>
      </c>
      <c r="F443" t="s">
        <v>5267</v>
      </c>
      <c r="G443" s="4">
        <v>50000000</v>
      </c>
      <c r="H443" s="4">
        <v>0</v>
      </c>
      <c r="I443" s="4">
        <v>13334</v>
      </c>
      <c r="J443" s="4">
        <v>49986666</v>
      </c>
    </row>
    <row r="444" spans="1:10">
      <c r="A444" s="4">
        <v>6</v>
      </c>
      <c r="B444">
        <v>16</v>
      </c>
      <c r="C444" t="s">
        <v>2722</v>
      </c>
      <c r="D444">
        <v>16138916</v>
      </c>
      <c r="E444" t="s">
        <v>45</v>
      </c>
      <c r="F444" t="s">
        <v>5267</v>
      </c>
      <c r="G444" s="4">
        <v>35000000</v>
      </c>
      <c r="H444" s="4">
        <v>0</v>
      </c>
      <c r="I444" s="4">
        <v>9334</v>
      </c>
      <c r="J444" s="4">
        <v>34990666</v>
      </c>
    </row>
    <row r="445" spans="1:10">
      <c r="A445" s="4">
        <v>6</v>
      </c>
      <c r="B445">
        <v>17</v>
      </c>
      <c r="C445" t="s">
        <v>3067</v>
      </c>
      <c r="D445">
        <v>1035282175</v>
      </c>
      <c r="E445" t="s">
        <v>54</v>
      </c>
      <c r="F445" t="s">
        <v>5268</v>
      </c>
      <c r="G445" s="4">
        <v>76000000</v>
      </c>
      <c r="H445" s="4">
        <v>19043709</v>
      </c>
      <c r="I445" s="4">
        <v>20267</v>
      </c>
      <c r="J445" s="4">
        <v>56936024</v>
      </c>
    </row>
    <row r="446" spans="1:10">
      <c r="A446" s="4">
        <v>6</v>
      </c>
      <c r="B446">
        <v>18</v>
      </c>
      <c r="C446" t="s">
        <v>6374</v>
      </c>
      <c r="D446">
        <v>1110528541</v>
      </c>
      <c r="E446" t="s">
        <v>54</v>
      </c>
      <c r="F446" t="s">
        <v>5268</v>
      </c>
      <c r="G446" s="4">
        <v>47000000</v>
      </c>
      <c r="H446" s="4">
        <v>43436291</v>
      </c>
      <c r="I446" s="4">
        <v>12534</v>
      </c>
      <c r="J446" s="4">
        <v>3551175</v>
      </c>
    </row>
    <row r="447" spans="1:10">
      <c r="A447" s="4">
        <v>6</v>
      </c>
      <c r="B447">
        <v>19</v>
      </c>
      <c r="C447" t="s">
        <v>6760</v>
      </c>
      <c r="D447">
        <v>80112152</v>
      </c>
      <c r="E447" t="s">
        <v>54</v>
      </c>
      <c r="F447" t="s">
        <v>5268</v>
      </c>
      <c r="G447" s="4">
        <v>23000000</v>
      </c>
      <c r="H447" s="4">
        <v>2617331</v>
      </c>
      <c r="I447" s="4">
        <v>6134</v>
      </c>
      <c r="J447" s="4">
        <v>20376535</v>
      </c>
    </row>
    <row r="448" spans="1:10">
      <c r="A448" s="4">
        <v>6</v>
      </c>
      <c r="B448">
        <v>20</v>
      </c>
      <c r="C448" t="s">
        <v>3172</v>
      </c>
      <c r="D448">
        <v>79302055</v>
      </c>
      <c r="E448" t="s">
        <v>45</v>
      </c>
      <c r="F448" t="s">
        <v>5267</v>
      </c>
      <c r="G448" s="4">
        <v>38000000</v>
      </c>
      <c r="H448" s="4">
        <v>0</v>
      </c>
      <c r="I448" s="4">
        <v>10134</v>
      </c>
      <c r="J448" s="4">
        <v>37989866</v>
      </c>
    </row>
    <row r="449" spans="1:10">
      <c r="A449" s="4">
        <v>6</v>
      </c>
      <c r="B449">
        <v>21</v>
      </c>
      <c r="C449" t="s">
        <v>3108</v>
      </c>
      <c r="D449">
        <v>1016009266</v>
      </c>
      <c r="E449" t="s">
        <v>54</v>
      </c>
      <c r="F449" t="s">
        <v>5267</v>
      </c>
      <c r="G449" s="4">
        <v>20000000</v>
      </c>
      <c r="H449" s="4">
        <v>0</v>
      </c>
      <c r="I449" s="4">
        <v>5334</v>
      </c>
      <c r="J449" s="4">
        <v>19994666</v>
      </c>
    </row>
    <row r="450" spans="1:10">
      <c r="A450" s="4">
        <v>6</v>
      </c>
      <c r="B450">
        <v>22</v>
      </c>
      <c r="C450" t="s">
        <v>3295</v>
      </c>
      <c r="D450">
        <v>1053774847</v>
      </c>
      <c r="E450" t="s">
        <v>54</v>
      </c>
      <c r="F450" t="s">
        <v>5268</v>
      </c>
      <c r="G450" s="4">
        <v>51000000</v>
      </c>
      <c r="H450" s="4">
        <v>11565752</v>
      </c>
      <c r="I450" s="4">
        <v>13600</v>
      </c>
      <c r="J450" s="4">
        <v>39420648</v>
      </c>
    </row>
    <row r="451" spans="1:10">
      <c r="A451" s="4">
        <v>6</v>
      </c>
      <c r="B451">
        <v>23</v>
      </c>
      <c r="C451" t="s">
        <v>6761</v>
      </c>
      <c r="D451">
        <v>1053774065</v>
      </c>
      <c r="E451" t="s">
        <v>54</v>
      </c>
      <c r="F451" t="s">
        <v>5267</v>
      </c>
      <c r="G451" s="4">
        <v>11000000</v>
      </c>
      <c r="H451" s="4">
        <v>0</v>
      </c>
      <c r="I451" s="4">
        <v>2934</v>
      </c>
      <c r="J451" s="4">
        <v>10997066</v>
      </c>
    </row>
    <row r="452" spans="1:10">
      <c r="A452" s="4">
        <v>6</v>
      </c>
      <c r="B452">
        <v>24</v>
      </c>
      <c r="C452" t="s">
        <v>3263</v>
      </c>
      <c r="D452">
        <v>75086299</v>
      </c>
      <c r="E452" t="s">
        <v>45</v>
      </c>
      <c r="F452" t="s">
        <v>5268</v>
      </c>
      <c r="G452" s="4">
        <v>60000000</v>
      </c>
      <c r="H452" s="4">
        <v>30031007</v>
      </c>
      <c r="I452" s="4">
        <v>16000</v>
      </c>
      <c r="J452" s="4">
        <v>29952993</v>
      </c>
    </row>
    <row r="453" spans="1:10">
      <c r="A453" s="4">
        <v>6</v>
      </c>
      <c r="B453">
        <v>25</v>
      </c>
      <c r="C453" t="s">
        <v>3211</v>
      </c>
      <c r="D453">
        <v>98389441</v>
      </c>
      <c r="E453" t="s">
        <v>45</v>
      </c>
      <c r="F453" t="s">
        <v>5267</v>
      </c>
      <c r="G453" s="4">
        <v>40000000</v>
      </c>
      <c r="H453" s="4">
        <v>0</v>
      </c>
      <c r="I453" s="4">
        <v>10667</v>
      </c>
      <c r="J453" s="4">
        <v>39989333</v>
      </c>
    </row>
    <row r="454" spans="1:10">
      <c r="A454" s="4">
        <v>6</v>
      </c>
      <c r="B454">
        <v>26</v>
      </c>
      <c r="C454" t="s">
        <v>3277</v>
      </c>
      <c r="D454">
        <v>179543</v>
      </c>
      <c r="E454" t="s">
        <v>45</v>
      </c>
      <c r="F454" t="s">
        <v>5267</v>
      </c>
      <c r="G454" s="4">
        <v>50000000</v>
      </c>
      <c r="H454" s="4">
        <v>0</v>
      </c>
      <c r="I454" s="4">
        <v>13334</v>
      </c>
      <c r="J454" s="4">
        <v>49986666</v>
      </c>
    </row>
    <row r="455" spans="1:10">
      <c r="A455" s="4">
        <v>6</v>
      </c>
      <c r="B455">
        <v>27</v>
      </c>
      <c r="C455" t="s">
        <v>2543</v>
      </c>
      <c r="D455">
        <v>77013294</v>
      </c>
      <c r="E455" t="s">
        <v>45</v>
      </c>
      <c r="F455" t="s">
        <v>5268</v>
      </c>
      <c r="G455" s="4">
        <v>72000000</v>
      </c>
      <c r="H455" s="4">
        <v>32591449</v>
      </c>
      <c r="I455" s="4">
        <v>19200</v>
      </c>
      <c r="J455" s="4">
        <v>39389351</v>
      </c>
    </row>
    <row r="456" spans="1:10">
      <c r="A456" s="4">
        <v>6</v>
      </c>
      <c r="B456">
        <v>28</v>
      </c>
      <c r="C456" t="s">
        <v>3331</v>
      </c>
      <c r="D456">
        <v>19403855</v>
      </c>
      <c r="E456" t="s">
        <v>45</v>
      </c>
      <c r="F456" t="s">
        <v>5268</v>
      </c>
      <c r="G456" s="4">
        <v>93000000</v>
      </c>
      <c r="H456" s="4">
        <v>25540960</v>
      </c>
      <c r="I456" s="4">
        <v>24800</v>
      </c>
      <c r="J456" s="4">
        <v>67434240</v>
      </c>
    </row>
    <row r="457" spans="1:10">
      <c r="A457" s="4">
        <v>6</v>
      </c>
      <c r="B457">
        <v>29</v>
      </c>
      <c r="C457" t="s">
        <v>3128</v>
      </c>
      <c r="D457">
        <v>51992382</v>
      </c>
      <c r="E457" t="s">
        <v>45</v>
      </c>
      <c r="F457" t="s">
        <v>5268</v>
      </c>
      <c r="G457" s="4">
        <v>150000000</v>
      </c>
      <c r="H457" s="4">
        <v>80616242</v>
      </c>
      <c r="I457" s="4">
        <v>40000</v>
      </c>
      <c r="J457" s="4">
        <v>69343758</v>
      </c>
    </row>
    <row r="458" spans="1:10">
      <c r="A458" s="4">
        <v>6</v>
      </c>
      <c r="B458">
        <v>30</v>
      </c>
      <c r="C458" t="s">
        <v>3339</v>
      </c>
      <c r="D458">
        <v>79783992</v>
      </c>
      <c r="E458" t="s">
        <v>45</v>
      </c>
      <c r="F458" t="s">
        <v>5267</v>
      </c>
      <c r="G458" s="4">
        <v>150000000</v>
      </c>
      <c r="H458" s="4">
        <v>0</v>
      </c>
      <c r="I458" s="4">
        <v>40000</v>
      </c>
      <c r="J458" s="4">
        <v>149960000</v>
      </c>
    </row>
    <row r="459" spans="1:10">
      <c r="A459" s="4">
        <v>6</v>
      </c>
      <c r="B459">
        <v>31</v>
      </c>
      <c r="C459" t="s">
        <v>3162</v>
      </c>
      <c r="D459">
        <v>88156970</v>
      </c>
      <c r="E459" t="s">
        <v>45</v>
      </c>
      <c r="F459" t="s">
        <v>5267</v>
      </c>
      <c r="G459" s="4">
        <v>80000000</v>
      </c>
      <c r="H459" s="4">
        <v>0</v>
      </c>
      <c r="I459" s="4">
        <v>21334</v>
      </c>
      <c r="J459" s="4">
        <v>79978666</v>
      </c>
    </row>
    <row r="460" spans="1:10">
      <c r="A460" s="4">
        <v>6</v>
      </c>
      <c r="B460">
        <v>32</v>
      </c>
      <c r="C460" t="s">
        <v>3261</v>
      </c>
      <c r="D460">
        <v>7166220</v>
      </c>
      <c r="E460" t="s">
        <v>45</v>
      </c>
      <c r="F460" t="s">
        <v>5267</v>
      </c>
      <c r="G460" s="4">
        <v>75000000</v>
      </c>
      <c r="H460" s="4">
        <v>0</v>
      </c>
      <c r="I460" s="4">
        <v>20000</v>
      </c>
      <c r="J460" s="4">
        <v>74980000</v>
      </c>
    </row>
    <row r="461" spans="1:10">
      <c r="A461" s="4">
        <v>6</v>
      </c>
      <c r="B461">
        <v>33</v>
      </c>
      <c r="C461" t="s">
        <v>6762</v>
      </c>
      <c r="D461">
        <v>88193045</v>
      </c>
      <c r="E461" t="s">
        <v>45</v>
      </c>
      <c r="F461" t="s">
        <v>5267</v>
      </c>
      <c r="G461" s="4">
        <v>29000000</v>
      </c>
      <c r="H461" s="4">
        <v>0</v>
      </c>
      <c r="I461" s="4">
        <v>7734</v>
      </c>
      <c r="J461" s="4">
        <v>28992266</v>
      </c>
    </row>
    <row r="462" spans="1:10">
      <c r="A462" s="4">
        <v>6</v>
      </c>
      <c r="B462">
        <v>34</v>
      </c>
      <c r="C462" t="s">
        <v>3176</v>
      </c>
      <c r="D462">
        <v>79986603</v>
      </c>
      <c r="E462" t="s">
        <v>45</v>
      </c>
      <c r="F462" t="s">
        <v>5267</v>
      </c>
      <c r="G462" s="4">
        <v>83000000</v>
      </c>
      <c r="H462" s="4">
        <v>0</v>
      </c>
      <c r="I462" s="4">
        <v>22134</v>
      </c>
      <c r="J462" s="4">
        <v>82977866</v>
      </c>
    </row>
    <row r="463" spans="1:10">
      <c r="A463" s="4">
        <v>6</v>
      </c>
      <c r="B463">
        <v>35</v>
      </c>
      <c r="C463" t="s">
        <v>3168</v>
      </c>
      <c r="D463">
        <v>6478639</v>
      </c>
      <c r="E463" t="s">
        <v>45</v>
      </c>
      <c r="F463" t="s">
        <v>5268</v>
      </c>
      <c r="G463" s="4">
        <v>70000000</v>
      </c>
      <c r="H463" s="4">
        <v>29637791</v>
      </c>
      <c r="I463" s="4">
        <v>18667</v>
      </c>
      <c r="J463" s="4">
        <v>40343542</v>
      </c>
    </row>
    <row r="464" spans="1:10">
      <c r="A464" s="4">
        <v>6</v>
      </c>
      <c r="B464">
        <v>36</v>
      </c>
      <c r="C464" t="s">
        <v>3174</v>
      </c>
      <c r="D464">
        <v>12237544</v>
      </c>
      <c r="E464" t="s">
        <v>45</v>
      </c>
      <c r="F464" t="s">
        <v>5267</v>
      </c>
      <c r="G464" s="4">
        <v>50000000</v>
      </c>
      <c r="H464" s="4">
        <v>0</v>
      </c>
      <c r="I464" s="4">
        <v>13334</v>
      </c>
      <c r="J464" s="4">
        <v>49986666</v>
      </c>
    </row>
    <row r="465" spans="1:10">
      <c r="A465" s="4">
        <v>6</v>
      </c>
      <c r="B465">
        <v>37</v>
      </c>
      <c r="C465" t="s">
        <v>1952</v>
      </c>
      <c r="D465">
        <v>79894670</v>
      </c>
      <c r="E465" t="s">
        <v>45</v>
      </c>
      <c r="F465" t="s">
        <v>5267</v>
      </c>
      <c r="G465" s="4">
        <v>44000000</v>
      </c>
      <c r="H465" s="4">
        <v>0</v>
      </c>
      <c r="I465" s="4">
        <v>11734</v>
      </c>
      <c r="J465" s="4">
        <v>43988266</v>
      </c>
    </row>
    <row r="466" spans="1:10">
      <c r="A466" s="4">
        <v>6</v>
      </c>
      <c r="B466">
        <v>38</v>
      </c>
      <c r="C466" t="s">
        <v>3197</v>
      </c>
      <c r="D466">
        <v>1015993696</v>
      </c>
      <c r="E466" t="s">
        <v>54</v>
      </c>
      <c r="F466" t="s">
        <v>5267</v>
      </c>
      <c r="G466" s="4">
        <v>35000000</v>
      </c>
      <c r="H466" s="4">
        <v>0</v>
      </c>
      <c r="I466" s="4">
        <v>9334</v>
      </c>
      <c r="J466" s="4">
        <v>34990666</v>
      </c>
    </row>
    <row r="467" spans="1:10">
      <c r="A467" s="4">
        <v>6</v>
      </c>
      <c r="B467">
        <v>39</v>
      </c>
      <c r="C467" t="s">
        <v>6763</v>
      </c>
      <c r="D467">
        <v>76307587</v>
      </c>
      <c r="E467" t="s">
        <v>45</v>
      </c>
      <c r="F467" t="s">
        <v>5267</v>
      </c>
      <c r="G467" s="4">
        <v>12000000</v>
      </c>
      <c r="H467" s="4">
        <v>0</v>
      </c>
      <c r="I467" s="4">
        <v>3200</v>
      </c>
      <c r="J467" s="4">
        <v>11996800</v>
      </c>
    </row>
    <row r="468" spans="1:10">
      <c r="A468" s="4">
        <v>6</v>
      </c>
      <c r="B468">
        <v>40</v>
      </c>
      <c r="C468" t="s">
        <v>3345</v>
      </c>
      <c r="D468">
        <v>80365157</v>
      </c>
      <c r="E468" t="s">
        <v>45</v>
      </c>
      <c r="F468" t="s">
        <v>5267</v>
      </c>
      <c r="G468" s="4">
        <v>40000000</v>
      </c>
      <c r="H468" s="4">
        <v>0</v>
      </c>
      <c r="I468" s="4">
        <v>10667</v>
      </c>
      <c r="J468" s="4">
        <v>39989333</v>
      </c>
    </row>
    <row r="469" spans="1:10">
      <c r="A469" s="4">
        <v>6</v>
      </c>
      <c r="B469">
        <v>41</v>
      </c>
      <c r="C469" t="s">
        <v>3337</v>
      </c>
      <c r="D469">
        <v>79367184</v>
      </c>
      <c r="E469" t="s">
        <v>45</v>
      </c>
      <c r="F469" t="s">
        <v>5267</v>
      </c>
      <c r="G469" s="4">
        <v>30000000</v>
      </c>
      <c r="H469" s="4">
        <v>0</v>
      </c>
      <c r="I469" s="4">
        <v>8000</v>
      </c>
      <c r="J469" s="4">
        <v>29992000</v>
      </c>
    </row>
    <row r="470" spans="1:10">
      <c r="A470" s="4">
        <v>6</v>
      </c>
      <c r="B470">
        <v>42</v>
      </c>
      <c r="C470" t="s">
        <v>6764</v>
      </c>
      <c r="D470">
        <v>65799660</v>
      </c>
      <c r="E470" t="s">
        <v>45</v>
      </c>
      <c r="F470" t="s">
        <v>5267</v>
      </c>
      <c r="G470" s="4">
        <v>64000000</v>
      </c>
      <c r="H470" s="4">
        <v>0</v>
      </c>
      <c r="I470" s="4">
        <v>17067</v>
      </c>
      <c r="J470" s="4">
        <v>63982933</v>
      </c>
    </row>
    <row r="471" spans="1:10">
      <c r="A471" s="4">
        <v>6</v>
      </c>
      <c r="B471">
        <v>43</v>
      </c>
      <c r="C471" t="s">
        <v>2852</v>
      </c>
      <c r="D471">
        <v>16079748</v>
      </c>
      <c r="E471" t="s">
        <v>54</v>
      </c>
      <c r="F471" t="s">
        <v>5267</v>
      </c>
      <c r="G471" s="4">
        <v>20000000</v>
      </c>
      <c r="H471" s="4">
        <v>0</v>
      </c>
      <c r="I471" s="4">
        <v>3334</v>
      </c>
      <c r="J471" s="4">
        <v>19996666</v>
      </c>
    </row>
    <row r="472" spans="1:10">
      <c r="A472" s="4">
        <v>6</v>
      </c>
      <c r="B472">
        <v>44</v>
      </c>
      <c r="C472" t="s">
        <v>3281</v>
      </c>
      <c r="D472">
        <v>33070311</v>
      </c>
      <c r="E472" t="s">
        <v>54</v>
      </c>
      <c r="F472" t="s">
        <v>5267</v>
      </c>
      <c r="G472" s="4">
        <v>90000000</v>
      </c>
      <c r="H472" s="4">
        <v>0</v>
      </c>
      <c r="I472" s="4">
        <v>15000</v>
      </c>
      <c r="J472" s="4">
        <v>89985000</v>
      </c>
    </row>
    <row r="473" spans="1:10">
      <c r="A473" s="4">
        <v>7</v>
      </c>
      <c r="B473">
        <v>1</v>
      </c>
      <c r="C473" t="s">
        <v>3289</v>
      </c>
      <c r="D473">
        <v>1014182745</v>
      </c>
      <c r="E473" t="s">
        <v>54</v>
      </c>
      <c r="F473" t="s">
        <v>5267</v>
      </c>
      <c r="G473" s="4">
        <v>10000000</v>
      </c>
      <c r="H473" s="4">
        <v>0</v>
      </c>
      <c r="I473" s="4">
        <v>53334</v>
      </c>
      <c r="J473" s="4">
        <v>9946666</v>
      </c>
    </row>
    <row r="474" spans="1:10">
      <c r="A474" s="4">
        <v>7</v>
      </c>
      <c r="B474">
        <v>2</v>
      </c>
      <c r="C474" t="s">
        <v>3279</v>
      </c>
      <c r="D474">
        <v>1152456535</v>
      </c>
      <c r="E474" t="s">
        <v>54</v>
      </c>
      <c r="F474" t="s">
        <v>5267</v>
      </c>
      <c r="G474" s="4">
        <v>4000000</v>
      </c>
      <c r="H474" s="4">
        <v>0</v>
      </c>
      <c r="I474" s="4">
        <v>21334</v>
      </c>
      <c r="J474" s="4">
        <v>3978666</v>
      </c>
    </row>
    <row r="475" spans="1:10">
      <c r="A475" s="4">
        <v>7</v>
      </c>
      <c r="B475">
        <v>3</v>
      </c>
      <c r="C475" t="s">
        <v>3233</v>
      </c>
      <c r="D475">
        <v>1061371157</v>
      </c>
      <c r="E475" t="s">
        <v>54</v>
      </c>
      <c r="F475" t="s">
        <v>5267</v>
      </c>
      <c r="G475" s="4">
        <v>10000000</v>
      </c>
      <c r="H475" s="4">
        <v>0</v>
      </c>
      <c r="I475" s="4">
        <v>53334</v>
      </c>
      <c r="J475" s="4">
        <v>9946666</v>
      </c>
    </row>
    <row r="476" spans="1:10">
      <c r="A476" s="4">
        <v>7</v>
      </c>
      <c r="B476">
        <v>4</v>
      </c>
      <c r="C476" t="s">
        <v>3311</v>
      </c>
      <c r="D476">
        <v>1012322548</v>
      </c>
      <c r="E476" t="s">
        <v>54</v>
      </c>
      <c r="F476" t="s">
        <v>5267</v>
      </c>
      <c r="G476" s="4">
        <v>9000000</v>
      </c>
      <c r="H476" s="4">
        <v>0</v>
      </c>
      <c r="I476" s="4">
        <v>48000</v>
      </c>
      <c r="J476" s="4">
        <v>8952000</v>
      </c>
    </row>
    <row r="477" spans="1:10">
      <c r="A477" s="4">
        <v>7</v>
      </c>
      <c r="B477">
        <v>5</v>
      </c>
      <c r="C477" t="s">
        <v>3045</v>
      </c>
      <c r="D477">
        <v>74378723</v>
      </c>
      <c r="E477" t="s">
        <v>54</v>
      </c>
      <c r="F477" t="s">
        <v>5267</v>
      </c>
      <c r="G477" s="4">
        <v>6000000</v>
      </c>
      <c r="H477" s="4">
        <v>0</v>
      </c>
      <c r="I477" s="4">
        <v>32000</v>
      </c>
      <c r="J477" s="4">
        <v>5968000</v>
      </c>
    </row>
    <row r="478" spans="1:10">
      <c r="A478" s="4">
        <v>7</v>
      </c>
      <c r="B478">
        <v>6</v>
      </c>
      <c r="C478" t="s">
        <v>3156</v>
      </c>
      <c r="D478">
        <v>1020436917</v>
      </c>
      <c r="E478" t="s">
        <v>54</v>
      </c>
      <c r="F478" t="s">
        <v>5267</v>
      </c>
      <c r="G478" s="4">
        <v>10000000</v>
      </c>
      <c r="H478" s="4">
        <v>0</v>
      </c>
      <c r="I478" s="4">
        <v>53334</v>
      </c>
      <c r="J478" s="4">
        <v>9946666</v>
      </c>
    </row>
    <row r="479" spans="1:10">
      <c r="A479" s="4">
        <v>7</v>
      </c>
      <c r="B479">
        <v>7</v>
      </c>
      <c r="C479" t="s">
        <v>3049</v>
      </c>
      <c r="D479">
        <v>79990192</v>
      </c>
      <c r="E479" t="s">
        <v>54</v>
      </c>
      <c r="F479" t="s">
        <v>5267</v>
      </c>
      <c r="G479" s="4">
        <v>27000000</v>
      </c>
      <c r="H479" s="4">
        <v>0</v>
      </c>
      <c r="I479" s="4">
        <v>144000</v>
      </c>
      <c r="J479" s="4">
        <v>26856000</v>
      </c>
    </row>
    <row r="480" spans="1:10">
      <c r="A480" s="4">
        <v>7</v>
      </c>
      <c r="B480">
        <v>8</v>
      </c>
      <c r="C480" t="s">
        <v>3102</v>
      </c>
      <c r="D480">
        <v>12645207</v>
      </c>
      <c r="E480" t="s">
        <v>45</v>
      </c>
      <c r="F480" t="s">
        <v>5267</v>
      </c>
      <c r="G480" s="4">
        <v>30000000</v>
      </c>
      <c r="H480" s="4">
        <v>0</v>
      </c>
      <c r="I480" s="4">
        <v>0</v>
      </c>
      <c r="J480" s="4">
        <v>30000000</v>
      </c>
    </row>
    <row r="481" spans="1:10">
      <c r="A481" s="4">
        <v>7</v>
      </c>
      <c r="B481">
        <v>9</v>
      </c>
      <c r="C481" t="s">
        <v>3055</v>
      </c>
      <c r="D481">
        <v>1060588501</v>
      </c>
      <c r="E481" t="s">
        <v>54</v>
      </c>
      <c r="F481" t="s">
        <v>5267</v>
      </c>
      <c r="G481" s="4">
        <v>52000000</v>
      </c>
      <c r="H481" s="4">
        <v>0</v>
      </c>
      <c r="I481" s="4">
        <v>277334</v>
      </c>
      <c r="J481" s="4">
        <v>51722666</v>
      </c>
    </row>
    <row r="482" spans="1:10">
      <c r="A482" s="4">
        <v>7</v>
      </c>
      <c r="B482">
        <v>10</v>
      </c>
      <c r="C482" t="s">
        <v>3065</v>
      </c>
      <c r="D482">
        <v>1060587566</v>
      </c>
      <c r="E482" t="s">
        <v>54</v>
      </c>
      <c r="F482" t="s">
        <v>5267</v>
      </c>
      <c r="G482" s="4">
        <v>18000000</v>
      </c>
      <c r="H482" s="4">
        <v>0</v>
      </c>
      <c r="I482" s="4">
        <v>96000</v>
      </c>
      <c r="J482" s="4">
        <v>17904000</v>
      </c>
    </row>
    <row r="483" spans="1:10">
      <c r="A483" s="4">
        <v>7</v>
      </c>
      <c r="B483">
        <v>11</v>
      </c>
      <c r="C483" t="s">
        <v>3087</v>
      </c>
      <c r="D483">
        <v>91479612</v>
      </c>
      <c r="E483" t="s">
        <v>45</v>
      </c>
      <c r="F483" t="s">
        <v>5267</v>
      </c>
      <c r="G483" s="4">
        <v>50000000</v>
      </c>
      <c r="H483" s="4">
        <v>0</v>
      </c>
      <c r="I483" s="4">
        <v>0</v>
      </c>
      <c r="J483" s="4">
        <v>50000000</v>
      </c>
    </row>
    <row r="484" spans="1:10">
      <c r="A484" s="4">
        <v>7</v>
      </c>
      <c r="B484">
        <v>12</v>
      </c>
      <c r="C484" t="s">
        <v>3231</v>
      </c>
      <c r="D484">
        <v>16377245</v>
      </c>
      <c r="E484" t="s">
        <v>54</v>
      </c>
      <c r="F484" t="s">
        <v>5267</v>
      </c>
      <c r="G484" s="4">
        <v>78000000</v>
      </c>
      <c r="H484" s="4">
        <v>0</v>
      </c>
      <c r="I484" s="4">
        <v>416000</v>
      </c>
      <c r="J484" s="4">
        <v>77584000</v>
      </c>
    </row>
    <row r="485" spans="1:10">
      <c r="A485" s="4">
        <v>7</v>
      </c>
      <c r="B485">
        <v>13</v>
      </c>
      <c r="C485" t="s">
        <v>3319</v>
      </c>
      <c r="D485">
        <v>11450307</v>
      </c>
      <c r="E485" t="s">
        <v>45</v>
      </c>
      <c r="F485" t="s">
        <v>5267</v>
      </c>
      <c r="G485" s="4">
        <v>50000000</v>
      </c>
      <c r="H485" s="4">
        <v>0</v>
      </c>
      <c r="I485" s="4">
        <v>0</v>
      </c>
      <c r="J485" s="4">
        <v>50000000</v>
      </c>
    </row>
    <row r="486" spans="1:10">
      <c r="A486" s="4">
        <v>7</v>
      </c>
      <c r="B486">
        <v>14</v>
      </c>
      <c r="C486" t="s">
        <v>3104</v>
      </c>
      <c r="D486">
        <v>30291996</v>
      </c>
      <c r="E486" t="s">
        <v>84</v>
      </c>
      <c r="F486" t="s">
        <v>5267</v>
      </c>
      <c r="G486" s="4">
        <v>15000000</v>
      </c>
      <c r="H486" s="4">
        <v>0</v>
      </c>
      <c r="I486" s="4">
        <v>80000</v>
      </c>
      <c r="J486" s="4">
        <v>14920000</v>
      </c>
    </row>
    <row r="487" spans="1:10">
      <c r="A487" s="4">
        <v>7</v>
      </c>
      <c r="B487">
        <v>15</v>
      </c>
      <c r="C487" t="s">
        <v>3243</v>
      </c>
      <c r="D487">
        <v>1110478465</v>
      </c>
      <c r="E487" t="s">
        <v>54</v>
      </c>
      <c r="F487" t="s">
        <v>5267</v>
      </c>
      <c r="G487" s="4">
        <v>66000000</v>
      </c>
      <c r="H487" s="4">
        <v>0</v>
      </c>
      <c r="I487" s="4">
        <v>352000</v>
      </c>
      <c r="J487" s="4">
        <v>65648000</v>
      </c>
    </row>
    <row r="488" spans="1:10">
      <c r="A488" s="4">
        <v>7</v>
      </c>
      <c r="B488">
        <v>16</v>
      </c>
      <c r="C488" t="s">
        <v>3239</v>
      </c>
      <c r="D488">
        <v>80725725</v>
      </c>
      <c r="E488" t="s">
        <v>54</v>
      </c>
      <c r="F488" t="s">
        <v>5267</v>
      </c>
      <c r="G488" s="4">
        <v>16000000</v>
      </c>
      <c r="H488" s="4">
        <v>0</v>
      </c>
      <c r="I488" s="4">
        <v>85334</v>
      </c>
      <c r="J488" s="4">
        <v>15914666</v>
      </c>
    </row>
    <row r="489" spans="1:10">
      <c r="A489" s="4">
        <v>7</v>
      </c>
      <c r="B489">
        <v>17</v>
      </c>
      <c r="C489" t="s">
        <v>3227</v>
      </c>
      <c r="D489">
        <v>1053781799</v>
      </c>
      <c r="E489" t="s">
        <v>54</v>
      </c>
      <c r="F489" t="s">
        <v>5267</v>
      </c>
      <c r="G489" s="4">
        <v>80000000</v>
      </c>
      <c r="H489" s="4">
        <v>0</v>
      </c>
      <c r="I489" s="4">
        <v>426667</v>
      </c>
      <c r="J489" s="4">
        <v>79573333</v>
      </c>
    </row>
    <row r="490" spans="1:10">
      <c r="A490" s="4">
        <v>7</v>
      </c>
      <c r="B490">
        <v>18</v>
      </c>
      <c r="C490" t="s">
        <v>1449</v>
      </c>
      <c r="D490">
        <v>21526114</v>
      </c>
      <c r="E490" t="s">
        <v>54</v>
      </c>
      <c r="F490" t="s">
        <v>5268</v>
      </c>
      <c r="G490" s="4">
        <v>50000000</v>
      </c>
      <c r="H490" s="4">
        <v>22263027</v>
      </c>
      <c r="I490" s="4">
        <v>266667</v>
      </c>
      <c r="J490" s="4">
        <v>27470306</v>
      </c>
    </row>
    <row r="491" spans="1:10">
      <c r="A491" s="4">
        <v>7</v>
      </c>
      <c r="B491">
        <v>19</v>
      </c>
      <c r="C491" t="s">
        <v>6765</v>
      </c>
      <c r="D491">
        <v>1033750751</v>
      </c>
      <c r="E491" t="s">
        <v>54</v>
      </c>
      <c r="F491" t="s">
        <v>5267</v>
      </c>
      <c r="G491" s="4">
        <v>15000000</v>
      </c>
      <c r="H491" s="4">
        <v>0</v>
      </c>
      <c r="I491" s="4">
        <v>80000</v>
      </c>
      <c r="J491" s="4">
        <v>14920000</v>
      </c>
    </row>
    <row r="492" spans="1:10">
      <c r="A492" s="4">
        <v>7</v>
      </c>
      <c r="B492">
        <v>20</v>
      </c>
      <c r="C492" t="s">
        <v>6766</v>
      </c>
      <c r="D492">
        <v>1102386592</v>
      </c>
      <c r="E492" t="s">
        <v>54</v>
      </c>
      <c r="F492" t="s">
        <v>5267</v>
      </c>
      <c r="G492" s="4">
        <v>33000000</v>
      </c>
      <c r="H492" s="4">
        <v>0</v>
      </c>
      <c r="I492" s="4">
        <v>176000</v>
      </c>
      <c r="J492" s="4">
        <v>32824000</v>
      </c>
    </row>
    <row r="493" spans="1:10">
      <c r="A493" s="4">
        <v>7</v>
      </c>
      <c r="B493">
        <v>21</v>
      </c>
      <c r="C493" t="s">
        <v>3321</v>
      </c>
      <c r="D493">
        <v>41737932</v>
      </c>
      <c r="E493" t="s">
        <v>84</v>
      </c>
      <c r="F493" t="s">
        <v>5268</v>
      </c>
      <c r="G493" s="4">
        <v>80000000</v>
      </c>
      <c r="H493" s="4">
        <v>33568697</v>
      </c>
      <c r="I493" s="4">
        <v>426667</v>
      </c>
      <c r="J493" s="4">
        <v>46004636</v>
      </c>
    </row>
    <row r="494" spans="1:10">
      <c r="A494" s="4">
        <v>7</v>
      </c>
      <c r="B494">
        <v>22</v>
      </c>
      <c r="C494" t="s">
        <v>3329</v>
      </c>
      <c r="D494">
        <v>1053781628</v>
      </c>
      <c r="E494" t="s">
        <v>54</v>
      </c>
      <c r="F494" t="s">
        <v>5267</v>
      </c>
      <c r="G494" s="4">
        <v>50000000</v>
      </c>
      <c r="H494" s="4">
        <v>0</v>
      </c>
      <c r="I494" s="4">
        <v>266667</v>
      </c>
      <c r="J494" s="4">
        <v>49733333</v>
      </c>
    </row>
    <row r="495" spans="1:10">
      <c r="A495" s="4">
        <v>7</v>
      </c>
      <c r="B495">
        <v>23</v>
      </c>
      <c r="C495" t="s">
        <v>3335</v>
      </c>
      <c r="D495">
        <v>30287825</v>
      </c>
      <c r="E495" t="s">
        <v>84</v>
      </c>
      <c r="F495" t="s">
        <v>5267</v>
      </c>
      <c r="G495" s="4">
        <v>15000000</v>
      </c>
      <c r="H495" s="4">
        <v>0</v>
      </c>
      <c r="I495" s="4">
        <v>80000</v>
      </c>
      <c r="J495" s="4">
        <v>14920000</v>
      </c>
    </row>
    <row r="496" spans="1:10">
      <c r="A496" s="4">
        <v>7</v>
      </c>
      <c r="B496">
        <v>24</v>
      </c>
      <c r="C496" t="s">
        <v>3114</v>
      </c>
      <c r="D496">
        <v>23637525</v>
      </c>
      <c r="E496" t="s">
        <v>45</v>
      </c>
      <c r="F496" t="s">
        <v>5268</v>
      </c>
      <c r="G496" s="4">
        <v>52000000</v>
      </c>
      <c r="H496" s="4">
        <v>16945067</v>
      </c>
      <c r="I496" s="4">
        <v>0</v>
      </c>
      <c r="J496" s="4">
        <v>35054933</v>
      </c>
    </row>
    <row r="497" spans="1:10">
      <c r="A497" s="4">
        <v>7</v>
      </c>
      <c r="B497">
        <v>25</v>
      </c>
      <c r="C497" t="s">
        <v>3199</v>
      </c>
      <c r="D497">
        <v>59824709</v>
      </c>
      <c r="E497" t="s">
        <v>45</v>
      </c>
      <c r="F497" t="s">
        <v>5267</v>
      </c>
      <c r="G497" s="4">
        <v>80000000</v>
      </c>
      <c r="H497" s="4">
        <v>0</v>
      </c>
      <c r="I497" s="4">
        <v>0</v>
      </c>
      <c r="J497" s="4">
        <v>80000000</v>
      </c>
    </row>
    <row r="498" spans="1:10">
      <c r="A498" s="4">
        <v>7</v>
      </c>
      <c r="B498">
        <v>26</v>
      </c>
      <c r="C498" t="s">
        <v>2997</v>
      </c>
      <c r="D498">
        <v>14323440</v>
      </c>
      <c r="E498" t="s">
        <v>45</v>
      </c>
      <c r="F498" t="s">
        <v>5268</v>
      </c>
      <c r="G498" s="4">
        <v>58000000</v>
      </c>
      <c r="H498" s="4">
        <v>20451065</v>
      </c>
      <c r="I498" s="4">
        <v>0</v>
      </c>
      <c r="J498" s="4">
        <v>37548935</v>
      </c>
    </row>
    <row r="499" spans="1:10">
      <c r="A499" s="4">
        <v>7</v>
      </c>
      <c r="B499">
        <v>27</v>
      </c>
      <c r="C499" t="s">
        <v>3309</v>
      </c>
      <c r="D499">
        <v>19444135</v>
      </c>
      <c r="E499" t="s">
        <v>45</v>
      </c>
      <c r="F499" t="s">
        <v>5267</v>
      </c>
      <c r="G499" s="4">
        <v>150000000</v>
      </c>
      <c r="H499" s="4">
        <v>0</v>
      </c>
      <c r="I499" s="4">
        <v>0</v>
      </c>
      <c r="J499" s="4">
        <v>150000000</v>
      </c>
    </row>
    <row r="500" spans="1:10">
      <c r="A500" s="4">
        <v>7</v>
      </c>
      <c r="B500">
        <v>28</v>
      </c>
      <c r="C500" t="s">
        <v>3307</v>
      </c>
      <c r="D500">
        <v>23780177</v>
      </c>
      <c r="E500" t="s">
        <v>45</v>
      </c>
      <c r="F500" t="s">
        <v>5267</v>
      </c>
      <c r="G500" s="4">
        <v>50000000</v>
      </c>
      <c r="H500" s="4">
        <v>0</v>
      </c>
      <c r="I500" s="4">
        <v>0</v>
      </c>
      <c r="J500" s="4">
        <v>50000000</v>
      </c>
    </row>
    <row r="501" spans="1:10">
      <c r="A501" s="4">
        <v>7</v>
      </c>
      <c r="B501">
        <v>29</v>
      </c>
      <c r="C501" t="s">
        <v>2858</v>
      </c>
      <c r="D501">
        <v>7010502</v>
      </c>
      <c r="E501" t="s">
        <v>45</v>
      </c>
      <c r="F501" t="s">
        <v>5267</v>
      </c>
      <c r="G501" s="4">
        <v>150000000</v>
      </c>
      <c r="H501" s="4">
        <v>0</v>
      </c>
      <c r="I501" s="4">
        <v>0</v>
      </c>
      <c r="J501" s="4">
        <v>150000000</v>
      </c>
    </row>
    <row r="502" spans="1:10">
      <c r="A502" s="4">
        <v>7</v>
      </c>
      <c r="B502">
        <v>30</v>
      </c>
      <c r="C502" t="s">
        <v>3303</v>
      </c>
      <c r="D502">
        <v>15962661</v>
      </c>
      <c r="E502" t="s">
        <v>54</v>
      </c>
      <c r="F502" t="s">
        <v>5267</v>
      </c>
      <c r="G502" s="4">
        <v>20000000</v>
      </c>
      <c r="H502" s="4">
        <v>0</v>
      </c>
      <c r="I502" s="4">
        <v>106667</v>
      </c>
      <c r="J502" s="4">
        <v>19893333</v>
      </c>
    </row>
    <row r="503" spans="1:10">
      <c r="A503" s="4">
        <v>7</v>
      </c>
      <c r="B503">
        <v>31</v>
      </c>
      <c r="C503" t="s">
        <v>3221</v>
      </c>
      <c r="D503">
        <v>94370758</v>
      </c>
      <c r="E503" t="s">
        <v>45</v>
      </c>
      <c r="F503" t="s">
        <v>5267</v>
      </c>
      <c r="G503" s="4">
        <v>50000000</v>
      </c>
      <c r="H503" s="4">
        <v>0</v>
      </c>
      <c r="I503" s="4">
        <v>0</v>
      </c>
      <c r="J503" s="4">
        <v>50000000</v>
      </c>
    </row>
    <row r="504" spans="1:10">
      <c r="A504" s="4">
        <v>7</v>
      </c>
      <c r="B504">
        <v>32</v>
      </c>
      <c r="C504" t="s">
        <v>3059</v>
      </c>
      <c r="D504">
        <v>75050268</v>
      </c>
      <c r="E504" t="s">
        <v>45</v>
      </c>
      <c r="F504" t="s">
        <v>5267</v>
      </c>
      <c r="G504" s="4">
        <v>21000000</v>
      </c>
      <c r="H504" s="4">
        <v>0</v>
      </c>
      <c r="I504" s="4">
        <v>0</v>
      </c>
      <c r="J504" s="4">
        <v>21000000</v>
      </c>
    </row>
    <row r="505" spans="1:10">
      <c r="A505" s="4">
        <v>7</v>
      </c>
      <c r="B505">
        <v>33</v>
      </c>
      <c r="C505" t="s">
        <v>3005</v>
      </c>
      <c r="D505">
        <v>79306876</v>
      </c>
      <c r="E505" t="s">
        <v>84</v>
      </c>
      <c r="F505" t="s">
        <v>5267</v>
      </c>
      <c r="G505" s="4">
        <v>15000000</v>
      </c>
      <c r="H505" s="4">
        <v>0</v>
      </c>
      <c r="I505" s="4">
        <v>80000</v>
      </c>
      <c r="J505" s="4">
        <v>14920000</v>
      </c>
    </row>
    <row r="506" spans="1:10">
      <c r="A506" s="4">
        <v>7</v>
      </c>
      <c r="B506">
        <v>34</v>
      </c>
      <c r="C506" t="s">
        <v>3150</v>
      </c>
      <c r="D506">
        <v>1031120565</v>
      </c>
      <c r="E506" t="s">
        <v>54</v>
      </c>
      <c r="F506" t="s">
        <v>5267</v>
      </c>
      <c r="G506" s="4">
        <v>47000000</v>
      </c>
      <c r="H506" s="4">
        <v>0</v>
      </c>
      <c r="I506" s="4">
        <v>250667</v>
      </c>
      <c r="J506" s="4">
        <v>46749333</v>
      </c>
    </row>
    <row r="507" spans="1:10">
      <c r="A507" s="4">
        <v>7</v>
      </c>
      <c r="B507">
        <v>35</v>
      </c>
      <c r="C507" t="s">
        <v>2969</v>
      </c>
      <c r="D507">
        <v>1085274073</v>
      </c>
      <c r="E507" t="s">
        <v>54</v>
      </c>
      <c r="F507" t="s">
        <v>5267</v>
      </c>
      <c r="G507" s="4">
        <v>50000000</v>
      </c>
      <c r="H507" s="4">
        <v>0</v>
      </c>
      <c r="I507" s="4">
        <v>266667</v>
      </c>
      <c r="J507" s="4">
        <v>49733333</v>
      </c>
    </row>
    <row r="508" spans="1:10">
      <c r="A508" s="4">
        <v>7</v>
      </c>
      <c r="B508">
        <v>36</v>
      </c>
      <c r="C508" t="s">
        <v>2759</v>
      </c>
      <c r="D508">
        <v>19180233</v>
      </c>
      <c r="E508" t="s">
        <v>84</v>
      </c>
      <c r="F508" t="s">
        <v>5267</v>
      </c>
      <c r="G508" s="4">
        <v>50000000</v>
      </c>
      <c r="H508" s="4">
        <v>0</v>
      </c>
      <c r="I508" s="4">
        <v>266667</v>
      </c>
      <c r="J508" s="4">
        <v>49733333</v>
      </c>
    </row>
    <row r="509" spans="1:10">
      <c r="A509" s="4">
        <v>7</v>
      </c>
      <c r="B509">
        <v>37</v>
      </c>
      <c r="C509" t="s">
        <v>3190</v>
      </c>
      <c r="D509">
        <v>78763857</v>
      </c>
      <c r="E509" t="s">
        <v>54</v>
      </c>
      <c r="F509" t="s">
        <v>5267</v>
      </c>
      <c r="G509" s="4">
        <v>60000000</v>
      </c>
      <c r="H509" s="4">
        <v>0</v>
      </c>
      <c r="I509" s="4">
        <v>320000</v>
      </c>
      <c r="J509" s="4">
        <v>59680000</v>
      </c>
    </row>
    <row r="510" spans="1:10">
      <c r="A510" s="4">
        <v>7</v>
      </c>
      <c r="B510">
        <v>38</v>
      </c>
      <c r="C510" t="s">
        <v>2728</v>
      </c>
      <c r="D510">
        <v>16734206</v>
      </c>
      <c r="E510" t="s">
        <v>45</v>
      </c>
      <c r="F510" t="s">
        <v>5267</v>
      </c>
      <c r="G510" s="4">
        <v>33000000</v>
      </c>
      <c r="H510" s="4">
        <v>0</v>
      </c>
      <c r="I510" s="4">
        <v>0</v>
      </c>
      <c r="J510" s="4">
        <v>33000000</v>
      </c>
    </row>
    <row r="511" spans="1:10">
      <c r="A511" s="4">
        <v>7</v>
      </c>
      <c r="B511">
        <v>39</v>
      </c>
      <c r="C511" t="s">
        <v>3180</v>
      </c>
      <c r="D511">
        <v>79777706</v>
      </c>
      <c r="E511" t="s">
        <v>45</v>
      </c>
      <c r="F511" t="s">
        <v>5267</v>
      </c>
      <c r="G511" s="4">
        <v>64000000</v>
      </c>
      <c r="H511" s="4">
        <v>0</v>
      </c>
      <c r="I511" s="4">
        <v>0</v>
      </c>
      <c r="J511" s="4">
        <v>64000000</v>
      </c>
    </row>
    <row r="512" spans="1:10">
      <c r="A512" s="4">
        <v>7</v>
      </c>
      <c r="B512">
        <v>40</v>
      </c>
      <c r="C512" t="s">
        <v>3315</v>
      </c>
      <c r="D512">
        <v>19272367</v>
      </c>
      <c r="E512" t="s">
        <v>45</v>
      </c>
      <c r="F512" t="s">
        <v>5268</v>
      </c>
      <c r="G512" s="4">
        <v>150000000</v>
      </c>
      <c r="H512" s="4">
        <v>132539972</v>
      </c>
      <c r="I512" s="4">
        <v>0</v>
      </c>
      <c r="J512" s="4">
        <v>17460028</v>
      </c>
    </row>
    <row r="513" spans="1:10">
      <c r="A513" s="4">
        <v>7</v>
      </c>
      <c r="B513">
        <v>41</v>
      </c>
      <c r="C513" t="s">
        <v>3071</v>
      </c>
      <c r="D513">
        <v>72154466</v>
      </c>
      <c r="E513" t="s">
        <v>45</v>
      </c>
      <c r="F513" t="s">
        <v>5267</v>
      </c>
      <c r="G513" s="4">
        <v>60000000</v>
      </c>
      <c r="H513" s="4">
        <v>0</v>
      </c>
      <c r="I513" s="4">
        <v>0</v>
      </c>
      <c r="J513" s="4">
        <v>60000000</v>
      </c>
    </row>
    <row r="514" spans="1:10">
      <c r="A514" s="4">
        <v>7</v>
      </c>
      <c r="B514">
        <v>42</v>
      </c>
      <c r="C514" t="s">
        <v>3219</v>
      </c>
      <c r="D514">
        <v>17332770</v>
      </c>
      <c r="E514" t="s">
        <v>45</v>
      </c>
      <c r="F514" t="s">
        <v>5267</v>
      </c>
      <c r="G514" s="4">
        <v>50000000</v>
      </c>
      <c r="H514" s="4">
        <v>0</v>
      </c>
      <c r="I514" s="4">
        <v>0</v>
      </c>
      <c r="J514" s="4">
        <v>50000000</v>
      </c>
    </row>
    <row r="515" spans="1:10">
      <c r="A515" s="4">
        <v>7</v>
      </c>
      <c r="B515">
        <v>43</v>
      </c>
      <c r="C515" t="s">
        <v>2979</v>
      </c>
      <c r="D515">
        <v>7554827</v>
      </c>
      <c r="E515" t="s">
        <v>45</v>
      </c>
      <c r="F515" t="s">
        <v>5267</v>
      </c>
      <c r="G515" s="4">
        <v>90000000</v>
      </c>
      <c r="H515" s="4">
        <v>0</v>
      </c>
      <c r="I515" s="4">
        <v>0</v>
      </c>
      <c r="J515" s="4">
        <v>90000000</v>
      </c>
    </row>
    <row r="516" spans="1:10">
      <c r="A516" s="4">
        <v>7</v>
      </c>
      <c r="B516">
        <v>44</v>
      </c>
      <c r="C516" t="s">
        <v>3313</v>
      </c>
      <c r="D516">
        <v>60253599</v>
      </c>
      <c r="E516" t="s">
        <v>45</v>
      </c>
      <c r="F516" t="s">
        <v>5267</v>
      </c>
      <c r="G516" s="4">
        <v>67000000</v>
      </c>
      <c r="H516" s="4">
        <v>0</v>
      </c>
      <c r="I516" s="4">
        <v>0</v>
      </c>
      <c r="J516" s="4">
        <v>67000000</v>
      </c>
    </row>
    <row r="517" spans="1:10">
      <c r="A517" s="4">
        <v>7</v>
      </c>
      <c r="B517">
        <v>45</v>
      </c>
      <c r="C517" t="s">
        <v>146</v>
      </c>
      <c r="D517">
        <v>80148746</v>
      </c>
      <c r="F517" t="s">
        <v>5267</v>
      </c>
      <c r="G517" s="4">
        <v>30000000</v>
      </c>
      <c r="H517" s="4">
        <v>0</v>
      </c>
      <c r="J517" s="4">
        <v>29900000</v>
      </c>
    </row>
    <row r="518" spans="1:10">
      <c r="A518" s="4">
        <v>7</v>
      </c>
      <c r="B518">
        <v>46</v>
      </c>
      <c r="C518" t="s">
        <v>3203</v>
      </c>
      <c r="D518">
        <v>10303189</v>
      </c>
      <c r="F518" t="s">
        <v>5267</v>
      </c>
      <c r="G518" s="4">
        <v>26000000</v>
      </c>
      <c r="H518" s="4">
        <v>0</v>
      </c>
      <c r="J518" s="4">
        <v>25913333</v>
      </c>
    </row>
    <row r="519" spans="1:10">
      <c r="A519" s="4">
        <v>8</v>
      </c>
      <c r="B519">
        <v>1</v>
      </c>
      <c r="C519" t="s">
        <v>3384</v>
      </c>
      <c r="D519">
        <v>1024463998</v>
      </c>
      <c r="E519" t="s">
        <v>54</v>
      </c>
      <c r="F519" t="s">
        <v>5267</v>
      </c>
      <c r="G519" s="4">
        <v>4000000</v>
      </c>
      <c r="H519" s="4">
        <v>0</v>
      </c>
      <c r="I519" s="4">
        <v>24534</v>
      </c>
      <c r="J519" s="4">
        <v>3975466</v>
      </c>
    </row>
    <row r="520" spans="1:10">
      <c r="A520" s="4">
        <v>8</v>
      </c>
      <c r="B520">
        <v>2</v>
      </c>
      <c r="C520" t="s">
        <v>3386</v>
      </c>
      <c r="D520">
        <v>1082839259</v>
      </c>
      <c r="E520" t="s">
        <v>54</v>
      </c>
      <c r="F520" t="s">
        <v>5268</v>
      </c>
      <c r="G520" s="4">
        <v>10000000</v>
      </c>
      <c r="H520" s="4">
        <v>949933</v>
      </c>
      <c r="I520" s="4">
        <v>61334</v>
      </c>
      <c r="J520" s="4">
        <v>8988733</v>
      </c>
    </row>
    <row r="521" spans="1:10">
      <c r="A521" s="4">
        <v>8</v>
      </c>
      <c r="B521">
        <v>3</v>
      </c>
      <c r="C521" t="s">
        <v>3436</v>
      </c>
      <c r="D521">
        <v>13270255</v>
      </c>
      <c r="E521" t="s">
        <v>54</v>
      </c>
      <c r="F521" t="s">
        <v>5267</v>
      </c>
      <c r="G521" s="4">
        <v>10000000</v>
      </c>
      <c r="H521" s="4">
        <v>0</v>
      </c>
      <c r="I521" s="4">
        <v>61334</v>
      </c>
      <c r="J521" s="4">
        <v>9938666</v>
      </c>
    </row>
    <row r="522" spans="1:10">
      <c r="A522" s="4">
        <v>8</v>
      </c>
      <c r="B522">
        <v>4</v>
      </c>
      <c r="C522" t="s">
        <v>3357</v>
      </c>
      <c r="D522">
        <v>1000868465</v>
      </c>
      <c r="E522" t="s">
        <v>54</v>
      </c>
      <c r="F522" t="s">
        <v>5267</v>
      </c>
      <c r="G522" s="4">
        <v>5000000</v>
      </c>
      <c r="H522" s="4">
        <v>0</v>
      </c>
      <c r="I522" s="4">
        <v>30667</v>
      </c>
      <c r="J522" s="4">
        <v>4969333</v>
      </c>
    </row>
    <row r="523" spans="1:10">
      <c r="A523" s="4">
        <v>8</v>
      </c>
      <c r="B523">
        <v>5</v>
      </c>
      <c r="C523" t="s">
        <v>309</v>
      </c>
      <c r="D523">
        <v>1088009484</v>
      </c>
      <c r="E523" t="s">
        <v>54</v>
      </c>
      <c r="F523" t="s">
        <v>5267</v>
      </c>
      <c r="G523" s="4">
        <v>10000000</v>
      </c>
      <c r="H523" s="4">
        <v>0</v>
      </c>
      <c r="I523" s="4">
        <v>61334</v>
      </c>
      <c r="J523" s="4">
        <v>9938666</v>
      </c>
    </row>
    <row r="524" spans="1:10">
      <c r="A524" s="4">
        <v>8</v>
      </c>
      <c r="B524">
        <v>6</v>
      </c>
      <c r="C524" t="s">
        <v>138</v>
      </c>
      <c r="D524">
        <v>80897805</v>
      </c>
      <c r="E524" t="s">
        <v>54</v>
      </c>
      <c r="F524" t="s">
        <v>5267</v>
      </c>
      <c r="G524" s="4">
        <v>70000000</v>
      </c>
      <c r="H524" s="4">
        <v>0</v>
      </c>
      <c r="I524" s="4">
        <v>429334</v>
      </c>
      <c r="J524" s="4">
        <v>69570666</v>
      </c>
    </row>
    <row r="525" spans="1:10">
      <c r="A525" s="4">
        <v>8</v>
      </c>
      <c r="B525">
        <v>7</v>
      </c>
      <c r="C525" t="s">
        <v>259</v>
      </c>
      <c r="D525">
        <v>53133037</v>
      </c>
      <c r="E525" t="s">
        <v>54</v>
      </c>
      <c r="F525" t="s">
        <v>5267</v>
      </c>
      <c r="G525" s="4">
        <v>13000000</v>
      </c>
      <c r="H525" s="4">
        <v>0</v>
      </c>
      <c r="I525" s="4">
        <v>79734</v>
      </c>
      <c r="J525" s="4">
        <v>12920266</v>
      </c>
    </row>
    <row r="526" spans="1:10">
      <c r="A526" s="4">
        <v>8</v>
      </c>
      <c r="B526">
        <v>8</v>
      </c>
      <c r="C526" t="s">
        <v>116</v>
      </c>
      <c r="D526">
        <v>1090464350</v>
      </c>
      <c r="E526" t="s">
        <v>54</v>
      </c>
      <c r="F526" t="s">
        <v>5267</v>
      </c>
      <c r="G526" s="4">
        <v>104000000</v>
      </c>
      <c r="H526" s="4">
        <v>0</v>
      </c>
      <c r="I526" s="4">
        <v>637867</v>
      </c>
      <c r="J526" s="4">
        <v>103362133</v>
      </c>
    </row>
    <row r="527" spans="1:10">
      <c r="A527" s="4">
        <v>8</v>
      </c>
      <c r="B527">
        <v>9</v>
      </c>
      <c r="C527" t="s">
        <v>3395</v>
      </c>
      <c r="D527">
        <v>1022361905</v>
      </c>
      <c r="E527" t="s">
        <v>54</v>
      </c>
      <c r="F527" t="s">
        <v>5267</v>
      </c>
      <c r="G527" s="4">
        <v>80000000</v>
      </c>
      <c r="H527" s="4">
        <v>0</v>
      </c>
      <c r="I527" s="4">
        <v>490667</v>
      </c>
      <c r="J527" s="4">
        <v>79509333</v>
      </c>
    </row>
    <row r="528" spans="1:10">
      <c r="A528" s="4">
        <v>8</v>
      </c>
      <c r="B528">
        <v>10</v>
      </c>
      <c r="C528" t="s">
        <v>535</v>
      </c>
      <c r="D528">
        <v>52903971</v>
      </c>
      <c r="E528" t="s">
        <v>54</v>
      </c>
      <c r="F528" t="s">
        <v>5268</v>
      </c>
      <c r="G528" s="4">
        <v>45000000</v>
      </c>
      <c r="H528" s="4">
        <v>7278133</v>
      </c>
      <c r="I528" s="4">
        <v>276000</v>
      </c>
      <c r="J528" s="4">
        <v>37445867</v>
      </c>
    </row>
    <row r="529" spans="1:10">
      <c r="A529" s="4">
        <v>8</v>
      </c>
      <c r="B529">
        <v>11</v>
      </c>
      <c r="C529" t="s">
        <v>3408</v>
      </c>
      <c r="D529">
        <v>1013577093</v>
      </c>
      <c r="E529" t="s">
        <v>54</v>
      </c>
      <c r="F529" t="s">
        <v>5268</v>
      </c>
      <c r="G529" s="4">
        <v>60000000</v>
      </c>
      <c r="H529" s="4">
        <v>13466659</v>
      </c>
      <c r="I529" s="4">
        <v>368000</v>
      </c>
      <c r="J529" s="4">
        <v>46165341</v>
      </c>
    </row>
    <row r="530" spans="1:10">
      <c r="A530" s="4">
        <v>8</v>
      </c>
      <c r="B530">
        <v>12</v>
      </c>
      <c r="C530" t="s">
        <v>3414</v>
      </c>
      <c r="D530">
        <v>1088246638</v>
      </c>
      <c r="E530" t="s">
        <v>54</v>
      </c>
      <c r="F530" t="s">
        <v>5267</v>
      </c>
      <c r="G530" s="4">
        <v>32000000</v>
      </c>
      <c r="H530" s="4">
        <v>0</v>
      </c>
      <c r="I530" s="4">
        <v>196267</v>
      </c>
      <c r="J530" s="4">
        <v>31803733</v>
      </c>
    </row>
    <row r="531" spans="1:10">
      <c r="A531" s="4">
        <v>8</v>
      </c>
      <c r="B531">
        <v>13</v>
      </c>
      <c r="C531" t="s">
        <v>3416</v>
      </c>
      <c r="D531">
        <v>80039263</v>
      </c>
      <c r="E531" t="s">
        <v>54</v>
      </c>
      <c r="F531" t="s">
        <v>5267</v>
      </c>
      <c r="G531" s="4">
        <v>65000000</v>
      </c>
      <c r="H531" s="4">
        <v>0</v>
      </c>
      <c r="I531" s="4">
        <v>398667</v>
      </c>
      <c r="J531" s="4">
        <v>64601333</v>
      </c>
    </row>
    <row r="532" spans="1:10">
      <c r="A532" s="4">
        <v>8</v>
      </c>
      <c r="B532">
        <v>14</v>
      </c>
      <c r="C532" t="s">
        <v>451</v>
      </c>
      <c r="D532">
        <v>1032357546</v>
      </c>
      <c r="E532" t="s">
        <v>54</v>
      </c>
      <c r="F532" t="s">
        <v>5268</v>
      </c>
      <c r="G532" s="4">
        <v>53000000</v>
      </c>
      <c r="H532" s="4">
        <v>17376303</v>
      </c>
      <c r="I532" s="4">
        <v>325067</v>
      </c>
      <c r="J532" s="4">
        <v>35298630</v>
      </c>
    </row>
    <row r="533" spans="1:10">
      <c r="A533" s="4">
        <v>8</v>
      </c>
      <c r="B533">
        <v>15</v>
      </c>
      <c r="C533" t="s">
        <v>3431</v>
      </c>
      <c r="D533">
        <v>1113645849</v>
      </c>
      <c r="E533" t="s">
        <v>54</v>
      </c>
      <c r="F533" t="s">
        <v>5267</v>
      </c>
      <c r="G533" s="4">
        <v>55000000</v>
      </c>
      <c r="H533" s="4">
        <v>0</v>
      </c>
      <c r="I533" s="4">
        <v>337334</v>
      </c>
      <c r="J533" s="4">
        <v>54662666</v>
      </c>
    </row>
    <row r="534" spans="1:10">
      <c r="A534" s="4">
        <v>8</v>
      </c>
      <c r="B534">
        <v>16</v>
      </c>
      <c r="C534" t="s">
        <v>245</v>
      </c>
      <c r="D534">
        <v>93294629</v>
      </c>
      <c r="E534" t="s">
        <v>45</v>
      </c>
      <c r="F534" t="s">
        <v>5267</v>
      </c>
      <c r="G534" s="4">
        <v>40000000</v>
      </c>
      <c r="H534" s="4">
        <v>0</v>
      </c>
      <c r="I534" s="4">
        <v>0</v>
      </c>
      <c r="J534" s="4">
        <v>40000000</v>
      </c>
    </row>
    <row r="535" spans="1:10">
      <c r="A535" s="4">
        <v>8</v>
      </c>
      <c r="B535">
        <v>17</v>
      </c>
      <c r="C535" t="s">
        <v>3382</v>
      </c>
      <c r="D535">
        <v>19003393</v>
      </c>
      <c r="E535" t="s">
        <v>54</v>
      </c>
      <c r="F535" t="s">
        <v>5268</v>
      </c>
      <c r="G535" s="4">
        <v>46000000</v>
      </c>
      <c r="H535" s="4">
        <v>15273478</v>
      </c>
      <c r="I535" s="4">
        <v>282134</v>
      </c>
      <c r="J535" s="4">
        <v>30444388</v>
      </c>
    </row>
    <row r="536" spans="1:10">
      <c r="A536" s="4">
        <v>8</v>
      </c>
      <c r="B536">
        <v>18</v>
      </c>
      <c r="C536" t="s">
        <v>144</v>
      </c>
      <c r="D536">
        <v>1113630831</v>
      </c>
      <c r="E536" t="s">
        <v>54</v>
      </c>
      <c r="F536" t="s">
        <v>5267</v>
      </c>
      <c r="G536" s="4">
        <v>20000000</v>
      </c>
      <c r="H536" s="4">
        <v>0</v>
      </c>
      <c r="I536" s="4">
        <v>122667</v>
      </c>
      <c r="J536" s="4">
        <v>19877333</v>
      </c>
    </row>
    <row r="537" spans="1:10">
      <c r="A537" s="4">
        <v>8</v>
      </c>
      <c r="B537">
        <v>19</v>
      </c>
      <c r="C537" t="s">
        <v>3366</v>
      </c>
      <c r="D537">
        <v>1037599942</v>
      </c>
      <c r="E537" t="s">
        <v>54</v>
      </c>
      <c r="F537" t="s">
        <v>5268</v>
      </c>
      <c r="G537" s="4">
        <v>27000000</v>
      </c>
      <c r="H537" s="4">
        <v>947199</v>
      </c>
      <c r="I537" s="4">
        <v>165600</v>
      </c>
      <c r="J537" s="4">
        <v>25887201</v>
      </c>
    </row>
    <row r="538" spans="1:10">
      <c r="A538" s="4">
        <v>8</v>
      </c>
      <c r="B538">
        <v>20</v>
      </c>
      <c r="C538" t="s">
        <v>399</v>
      </c>
      <c r="D538">
        <v>87510911</v>
      </c>
      <c r="E538" t="s">
        <v>45</v>
      </c>
      <c r="F538" t="s">
        <v>5267</v>
      </c>
      <c r="G538" s="4">
        <v>30000000</v>
      </c>
      <c r="H538" s="4">
        <v>0</v>
      </c>
      <c r="I538" s="4">
        <v>0</v>
      </c>
      <c r="J538" s="4">
        <v>30000000</v>
      </c>
    </row>
    <row r="539" spans="1:10">
      <c r="A539" s="4">
        <v>8</v>
      </c>
      <c r="B539">
        <v>21</v>
      </c>
      <c r="C539" t="s">
        <v>411</v>
      </c>
      <c r="D539">
        <v>1088317138</v>
      </c>
      <c r="E539" t="s">
        <v>54</v>
      </c>
      <c r="F539" t="s">
        <v>5267</v>
      </c>
      <c r="G539" s="4">
        <v>50000000</v>
      </c>
      <c r="H539" s="4">
        <v>0</v>
      </c>
      <c r="I539" s="4">
        <v>306667</v>
      </c>
      <c r="J539" s="4">
        <v>49693333</v>
      </c>
    </row>
    <row r="540" spans="1:10">
      <c r="A540" s="4">
        <v>8</v>
      </c>
      <c r="B540">
        <v>22</v>
      </c>
      <c r="C540" t="s">
        <v>3370</v>
      </c>
      <c r="D540">
        <v>18263352</v>
      </c>
      <c r="E540" t="s">
        <v>54</v>
      </c>
      <c r="F540" t="s">
        <v>5267</v>
      </c>
      <c r="G540" s="4">
        <v>20000000</v>
      </c>
      <c r="H540" s="4">
        <v>0</v>
      </c>
      <c r="I540" s="4">
        <v>122667</v>
      </c>
      <c r="J540" s="4">
        <v>19877333</v>
      </c>
    </row>
    <row r="541" spans="1:10">
      <c r="A541" s="4">
        <v>8</v>
      </c>
      <c r="B541">
        <v>23</v>
      </c>
      <c r="C541" t="s">
        <v>473</v>
      </c>
      <c r="D541">
        <v>28168799</v>
      </c>
      <c r="E541" t="s">
        <v>45</v>
      </c>
      <c r="F541" t="s">
        <v>5268</v>
      </c>
      <c r="G541" s="4">
        <v>46000000</v>
      </c>
      <c r="H541" s="4">
        <v>11628943</v>
      </c>
      <c r="I541" s="4">
        <v>0</v>
      </c>
      <c r="J541" s="4">
        <v>34371057</v>
      </c>
    </row>
    <row r="542" spans="1:10">
      <c r="A542" s="4">
        <v>8</v>
      </c>
      <c r="B542">
        <v>24</v>
      </c>
      <c r="C542" t="s">
        <v>3423</v>
      </c>
      <c r="D542">
        <v>80362969</v>
      </c>
      <c r="E542" t="s">
        <v>45</v>
      </c>
      <c r="F542" t="s">
        <v>5268</v>
      </c>
      <c r="G542" s="4">
        <v>150000000</v>
      </c>
      <c r="H542" s="4">
        <v>40849110</v>
      </c>
      <c r="I542" s="4">
        <v>0</v>
      </c>
      <c r="J542" s="4">
        <v>109150890</v>
      </c>
    </row>
    <row r="543" spans="1:10">
      <c r="A543" s="4">
        <v>8</v>
      </c>
      <c r="B543">
        <v>25</v>
      </c>
      <c r="C543" t="s">
        <v>3362</v>
      </c>
      <c r="D543">
        <v>79901295</v>
      </c>
      <c r="E543" t="s">
        <v>54</v>
      </c>
      <c r="F543" t="s">
        <v>5268</v>
      </c>
      <c r="G543" s="4">
        <v>91000000</v>
      </c>
      <c r="H543" s="4">
        <v>8679757</v>
      </c>
      <c r="I543" s="4">
        <v>558134</v>
      </c>
      <c r="J543" s="4">
        <v>81762109</v>
      </c>
    </row>
    <row r="544" spans="1:10">
      <c r="A544" s="4">
        <v>8</v>
      </c>
      <c r="B544">
        <v>26</v>
      </c>
      <c r="C544" t="s">
        <v>3427</v>
      </c>
      <c r="D544">
        <v>79442823</v>
      </c>
      <c r="E544" t="s">
        <v>45</v>
      </c>
      <c r="F544" t="s">
        <v>5267</v>
      </c>
      <c r="G544" s="4">
        <v>50000000</v>
      </c>
      <c r="H544" s="4">
        <v>0</v>
      </c>
      <c r="I544" s="4">
        <v>0</v>
      </c>
      <c r="J544" s="4">
        <v>50000000</v>
      </c>
    </row>
    <row r="545" spans="1:10">
      <c r="A545" s="4">
        <v>8</v>
      </c>
      <c r="B545">
        <v>27</v>
      </c>
      <c r="C545" t="s">
        <v>556</v>
      </c>
      <c r="D545">
        <v>79380091</v>
      </c>
      <c r="E545" t="s">
        <v>45</v>
      </c>
      <c r="F545" t="s">
        <v>5268</v>
      </c>
      <c r="G545" s="4">
        <v>113000000</v>
      </c>
      <c r="H545" s="4">
        <v>53966353</v>
      </c>
      <c r="I545" s="4">
        <v>0</v>
      </c>
      <c r="J545" s="4">
        <v>59033647</v>
      </c>
    </row>
    <row r="546" spans="1:10">
      <c r="A546" s="4">
        <v>8</v>
      </c>
      <c r="B546">
        <v>28</v>
      </c>
      <c r="C546" t="s">
        <v>3425</v>
      </c>
      <c r="D546">
        <v>79524200</v>
      </c>
      <c r="E546" t="s">
        <v>45</v>
      </c>
      <c r="F546" t="s">
        <v>5268</v>
      </c>
      <c r="G546" s="4">
        <v>150000000</v>
      </c>
      <c r="H546" s="4">
        <v>43002766</v>
      </c>
      <c r="I546" s="4">
        <v>0</v>
      </c>
      <c r="J546" s="4">
        <v>106997234</v>
      </c>
    </row>
    <row r="547" spans="1:10">
      <c r="A547" s="4">
        <v>8</v>
      </c>
      <c r="B547">
        <v>29</v>
      </c>
      <c r="C547" t="s">
        <v>3404</v>
      </c>
      <c r="D547">
        <v>1024474550</v>
      </c>
      <c r="E547" t="s">
        <v>54</v>
      </c>
      <c r="F547" t="s">
        <v>5267</v>
      </c>
      <c r="G547" s="4">
        <v>24000000</v>
      </c>
      <c r="H547" s="4">
        <v>0</v>
      </c>
      <c r="I547" s="4">
        <v>147200</v>
      </c>
      <c r="J547" s="4">
        <v>23852800</v>
      </c>
    </row>
    <row r="548" spans="1:10">
      <c r="A548" s="4">
        <v>8</v>
      </c>
      <c r="B548">
        <v>30</v>
      </c>
      <c r="C548" t="s">
        <v>3402</v>
      </c>
      <c r="D548">
        <v>1018408605</v>
      </c>
      <c r="E548" t="s">
        <v>54</v>
      </c>
      <c r="F548" t="s">
        <v>5267</v>
      </c>
      <c r="G548" s="4">
        <v>81000000</v>
      </c>
      <c r="H548" s="4">
        <v>0</v>
      </c>
      <c r="I548" s="4">
        <v>496800</v>
      </c>
      <c r="J548" s="4">
        <v>80503200</v>
      </c>
    </row>
    <row r="549" spans="1:10">
      <c r="A549" s="4">
        <v>8</v>
      </c>
      <c r="B549">
        <v>31</v>
      </c>
      <c r="C549" t="s">
        <v>58</v>
      </c>
      <c r="D549">
        <v>1016008542</v>
      </c>
      <c r="E549" t="s">
        <v>54</v>
      </c>
      <c r="F549" t="s">
        <v>5268</v>
      </c>
      <c r="G549" s="4">
        <v>93000000</v>
      </c>
      <c r="H549" s="4">
        <v>25422233</v>
      </c>
      <c r="I549" s="4">
        <v>570400</v>
      </c>
      <c r="J549" s="4">
        <v>67007367</v>
      </c>
    </row>
    <row r="550" spans="1:10">
      <c r="A550" s="4">
        <v>8</v>
      </c>
      <c r="B550">
        <v>32</v>
      </c>
      <c r="C550" t="s">
        <v>3412</v>
      </c>
      <c r="D550">
        <v>43554593</v>
      </c>
      <c r="E550" t="s">
        <v>54</v>
      </c>
      <c r="F550" t="s">
        <v>5267</v>
      </c>
      <c r="G550" s="4">
        <v>110000000</v>
      </c>
      <c r="H550" s="4">
        <v>0</v>
      </c>
      <c r="I550" s="4">
        <v>421667</v>
      </c>
      <c r="J550" s="4">
        <v>109578333</v>
      </c>
    </row>
    <row r="551" spans="1:10">
      <c r="A551" s="4">
        <v>8</v>
      </c>
      <c r="B551">
        <v>33</v>
      </c>
      <c r="C551" t="s">
        <v>3372</v>
      </c>
      <c r="D551">
        <v>10280735</v>
      </c>
      <c r="E551" t="s">
        <v>54</v>
      </c>
      <c r="F551" t="s">
        <v>5267</v>
      </c>
      <c r="G551" s="4">
        <v>15000000</v>
      </c>
      <c r="H551" s="4">
        <v>0</v>
      </c>
      <c r="I551" s="4">
        <v>57500</v>
      </c>
      <c r="J551" s="4">
        <v>14942500</v>
      </c>
    </row>
    <row r="552" spans="1:10">
      <c r="A552" s="4">
        <v>8</v>
      </c>
      <c r="B552">
        <v>34</v>
      </c>
      <c r="C552" t="s">
        <v>6767</v>
      </c>
      <c r="D552">
        <v>87100091</v>
      </c>
      <c r="E552" t="s">
        <v>54</v>
      </c>
      <c r="F552" t="s">
        <v>5268</v>
      </c>
      <c r="G552" s="4">
        <v>150000000</v>
      </c>
      <c r="H552" s="4">
        <v>41456493</v>
      </c>
      <c r="I552" s="4">
        <v>575000</v>
      </c>
      <c r="J552" s="4">
        <v>107968507</v>
      </c>
    </row>
    <row r="553" spans="1:10">
      <c r="A553" s="4">
        <v>8</v>
      </c>
      <c r="B553">
        <v>35</v>
      </c>
      <c r="C553" t="s">
        <v>3420</v>
      </c>
      <c r="D553">
        <v>80723078</v>
      </c>
      <c r="E553" t="s">
        <v>54</v>
      </c>
      <c r="F553" t="s">
        <v>5267</v>
      </c>
      <c r="G553" s="4">
        <v>80000000</v>
      </c>
      <c r="H553" s="4">
        <v>0</v>
      </c>
      <c r="I553" s="4">
        <v>306667</v>
      </c>
      <c r="J553" s="4">
        <v>79693333</v>
      </c>
    </row>
    <row r="554" spans="1:10">
      <c r="A554" s="4">
        <v>8</v>
      </c>
      <c r="B554">
        <v>36</v>
      </c>
      <c r="C554" t="s">
        <v>3429</v>
      </c>
      <c r="D554">
        <v>52438529</v>
      </c>
      <c r="E554" t="s">
        <v>54</v>
      </c>
      <c r="F554" t="s">
        <v>5268</v>
      </c>
      <c r="G554" s="4">
        <v>150000000</v>
      </c>
      <c r="H554" s="4">
        <v>127399544</v>
      </c>
      <c r="I554" s="4">
        <v>575000</v>
      </c>
      <c r="J554" s="4">
        <v>22025456</v>
      </c>
    </row>
    <row r="555" spans="1:10">
      <c r="A555" s="4">
        <v>8</v>
      </c>
      <c r="B555">
        <v>37</v>
      </c>
      <c r="C555" t="s">
        <v>3418</v>
      </c>
      <c r="D555">
        <v>79795824</v>
      </c>
      <c r="E555" t="s">
        <v>54</v>
      </c>
      <c r="F555" t="s">
        <v>5267</v>
      </c>
      <c r="G555" s="4">
        <v>140000000</v>
      </c>
      <c r="H555" s="4">
        <v>0</v>
      </c>
      <c r="I555" s="4">
        <v>536667</v>
      </c>
      <c r="J555" s="4">
        <v>139463333</v>
      </c>
    </row>
    <row r="556" spans="1:10">
      <c r="A556" s="4">
        <v>8</v>
      </c>
      <c r="B556">
        <v>38</v>
      </c>
      <c r="C556" t="s">
        <v>3399</v>
      </c>
      <c r="D556">
        <v>70420590</v>
      </c>
      <c r="E556" t="s">
        <v>54</v>
      </c>
      <c r="F556" t="s">
        <v>5267</v>
      </c>
      <c r="G556" s="4">
        <v>32000000</v>
      </c>
      <c r="H556" s="4">
        <v>0</v>
      </c>
      <c r="I556" s="4">
        <v>122667</v>
      </c>
      <c r="J556" s="4">
        <v>31877333</v>
      </c>
    </row>
    <row r="557" spans="1:10">
      <c r="A557" s="4">
        <v>8</v>
      </c>
      <c r="B557">
        <v>39</v>
      </c>
      <c r="C557" t="s">
        <v>3360</v>
      </c>
      <c r="D557">
        <v>79764934</v>
      </c>
      <c r="E557" t="s">
        <v>54</v>
      </c>
      <c r="F557" t="s">
        <v>5267</v>
      </c>
      <c r="G557" s="4">
        <v>60000000</v>
      </c>
      <c r="H557" s="4">
        <v>0</v>
      </c>
      <c r="I557" s="4">
        <v>230000</v>
      </c>
      <c r="J557" s="4">
        <v>59770000</v>
      </c>
    </row>
    <row r="558" spans="1:10">
      <c r="A558" s="4">
        <v>8</v>
      </c>
      <c r="B558">
        <v>40</v>
      </c>
      <c r="C558" t="s">
        <v>3397</v>
      </c>
      <c r="D558">
        <v>79671486</v>
      </c>
      <c r="E558" t="s">
        <v>54</v>
      </c>
      <c r="F558" t="s">
        <v>5268</v>
      </c>
      <c r="G558" s="4">
        <v>120000000</v>
      </c>
      <c r="H558" s="4">
        <v>64020481</v>
      </c>
      <c r="I558" s="4">
        <v>460000</v>
      </c>
      <c r="J558" s="4">
        <v>55519519</v>
      </c>
    </row>
    <row r="559" spans="1:10">
      <c r="A559" s="4">
        <v>8</v>
      </c>
      <c r="B559">
        <v>41</v>
      </c>
      <c r="C559" t="s">
        <v>3406</v>
      </c>
      <c r="D559">
        <v>52455605</v>
      </c>
      <c r="E559" t="s">
        <v>54</v>
      </c>
      <c r="F559" t="s">
        <v>5267</v>
      </c>
      <c r="G559" s="4">
        <v>140000000</v>
      </c>
      <c r="H559" s="4">
        <v>0</v>
      </c>
      <c r="I559" s="4">
        <v>536667</v>
      </c>
      <c r="J559" s="4">
        <v>139463333</v>
      </c>
    </row>
    <row r="560" spans="1:10">
      <c r="A560" s="4">
        <v>9</v>
      </c>
      <c r="B560">
        <v>1</v>
      </c>
      <c r="C560" t="s">
        <v>3524</v>
      </c>
      <c r="D560">
        <v>1094899032</v>
      </c>
      <c r="E560" t="s">
        <v>54</v>
      </c>
      <c r="F560" t="s">
        <v>5267</v>
      </c>
      <c r="G560" s="4">
        <v>2000000</v>
      </c>
      <c r="H560" s="4">
        <v>0</v>
      </c>
      <c r="I560" s="4">
        <v>1600</v>
      </c>
      <c r="J560" s="4">
        <v>1998400</v>
      </c>
    </row>
    <row r="561" spans="1:10">
      <c r="A561" s="4">
        <v>9</v>
      </c>
      <c r="B561">
        <v>2</v>
      </c>
      <c r="C561" t="s">
        <v>3787</v>
      </c>
      <c r="D561">
        <v>43754179</v>
      </c>
      <c r="E561" t="s">
        <v>54</v>
      </c>
      <c r="F561" t="s">
        <v>5267</v>
      </c>
      <c r="G561" s="4">
        <v>5000000</v>
      </c>
      <c r="H561" s="4">
        <v>0</v>
      </c>
      <c r="I561" s="4">
        <v>4000</v>
      </c>
      <c r="J561" s="4">
        <v>4996000</v>
      </c>
    </row>
    <row r="562" spans="1:10">
      <c r="A562" s="4">
        <v>9</v>
      </c>
      <c r="B562">
        <v>3</v>
      </c>
      <c r="C562" t="s">
        <v>3597</v>
      </c>
      <c r="D562">
        <v>7184895</v>
      </c>
      <c r="E562" t="s">
        <v>54</v>
      </c>
      <c r="F562" t="s">
        <v>5268</v>
      </c>
      <c r="G562" s="4">
        <v>10000000</v>
      </c>
      <c r="H562" s="4">
        <v>318254</v>
      </c>
      <c r="I562" s="4">
        <v>8000</v>
      </c>
      <c r="J562" s="4">
        <v>9673746</v>
      </c>
    </row>
    <row r="563" spans="1:10">
      <c r="A563" s="4">
        <v>9</v>
      </c>
      <c r="B563">
        <v>4</v>
      </c>
      <c r="C563" t="s">
        <v>3804</v>
      </c>
      <c r="D563">
        <v>1110532848</v>
      </c>
      <c r="E563" t="s">
        <v>54</v>
      </c>
      <c r="F563" t="s">
        <v>5268</v>
      </c>
      <c r="G563" s="4">
        <v>6000000</v>
      </c>
      <c r="H563" s="4">
        <v>3094539</v>
      </c>
      <c r="I563" s="4">
        <v>4800</v>
      </c>
      <c r="J563" s="4">
        <v>2900661</v>
      </c>
    </row>
    <row r="564" spans="1:10">
      <c r="A564" s="4">
        <v>9</v>
      </c>
      <c r="B564">
        <v>5</v>
      </c>
      <c r="C564" t="s">
        <v>2751</v>
      </c>
      <c r="D564">
        <v>98697998</v>
      </c>
      <c r="E564" t="s">
        <v>54</v>
      </c>
      <c r="F564" t="s">
        <v>5267</v>
      </c>
      <c r="G564" s="4">
        <v>3000000</v>
      </c>
      <c r="H564" s="4">
        <v>0</v>
      </c>
      <c r="I564" s="4">
        <v>2400</v>
      </c>
      <c r="J564" s="4">
        <v>2997600</v>
      </c>
    </row>
    <row r="565" spans="1:10">
      <c r="A565" s="4">
        <v>9</v>
      </c>
      <c r="B565">
        <v>6</v>
      </c>
      <c r="C565" t="s">
        <v>3912</v>
      </c>
      <c r="D565">
        <v>1032384985</v>
      </c>
      <c r="E565" t="s">
        <v>54</v>
      </c>
      <c r="F565" t="s">
        <v>5267</v>
      </c>
      <c r="G565" s="4">
        <v>10000000</v>
      </c>
      <c r="H565" s="4">
        <v>0</v>
      </c>
      <c r="I565" s="4">
        <v>8000</v>
      </c>
      <c r="J565" s="4">
        <v>9992000</v>
      </c>
    </row>
    <row r="566" spans="1:10">
      <c r="A566" s="4">
        <v>9</v>
      </c>
      <c r="B566">
        <v>7</v>
      </c>
      <c r="C566" t="s">
        <v>3847</v>
      </c>
      <c r="D566">
        <v>1017168122</v>
      </c>
      <c r="E566" t="s">
        <v>54</v>
      </c>
      <c r="F566" t="s">
        <v>5268</v>
      </c>
      <c r="G566" s="4">
        <v>8000000</v>
      </c>
      <c r="H566" s="4">
        <v>681222</v>
      </c>
      <c r="I566" s="4">
        <v>6400</v>
      </c>
      <c r="J566" s="4">
        <v>7312378</v>
      </c>
    </row>
    <row r="567" spans="1:10">
      <c r="A567" s="4">
        <v>9</v>
      </c>
      <c r="B567">
        <v>8</v>
      </c>
      <c r="C567" t="s">
        <v>3781</v>
      </c>
      <c r="D567">
        <v>1090443088</v>
      </c>
      <c r="E567" t="s">
        <v>54</v>
      </c>
      <c r="F567" t="s">
        <v>5267</v>
      </c>
      <c r="G567" s="4">
        <v>10000000</v>
      </c>
      <c r="H567" s="4">
        <v>0</v>
      </c>
      <c r="I567" s="4">
        <v>8000</v>
      </c>
      <c r="J567" s="4">
        <v>9992000</v>
      </c>
    </row>
    <row r="568" spans="1:10">
      <c r="A568" s="4">
        <v>9</v>
      </c>
      <c r="B568">
        <v>9</v>
      </c>
      <c r="C568" t="s">
        <v>3767</v>
      </c>
      <c r="D568">
        <v>1121870858</v>
      </c>
      <c r="E568" t="s">
        <v>54</v>
      </c>
      <c r="F568" t="s">
        <v>5267</v>
      </c>
      <c r="G568" s="4">
        <v>10000000</v>
      </c>
      <c r="H568" s="4">
        <v>0</v>
      </c>
      <c r="I568" s="4">
        <v>8000</v>
      </c>
      <c r="J568" s="4">
        <v>9992000</v>
      </c>
    </row>
    <row r="569" spans="1:10">
      <c r="A569" s="4">
        <v>9</v>
      </c>
      <c r="B569">
        <v>10</v>
      </c>
      <c r="C569" t="s">
        <v>3930</v>
      </c>
      <c r="D569">
        <v>1122128334</v>
      </c>
      <c r="E569" t="s">
        <v>54</v>
      </c>
      <c r="F569" t="s">
        <v>5268</v>
      </c>
      <c r="G569" s="4">
        <v>4000000</v>
      </c>
      <c r="H569" s="4">
        <v>540670</v>
      </c>
      <c r="I569" s="4">
        <v>3200</v>
      </c>
      <c r="J569" s="4">
        <v>3456130</v>
      </c>
    </row>
    <row r="570" spans="1:10">
      <c r="A570" s="4">
        <v>9</v>
      </c>
      <c r="B570">
        <v>11</v>
      </c>
      <c r="C570" t="s">
        <v>3765</v>
      </c>
      <c r="D570">
        <v>1085279892</v>
      </c>
      <c r="E570" t="s">
        <v>54</v>
      </c>
      <c r="F570" t="s">
        <v>5267</v>
      </c>
      <c r="G570" s="4">
        <v>10000000</v>
      </c>
      <c r="H570" s="4">
        <v>0</v>
      </c>
      <c r="I570" s="4">
        <v>8000</v>
      </c>
      <c r="J570" s="4">
        <v>9992000</v>
      </c>
    </row>
    <row r="571" spans="1:10">
      <c r="A571" s="4">
        <v>9</v>
      </c>
      <c r="B571">
        <v>12</v>
      </c>
      <c r="C571" t="s">
        <v>3658</v>
      </c>
      <c r="D571">
        <v>1013608666</v>
      </c>
      <c r="E571" t="s">
        <v>54</v>
      </c>
      <c r="F571" t="s">
        <v>5267</v>
      </c>
      <c r="G571" s="4">
        <v>10000000</v>
      </c>
      <c r="H571" s="4">
        <v>0</v>
      </c>
      <c r="I571" s="4">
        <v>8000</v>
      </c>
      <c r="J571" s="4">
        <v>9992000</v>
      </c>
    </row>
    <row r="572" spans="1:10">
      <c r="A572" s="4">
        <v>9</v>
      </c>
      <c r="B572">
        <v>13</v>
      </c>
      <c r="C572" t="s">
        <v>3646</v>
      </c>
      <c r="D572">
        <v>1088003888</v>
      </c>
      <c r="E572" t="s">
        <v>54</v>
      </c>
      <c r="F572" t="s">
        <v>5267</v>
      </c>
      <c r="G572" s="4">
        <v>10000000</v>
      </c>
      <c r="H572" s="4">
        <v>0</v>
      </c>
      <c r="I572" s="4">
        <v>8000</v>
      </c>
      <c r="J572" s="4">
        <v>9992000</v>
      </c>
    </row>
    <row r="573" spans="1:10">
      <c r="A573" s="4">
        <v>9</v>
      </c>
      <c r="B573">
        <v>14</v>
      </c>
      <c r="C573" t="s">
        <v>3603</v>
      </c>
      <c r="D573">
        <v>1097395812</v>
      </c>
      <c r="E573" t="s">
        <v>54</v>
      </c>
      <c r="F573" t="s">
        <v>5267</v>
      </c>
      <c r="G573" s="4">
        <v>3000000</v>
      </c>
      <c r="H573" s="4">
        <v>0</v>
      </c>
      <c r="I573" s="4">
        <v>2400</v>
      </c>
      <c r="J573" s="4">
        <v>2997600</v>
      </c>
    </row>
    <row r="574" spans="1:10">
      <c r="A574" s="4">
        <v>9</v>
      </c>
      <c r="B574">
        <v>15</v>
      </c>
      <c r="C574" t="s">
        <v>6768</v>
      </c>
      <c r="D574">
        <v>1122784150</v>
      </c>
      <c r="E574" t="s">
        <v>54</v>
      </c>
      <c r="F574" t="s">
        <v>5268</v>
      </c>
      <c r="G574" s="4">
        <v>10000000</v>
      </c>
      <c r="H574" s="4">
        <v>2145631</v>
      </c>
      <c r="I574" s="4">
        <v>8000</v>
      </c>
      <c r="J574" s="4">
        <v>7846369</v>
      </c>
    </row>
    <row r="575" spans="1:10">
      <c r="A575" s="4">
        <v>9</v>
      </c>
      <c r="B575">
        <v>16</v>
      </c>
      <c r="C575" t="s">
        <v>3944</v>
      </c>
      <c r="D575">
        <v>1098751032</v>
      </c>
      <c r="E575" t="s">
        <v>54</v>
      </c>
      <c r="F575" t="s">
        <v>5267</v>
      </c>
      <c r="G575" s="4">
        <v>10000000</v>
      </c>
      <c r="H575" s="4">
        <v>0</v>
      </c>
      <c r="I575" s="4">
        <v>8000</v>
      </c>
      <c r="J575" s="4">
        <v>9992000</v>
      </c>
    </row>
    <row r="576" spans="1:10">
      <c r="A576" s="4">
        <v>9</v>
      </c>
      <c r="B576">
        <v>17</v>
      </c>
      <c r="C576" t="s">
        <v>3494</v>
      </c>
      <c r="D576">
        <v>1019041774</v>
      </c>
      <c r="E576" t="s">
        <v>54</v>
      </c>
      <c r="F576" t="s">
        <v>5267</v>
      </c>
      <c r="G576" s="4">
        <v>10000000</v>
      </c>
      <c r="H576" s="4">
        <v>0</v>
      </c>
      <c r="I576" s="4">
        <v>8000</v>
      </c>
      <c r="J576" s="4">
        <v>9992000</v>
      </c>
    </row>
    <row r="577" spans="1:10">
      <c r="A577" s="4">
        <v>9</v>
      </c>
      <c r="B577">
        <v>18</v>
      </c>
      <c r="C577" t="s">
        <v>3609</v>
      </c>
      <c r="D577">
        <v>11226803</v>
      </c>
      <c r="E577" t="s">
        <v>54</v>
      </c>
      <c r="F577" t="s">
        <v>5267</v>
      </c>
      <c r="G577" s="4">
        <v>10000000</v>
      </c>
      <c r="H577" s="4">
        <v>0</v>
      </c>
      <c r="I577" s="4">
        <v>8000</v>
      </c>
      <c r="J577" s="4">
        <v>9992000</v>
      </c>
    </row>
    <row r="578" spans="1:10">
      <c r="A578" s="4">
        <v>9</v>
      </c>
      <c r="B578">
        <v>19</v>
      </c>
      <c r="C578" t="s">
        <v>3563</v>
      </c>
      <c r="D578">
        <v>1052388643</v>
      </c>
      <c r="E578" t="s">
        <v>54</v>
      </c>
      <c r="F578" t="s">
        <v>5267</v>
      </c>
      <c r="G578" s="4">
        <v>10000000</v>
      </c>
      <c r="H578" s="4">
        <v>0</v>
      </c>
      <c r="I578" s="4">
        <v>8000</v>
      </c>
      <c r="J578" s="4">
        <v>9992000</v>
      </c>
    </row>
    <row r="579" spans="1:10">
      <c r="A579" s="4">
        <v>9</v>
      </c>
      <c r="B579">
        <v>20</v>
      </c>
      <c r="C579" t="s">
        <v>3851</v>
      </c>
      <c r="D579">
        <v>1110564718</v>
      </c>
      <c r="E579" t="s">
        <v>54</v>
      </c>
      <c r="F579" t="s">
        <v>5267</v>
      </c>
      <c r="G579" s="4">
        <v>10000000</v>
      </c>
      <c r="H579" s="4">
        <v>0</v>
      </c>
      <c r="I579" s="4">
        <v>8000</v>
      </c>
      <c r="J579" s="4">
        <v>9992000</v>
      </c>
    </row>
    <row r="580" spans="1:10">
      <c r="A580" s="4">
        <v>9</v>
      </c>
      <c r="B580">
        <v>21</v>
      </c>
      <c r="C580" t="s">
        <v>3486</v>
      </c>
      <c r="D580">
        <v>52974862</v>
      </c>
      <c r="E580" t="s">
        <v>54</v>
      </c>
      <c r="F580" t="s">
        <v>5267</v>
      </c>
      <c r="G580" s="4">
        <v>10000000</v>
      </c>
      <c r="H580" s="4">
        <v>0</v>
      </c>
      <c r="I580" s="4">
        <v>8000</v>
      </c>
      <c r="J580" s="4">
        <v>9992000</v>
      </c>
    </row>
    <row r="581" spans="1:10">
      <c r="A581" s="4">
        <v>9</v>
      </c>
      <c r="B581">
        <v>22</v>
      </c>
      <c r="C581" t="s">
        <v>6769</v>
      </c>
      <c r="D581">
        <v>91510284</v>
      </c>
      <c r="E581" t="s">
        <v>54</v>
      </c>
      <c r="F581" t="s">
        <v>5267</v>
      </c>
      <c r="G581" s="4">
        <v>10000000</v>
      </c>
      <c r="H581" s="4">
        <v>0</v>
      </c>
      <c r="I581" s="4">
        <v>8000</v>
      </c>
      <c r="J581" s="4">
        <v>9992000</v>
      </c>
    </row>
    <row r="582" spans="1:10">
      <c r="A582" s="4">
        <v>9</v>
      </c>
      <c r="B582">
        <v>23</v>
      </c>
      <c r="C582" t="s">
        <v>3857</v>
      </c>
      <c r="D582">
        <v>1053813879</v>
      </c>
      <c r="E582" t="s">
        <v>54</v>
      </c>
      <c r="F582" t="s">
        <v>5267</v>
      </c>
      <c r="G582" s="4">
        <v>10000000</v>
      </c>
      <c r="H582" s="4">
        <v>0</v>
      </c>
      <c r="I582" s="4">
        <v>8000</v>
      </c>
      <c r="J582" s="4">
        <v>9992000</v>
      </c>
    </row>
    <row r="583" spans="1:10">
      <c r="A583" s="4">
        <v>9</v>
      </c>
      <c r="B583">
        <v>24</v>
      </c>
      <c r="C583" t="s">
        <v>6770</v>
      </c>
      <c r="D583">
        <v>1063136350</v>
      </c>
      <c r="E583" t="s">
        <v>54</v>
      </c>
      <c r="F583" t="s">
        <v>5267</v>
      </c>
      <c r="G583" s="4">
        <v>5000000</v>
      </c>
      <c r="H583" s="4">
        <v>0</v>
      </c>
      <c r="I583" s="4">
        <v>4000</v>
      </c>
      <c r="J583" s="4">
        <v>4996000</v>
      </c>
    </row>
    <row r="584" spans="1:10">
      <c r="A584" s="4">
        <v>9</v>
      </c>
      <c r="B584">
        <v>25</v>
      </c>
      <c r="C584" t="s">
        <v>3845</v>
      </c>
      <c r="D584">
        <v>15645768</v>
      </c>
      <c r="E584" t="s">
        <v>54</v>
      </c>
      <c r="F584" t="s">
        <v>5267</v>
      </c>
      <c r="G584" s="4">
        <v>2000000</v>
      </c>
      <c r="H584" s="4">
        <v>0</v>
      </c>
      <c r="I584" s="4">
        <v>1600</v>
      </c>
      <c r="J584" s="4">
        <v>1998400</v>
      </c>
    </row>
    <row r="585" spans="1:10">
      <c r="A585" s="4">
        <v>9</v>
      </c>
      <c r="B585">
        <v>26</v>
      </c>
      <c r="C585" t="s">
        <v>3729</v>
      </c>
      <c r="D585">
        <v>1091804736</v>
      </c>
      <c r="E585" t="s">
        <v>54</v>
      </c>
      <c r="F585" t="s">
        <v>5267</v>
      </c>
      <c r="G585" s="4">
        <v>7000000</v>
      </c>
      <c r="H585" s="4">
        <v>0</v>
      </c>
      <c r="I585" s="4">
        <v>5600</v>
      </c>
      <c r="J585" s="4">
        <v>6994400</v>
      </c>
    </row>
    <row r="586" spans="1:10">
      <c r="A586" s="4">
        <v>9</v>
      </c>
      <c r="B586">
        <v>27</v>
      </c>
      <c r="C586" t="s">
        <v>3502</v>
      </c>
      <c r="D586">
        <v>1102851336</v>
      </c>
      <c r="E586" t="s">
        <v>54</v>
      </c>
      <c r="F586" t="s">
        <v>5267</v>
      </c>
      <c r="G586" s="4">
        <v>10000000</v>
      </c>
      <c r="H586" s="4">
        <v>0</v>
      </c>
      <c r="I586" s="4">
        <v>8000</v>
      </c>
      <c r="J586" s="4">
        <v>9992000</v>
      </c>
    </row>
    <row r="587" spans="1:10">
      <c r="A587" s="4">
        <v>9</v>
      </c>
      <c r="B587">
        <v>28</v>
      </c>
      <c r="C587" t="s">
        <v>3601</v>
      </c>
      <c r="D587">
        <v>72284085</v>
      </c>
      <c r="E587" t="s">
        <v>54</v>
      </c>
      <c r="F587" t="s">
        <v>5267</v>
      </c>
      <c r="G587" s="4">
        <v>3000000</v>
      </c>
      <c r="H587" s="4">
        <v>0</v>
      </c>
      <c r="I587" s="4">
        <v>2400</v>
      </c>
      <c r="J587" s="4">
        <v>2997600</v>
      </c>
    </row>
    <row r="588" spans="1:10">
      <c r="A588" s="4">
        <v>9</v>
      </c>
      <c r="B588">
        <v>29</v>
      </c>
      <c r="C588" t="s">
        <v>3964</v>
      </c>
      <c r="D588">
        <v>1121876739</v>
      </c>
      <c r="E588" t="s">
        <v>54</v>
      </c>
      <c r="F588" t="s">
        <v>5267</v>
      </c>
      <c r="G588" s="4">
        <v>6000000</v>
      </c>
      <c r="H588" s="4">
        <v>0</v>
      </c>
      <c r="I588" s="4">
        <v>4800</v>
      </c>
      <c r="J588" s="4">
        <v>5995200</v>
      </c>
    </row>
    <row r="589" spans="1:10">
      <c r="A589" s="4">
        <v>9</v>
      </c>
      <c r="B589">
        <v>30</v>
      </c>
      <c r="C589" t="s">
        <v>6771</v>
      </c>
      <c r="D589">
        <v>7712024</v>
      </c>
      <c r="E589" t="s">
        <v>54</v>
      </c>
      <c r="F589" t="s">
        <v>5267</v>
      </c>
      <c r="G589" s="4">
        <v>10000000</v>
      </c>
      <c r="H589" s="4">
        <v>0</v>
      </c>
      <c r="I589" s="4">
        <v>8000</v>
      </c>
      <c r="J589" s="4">
        <v>9992000</v>
      </c>
    </row>
    <row r="590" spans="1:10">
      <c r="A590" s="4">
        <v>9</v>
      </c>
      <c r="B590">
        <v>31</v>
      </c>
      <c r="C590" t="s">
        <v>3865</v>
      </c>
      <c r="D590">
        <v>1017142820</v>
      </c>
      <c r="E590" t="s">
        <v>54</v>
      </c>
      <c r="F590" t="s">
        <v>5267</v>
      </c>
      <c r="G590" s="4">
        <v>9000000</v>
      </c>
      <c r="H590" s="4">
        <v>0</v>
      </c>
      <c r="I590" s="4">
        <v>7200</v>
      </c>
      <c r="J590" s="4">
        <v>8992800</v>
      </c>
    </row>
    <row r="591" spans="1:10">
      <c r="A591" s="4">
        <v>9</v>
      </c>
      <c r="B591">
        <v>32</v>
      </c>
      <c r="C591" t="s">
        <v>3569</v>
      </c>
      <c r="D591">
        <v>80036779</v>
      </c>
      <c r="E591" t="s">
        <v>54</v>
      </c>
      <c r="F591" t="s">
        <v>5267</v>
      </c>
      <c r="G591" s="4">
        <v>10000000</v>
      </c>
      <c r="H591" s="4">
        <v>0</v>
      </c>
      <c r="I591" s="4">
        <v>8000</v>
      </c>
      <c r="J591" s="4">
        <v>9992000</v>
      </c>
    </row>
    <row r="592" spans="1:10">
      <c r="A592" s="4">
        <v>9</v>
      </c>
      <c r="B592">
        <v>33</v>
      </c>
      <c r="C592" t="s">
        <v>3831</v>
      </c>
      <c r="D592">
        <v>1023862110</v>
      </c>
      <c r="E592" t="s">
        <v>54</v>
      </c>
      <c r="F592" t="s">
        <v>5267</v>
      </c>
      <c r="G592" s="4">
        <v>10000000</v>
      </c>
      <c r="H592" s="4">
        <v>0</v>
      </c>
      <c r="I592" s="4">
        <v>8000</v>
      </c>
      <c r="J592" s="4">
        <v>9992000</v>
      </c>
    </row>
    <row r="593" spans="1:10">
      <c r="A593" s="4">
        <v>9</v>
      </c>
      <c r="B593">
        <v>34</v>
      </c>
      <c r="C593" t="s">
        <v>3451</v>
      </c>
      <c r="D593">
        <v>1090477733</v>
      </c>
      <c r="E593" t="s">
        <v>54</v>
      </c>
      <c r="F593" t="s">
        <v>5268</v>
      </c>
      <c r="G593" s="4">
        <v>10000000</v>
      </c>
      <c r="H593" s="4">
        <v>1760053</v>
      </c>
      <c r="I593" s="4">
        <v>8000</v>
      </c>
      <c r="J593" s="4">
        <v>8231947</v>
      </c>
    </row>
    <row r="594" spans="1:10">
      <c r="A594" s="4">
        <v>9</v>
      </c>
      <c r="B594">
        <v>35</v>
      </c>
      <c r="C594" t="s">
        <v>6375</v>
      </c>
      <c r="D594">
        <v>1053800195</v>
      </c>
      <c r="E594" t="s">
        <v>54</v>
      </c>
      <c r="F594" t="s">
        <v>5267</v>
      </c>
      <c r="G594" s="4">
        <v>5000000</v>
      </c>
      <c r="H594" s="4">
        <v>0</v>
      </c>
      <c r="I594" s="4">
        <v>4000</v>
      </c>
      <c r="J594" s="4">
        <v>4996000</v>
      </c>
    </row>
    <row r="595" spans="1:10">
      <c r="A595" s="4">
        <v>9</v>
      </c>
      <c r="B595">
        <v>36</v>
      </c>
      <c r="C595" t="s">
        <v>3589</v>
      </c>
      <c r="D595">
        <v>1090455686</v>
      </c>
      <c r="E595" t="s">
        <v>54</v>
      </c>
      <c r="F595" t="s">
        <v>5267</v>
      </c>
      <c r="G595" s="4">
        <v>8000000</v>
      </c>
      <c r="H595" s="4">
        <v>0</v>
      </c>
      <c r="I595" s="4">
        <v>6400</v>
      </c>
      <c r="J595" s="4">
        <v>7993600</v>
      </c>
    </row>
    <row r="596" spans="1:10">
      <c r="A596" s="4">
        <v>9</v>
      </c>
      <c r="B596">
        <v>37</v>
      </c>
      <c r="C596" t="s">
        <v>3733</v>
      </c>
      <c r="D596">
        <v>4438046</v>
      </c>
      <c r="E596" t="s">
        <v>54</v>
      </c>
      <c r="F596" t="s">
        <v>5267</v>
      </c>
      <c r="G596" s="4">
        <v>10000000</v>
      </c>
      <c r="H596" s="4">
        <v>0</v>
      </c>
      <c r="I596" s="4">
        <v>8000</v>
      </c>
      <c r="J596" s="4">
        <v>9992000</v>
      </c>
    </row>
    <row r="597" spans="1:10">
      <c r="A597" s="4">
        <v>9</v>
      </c>
      <c r="B597">
        <v>38</v>
      </c>
      <c r="C597" t="s">
        <v>285</v>
      </c>
      <c r="D597">
        <v>1052402351</v>
      </c>
      <c r="E597" t="s">
        <v>54</v>
      </c>
      <c r="F597" t="s">
        <v>5267</v>
      </c>
      <c r="G597" s="4">
        <v>8000000</v>
      </c>
      <c r="H597" s="4">
        <v>0</v>
      </c>
      <c r="I597" s="4">
        <v>6400</v>
      </c>
      <c r="J597" s="4">
        <v>7993600</v>
      </c>
    </row>
    <row r="598" spans="1:10">
      <c r="A598" s="4">
        <v>9</v>
      </c>
      <c r="B598">
        <v>39</v>
      </c>
      <c r="C598" t="s">
        <v>6772</v>
      </c>
      <c r="D598">
        <v>1098613224</v>
      </c>
      <c r="E598" t="s">
        <v>54</v>
      </c>
      <c r="F598" t="s">
        <v>5267</v>
      </c>
      <c r="G598" s="4">
        <v>8000000</v>
      </c>
      <c r="H598" s="4">
        <v>0</v>
      </c>
      <c r="I598" s="4">
        <v>6400</v>
      </c>
      <c r="J598" s="4">
        <v>7993600</v>
      </c>
    </row>
    <row r="599" spans="1:10">
      <c r="A599" s="4">
        <v>9</v>
      </c>
      <c r="B599">
        <v>40</v>
      </c>
      <c r="C599" t="s">
        <v>405</v>
      </c>
      <c r="D599">
        <v>1022338818</v>
      </c>
      <c r="E599" t="s">
        <v>54</v>
      </c>
      <c r="F599" t="s">
        <v>5267</v>
      </c>
      <c r="G599" s="4">
        <v>9000000</v>
      </c>
      <c r="H599" s="4">
        <v>0</v>
      </c>
      <c r="I599" s="4">
        <v>7200</v>
      </c>
      <c r="J599" s="4">
        <v>8992800</v>
      </c>
    </row>
    <row r="600" spans="1:10">
      <c r="A600" s="4">
        <v>9</v>
      </c>
      <c r="B600">
        <v>41</v>
      </c>
      <c r="C600" t="s">
        <v>6773</v>
      </c>
      <c r="D600">
        <v>1019076067</v>
      </c>
      <c r="E600" t="s">
        <v>54</v>
      </c>
      <c r="F600" t="s">
        <v>5267</v>
      </c>
      <c r="G600" s="4">
        <v>4000000</v>
      </c>
      <c r="H600" s="4">
        <v>0</v>
      </c>
      <c r="I600" s="4">
        <v>3200</v>
      </c>
      <c r="J600" s="4">
        <v>3996800</v>
      </c>
    </row>
    <row r="601" spans="1:10">
      <c r="A601" s="4">
        <v>9</v>
      </c>
      <c r="B601">
        <v>42</v>
      </c>
      <c r="C601" t="s">
        <v>3445</v>
      </c>
      <c r="D601">
        <v>13742908</v>
      </c>
      <c r="E601" t="s">
        <v>54</v>
      </c>
      <c r="F601" t="s">
        <v>5268</v>
      </c>
      <c r="G601" s="4">
        <v>9000000</v>
      </c>
      <c r="H601" s="4">
        <v>3180585</v>
      </c>
      <c r="I601" s="4">
        <v>7200</v>
      </c>
      <c r="J601" s="4">
        <v>5812215</v>
      </c>
    </row>
    <row r="602" spans="1:10">
      <c r="A602" s="4">
        <v>9</v>
      </c>
      <c r="B602">
        <v>43</v>
      </c>
      <c r="C602" t="s">
        <v>3611</v>
      </c>
      <c r="D602">
        <v>1061625058</v>
      </c>
      <c r="E602" t="s">
        <v>54</v>
      </c>
      <c r="F602" t="s">
        <v>5267</v>
      </c>
      <c r="G602" s="4">
        <v>7000000</v>
      </c>
      <c r="H602" s="4">
        <v>0</v>
      </c>
      <c r="I602" s="4">
        <v>5600</v>
      </c>
      <c r="J602" s="4">
        <v>6994400</v>
      </c>
    </row>
    <row r="603" spans="1:10">
      <c r="A603" s="4">
        <v>9</v>
      </c>
      <c r="B603">
        <v>44</v>
      </c>
      <c r="C603" t="s">
        <v>3715</v>
      </c>
      <c r="D603">
        <v>98778659</v>
      </c>
      <c r="E603" t="s">
        <v>54</v>
      </c>
      <c r="F603" t="s">
        <v>5268</v>
      </c>
      <c r="G603" s="4">
        <v>2500000</v>
      </c>
      <c r="H603" s="4">
        <v>473595</v>
      </c>
      <c r="I603" s="4">
        <v>2000</v>
      </c>
      <c r="J603" s="4">
        <v>2024405</v>
      </c>
    </row>
    <row r="604" spans="1:10">
      <c r="A604" s="4">
        <v>9</v>
      </c>
      <c r="B604">
        <v>45</v>
      </c>
      <c r="C604" t="s">
        <v>3863</v>
      </c>
      <c r="D604">
        <v>1104704019</v>
      </c>
      <c r="E604" t="s">
        <v>54</v>
      </c>
      <c r="F604" t="s">
        <v>5267</v>
      </c>
      <c r="G604" s="4">
        <v>6000000</v>
      </c>
      <c r="H604" s="4">
        <v>0</v>
      </c>
      <c r="I604" s="4">
        <v>4800</v>
      </c>
      <c r="J604" s="4">
        <v>5995200</v>
      </c>
    </row>
    <row r="605" spans="1:10">
      <c r="A605" s="4">
        <v>9</v>
      </c>
      <c r="B605">
        <v>46</v>
      </c>
      <c r="C605" t="s">
        <v>3775</v>
      </c>
      <c r="D605">
        <v>1054916025</v>
      </c>
      <c r="E605" t="s">
        <v>54</v>
      </c>
      <c r="F605" t="s">
        <v>5267</v>
      </c>
      <c r="G605" s="4">
        <v>10000000</v>
      </c>
      <c r="H605" s="4">
        <v>0</v>
      </c>
      <c r="I605" s="4">
        <v>8000</v>
      </c>
      <c r="J605" s="4">
        <v>9992000</v>
      </c>
    </row>
    <row r="606" spans="1:10">
      <c r="A606" s="4">
        <v>9</v>
      </c>
      <c r="B606">
        <v>47</v>
      </c>
      <c r="C606" t="s">
        <v>3746</v>
      </c>
      <c r="D606">
        <v>1053807441</v>
      </c>
      <c r="E606" t="s">
        <v>54</v>
      </c>
      <c r="F606" t="s">
        <v>5268</v>
      </c>
      <c r="G606" s="4">
        <v>10000000</v>
      </c>
      <c r="H606" s="4">
        <v>3697528</v>
      </c>
      <c r="I606" s="4">
        <v>8000</v>
      </c>
      <c r="J606" s="4">
        <v>6294472</v>
      </c>
    </row>
    <row r="607" spans="1:10">
      <c r="A607" s="4">
        <v>9</v>
      </c>
      <c r="B607">
        <v>48</v>
      </c>
      <c r="C607" t="s">
        <v>3713</v>
      </c>
      <c r="D607">
        <v>1069727345</v>
      </c>
      <c r="E607" t="s">
        <v>54</v>
      </c>
      <c r="F607" t="s">
        <v>5267</v>
      </c>
      <c r="G607" s="4">
        <v>5500000</v>
      </c>
      <c r="H607" s="4">
        <v>0</v>
      </c>
      <c r="I607" s="4">
        <v>4400</v>
      </c>
      <c r="J607" s="4">
        <v>5495600</v>
      </c>
    </row>
    <row r="608" spans="1:10">
      <c r="A608" s="4">
        <v>9</v>
      </c>
      <c r="B608">
        <v>49</v>
      </c>
      <c r="C608" t="s">
        <v>3882</v>
      </c>
      <c r="D608">
        <v>1054708593</v>
      </c>
      <c r="E608" t="s">
        <v>54</v>
      </c>
      <c r="F608" t="s">
        <v>5267</v>
      </c>
      <c r="G608" s="4">
        <v>10000000</v>
      </c>
      <c r="H608" s="4">
        <v>0</v>
      </c>
      <c r="I608" s="4">
        <v>8000</v>
      </c>
      <c r="J608" s="4">
        <v>9992000</v>
      </c>
    </row>
    <row r="609" spans="1:10">
      <c r="A609" s="4">
        <v>9</v>
      </c>
      <c r="B609">
        <v>50</v>
      </c>
      <c r="C609" t="s">
        <v>3542</v>
      </c>
      <c r="D609">
        <v>13906842</v>
      </c>
      <c r="E609" t="s">
        <v>54</v>
      </c>
      <c r="F609" t="s">
        <v>5267</v>
      </c>
      <c r="G609" s="4">
        <v>10000000</v>
      </c>
      <c r="H609" s="4">
        <v>0</v>
      </c>
      <c r="I609" s="4">
        <v>8000</v>
      </c>
      <c r="J609" s="4">
        <v>9992000</v>
      </c>
    </row>
    <row r="610" spans="1:10">
      <c r="A610" s="4">
        <v>9</v>
      </c>
      <c r="B610">
        <v>51</v>
      </c>
      <c r="C610" t="s">
        <v>3468</v>
      </c>
      <c r="D610">
        <v>14295497</v>
      </c>
      <c r="E610" t="s">
        <v>54</v>
      </c>
      <c r="F610" t="s">
        <v>5267</v>
      </c>
      <c r="G610" s="4">
        <v>10000000</v>
      </c>
      <c r="H610" s="4">
        <v>0</v>
      </c>
      <c r="I610" s="4">
        <v>8000</v>
      </c>
      <c r="J610" s="4">
        <v>9992000</v>
      </c>
    </row>
    <row r="611" spans="1:10">
      <c r="A611" s="4">
        <v>9</v>
      </c>
      <c r="B611">
        <v>52</v>
      </c>
      <c r="C611" t="s">
        <v>3632</v>
      </c>
      <c r="D611">
        <v>1020412848</v>
      </c>
      <c r="E611" t="s">
        <v>54</v>
      </c>
      <c r="F611" t="s">
        <v>5268</v>
      </c>
      <c r="G611" s="4">
        <v>5000000</v>
      </c>
      <c r="H611" s="4">
        <v>633979</v>
      </c>
      <c r="I611" s="4">
        <v>4000</v>
      </c>
      <c r="J611" s="4">
        <v>4362021</v>
      </c>
    </row>
    <row r="612" spans="1:10">
      <c r="A612" s="4">
        <v>9</v>
      </c>
      <c r="B612">
        <v>53</v>
      </c>
      <c r="C612" t="s">
        <v>6774</v>
      </c>
      <c r="D612">
        <v>1036399444</v>
      </c>
      <c r="E612" t="s">
        <v>54</v>
      </c>
      <c r="F612" t="s">
        <v>5267</v>
      </c>
      <c r="G612" s="4">
        <v>10000000</v>
      </c>
      <c r="H612" s="4">
        <v>0</v>
      </c>
      <c r="I612" s="4">
        <v>8000</v>
      </c>
      <c r="J612" s="4">
        <v>9992000</v>
      </c>
    </row>
    <row r="613" spans="1:10">
      <c r="A613" s="4">
        <v>9</v>
      </c>
      <c r="B613">
        <v>54</v>
      </c>
      <c r="C613" t="s">
        <v>3681</v>
      </c>
      <c r="D613">
        <v>1033783561</v>
      </c>
      <c r="E613" t="s">
        <v>54</v>
      </c>
      <c r="F613" t="s">
        <v>5267</v>
      </c>
      <c r="G613" s="4">
        <v>10000000</v>
      </c>
      <c r="H613" s="4">
        <v>0</v>
      </c>
      <c r="I613" s="4">
        <v>8000</v>
      </c>
      <c r="J613" s="4">
        <v>9992000</v>
      </c>
    </row>
    <row r="614" spans="1:10">
      <c r="A614" s="4">
        <v>9</v>
      </c>
      <c r="B614">
        <v>55</v>
      </c>
      <c r="C614" t="s">
        <v>3701</v>
      </c>
      <c r="D614">
        <v>1098718832</v>
      </c>
      <c r="E614" t="s">
        <v>54</v>
      </c>
      <c r="F614" t="s">
        <v>5267</v>
      </c>
      <c r="G614" s="4">
        <v>10000000</v>
      </c>
      <c r="H614" s="4">
        <v>0</v>
      </c>
      <c r="I614" s="4">
        <v>8000</v>
      </c>
      <c r="J614" s="4">
        <v>9992000</v>
      </c>
    </row>
    <row r="615" spans="1:10">
      <c r="A615" s="4">
        <v>9</v>
      </c>
      <c r="B615">
        <v>56</v>
      </c>
      <c r="C615" t="s">
        <v>3654</v>
      </c>
      <c r="D615">
        <v>1030591190</v>
      </c>
      <c r="E615" t="s">
        <v>54</v>
      </c>
      <c r="F615" t="s">
        <v>5267</v>
      </c>
      <c r="G615" s="4">
        <v>5000000</v>
      </c>
      <c r="H615" s="4">
        <v>0</v>
      </c>
      <c r="I615" s="4">
        <v>4000</v>
      </c>
      <c r="J615" s="4">
        <v>4996000</v>
      </c>
    </row>
    <row r="616" spans="1:10">
      <c r="A616" s="4">
        <v>9</v>
      </c>
      <c r="B616">
        <v>57</v>
      </c>
      <c r="C616" t="s">
        <v>3579</v>
      </c>
      <c r="D616">
        <v>2956863</v>
      </c>
      <c r="E616" t="s">
        <v>54</v>
      </c>
      <c r="F616" t="s">
        <v>5268</v>
      </c>
      <c r="G616" s="4">
        <v>10000000</v>
      </c>
      <c r="H616" s="4">
        <v>1318814</v>
      </c>
      <c r="I616" s="4">
        <v>8000</v>
      </c>
      <c r="J616" s="4">
        <v>8673186</v>
      </c>
    </row>
    <row r="617" spans="1:10">
      <c r="A617" s="4">
        <v>9</v>
      </c>
      <c r="B617">
        <v>58</v>
      </c>
      <c r="C617" t="s">
        <v>3378</v>
      </c>
      <c r="D617">
        <v>86080512</v>
      </c>
      <c r="E617" t="s">
        <v>54</v>
      </c>
      <c r="F617" t="s">
        <v>5267</v>
      </c>
      <c r="G617" s="4">
        <v>5000000</v>
      </c>
      <c r="H617" s="4">
        <v>0</v>
      </c>
      <c r="I617" s="4">
        <v>4000</v>
      </c>
      <c r="J617" s="4">
        <v>4996000</v>
      </c>
    </row>
    <row r="618" spans="1:10">
      <c r="A618" s="4">
        <v>9</v>
      </c>
      <c r="B618">
        <v>59</v>
      </c>
      <c r="C618" t="s">
        <v>3480</v>
      </c>
      <c r="D618">
        <v>1053328047</v>
      </c>
      <c r="E618" t="s">
        <v>54</v>
      </c>
      <c r="F618" t="s">
        <v>5267</v>
      </c>
      <c r="G618" s="4">
        <v>10000000</v>
      </c>
      <c r="H618" s="4">
        <v>0</v>
      </c>
      <c r="I618" s="4">
        <v>8000</v>
      </c>
      <c r="J618" s="4">
        <v>9992000</v>
      </c>
    </row>
    <row r="619" spans="1:10">
      <c r="A619" s="4">
        <v>9</v>
      </c>
      <c r="B619">
        <v>60</v>
      </c>
      <c r="C619" t="s">
        <v>3727</v>
      </c>
      <c r="D619">
        <v>1085307860</v>
      </c>
      <c r="E619" t="s">
        <v>54</v>
      </c>
      <c r="F619" t="s">
        <v>5267</v>
      </c>
      <c r="G619" s="4">
        <v>6500000</v>
      </c>
      <c r="H619" s="4">
        <v>0</v>
      </c>
      <c r="I619" s="4">
        <v>5200</v>
      </c>
      <c r="J619" s="4">
        <v>6494800</v>
      </c>
    </row>
    <row r="620" spans="1:10">
      <c r="A620" s="4">
        <v>9</v>
      </c>
      <c r="B620">
        <v>61</v>
      </c>
      <c r="C620" t="s">
        <v>3364</v>
      </c>
      <c r="D620">
        <v>80858416</v>
      </c>
      <c r="E620" t="s">
        <v>54</v>
      </c>
      <c r="F620" t="s">
        <v>5267</v>
      </c>
      <c r="G620" s="4">
        <v>10000000</v>
      </c>
      <c r="H620" s="4">
        <v>0</v>
      </c>
      <c r="I620" s="4">
        <v>8000</v>
      </c>
      <c r="J620" s="4">
        <v>9992000</v>
      </c>
    </row>
    <row r="621" spans="1:10">
      <c r="A621" s="4">
        <v>9</v>
      </c>
      <c r="B621">
        <v>62</v>
      </c>
      <c r="C621" t="s">
        <v>6775</v>
      </c>
      <c r="D621">
        <v>1121816056</v>
      </c>
      <c r="E621" t="s">
        <v>54</v>
      </c>
      <c r="F621" t="s">
        <v>5267</v>
      </c>
      <c r="G621" s="4">
        <v>9000000</v>
      </c>
      <c r="H621" s="4">
        <v>0</v>
      </c>
      <c r="I621" s="4">
        <v>7200</v>
      </c>
      <c r="J621" s="4">
        <v>8992800</v>
      </c>
    </row>
    <row r="622" spans="1:10">
      <c r="A622" s="4">
        <v>9</v>
      </c>
      <c r="B622">
        <v>63</v>
      </c>
      <c r="C622" t="s">
        <v>6776</v>
      </c>
      <c r="D622">
        <v>1110450356</v>
      </c>
      <c r="E622" t="s">
        <v>54</v>
      </c>
      <c r="F622" t="s">
        <v>5268</v>
      </c>
      <c r="G622" s="4">
        <v>10000000</v>
      </c>
      <c r="H622" s="4">
        <v>947199</v>
      </c>
      <c r="I622" s="4">
        <v>8000</v>
      </c>
      <c r="J622" s="4">
        <v>9044801</v>
      </c>
    </row>
    <row r="623" spans="1:10">
      <c r="A623" s="4">
        <v>9</v>
      </c>
      <c r="B623">
        <v>64</v>
      </c>
      <c r="C623" t="s">
        <v>3950</v>
      </c>
      <c r="D623">
        <v>1058970188</v>
      </c>
      <c r="E623" t="s">
        <v>54</v>
      </c>
      <c r="F623" t="s">
        <v>5268</v>
      </c>
      <c r="G623" s="4">
        <v>10000000</v>
      </c>
      <c r="H623" s="4">
        <v>1802234</v>
      </c>
      <c r="I623" s="4">
        <v>8000</v>
      </c>
      <c r="J623" s="4">
        <v>8189766</v>
      </c>
    </row>
    <row r="624" spans="1:10">
      <c r="A624" s="4">
        <v>9</v>
      </c>
      <c r="B624">
        <v>65</v>
      </c>
      <c r="C624" t="s">
        <v>3476</v>
      </c>
      <c r="D624">
        <v>1033688944</v>
      </c>
      <c r="E624" t="s">
        <v>54</v>
      </c>
      <c r="F624" t="s">
        <v>5268</v>
      </c>
      <c r="G624" s="4">
        <v>10000000</v>
      </c>
      <c r="H624" s="4">
        <v>3975730</v>
      </c>
      <c r="I624" s="4">
        <v>8000</v>
      </c>
      <c r="J624" s="4">
        <v>6016270</v>
      </c>
    </row>
    <row r="625" spans="1:10">
      <c r="A625" s="4">
        <v>9</v>
      </c>
      <c r="B625">
        <v>66</v>
      </c>
      <c r="C625" t="s">
        <v>108</v>
      </c>
      <c r="D625">
        <v>93438709</v>
      </c>
      <c r="E625" t="s">
        <v>54</v>
      </c>
      <c r="F625" t="s">
        <v>5267</v>
      </c>
      <c r="G625" s="4">
        <v>10000000</v>
      </c>
      <c r="H625" s="4">
        <v>0</v>
      </c>
      <c r="I625" s="4">
        <v>8000</v>
      </c>
      <c r="J625" s="4">
        <v>9992000</v>
      </c>
    </row>
    <row r="626" spans="1:10">
      <c r="A626" s="4">
        <v>9</v>
      </c>
      <c r="B626">
        <v>67</v>
      </c>
      <c r="C626" t="s">
        <v>6777</v>
      </c>
      <c r="D626">
        <v>11039913</v>
      </c>
      <c r="E626" t="s">
        <v>54</v>
      </c>
      <c r="F626" t="s">
        <v>5267</v>
      </c>
      <c r="G626" s="4">
        <v>7000000</v>
      </c>
      <c r="H626" s="4">
        <v>0</v>
      </c>
      <c r="I626" s="4">
        <v>5600</v>
      </c>
      <c r="J626" s="4">
        <v>6994400</v>
      </c>
    </row>
    <row r="627" spans="1:10">
      <c r="A627" s="4">
        <v>9</v>
      </c>
      <c r="B627">
        <v>68</v>
      </c>
      <c r="C627" t="s">
        <v>3618</v>
      </c>
      <c r="D627">
        <v>1053819566</v>
      </c>
      <c r="E627" t="s">
        <v>54</v>
      </c>
      <c r="F627" t="s">
        <v>5267</v>
      </c>
      <c r="G627" s="4">
        <v>10000000</v>
      </c>
      <c r="H627" s="4">
        <v>0</v>
      </c>
      <c r="I627" s="4">
        <v>8000</v>
      </c>
      <c r="J627" s="4">
        <v>9992000</v>
      </c>
    </row>
    <row r="628" spans="1:10">
      <c r="A628" s="4">
        <v>9</v>
      </c>
      <c r="B628">
        <v>69</v>
      </c>
      <c r="C628" t="s">
        <v>6778</v>
      </c>
      <c r="D628">
        <v>1057463427</v>
      </c>
      <c r="E628" t="s">
        <v>54</v>
      </c>
      <c r="F628" t="s">
        <v>5267</v>
      </c>
      <c r="G628" s="4">
        <v>10000000</v>
      </c>
      <c r="H628" s="4">
        <v>0</v>
      </c>
      <c r="I628" s="4">
        <v>8000</v>
      </c>
      <c r="J628" s="4">
        <v>9992000</v>
      </c>
    </row>
    <row r="629" spans="1:10">
      <c r="A629" s="4">
        <v>9</v>
      </c>
      <c r="B629">
        <v>70</v>
      </c>
      <c r="C629" t="s">
        <v>3758</v>
      </c>
      <c r="D629">
        <v>1113306002</v>
      </c>
      <c r="E629" t="s">
        <v>54</v>
      </c>
      <c r="F629" t="s">
        <v>5267</v>
      </c>
      <c r="G629" s="4">
        <v>9000000</v>
      </c>
      <c r="H629" s="4">
        <v>0</v>
      </c>
      <c r="I629" s="4">
        <v>7200</v>
      </c>
      <c r="J629" s="4">
        <v>8992800</v>
      </c>
    </row>
    <row r="630" spans="1:10">
      <c r="A630" s="4">
        <v>9</v>
      </c>
      <c r="B630">
        <v>71</v>
      </c>
      <c r="C630" t="s">
        <v>6779</v>
      </c>
      <c r="D630">
        <v>1014209883</v>
      </c>
      <c r="E630" t="s">
        <v>54</v>
      </c>
      <c r="F630" t="s">
        <v>5267</v>
      </c>
      <c r="G630" s="4">
        <v>10000000</v>
      </c>
      <c r="H630" s="4">
        <v>0</v>
      </c>
      <c r="I630" s="4">
        <v>8000</v>
      </c>
      <c r="J630" s="4">
        <v>9992000</v>
      </c>
    </row>
    <row r="631" spans="1:10">
      <c r="A631" s="4">
        <v>9</v>
      </c>
      <c r="B631">
        <v>72</v>
      </c>
      <c r="C631" t="s">
        <v>3872</v>
      </c>
      <c r="D631">
        <v>1013619897</v>
      </c>
      <c r="E631" t="s">
        <v>54</v>
      </c>
      <c r="F631" t="s">
        <v>5268</v>
      </c>
      <c r="G631" s="4">
        <v>10000000</v>
      </c>
      <c r="H631" s="4">
        <v>1357047</v>
      </c>
      <c r="I631" s="4">
        <v>8000</v>
      </c>
      <c r="J631" s="4">
        <v>8634953</v>
      </c>
    </row>
    <row r="632" spans="1:10">
      <c r="A632" s="4">
        <v>9</v>
      </c>
      <c r="B632">
        <v>73</v>
      </c>
      <c r="C632" t="s">
        <v>6780</v>
      </c>
      <c r="D632">
        <v>80202642</v>
      </c>
      <c r="E632" t="s">
        <v>54</v>
      </c>
      <c r="F632" t="s">
        <v>5268</v>
      </c>
      <c r="G632" s="4">
        <v>7000000</v>
      </c>
      <c r="H632" s="4">
        <v>302340</v>
      </c>
      <c r="I632" s="4">
        <v>5600</v>
      </c>
      <c r="J632" s="4">
        <v>6692060</v>
      </c>
    </row>
    <row r="633" spans="1:10">
      <c r="A633" s="4">
        <v>9</v>
      </c>
      <c r="B633">
        <v>74</v>
      </c>
      <c r="C633" t="s">
        <v>6781</v>
      </c>
      <c r="D633">
        <v>32278821</v>
      </c>
      <c r="E633" t="s">
        <v>54</v>
      </c>
      <c r="F633" t="s">
        <v>5268</v>
      </c>
      <c r="G633" s="4">
        <v>10000000</v>
      </c>
      <c r="H633" s="4">
        <v>757753</v>
      </c>
      <c r="I633" s="4">
        <v>8000</v>
      </c>
      <c r="J633" s="4">
        <v>9234247</v>
      </c>
    </row>
    <row r="634" spans="1:10">
      <c r="A634" s="4">
        <v>9</v>
      </c>
      <c r="B634">
        <v>75</v>
      </c>
      <c r="C634" t="s">
        <v>3898</v>
      </c>
      <c r="D634">
        <v>3277190</v>
      </c>
      <c r="E634" t="s">
        <v>54</v>
      </c>
      <c r="F634" t="s">
        <v>5267</v>
      </c>
      <c r="G634" s="4">
        <v>10000000</v>
      </c>
      <c r="H634" s="4">
        <v>0</v>
      </c>
      <c r="I634" s="4">
        <v>8000</v>
      </c>
      <c r="J634" s="4">
        <v>9992000</v>
      </c>
    </row>
    <row r="635" spans="1:10">
      <c r="A635" s="4">
        <v>9</v>
      </c>
      <c r="B635">
        <v>76</v>
      </c>
      <c r="C635" t="s">
        <v>3443</v>
      </c>
      <c r="D635">
        <v>11444721</v>
      </c>
      <c r="E635" t="s">
        <v>54</v>
      </c>
      <c r="F635" t="s">
        <v>5267</v>
      </c>
      <c r="G635" s="4">
        <v>5000000</v>
      </c>
      <c r="H635" s="4">
        <v>0</v>
      </c>
      <c r="I635" s="4">
        <v>4000</v>
      </c>
      <c r="J635" s="4">
        <v>4996000</v>
      </c>
    </row>
    <row r="636" spans="1:10">
      <c r="A636" s="4">
        <v>9</v>
      </c>
      <c r="B636">
        <v>77</v>
      </c>
      <c r="C636" t="s">
        <v>3530</v>
      </c>
      <c r="D636">
        <v>80858324</v>
      </c>
      <c r="E636" t="s">
        <v>54</v>
      </c>
      <c r="F636" t="s">
        <v>5267</v>
      </c>
      <c r="G636" s="4">
        <v>8000000</v>
      </c>
      <c r="H636" s="4">
        <v>0</v>
      </c>
      <c r="I636" s="4">
        <v>6400</v>
      </c>
      <c r="J636" s="4">
        <v>7993600</v>
      </c>
    </row>
    <row r="637" spans="1:10">
      <c r="A637" s="4">
        <v>9</v>
      </c>
      <c r="B637">
        <v>78</v>
      </c>
      <c r="C637" t="s">
        <v>1615</v>
      </c>
      <c r="D637">
        <v>71532408</v>
      </c>
      <c r="E637" t="s">
        <v>54</v>
      </c>
      <c r="F637" t="s">
        <v>5268</v>
      </c>
      <c r="G637" s="4">
        <v>10000000</v>
      </c>
      <c r="H637" s="4">
        <v>1203102</v>
      </c>
      <c r="I637" s="4">
        <v>5000</v>
      </c>
      <c r="J637" s="4">
        <v>8791898</v>
      </c>
    </row>
    <row r="638" spans="1:10">
      <c r="A638" s="4">
        <v>9</v>
      </c>
      <c r="B638">
        <v>79</v>
      </c>
      <c r="C638" t="s">
        <v>3591</v>
      </c>
      <c r="D638">
        <v>86076832</v>
      </c>
      <c r="E638" t="s">
        <v>54</v>
      </c>
      <c r="F638" t="s">
        <v>5267</v>
      </c>
      <c r="G638" s="4">
        <v>10000000</v>
      </c>
      <c r="H638" s="4">
        <v>0</v>
      </c>
      <c r="I638" s="4">
        <v>5000</v>
      </c>
      <c r="J638" s="4">
        <v>9995000</v>
      </c>
    </row>
    <row r="639" spans="1:10">
      <c r="A639" s="4">
        <v>9</v>
      </c>
      <c r="B639">
        <v>80</v>
      </c>
      <c r="C639" t="s">
        <v>3520</v>
      </c>
      <c r="D639">
        <v>24041215</v>
      </c>
      <c r="E639" t="s">
        <v>40</v>
      </c>
      <c r="F639" t="s">
        <v>5267</v>
      </c>
      <c r="G639" s="4">
        <v>5000000</v>
      </c>
      <c r="H639" s="4">
        <v>0</v>
      </c>
      <c r="I639" s="4">
        <v>2500</v>
      </c>
      <c r="J639" s="4">
        <v>4997500</v>
      </c>
    </row>
    <row r="640" spans="1:10">
      <c r="A640" s="4">
        <v>9</v>
      </c>
      <c r="B640">
        <v>81</v>
      </c>
      <c r="C640" t="s">
        <v>6782</v>
      </c>
      <c r="D640">
        <v>1022958638</v>
      </c>
      <c r="E640" t="s">
        <v>40</v>
      </c>
      <c r="F640" t="s">
        <v>5267</v>
      </c>
      <c r="G640" s="4">
        <v>5000000</v>
      </c>
      <c r="H640" s="4">
        <v>0</v>
      </c>
      <c r="I640" s="4">
        <v>2500</v>
      </c>
      <c r="J640" s="4">
        <v>4997500</v>
      </c>
    </row>
    <row r="641" spans="1:10">
      <c r="A641" s="4">
        <v>9</v>
      </c>
      <c r="B641">
        <v>82</v>
      </c>
      <c r="C641" t="s">
        <v>3482</v>
      </c>
      <c r="D641">
        <v>80189927</v>
      </c>
      <c r="E641" t="s">
        <v>40</v>
      </c>
      <c r="F641" t="s">
        <v>5268</v>
      </c>
      <c r="G641" s="4">
        <v>10000000</v>
      </c>
      <c r="H641" s="4">
        <v>3805537</v>
      </c>
      <c r="I641" s="4">
        <v>5000</v>
      </c>
      <c r="J641" s="4">
        <v>6189463</v>
      </c>
    </row>
    <row r="642" spans="1:10">
      <c r="A642" s="4">
        <v>9</v>
      </c>
      <c r="B642">
        <v>83</v>
      </c>
      <c r="C642" t="s">
        <v>3622</v>
      </c>
      <c r="D642">
        <v>39021625</v>
      </c>
      <c r="E642" t="s">
        <v>40</v>
      </c>
      <c r="F642" t="s">
        <v>5268</v>
      </c>
      <c r="G642" s="4">
        <v>10000000</v>
      </c>
      <c r="H642" s="4">
        <v>7611076</v>
      </c>
      <c r="I642" s="4">
        <v>5000</v>
      </c>
      <c r="J642" s="4">
        <v>2383924</v>
      </c>
    </row>
    <row r="643" spans="1:10">
      <c r="A643" s="4">
        <v>9</v>
      </c>
      <c r="B643">
        <v>84</v>
      </c>
      <c r="C643" t="s">
        <v>126</v>
      </c>
      <c r="D643">
        <v>53038258</v>
      </c>
      <c r="E643" t="s">
        <v>40</v>
      </c>
      <c r="F643" t="s">
        <v>5267</v>
      </c>
      <c r="G643" s="4">
        <v>10000000</v>
      </c>
      <c r="H643" s="4">
        <v>0</v>
      </c>
      <c r="I643" s="4">
        <v>5000</v>
      </c>
      <c r="J643" s="4">
        <v>9995000</v>
      </c>
    </row>
    <row r="644" spans="1:10">
      <c r="A644" s="4">
        <v>9</v>
      </c>
      <c r="B644">
        <v>85</v>
      </c>
      <c r="C644" t="s">
        <v>3789</v>
      </c>
      <c r="D644">
        <v>52883160</v>
      </c>
      <c r="E644" t="s">
        <v>40</v>
      </c>
      <c r="F644" t="s">
        <v>5267</v>
      </c>
      <c r="G644" s="4">
        <v>10000000</v>
      </c>
      <c r="H644" s="4">
        <v>0</v>
      </c>
      <c r="I644" s="4">
        <v>5000</v>
      </c>
      <c r="J644" s="4">
        <v>9995000</v>
      </c>
    </row>
    <row r="645" spans="1:10">
      <c r="A645" s="4">
        <v>9</v>
      </c>
      <c r="B645">
        <v>86</v>
      </c>
      <c r="C645" t="s">
        <v>3675</v>
      </c>
      <c r="D645">
        <v>52154059</v>
      </c>
      <c r="E645" t="s">
        <v>40</v>
      </c>
      <c r="F645" t="s">
        <v>5267</v>
      </c>
      <c r="G645" s="4">
        <v>4500000</v>
      </c>
      <c r="H645" s="4">
        <v>0</v>
      </c>
      <c r="I645" s="4">
        <v>2250</v>
      </c>
      <c r="J645" s="4">
        <v>4497750</v>
      </c>
    </row>
    <row r="646" spans="1:10">
      <c r="A646" s="4">
        <v>9</v>
      </c>
      <c r="B646">
        <v>87</v>
      </c>
      <c r="C646" t="s">
        <v>3455</v>
      </c>
      <c r="D646">
        <v>52124122</v>
      </c>
      <c r="E646" t="s">
        <v>40</v>
      </c>
      <c r="F646" t="s">
        <v>5267</v>
      </c>
      <c r="G646" s="4">
        <v>10000000</v>
      </c>
      <c r="H646" s="4">
        <v>0</v>
      </c>
      <c r="I646" s="4">
        <v>5000</v>
      </c>
      <c r="J646" s="4">
        <v>9995000</v>
      </c>
    </row>
    <row r="647" spans="1:10">
      <c r="A647" s="4">
        <v>9</v>
      </c>
      <c r="B647">
        <v>88</v>
      </c>
      <c r="C647" t="s">
        <v>3517</v>
      </c>
      <c r="D647">
        <v>1014192184</v>
      </c>
      <c r="E647" t="s">
        <v>40</v>
      </c>
      <c r="F647" t="s">
        <v>5267</v>
      </c>
      <c r="G647" s="4">
        <v>5000000</v>
      </c>
      <c r="H647" s="4">
        <v>0</v>
      </c>
      <c r="I647" s="4">
        <v>2500</v>
      </c>
      <c r="J647" s="4">
        <v>4997500</v>
      </c>
    </row>
    <row r="648" spans="1:10">
      <c r="A648" s="4">
        <v>9</v>
      </c>
      <c r="B648">
        <v>89</v>
      </c>
      <c r="C648" t="s">
        <v>3538</v>
      </c>
      <c r="D648">
        <v>1016088699</v>
      </c>
      <c r="E648" t="s">
        <v>40</v>
      </c>
      <c r="F648" t="s">
        <v>5267</v>
      </c>
      <c r="G648" s="4">
        <v>10000000</v>
      </c>
      <c r="H648" s="4">
        <v>0</v>
      </c>
      <c r="I648" s="4">
        <v>5000</v>
      </c>
      <c r="J648" s="4">
        <v>9995000</v>
      </c>
    </row>
    <row r="649" spans="1:10">
      <c r="A649" s="4">
        <v>9</v>
      </c>
      <c r="B649">
        <v>90</v>
      </c>
      <c r="C649" t="s">
        <v>3472</v>
      </c>
      <c r="D649">
        <v>79942866</v>
      </c>
      <c r="E649" t="s">
        <v>40</v>
      </c>
      <c r="F649" t="s">
        <v>5267</v>
      </c>
      <c r="G649" s="4">
        <v>10000000</v>
      </c>
      <c r="H649" s="4">
        <v>0</v>
      </c>
      <c r="I649" s="4">
        <v>5000</v>
      </c>
      <c r="J649" s="4">
        <v>9995000</v>
      </c>
    </row>
    <row r="650" spans="1:10">
      <c r="A650" s="4">
        <v>9</v>
      </c>
      <c r="B650">
        <v>91</v>
      </c>
      <c r="C650" t="s">
        <v>3433</v>
      </c>
      <c r="D650">
        <v>1110457049</v>
      </c>
      <c r="E650" t="s">
        <v>54</v>
      </c>
      <c r="F650" t="s">
        <v>5267</v>
      </c>
      <c r="G650" s="4">
        <v>84000000</v>
      </c>
      <c r="H650" s="4">
        <v>0</v>
      </c>
      <c r="I650" s="4">
        <v>67200</v>
      </c>
      <c r="J650" s="4">
        <v>83932800</v>
      </c>
    </row>
    <row r="651" spans="1:10">
      <c r="A651" s="4">
        <v>9</v>
      </c>
      <c r="B651">
        <v>92</v>
      </c>
      <c r="C651" t="s">
        <v>3470</v>
      </c>
      <c r="D651">
        <v>1061369308</v>
      </c>
      <c r="E651" t="s">
        <v>54</v>
      </c>
      <c r="F651" t="s">
        <v>5268</v>
      </c>
      <c r="G651" s="4">
        <v>50000000</v>
      </c>
      <c r="H651" s="4">
        <v>20156324</v>
      </c>
      <c r="I651" s="4">
        <v>40000</v>
      </c>
      <c r="J651" s="4">
        <v>29803676</v>
      </c>
    </row>
    <row r="652" spans="1:10">
      <c r="A652" s="4">
        <v>9</v>
      </c>
      <c r="B652">
        <v>93</v>
      </c>
      <c r="C652" t="s">
        <v>3693</v>
      </c>
      <c r="D652">
        <v>80037531</v>
      </c>
      <c r="E652" t="s">
        <v>54</v>
      </c>
      <c r="F652" t="s">
        <v>5268</v>
      </c>
      <c r="G652" s="4">
        <v>11000000</v>
      </c>
      <c r="H652" s="4">
        <v>2588864</v>
      </c>
      <c r="I652" s="4">
        <v>8800</v>
      </c>
      <c r="J652" s="4">
        <v>8402336</v>
      </c>
    </row>
    <row r="653" spans="1:10">
      <c r="A653" s="4">
        <v>9</v>
      </c>
      <c r="B653">
        <v>94</v>
      </c>
      <c r="C653" t="s">
        <v>3685</v>
      </c>
      <c r="D653">
        <v>1110452386</v>
      </c>
      <c r="E653" t="s">
        <v>54</v>
      </c>
      <c r="F653" t="s">
        <v>5267</v>
      </c>
      <c r="G653" s="4">
        <v>11000000</v>
      </c>
      <c r="H653" s="4">
        <v>0</v>
      </c>
      <c r="I653" s="4">
        <v>8800</v>
      </c>
      <c r="J653" s="4">
        <v>10991200</v>
      </c>
    </row>
    <row r="654" spans="1:10">
      <c r="A654" s="4">
        <v>9</v>
      </c>
      <c r="B654">
        <v>95</v>
      </c>
      <c r="C654" t="s">
        <v>3009</v>
      </c>
      <c r="D654">
        <v>1071163788</v>
      </c>
      <c r="E654" t="s">
        <v>54</v>
      </c>
      <c r="F654" t="s">
        <v>5267</v>
      </c>
      <c r="G654" s="4">
        <v>20000000</v>
      </c>
      <c r="H654" s="4">
        <v>0</v>
      </c>
      <c r="I654" s="4">
        <v>16000</v>
      </c>
      <c r="J654" s="4">
        <v>19984000</v>
      </c>
    </row>
    <row r="655" spans="1:10">
      <c r="A655" s="4">
        <v>9</v>
      </c>
      <c r="B655">
        <v>96</v>
      </c>
      <c r="C655" t="s">
        <v>3744</v>
      </c>
      <c r="D655">
        <v>1061721645</v>
      </c>
      <c r="E655" t="s">
        <v>54</v>
      </c>
      <c r="F655" t="s">
        <v>5267</v>
      </c>
      <c r="G655" s="4">
        <v>12000000</v>
      </c>
      <c r="H655" s="4">
        <v>0</v>
      </c>
      <c r="I655" s="4">
        <v>9600</v>
      </c>
      <c r="J655" s="4">
        <v>11990400</v>
      </c>
    </row>
    <row r="656" spans="1:10">
      <c r="A656" s="4">
        <v>9</v>
      </c>
      <c r="B656">
        <v>97</v>
      </c>
      <c r="C656" t="s">
        <v>3742</v>
      </c>
      <c r="D656">
        <v>1102807618</v>
      </c>
      <c r="E656" t="s">
        <v>54</v>
      </c>
      <c r="F656" t="s">
        <v>5267</v>
      </c>
      <c r="G656" s="4">
        <v>48000000</v>
      </c>
      <c r="H656" s="4">
        <v>0</v>
      </c>
      <c r="I656" s="4">
        <v>38400</v>
      </c>
      <c r="J656" s="4">
        <v>47961600</v>
      </c>
    </row>
    <row r="657" spans="1:10">
      <c r="A657" s="4">
        <v>9</v>
      </c>
      <c r="B657">
        <v>98</v>
      </c>
      <c r="C657" t="s">
        <v>88</v>
      </c>
      <c r="D657">
        <v>1094955553</v>
      </c>
      <c r="E657" t="s">
        <v>54</v>
      </c>
      <c r="F657" t="s">
        <v>5267</v>
      </c>
      <c r="G657" s="4">
        <v>37000000</v>
      </c>
      <c r="H657" s="4">
        <v>0</v>
      </c>
      <c r="I657" s="4">
        <v>29600</v>
      </c>
      <c r="J657" s="4">
        <v>36970400</v>
      </c>
    </row>
    <row r="658" spans="1:10">
      <c r="A658" s="4">
        <v>9</v>
      </c>
      <c r="B658">
        <v>99</v>
      </c>
      <c r="C658" t="s">
        <v>6783</v>
      </c>
      <c r="D658">
        <v>9873826</v>
      </c>
      <c r="E658" t="s">
        <v>54</v>
      </c>
      <c r="F658" t="s">
        <v>5267</v>
      </c>
      <c r="G658" s="4">
        <v>30000000</v>
      </c>
      <c r="H658" s="4">
        <v>0</v>
      </c>
      <c r="I658" s="4">
        <v>24000</v>
      </c>
      <c r="J658" s="4">
        <v>29976000</v>
      </c>
    </row>
    <row r="659" spans="1:10">
      <c r="A659" s="4">
        <v>9</v>
      </c>
      <c r="B659">
        <v>100</v>
      </c>
      <c r="C659" t="s">
        <v>3843</v>
      </c>
      <c r="D659">
        <v>63563265</v>
      </c>
      <c r="E659" t="s">
        <v>54</v>
      </c>
      <c r="F659" t="s">
        <v>5267</v>
      </c>
      <c r="G659" s="4">
        <v>40000000</v>
      </c>
      <c r="H659" s="4">
        <v>0</v>
      </c>
      <c r="I659" s="4">
        <v>32000</v>
      </c>
      <c r="J659" s="4">
        <v>39968000</v>
      </c>
    </row>
    <row r="660" spans="1:10">
      <c r="A660" s="4">
        <v>9</v>
      </c>
      <c r="B660">
        <v>101</v>
      </c>
      <c r="C660" t="s">
        <v>3375</v>
      </c>
      <c r="D660">
        <v>14295242</v>
      </c>
      <c r="E660" t="s">
        <v>54</v>
      </c>
      <c r="F660" t="s">
        <v>5267</v>
      </c>
      <c r="G660" s="4">
        <v>42000000</v>
      </c>
      <c r="H660" s="4">
        <v>0</v>
      </c>
      <c r="I660" s="4">
        <v>33600</v>
      </c>
      <c r="J660" s="4">
        <v>41966400</v>
      </c>
    </row>
    <row r="661" spans="1:10">
      <c r="A661" s="4">
        <v>9</v>
      </c>
      <c r="B661">
        <v>102</v>
      </c>
      <c r="C661" t="s">
        <v>3874</v>
      </c>
      <c r="D661">
        <v>1023910292</v>
      </c>
      <c r="E661" t="s">
        <v>54</v>
      </c>
      <c r="F661" t="s">
        <v>5267</v>
      </c>
      <c r="G661" s="4">
        <v>35000000</v>
      </c>
      <c r="H661" s="4">
        <v>0</v>
      </c>
      <c r="I661" s="4">
        <v>28000</v>
      </c>
      <c r="J661" s="4">
        <v>34972000</v>
      </c>
    </row>
    <row r="662" spans="1:10">
      <c r="A662" s="4">
        <v>9</v>
      </c>
      <c r="B662">
        <v>103</v>
      </c>
      <c r="C662" t="s">
        <v>3593</v>
      </c>
      <c r="D662">
        <v>1037585642</v>
      </c>
      <c r="E662" t="s">
        <v>54</v>
      </c>
      <c r="F662" t="s">
        <v>5268</v>
      </c>
      <c r="G662" s="4">
        <v>45000000</v>
      </c>
      <c r="H662" s="4">
        <v>7199795</v>
      </c>
      <c r="I662" s="4">
        <v>36000</v>
      </c>
      <c r="J662" s="4">
        <v>37764205</v>
      </c>
    </row>
    <row r="663" spans="1:10">
      <c r="A663" s="4">
        <v>9</v>
      </c>
      <c r="B663">
        <v>104</v>
      </c>
      <c r="C663" t="s">
        <v>1801</v>
      </c>
      <c r="D663">
        <v>88228263</v>
      </c>
      <c r="E663" t="s">
        <v>54</v>
      </c>
      <c r="F663" t="s">
        <v>5268</v>
      </c>
      <c r="G663" s="4">
        <v>30000000</v>
      </c>
      <c r="H663" s="4">
        <v>499433</v>
      </c>
      <c r="I663" s="4">
        <v>24000</v>
      </c>
      <c r="J663" s="4">
        <v>29476567</v>
      </c>
    </row>
    <row r="664" spans="1:10">
      <c r="A664" s="4">
        <v>9</v>
      </c>
      <c r="B664">
        <v>105</v>
      </c>
      <c r="C664" t="s">
        <v>3932</v>
      </c>
      <c r="D664">
        <v>1082125423</v>
      </c>
      <c r="E664" t="s">
        <v>54</v>
      </c>
      <c r="F664" t="s">
        <v>5267</v>
      </c>
      <c r="G664" s="4">
        <v>25000000</v>
      </c>
      <c r="H664" s="4">
        <v>0</v>
      </c>
      <c r="I664" s="4">
        <v>20000</v>
      </c>
      <c r="J664" s="4">
        <v>24980000</v>
      </c>
    </row>
    <row r="665" spans="1:10">
      <c r="A665" s="4">
        <v>9</v>
      </c>
      <c r="B665">
        <v>106</v>
      </c>
      <c r="C665" t="s">
        <v>3922</v>
      </c>
      <c r="D665">
        <v>1075234351</v>
      </c>
      <c r="E665" t="s">
        <v>54</v>
      </c>
      <c r="F665" t="s">
        <v>5267</v>
      </c>
      <c r="G665" s="4">
        <v>55000000</v>
      </c>
      <c r="H665" s="4">
        <v>0</v>
      </c>
      <c r="I665" s="4">
        <v>44000</v>
      </c>
      <c r="J665" s="4">
        <v>54956000</v>
      </c>
    </row>
    <row r="666" spans="1:10">
      <c r="A666" s="4">
        <v>9</v>
      </c>
      <c r="B666">
        <v>107</v>
      </c>
      <c r="C666" t="s">
        <v>3380</v>
      </c>
      <c r="D666">
        <v>1059701757</v>
      </c>
      <c r="E666" t="s">
        <v>54</v>
      </c>
      <c r="F666" t="s">
        <v>5267</v>
      </c>
      <c r="G666" s="4">
        <v>50000000</v>
      </c>
      <c r="H666" s="4">
        <v>0</v>
      </c>
      <c r="I666" s="4">
        <v>40000</v>
      </c>
      <c r="J666" s="4">
        <v>49960000</v>
      </c>
    </row>
    <row r="667" spans="1:10">
      <c r="A667" s="4">
        <v>9</v>
      </c>
      <c r="B667">
        <v>108</v>
      </c>
      <c r="C667" t="s">
        <v>3946</v>
      </c>
      <c r="D667">
        <v>1064989891</v>
      </c>
      <c r="E667" t="s">
        <v>54</v>
      </c>
      <c r="F667" t="s">
        <v>5267</v>
      </c>
      <c r="G667" s="4">
        <v>50000000</v>
      </c>
      <c r="H667" s="4">
        <v>0</v>
      </c>
      <c r="I667" s="4">
        <v>40000</v>
      </c>
      <c r="J667" s="4">
        <v>49960000</v>
      </c>
    </row>
    <row r="668" spans="1:10">
      <c r="A668" s="4">
        <v>9</v>
      </c>
      <c r="B668">
        <v>109</v>
      </c>
      <c r="C668" t="s">
        <v>3532</v>
      </c>
      <c r="D668">
        <v>41958871</v>
      </c>
      <c r="E668" t="s">
        <v>54</v>
      </c>
      <c r="F668" t="s">
        <v>5267</v>
      </c>
      <c r="G668" s="4">
        <v>18000000</v>
      </c>
      <c r="H668" s="4">
        <v>0</v>
      </c>
      <c r="I668" s="4">
        <v>14400</v>
      </c>
      <c r="J668" s="4">
        <v>17985600</v>
      </c>
    </row>
    <row r="669" spans="1:10">
      <c r="A669" s="4">
        <v>9</v>
      </c>
      <c r="B669">
        <v>110</v>
      </c>
      <c r="C669" t="s">
        <v>3583</v>
      </c>
      <c r="D669">
        <v>1053558936</v>
      </c>
      <c r="E669" t="s">
        <v>54</v>
      </c>
      <c r="F669" t="s">
        <v>5267</v>
      </c>
      <c r="G669" s="4">
        <v>20000000</v>
      </c>
      <c r="H669" s="4">
        <v>0</v>
      </c>
      <c r="I669" s="4">
        <v>16000</v>
      </c>
      <c r="J669" s="4">
        <v>19984000</v>
      </c>
    </row>
    <row r="670" spans="1:10">
      <c r="A670" s="4">
        <v>9</v>
      </c>
      <c r="B670">
        <v>111</v>
      </c>
      <c r="C670" t="s">
        <v>3466</v>
      </c>
      <c r="D670">
        <v>80124658</v>
      </c>
      <c r="E670" t="s">
        <v>54</v>
      </c>
      <c r="F670" t="s">
        <v>5267</v>
      </c>
      <c r="G670" s="4">
        <v>40000000</v>
      </c>
      <c r="H670" s="4">
        <v>0</v>
      </c>
      <c r="I670" s="4">
        <v>32000</v>
      </c>
      <c r="J670" s="4">
        <v>39968000</v>
      </c>
    </row>
    <row r="671" spans="1:10">
      <c r="A671" s="4">
        <v>9</v>
      </c>
      <c r="B671">
        <v>112</v>
      </c>
      <c r="C671" t="s">
        <v>3548</v>
      </c>
      <c r="D671">
        <v>52810434</v>
      </c>
      <c r="E671" t="s">
        <v>54</v>
      </c>
      <c r="F671" t="s">
        <v>5267</v>
      </c>
      <c r="G671" s="4">
        <v>50000000</v>
      </c>
      <c r="H671" s="4">
        <v>0</v>
      </c>
      <c r="I671" s="4">
        <v>40000</v>
      </c>
      <c r="J671" s="4">
        <v>49960000</v>
      </c>
    </row>
    <row r="672" spans="1:10">
      <c r="A672" s="4">
        <v>9</v>
      </c>
      <c r="B672">
        <v>113</v>
      </c>
      <c r="C672" t="s">
        <v>3464</v>
      </c>
      <c r="D672">
        <v>18403245</v>
      </c>
      <c r="E672" t="s">
        <v>54</v>
      </c>
      <c r="F672" t="s">
        <v>5267</v>
      </c>
      <c r="G672" s="4">
        <v>21000000</v>
      </c>
      <c r="H672" s="4">
        <v>0</v>
      </c>
      <c r="I672" s="4">
        <v>16800</v>
      </c>
      <c r="J672" s="4">
        <v>20983200</v>
      </c>
    </row>
    <row r="673" spans="1:10">
      <c r="A673" s="4">
        <v>9</v>
      </c>
      <c r="B673">
        <v>114</v>
      </c>
      <c r="C673" t="s">
        <v>6784</v>
      </c>
      <c r="D673">
        <v>80219805</v>
      </c>
      <c r="E673" t="s">
        <v>54</v>
      </c>
      <c r="F673" t="s">
        <v>5268</v>
      </c>
      <c r="G673" s="4">
        <v>70000000</v>
      </c>
      <c r="H673" s="4">
        <v>7277199</v>
      </c>
      <c r="I673" s="4">
        <v>56000</v>
      </c>
      <c r="J673" s="4">
        <v>62666801</v>
      </c>
    </row>
    <row r="674" spans="1:10">
      <c r="A674" s="4">
        <v>9</v>
      </c>
      <c r="B674">
        <v>115</v>
      </c>
      <c r="C674" t="s">
        <v>6785</v>
      </c>
      <c r="D674">
        <v>1053767177</v>
      </c>
      <c r="E674" t="s">
        <v>54</v>
      </c>
      <c r="F674" t="s">
        <v>5268</v>
      </c>
      <c r="G674" s="4">
        <v>36000000</v>
      </c>
      <c r="H674" s="4">
        <v>26475838</v>
      </c>
      <c r="I674" s="4">
        <v>28800</v>
      </c>
      <c r="J674" s="4">
        <v>9495362</v>
      </c>
    </row>
    <row r="675" spans="1:10">
      <c r="A675" s="4">
        <v>9</v>
      </c>
      <c r="B675">
        <v>116</v>
      </c>
      <c r="C675" t="s">
        <v>3453</v>
      </c>
      <c r="D675">
        <v>79968613</v>
      </c>
      <c r="E675" t="s">
        <v>54</v>
      </c>
      <c r="F675" t="s">
        <v>5267</v>
      </c>
      <c r="G675" s="4">
        <v>50000000</v>
      </c>
      <c r="H675" s="4">
        <v>0</v>
      </c>
      <c r="I675" s="4">
        <v>25000</v>
      </c>
      <c r="J675" s="4">
        <v>49975000</v>
      </c>
    </row>
    <row r="676" spans="1:10">
      <c r="A676" s="4">
        <v>9</v>
      </c>
      <c r="B676">
        <v>117</v>
      </c>
      <c r="C676" t="s">
        <v>3920</v>
      </c>
      <c r="D676">
        <v>80220316</v>
      </c>
      <c r="E676" t="s">
        <v>54</v>
      </c>
      <c r="F676" t="s">
        <v>5267</v>
      </c>
      <c r="G676" s="4">
        <v>50000000</v>
      </c>
      <c r="H676" s="4">
        <v>0</v>
      </c>
      <c r="I676" s="4">
        <v>25000</v>
      </c>
      <c r="J676" s="4">
        <v>49975000</v>
      </c>
    </row>
    <row r="677" spans="1:10">
      <c r="A677" s="4">
        <v>9</v>
      </c>
      <c r="B677">
        <v>118</v>
      </c>
      <c r="C677" t="s">
        <v>3811</v>
      </c>
      <c r="D677">
        <v>13748640</v>
      </c>
      <c r="E677" t="s">
        <v>54</v>
      </c>
      <c r="F677" t="s">
        <v>5268</v>
      </c>
      <c r="G677" s="4">
        <v>25000000</v>
      </c>
      <c r="H677" s="4">
        <v>16037625</v>
      </c>
      <c r="I677" s="4">
        <v>12500</v>
      </c>
      <c r="J677" s="4">
        <v>8949875</v>
      </c>
    </row>
    <row r="678" spans="1:10">
      <c r="A678" s="4">
        <v>9</v>
      </c>
      <c r="B678">
        <v>119</v>
      </c>
      <c r="C678" t="s">
        <v>3793</v>
      </c>
      <c r="D678">
        <v>10298898</v>
      </c>
      <c r="E678" t="s">
        <v>54</v>
      </c>
      <c r="F678" t="s">
        <v>5267</v>
      </c>
      <c r="G678" s="4">
        <v>17000000</v>
      </c>
      <c r="H678" s="4">
        <v>0</v>
      </c>
      <c r="I678" s="4">
        <v>8500</v>
      </c>
      <c r="J678" s="4">
        <v>16991500</v>
      </c>
    </row>
    <row r="679" spans="1:10">
      <c r="A679" s="4">
        <v>9</v>
      </c>
      <c r="B679">
        <v>120</v>
      </c>
      <c r="C679" t="s">
        <v>3449</v>
      </c>
      <c r="D679">
        <v>23623471</v>
      </c>
      <c r="E679" t="s">
        <v>54</v>
      </c>
      <c r="F679" t="s">
        <v>5267</v>
      </c>
      <c r="G679" s="4">
        <v>30000000</v>
      </c>
      <c r="H679" s="4">
        <v>0</v>
      </c>
      <c r="I679" s="4">
        <v>15000</v>
      </c>
      <c r="J679" s="4">
        <v>29985000</v>
      </c>
    </row>
    <row r="680" spans="1:10">
      <c r="A680" s="4">
        <v>9</v>
      </c>
      <c r="B680">
        <v>121</v>
      </c>
      <c r="C680" t="s">
        <v>3355</v>
      </c>
      <c r="D680">
        <v>80183222</v>
      </c>
      <c r="E680" t="s">
        <v>54</v>
      </c>
      <c r="F680" t="s">
        <v>5268</v>
      </c>
      <c r="G680" s="4">
        <v>45000000</v>
      </c>
      <c r="H680" s="4">
        <v>36043248</v>
      </c>
      <c r="I680" s="4">
        <v>22500</v>
      </c>
      <c r="J680" s="4">
        <v>8934252</v>
      </c>
    </row>
    <row r="681" spans="1:10">
      <c r="A681" s="4">
        <v>9</v>
      </c>
      <c r="B681">
        <v>122</v>
      </c>
      <c r="C681" t="s">
        <v>3710</v>
      </c>
      <c r="D681">
        <v>11258591</v>
      </c>
      <c r="E681" t="s">
        <v>54</v>
      </c>
      <c r="F681" t="s">
        <v>5268</v>
      </c>
      <c r="G681" s="4">
        <v>15000000</v>
      </c>
      <c r="H681" s="4">
        <v>4732125</v>
      </c>
      <c r="I681" s="4">
        <v>7500</v>
      </c>
      <c r="J681" s="4">
        <v>10260375</v>
      </c>
    </row>
    <row r="682" spans="1:10">
      <c r="A682" s="4">
        <v>9</v>
      </c>
      <c r="B682">
        <v>123</v>
      </c>
      <c r="C682" t="s">
        <v>3868</v>
      </c>
      <c r="D682">
        <v>13707564</v>
      </c>
      <c r="E682" t="s">
        <v>54</v>
      </c>
      <c r="F682" t="s">
        <v>5268</v>
      </c>
      <c r="G682" s="4">
        <v>25000000</v>
      </c>
      <c r="H682" s="4">
        <v>20047031</v>
      </c>
      <c r="I682" s="4">
        <v>12500</v>
      </c>
      <c r="J682" s="4">
        <v>4940469</v>
      </c>
    </row>
    <row r="683" spans="1:10">
      <c r="A683" s="4">
        <v>9</v>
      </c>
      <c r="B683">
        <v>124</v>
      </c>
      <c r="C683" t="s">
        <v>3504</v>
      </c>
      <c r="D683">
        <v>80137848</v>
      </c>
      <c r="E683" t="s">
        <v>54</v>
      </c>
      <c r="F683" t="s">
        <v>5267</v>
      </c>
      <c r="G683" s="4">
        <v>40000000</v>
      </c>
      <c r="H683" s="4">
        <v>0</v>
      </c>
      <c r="I683" s="4">
        <v>20000</v>
      </c>
      <c r="J683" s="4">
        <v>39980000</v>
      </c>
    </row>
    <row r="684" spans="1:10">
      <c r="A684" s="4">
        <v>9</v>
      </c>
      <c r="B684">
        <v>125</v>
      </c>
      <c r="C684" t="s">
        <v>3522</v>
      </c>
      <c r="D684">
        <v>1073230084</v>
      </c>
      <c r="E684" t="s">
        <v>40</v>
      </c>
      <c r="F684" t="s">
        <v>5267</v>
      </c>
      <c r="G684" s="4">
        <v>40000000</v>
      </c>
      <c r="H684" s="4">
        <v>0</v>
      </c>
      <c r="I684" s="4">
        <v>20000</v>
      </c>
      <c r="J684" s="4">
        <v>39980000</v>
      </c>
    </row>
    <row r="685" spans="1:10">
      <c r="A685" s="4">
        <v>9</v>
      </c>
      <c r="B685">
        <v>126</v>
      </c>
      <c r="C685" t="s">
        <v>3813</v>
      </c>
      <c r="D685">
        <v>52448979</v>
      </c>
      <c r="E685" t="s">
        <v>40</v>
      </c>
      <c r="F685" t="s">
        <v>5268</v>
      </c>
      <c r="G685" s="4">
        <v>65000000</v>
      </c>
      <c r="H685" s="4">
        <v>13417667</v>
      </c>
      <c r="I685" s="4">
        <v>32500</v>
      </c>
      <c r="J685" s="4">
        <v>51549833</v>
      </c>
    </row>
    <row r="686" spans="1:10">
      <c r="A686" s="4">
        <v>9</v>
      </c>
      <c r="B686">
        <v>127</v>
      </c>
      <c r="C686" t="s">
        <v>3689</v>
      </c>
      <c r="D686">
        <v>51996670</v>
      </c>
      <c r="E686" t="s">
        <v>40</v>
      </c>
      <c r="F686" t="s">
        <v>5268</v>
      </c>
      <c r="G686" s="4">
        <v>30000000</v>
      </c>
      <c r="H686" s="4">
        <v>12045410</v>
      </c>
      <c r="I686" s="4">
        <v>15000</v>
      </c>
      <c r="J686" s="4">
        <v>17939590</v>
      </c>
    </row>
    <row r="687" spans="1:10">
      <c r="A687" s="4">
        <v>9</v>
      </c>
      <c r="B687">
        <v>128</v>
      </c>
      <c r="C687" t="s">
        <v>3884</v>
      </c>
      <c r="D687">
        <v>1032383319</v>
      </c>
      <c r="E687" t="s">
        <v>54</v>
      </c>
      <c r="F687" t="s">
        <v>5267</v>
      </c>
      <c r="G687" s="4">
        <v>150000000</v>
      </c>
      <c r="H687" s="4">
        <v>0</v>
      </c>
      <c r="I687" s="4">
        <v>75000</v>
      </c>
      <c r="J687" s="4">
        <v>149925000</v>
      </c>
    </row>
    <row r="688" spans="1:10">
      <c r="A688" s="4">
        <v>10</v>
      </c>
      <c r="B688">
        <v>1</v>
      </c>
      <c r="C688" t="s">
        <v>3691</v>
      </c>
      <c r="D688">
        <v>80008317</v>
      </c>
      <c r="E688" t="s">
        <v>54</v>
      </c>
      <c r="F688" t="s">
        <v>5268</v>
      </c>
      <c r="G688" s="4">
        <v>7000000</v>
      </c>
      <c r="H688" s="4">
        <v>544978</v>
      </c>
      <c r="I688" s="4">
        <v>33600</v>
      </c>
      <c r="J688" s="4">
        <v>6421422</v>
      </c>
    </row>
    <row r="689" spans="1:10">
      <c r="A689" s="4">
        <v>10</v>
      </c>
      <c r="B689">
        <v>2</v>
      </c>
      <c r="C689" t="s">
        <v>2771</v>
      </c>
      <c r="D689">
        <v>1085332288</v>
      </c>
      <c r="E689" t="s">
        <v>54</v>
      </c>
      <c r="F689" t="s">
        <v>5268</v>
      </c>
      <c r="G689" s="4">
        <v>10000000</v>
      </c>
      <c r="H689" s="4">
        <v>4740028</v>
      </c>
      <c r="I689" s="4">
        <v>48000</v>
      </c>
      <c r="J689" s="4">
        <v>5211972</v>
      </c>
    </row>
    <row r="690" spans="1:10">
      <c r="A690" s="4">
        <v>10</v>
      </c>
      <c r="B690">
        <v>3</v>
      </c>
      <c r="C690" t="s">
        <v>3936</v>
      </c>
      <c r="D690">
        <v>1036676514</v>
      </c>
      <c r="E690" t="s">
        <v>54</v>
      </c>
      <c r="F690" t="s">
        <v>5267</v>
      </c>
      <c r="G690" s="4">
        <v>8000000</v>
      </c>
      <c r="H690" s="4">
        <v>0</v>
      </c>
      <c r="I690" s="4">
        <v>38400</v>
      </c>
      <c r="J690" s="4">
        <v>7961600</v>
      </c>
    </row>
    <row r="691" spans="1:10">
      <c r="A691" s="4">
        <v>10</v>
      </c>
      <c r="B691">
        <v>4</v>
      </c>
      <c r="C691" t="s">
        <v>3910</v>
      </c>
      <c r="D691">
        <v>51765217</v>
      </c>
      <c r="E691" t="s">
        <v>54</v>
      </c>
      <c r="F691" t="s">
        <v>5267</v>
      </c>
      <c r="G691" s="4">
        <v>7500000</v>
      </c>
      <c r="H691" s="4">
        <v>0</v>
      </c>
      <c r="I691" s="4">
        <v>36000</v>
      </c>
      <c r="J691" s="4">
        <v>7464000</v>
      </c>
    </row>
    <row r="692" spans="1:10">
      <c r="A692" s="4">
        <v>10</v>
      </c>
      <c r="B692">
        <v>5</v>
      </c>
      <c r="C692" t="s">
        <v>6786</v>
      </c>
      <c r="D692">
        <v>1121857725</v>
      </c>
      <c r="E692" t="s">
        <v>54</v>
      </c>
      <c r="F692" t="s">
        <v>5267</v>
      </c>
      <c r="G692" s="4">
        <v>6000000</v>
      </c>
      <c r="H692" s="4">
        <v>0</v>
      </c>
      <c r="I692" s="4">
        <v>28800</v>
      </c>
      <c r="J692" s="4">
        <v>5971200</v>
      </c>
    </row>
    <row r="693" spans="1:10">
      <c r="A693" s="4">
        <v>10</v>
      </c>
      <c r="B693">
        <v>6</v>
      </c>
      <c r="C693" t="s">
        <v>3799</v>
      </c>
      <c r="D693">
        <v>1033698874</v>
      </c>
      <c r="E693" t="s">
        <v>54</v>
      </c>
      <c r="F693" t="s">
        <v>5268</v>
      </c>
      <c r="G693" s="4">
        <v>5500000</v>
      </c>
      <c r="H693" s="4">
        <v>908298</v>
      </c>
      <c r="I693" s="4">
        <v>26400</v>
      </c>
      <c r="J693" s="4">
        <v>4565302</v>
      </c>
    </row>
    <row r="694" spans="1:10">
      <c r="A694" s="4">
        <v>10</v>
      </c>
      <c r="B694">
        <v>7</v>
      </c>
      <c r="C694" t="s">
        <v>3904</v>
      </c>
      <c r="D694">
        <v>76329060</v>
      </c>
      <c r="E694" t="s">
        <v>54</v>
      </c>
      <c r="F694" t="s">
        <v>5267</v>
      </c>
      <c r="G694" s="4">
        <v>4000000</v>
      </c>
      <c r="H694" s="4">
        <v>0</v>
      </c>
      <c r="I694" s="4">
        <v>12000</v>
      </c>
      <c r="J694" s="4">
        <v>3988000</v>
      </c>
    </row>
    <row r="695" spans="1:10">
      <c r="A695" s="4">
        <v>10</v>
      </c>
      <c r="B695">
        <v>8</v>
      </c>
      <c r="C695" t="s">
        <v>3731</v>
      </c>
      <c r="D695">
        <v>1092351515</v>
      </c>
      <c r="E695" t="s">
        <v>54</v>
      </c>
      <c r="F695" t="s">
        <v>5268</v>
      </c>
      <c r="G695" s="4">
        <v>15000000</v>
      </c>
      <c r="H695" s="4">
        <v>7903113</v>
      </c>
      <c r="I695" s="4">
        <v>72000</v>
      </c>
      <c r="J695" s="4">
        <v>7024887</v>
      </c>
    </row>
    <row r="696" spans="1:10">
      <c r="A696" s="4">
        <v>10</v>
      </c>
      <c r="B696">
        <v>9</v>
      </c>
      <c r="C696" t="s">
        <v>3459</v>
      </c>
      <c r="D696">
        <v>1030570111</v>
      </c>
      <c r="E696" t="s">
        <v>54</v>
      </c>
      <c r="F696" t="s">
        <v>5267</v>
      </c>
      <c r="G696" s="4">
        <v>100000000</v>
      </c>
      <c r="H696" s="4">
        <v>0</v>
      </c>
      <c r="I696" s="4">
        <v>480000</v>
      </c>
      <c r="J696" s="4">
        <v>99520000</v>
      </c>
    </row>
    <row r="697" spans="1:10">
      <c r="A697" s="4">
        <v>10</v>
      </c>
      <c r="B697">
        <v>10</v>
      </c>
      <c r="C697" t="s">
        <v>3447</v>
      </c>
      <c r="D697">
        <v>1098641460</v>
      </c>
      <c r="E697" t="s">
        <v>54</v>
      </c>
      <c r="F697" t="s">
        <v>5267</v>
      </c>
      <c r="G697" s="4">
        <v>67000000</v>
      </c>
      <c r="H697" s="4">
        <v>0</v>
      </c>
      <c r="I697" s="4">
        <v>321600</v>
      </c>
      <c r="J697" s="4">
        <v>66678400</v>
      </c>
    </row>
    <row r="698" spans="1:10">
      <c r="A698" s="4">
        <v>10</v>
      </c>
      <c r="B698">
        <v>11</v>
      </c>
      <c r="C698" t="s">
        <v>3630</v>
      </c>
      <c r="D698">
        <v>80251300</v>
      </c>
      <c r="E698" t="s">
        <v>54</v>
      </c>
      <c r="F698" t="s">
        <v>5267</v>
      </c>
      <c r="G698" s="4">
        <v>54000000</v>
      </c>
      <c r="H698" s="4">
        <v>0</v>
      </c>
      <c r="I698" s="4">
        <v>259200</v>
      </c>
      <c r="J698" s="4">
        <v>53740800</v>
      </c>
    </row>
    <row r="699" spans="1:10">
      <c r="A699" s="4">
        <v>10</v>
      </c>
      <c r="B699">
        <v>12</v>
      </c>
      <c r="C699" t="s">
        <v>3488</v>
      </c>
      <c r="D699">
        <v>1121859370</v>
      </c>
      <c r="E699" t="s">
        <v>54</v>
      </c>
      <c r="F699" t="s">
        <v>5268</v>
      </c>
      <c r="G699" s="4">
        <v>49000000</v>
      </c>
      <c r="H699" s="4">
        <v>18559521</v>
      </c>
      <c r="I699" s="4">
        <v>235200</v>
      </c>
      <c r="J699" s="4">
        <v>30205279</v>
      </c>
    </row>
    <row r="700" spans="1:10">
      <c r="A700" s="4">
        <v>10</v>
      </c>
      <c r="B700">
        <v>13</v>
      </c>
      <c r="C700" t="s">
        <v>305</v>
      </c>
      <c r="D700">
        <v>1214213709</v>
      </c>
      <c r="E700" t="s">
        <v>54</v>
      </c>
      <c r="F700" t="s">
        <v>5267</v>
      </c>
      <c r="G700" s="4">
        <v>47000000</v>
      </c>
      <c r="H700" s="4">
        <v>0</v>
      </c>
      <c r="I700" s="4">
        <v>225600</v>
      </c>
      <c r="J700" s="4">
        <v>46774400</v>
      </c>
    </row>
    <row r="701" spans="1:10">
      <c r="A701" s="4">
        <v>10</v>
      </c>
      <c r="B701">
        <v>14</v>
      </c>
      <c r="C701" t="s">
        <v>3478</v>
      </c>
      <c r="D701">
        <v>1100964626</v>
      </c>
      <c r="E701" t="s">
        <v>54</v>
      </c>
      <c r="F701" t="s">
        <v>5267</v>
      </c>
      <c r="G701" s="4">
        <v>63000000</v>
      </c>
      <c r="H701" s="4">
        <v>0</v>
      </c>
      <c r="I701" s="4">
        <v>302400</v>
      </c>
      <c r="J701" s="4">
        <v>62697600</v>
      </c>
    </row>
    <row r="702" spans="1:10">
      <c r="A702" s="4">
        <v>10</v>
      </c>
      <c r="B702">
        <v>15</v>
      </c>
      <c r="C702" t="s">
        <v>3484</v>
      </c>
      <c r="D702">
        <v>1030646697</v>
      </c>
      <c r="E702" t="s">
        <v>54</v>
      </c>
      <c r="F702" t="s">
        <v>5267</v>
      </c>
      <c r="G702" s="4">
        <v>64000000</v>
      </c>
      <c r="H702" s="4">
        <v>0</v>
      </c>
      <c r="I702" s="4">
        <v>307200</v>
      </c>
      <c r="J702" s="4">
        <v>63692800</v>
      </c>
    </row>
    <row r="703" spans="1:10">
      <c r="A703" s="4">
        <v>10</v>
      </c>
      <c r="B703">
        <v>16</v>
      </c>
      <c r="C703" t="s">
        <v>3559</v>
      </c>
      <c r="D703">
        <v>1105686128</v>
      </c>
      <c r="E703" t="s">
        <v>54</v>
      </c>
      <c r="F703" t="s">
        <v>5267</v>
      </c>
      <c r="G703" s="4">
        <v>52000000</v>
      </c>
      <c r="H703" s="4">
        <v>0</v>
      </c>
      <c r="I703" s="4">
        <v>249600</v>
      </c>
      <c r="J703" s="4">
        <v>51750400</v>
      </c>
    </row>
    <row r="704" spans="1:10">
      <c r="A704" s="4">
        <v>10</v>
      </c>
      <c r="B704">
        <v>17</v>
      </c>
      <c r="C704" t="s">
        <v>3536</v>
      </c>
      <c r="D704">
        <v>91184631</v>
      </c>
      <c r="E704" t="s">
        <v>54</v>
      </c>
      <c r="F704" t="s">
        <v>5267</v>
      </c>
      <c r="G704" s="4">
        <v>55000000</v>
      </c>
      <c r="H704" s="4">
        <v>0</v>
      </c>
      <c r="I704" s="4">
        <v>264000</v>
      </c>
      <c r="J704" s="4">
        <v>54736000</v>
      </c>
    </row>
    <row r="705" spans="1:10">
      <c r="A705" s="4">
        <v>10</v>
      </c>
      <c r="B705">
        <v>18</v>
      </c>
      <c r="C705" t="s">
        <v>3749</v>
      </c>
      <c r="D705">
        <v>1077320079</v>
      </c>
      <c r="E705" t="s">
        <v>54</v>
      </c>
      <c r="F705" t="s">
        <v>5267</v>
      </c>
      <c r="G705" s="4">
        <v>11000000</v>
      </c>
      <c r="H705" s="4">
        <v>0</v>
      </c>
      <c r="I705" s="4">
        <v>52800</v>
      </c>
      <c r="J705" s="4">
        <v>10947200</v>
      </c>
    </row>
    <row r="706" spans="1:10">
      <c r="A706" s="4">
        <v>10</v>
      </c>
      <c r="B706">
        <v>19</v>
      </c>
      <c r="C706" t="s">
        <v>3620</v>
      </c>
      <c r="D706">
        <v>86082481</v>
      </c>
      <c r="E706" t="s">
        <v>54</v>
      </c>
      <c r="F706" t="s">
        <v>5267</v>
      </c>
      <c r="G706" s="4">
        <v>80000000</v>
      </c>
      <c r="H706" s="4">
        <v>0</v>
      </c>
      <c r="I706" s="4">
        <v>384000</v>
      </c>
      <c r="J706" s="4">
        <v>79616000</v>
      </c>
    </row>
    <row r="707" spans="1:10">
      <c r="A707" s="4">
        <v>10</v>
      </c>
      <c r="B707">
        <v>20</v>
      </c>
      <c r="C707" t="s">
        <v>3725</v>
      </c>
      <c r="D707">
        <v>1074129168</v>
      </c>
      <c r="E707" t="s">
        <v>54</v>
      </c>
      <c r="F707" t="s">
        <v>5267</v>
      </c>
      <c r="G707" s="4">
        <v>23000000</v>
      </c>
      <c r="H707" s="4">
        <v>0</v>
      </c>
      <c r="I707" s="4">
        <v>110400</v>
      </c>
      <c r="J707" s="4">
        <v>22889600</v>
      </c>
    </row>
    <row r="708" spans="1:10">
      <c r="A708" s="4">
        <v>10</v>
      </c>
      <c r="B708">
        <v>21</v>
      </c>
      <c r="C708" t="s">
        <v>3565</v>
      </c>
      <c r="D708">
        <v>1113621219</v>
      </c>
      <c r="E708" t="s">
        <v>54</v>
      </c>
      <c r="F708" t="s">
        <v>5267</v>
      </c>
      <c r="G708" s="4">
        <v>65000000</v>
      </c>
      <c r="H708" s="4">
        <v>0</v>
      </c>
      <c r="I708" s="4">
        <v>312000</v>
      </c>
      <c r="J708" s="4">
        <v>64688000</v>
      </c>
    </row>
    <row r="709" spans="1:10">
      <c r="A709" s="4">
        <v>10</v>
      </c>
      <c r="B709">
        <v>22</v>
      </c>
      <c r="C709" t="s">
        <v>3561</v>
      </c>
      <c r="D709">
        <v>1100954987</v>
      </c>
      <c r="E709" t="s">
        <v>54</v>
      </c>
      <c r="F709" t="s">
        <v>5267</v>
      </c>
      <c r="G709" s="4">
        <v>16000000</v>
      </c>
      <c r="H709" s="4">
        <v>0</v>
      </c>
      <c r="I709" s="4">
        <v>76800</v>
      </c>
      <c r="J709" s="4">
        <v>15923200</v>
      </c>
    </row>
    <row r="710" spans="1:10">
      <c r="A710" s="4">
        <v>10</v>
      </c>
      <c r="B710">
        <v>23</v>
      </c>
      <c r="C710" t="s">
        <v>3634</v>
      </c>
      <c r="D710">
        <v>1121881828</v>
      </c>
      <c r="E710" t="s">
        <v>54</v>
      </c>
      <c r="F710" t="s">
        <v>5267</v>
      </c>
      <c r="G710" s="4">
        <v>45000000</v>
      </c>
      <c r="H710" s="4">
        <v>0</v>
      </c>
      <c r="I710" s="4">
        <v>216000</v>
      </c>
      <c r="J710" s="4">
        <v>44784000</v>
      </c>
    </row>
    <row r="711" spans="1:10">
      <c r="A711" s="4">
        <v>10</v>
      </c>
      <c r="B711">
        <v>24</v>
      </c>
      <c r="C711" t="s">
        <v>3599</v>
      </c>
      <c r="D711">
        <v>80921275</v>
      </c>
      <c r="E711" t="s">
        <v>54</v>
      </c>
      <c r="F711" t="s">
        <v>5267</v>
      </c>
      <c r="G711" s="4">
        <v>50000000</v>
      </c>
      <c r="H711" s="4">
        <v>0</v>
      </c>
      <c r="I711" s="4">
        <v>240000</v>
      </c>
      <c r="J711" s="4">
        <v>49760000</v>
      </c>
    </row>
    <row r="712" spans="1:10">
      <c r="A712" s="4">
        <v>10</v>
      </c>
      <c r="B712">
        <v>25</v>
      </c>
      <c r="C712" t="s">
        <v>3695</v>
      </c>
      <c r="D712">
        <v>1099203621</v>
      </c>
      <c r="E712" t="s">
        <v>54</v>
      </c>
      <c r="F712" t="s">
        <v>5268</v>
      </c>
      <c r="G712" s="4">
        <v>61000000</v>
      </c>
      <c r="H712" s="4">
        <v>18355175</v>
      </c>
      <c r="I712" s="4">
        <v>292800</v>
      </c>
      <c r="J712" s="4">
        <v>42352025</v>
      </c>
    </row>
    <row r="713" spans="1:10">
      <c r="A713" s="4">
        <v>10</v>
      </c>
      <c r="B713">
        <v>26</v>
      </c>
      <c r="C713" t="s">
        <v>3567</v>
      </c>
      <c r="D713">
        <v>20916974</v>
      </c>
      <c r="E713" t="s">
        <v>54</v>
      </c>
      <c r="F713" t="s">
        <v>5268</v>
      </c>
      <c r="G713" s="4">
        <v>23000000</v>
      </c>
      <c r="H713" s="4">
        <v>11342382</v>
      </c>
      <c r="I713" s="4">
        <v>110400</v>
      </c>
      <c r="J713" s="4">
        <v>11547218</v>
      </c>
    </row>
    <row r="714" spans="1:10">
      <c r="A714" s="4">
        <v>10</v>
      </c>
      <c r="B714">
        <v>27</v>
      </c>
      <c r="C714" t="s">
        <v>6787</v>
      </c>
      <c r="D714">
        <v>1023942895</v>
      </c>
      <c r="E714" t="s">
        <v>54</v>
      </c>
      <c r="F714" t="s">
        <v>5268</v>
      </c>
      <c r="G714" s="4">
        <v>26000000</v>
      </c>
      <c r="H714" s="4">
        <v>2660947</v>
      </c>
      <c r="I714" s="4">
        <v>124800</v>
      </c>
      <c r="J714" s="4">
        <v>23214253</v>
      </c>
    </row>
    <row r="715" spans="1:10">
      <c r="A715" s="4">
        <v>10</v>
      </c>
      <c r="B715">
        <v>28</v>
      </c>
      <c r="C715" t="s">
        <v>6788</v>
      </c>
      <c r="D715">
        <v>1032377680</v>
      </c>
      <c r="E715" t="s">
        <v>54</v>
      </c>
      <c r="F715" t="s">
        <v>5267</v>
      </c>
      <c r="G715" s="4">
        <v>70000000</v>
      </c>
      <c r="H715" s="4">
        <v>0</v>
      </c>
      <c r="I715" s="4">
        <v>336000</v>
      </c>
      <c r="J715" s="4">
        <v>69664000</v>
      </c>
    </row>
    <row r="716" spans="1:10">
      <c r="A716" s="4">
        <v>10</v>
      </c>
      <c r="B716">
        <v>29</v>
      </c>
      <c r="C716" t="s">
        <v>6789</v>
      </c>
      <c r="D716">
        <v>80932785</v>
      </c>
      <c r="E716" t="s">
        <v>54</v>
      </c>
      <c r="F716" t="s">
        <v>5267</v>
      </c>
      <c r="G716" s="4">
        <v>35000000</v>
      </c>
      <c r="H716" s="4">
        <v>0</v>
      </c>
      <c r="I716" s="4">
        <v>168000</v>
      </c>
      <c r="J716" s="4">
        <v>34832000</v>
      </c>
    </row>
    <row r="717" spans="1:10">
      <c r="A717" s="4">
        <v>10</v>
      </c>
      <c r="B717">
        <v>30</v>
      </c>
      <c r="C717" t="s">
        <v>6790</v>
      </c>
      <c r="D717">
        <v>98711871</v>
      </c>
      <c r="E717" t="s">
        <v>54</v>
      </c>
      <c r="F717" t="s">
        <v>5267</v>
      </c>
      <c r="G717" s="4">
        <v>29000000</v>
      </c>
      <c r="H717" s="4">
        <v>0</v>
      </c>
      <c r="I717" s="4">
        <v>139200</v>
      </c>
      <c r="J717" s="4">
        <v>28860800</v>
      </c>
    </row>
    <row r="718" spans="1:10">
      <c r="A718" s="4">
        <v>10</v>
      </c>
      <c r="B718">
        <v>31</v>
      </c>
      <c r="C718" t="s">
        <v>3823</v>
      </c>
      <c r="D718">
        <v>1023861473</v>
      </c>
      <c r="E718" t="s">
        <v>54</v>
      </c>
      <c r="F718" t="s">
        <v>5267</v>
      </c>
      <c r="G718" s="4">
        <v>62000000</v>
      </c>
      <c r="H718" s="4">
        <v>0</v>
      </c>
      <c r="I718" s="4">
        <v>297600</v>
      </c>
      <c r="J718" s="4">
        <v>61702400</v>
      </c>
    </row>
    <row r="719" spans="1:10">
      <c r="A719" s="4">
        <v>10</v>
      </c>
      <c r="B719">
        <v>32</v>
      </c>
      <c r="C719" t="s">
        <v>3797</v>
      </c>
      <c r="D719">
        <v>80089872</v>
      </c>
      <c r="E719" t="s">
        <v>54</v>
      </c>
      <c r="F719" t="s">
        <v>5267</v>
      </c>
      <c r="G719" s="4">
        <v>34000000</v>
      </c>
      <c r="H719" s="4">
        <v>0</v>
      </c>
      <c r="I719" s="4">
        <v>163200</v>
      </c>
      <c r="J719" s="4">
        <v>33836800</v>
      </c>
    </row>
    <row r="720" spans="1:10">
      <c r="A720" s="4">
        <v>10</v>
      </c>
      <c r="B720">
        <v>33</v>
      </c>
      <c r="C720" t="s">
        <v>3650</v>
      </c>
      <c r="D720">
        <v>71224171</v>
      </c>
      <c r="E720" t="s">
        <v>54</v>
      </c>
      <c r="F720" t="s">
        <v>5268</v>
      </c>
      <c r="G720" s="4">
        <v>42000000</v>
      </c>
      <c r="H720" s="4">
        <v>31314645</v>
      </c>
      <c r="I720" s="4">
        <v>201600</v>
      </c>
      <c r="J720" s="4">
        <v>10483755</v>
      </c>
    </row>
    <row r="721" spans="1:10">
      <c r="A721" s="4">
        <v>10</v>
      </c>
      <c r="B721">
        <v>34</v>
      </c>
      <c r="C721" t="s">
        <v>3644</v>
      </c>
      <c r="D721">
        <v>80181438</v>
      </c>
      <c r="E721" t="s">
        <v>54</v>
      </c>
      <c r="F721" t="s">
        <v>5268</v>
      </c>
      <c r="G721" s="4">
        <v>120000000</v>
      </c>
      <c r="H721" s="4">
        <v>66267512</v>
      </c>
      <c r="I721" s="4">
        <v>576000</v>
      </c>
      <c r="J721" s="4">
        <v>53156488</v>
      </c>
    </row>
    <row r="722" spans="1:10">
      <c r="A722" s="4">
        <v>10</v>
      </c>
      <c r="B722">
        <v>35</v>
      </c>
      <c r="C722" t="s">
        <v>3699</v>
      </c>
      <c r="D722">
        <v>1079410610</v>
      </c>
      <c r="E722" t="s">
        <v>54</v>
      </c>
      <c r="F722" t="s">
        <v>5267</v>
      </c>
      <c r="G722" s="4">
        <v>50000000</v>
      </c>
      <c r="H722" s="4">
        <v>0</v>
      </c>
      <c r="I722" s="4">
        <v>240000</v>
      </c>
      <c r="J722" s="4">
        <v>49760000</v>
      </c>
    </row>
    <row r="723" spans="1:10">
      <c r="A723" s="4">
        <v>10</v>
      </c>
      <c r="B723">
        <v>36</v>
      </c>
      <c r="C723" t="s">
        <v>6791</v>
      </c>
      <c r="D723">
        <v>1121822343</v>
      </c>
      <c r="E723" t="s">
        <v>54</v>
      </c>
      <c r="F723" t="s">
        <v>5267</v>
      </c>
      <c r="G723" s="4">
        <v>61000000</v>
      </c>
      <c r="H723" s="4">
        <v>0</v>
      </c>
      <c r="I723" s="4">
        <v>292800</v>
      </c>
      <c r="J723" s="4">
        <v>60707200</v>
      </c>
    </row>
    <row r="724" spans="1:10">
      <c r="A724" s="4">
        <v>10</v>
      </c>
      <c r="B724">
        <v>37</v>
      </c>
      <c r="C724" t="s">
        <v>3769</v>
      </c>
      <c r="D724">
        <v>80843534</v>
      </c>
      <c r="E724" t="s">
        <v>54</v>
      </c>
      <c r="F724" t="s">
        <v>5268</v>
      </c>
      <c r="G724" s="4">
        <v>85000000</v>
      </c>
      <c r="H724" s="4">
        <v>43000157</v>
      </c>
      <c r="I724" s="4">
        <v>408000</v>
      </c>
      <c r="J724" s="4">
        <v>41591843</v>
      </c>
    </row>
    <row r="725" spans="1:10">
      <c r="A725" s="4">
        <v>10</v>
      </c>
      <c r="B725">
        <v>38</v>
      </c>
      <c r="C725" t="s">
        <v>3638</v>
      </c>
      <c r="D725">
        <v>1032366221</v>
      </c>
      <c r="E725" t="s">
        <v>54</v>
      </c>
      <c r="F725" t="s">
        <v>5267</v>
      </c>
      <c r="G725" s="4">
        <v>55000000</v>
      </c>
      <c r="H725" s="4">
        <v>0</v>
      </c>
      <c r="I725" s="4">
        <v>264000</v>
      </c>
      <c r="J725" s="4">
        <v>54736000</v>
      </c>
    </row>
    <row r="726" spans="1:10">
      <c r="A726" s="4">
        <v>10</v>
      </c>
      <c r="B726">
        <v>39</v>
      </c>
      <c r="C726" t="s">
        <v>3687</v>
      </c>
      <c r="D726">
        <v>29109382</v>
      </c>
      <c r="E726" t="s">
        <v>54</v>
      </c>
      <c r="F726" t="s">
        <v>5268</v>
      </c>
      <c r="G726" s="4">
        <v>92000000</v>
      </c>
      <c r="H726" s="4">
        <v>13709034</v>
      </c>
      <c r="I726" s="4">
        <v>441600</v>
      </c>
      <c r="J726" s="4">
        <v>77849366</v>
      </c>
    </row>
    <row r="727" spans="1:10">
      <c r="A727" s="4">
        <v>10</v>
      </c>
      <c r="B727">
        <v>40</v>
      </c>
      <c r="C727" t="s">
        <v>110</v>
      </c>
      <c r="D727">
        <v>1073602744</v>
      </c>
      <c r="E727" t="s">
        <v>54</v>
      </c>
      <c r="F727" t="s">
        <v>5267</v>
      </c>
      <c r="G727" s="4">
        <v>29000000</v>
      </c>
      <c r="H727" s="4">
        <v>0</v>
      </c>
      <c r="I727" s="4">
        <v>139200</v>
      </c>
      <c r="J727" s="4">
        <v>28860800</v>
      </c>
    </row>
    <row r="728" spans="1:10">
      <c r="A728" s="4">
        <v>10</v>
      </c>
      <c r="B728">
        <v>41</v>
      </c>
      <c r="C728" t="s">
        <v>3795</v>
      </c>
      <c r="D728">
        <v>52086547</v>
      </c>
      <c r="E728" t="s">
        <v>45</v>
      </c>
      <c r="F728" t="s">
        <v>5268</v>
      </c>
      <c r="G728" s="4">
        <v>46000000</v>
      </c>
      <c r="H728" s="4">
        <v>22167602</v>
      </c>
      <c r="I728" s="4">
        <v>0</v>
      </c>
      <c r="J728" s="4">
        <v>23832398</v>
      </c>
    </row>
    <row r="729" spans="1:10">
      <c r="A729" s="4">
        <v>10</v>
      </c>
      <c r="B729">
        <v>42</v>
      </c>
      <c r="C729" t="s">
        <v>3900</v>
      </c>
      <c r="D729">
        <v>79900192</v>
      </c>
      <c r="E729" t="s">
        <v>45</v>
      </c>
      <c r="F729" t="s">
        <v>5268</v>
      </c>
      <c r="G729" s="4">
        <v>41000000</v>
      </c>
      <c r="H729" s="4">
        <v>6232566</v>
      </c>
      <c r="I729" s="4">
        <v>0</v>
      </c>
      <c r="J729" s="4">
        <v>34767434</v>
      </c>
    </row>
    <row r="730" spans="1:10">
      <c r="A730" s="4">
        <v>10</v>
      </c>
      <c r="B730">
        <v>43</v>
      </c>
      <c r="C730" t="s">
        <v>3721</v>
      </c>
      <c r="D730">
        <v>1031162347</v>
      </c>
      <c r="E730" t="s">
        <v>54</v>
      </c>
      <c r="F730" t="s">
        <v>5267</v>
      </c>
      <c r="G730" s="4">
        <v>12000000</v>
      </c>
      <c r="H730" s="4">
        <v>0</v>
      </c>
      <c r="I730" s="4">
        <v>57600</v>
      </c>
      <c r="J730" s="4">
        <v>11942400</v>
      </c>
    </row>
    <row r="731" spans="1:10">
      <c r="A731" s="4">
        <v>10</v>
      </c>
      <c r="B731">
        <v>44</v>
      </c>
      <c r="C731" t="s">
        <v>3756</v>
      </c>
      <c r="D731">
        <v>1024506791</v>
      </c>
      <c r="E731" t="s">
        <v>54</v>
      </c>
      <c r="F731" t="s">
        <v>5268</v>
      </c>
      <c r="G731" s="4">
        <v>27000000</v>
      </c>
      <c r="H731" s="4">
        <v>12180958</v>
      </c>
      <c r="I731" s="4">
        <v>129600</v>
      </c>
      <c r="J731" s="4">
        <v>14689442</v>
      </c>
    </row>
    <row r="732" spans="1:10">
      <c r="A732" s="4">
        <v>10</v>
      </c>
      <c r="B732">
        <v>45</v>
      </c>
      <c r="C732" t="s">
        <v>3876</v>
      </c>
      <c r="D732">
        <v>1013614451</v>
      </c>
      <c r="E732" t="s">
        <v>54</v>
      </c>
      <c r="F732" t="s">
        <v>5267</v>
      </c>
      <c r="G732" s="4">
        <v>40000000</v>
      </c>
      <c r="H732" s="4">
        <v>0</v>
      </c>
      <c r="I732" s="4">
        <v>192000</v>
      </c>
      <c r="J732" s="4">
        <v>39808000</v>
      </c>
    </row>
    <row r="733" spans="1:10">
      <c r="A733" s="4">
        <v>10</v>
      </c>
      <c r="B733">
        <v>46</v>
      </c>
      <c r="C733" t="s">
        <v>3833</v>
      </c>
      <c r="D733">
        <v>80750903</v>
      </c>
      <c r="E733" t="s">
        <v>54</v>
      </c>
      <c r="F733" t="s">
        <v>5267</v>
      </c>
      <c r="G733" s="4">
        <v>65000000</v>
      </c>
      <c r="H733" s="4">
        <v>0</v>
      </c>
      <c r="I733" s="4">
        <v>312000</v>
      </c>
      <c r="J733" s="4">
        <v>64688000</v>
      </c>
    </row>
    <row r="734" spans="1:10">
      <c r="A734" s="4">
        <v>10</v>
      </c>
      <c r="B734">
        <v>47</v>
      </c>
      <c r="C734" t="s">
        <v>3736</v>
      </c>
      <c r="D734">
        <v>1035388416</v>
      </c>
      <c r="E734" t="s">
        <v>54</v>
      </c>
      <c r="F734" t="s">
        <v>5267</v>
      </c>
      <c r="G734" s="4">
        <v>45000000</v>
      </c>
      <c r="H734" s="4">
        <v>0</v>
      </c>
      <c r="I734" s="4">
        <v>216000</v>
      </c>
      <c r="J734" s="4">
        <v>44784000</v>
      </c>
    </row>
    <row r="735" spans="1:10">
      <c r="A735" s="4">
        <v>10</v>
      </c>
      <c r="B735">
        <v>48</v>
      </c>
      <c r="C735" t="s">
        <v>3972</v>
      </c>
      <c r="D735">
        <v>80902841</v>
      </c>
      <c r="E735" t="s">
        <v>54</v>
      </c>
      <c r="F735" t="s">
        <v>5268</v>
      </c>
      <c r="G735" s="4">
        <v>110000000</v>
      </c>
      <c r="H735" s="4">
        <v>63696245</v>
      </c>
      <c r="I735" s="4">
        <v>528000</v>
      </c>
      <c r="J735" s="4">
        <v>45775755</v>
      </c>
    </row>
    <row r="736" spans="1:10">
      <c r="A736" s="4">
        <v>10</v>
      </c>
      <c r="B736">
        <v>49</v>
      </c>
      <c r="C736" t="s">
        <v>3821</v>
      </c>
      <c r="D736">
        <v>4517711</v>
      </c>
      <c r="E736" t="s">
        <v>54</v>
      </c>
      <c r="F736" t="s">
        <v>5267</v>
      </c>
      <c r="G736" s="4">
        <v>60000000</v>
      </c>
      <c r="H736" s="4">
        <v>0</v>
      </c>
      <c r="I736" s="4">
        <v>288000</v>
      </c>
      <c r="J736" s="4">
        <v>59712000</v>
      </c>
    </row>
    <row r="737" spans="1:10">
      <c r="A737" s="4">
        <v>10</v>
      </c>
      <c r="B737">
        <v>50</v>
      </c>
      <c r="C737" t="s">
        <v>3763</v>
      </c>
      <c r="D737">
        <v>80727756</v>
      </c>
      <c r="E737" t="s">
        <v>54</v>
      </c>
      <c r="F737" t="s">
        <v>5267</v>
      </c>
      <c r="G737" s="4">
        <v>90000000</v>
      </c>
      <c r="H737" s="4">
        <v>0</v>
      </c>
      <c r="I737" s="4">
        <v>432000</v>
      </c>
      <c r="J737" s="4">
        <v>89568000</v>
      </c>
    </row>
    <row r="738" spans="1:10">
      <c r="A738" s="4">
        <v>10</v>
      </c>
      <c r="B738">
        <v>51</v>
      </c>
      <c r="C738" t="s">
        <v>3817</v>
      </c>
      <c r="D738">
        <v>1093745653</v>
      </c>
      <c r="E738" t="s">
        <v>54</v>
      </c>
      <c r="F738" t="s">
        <v>5267</v>
      </c>
      <c r="G738" s="4">
        <v>45000000</v>
      </c>
      <c r="H738" s="4">
        <v>0</v>
      </c>
      <c r="I738" s="4">
        <v>216000</v>
      </c>
      <c r="J738" s="4">
        <v>44784000</v>
      </c>
    </row>
    <row r="739" spans="1:10">
      <c r="A739" s="4">
        <v>10</v>
      </c>
      <c r="B739">
        <v>52</v>
      </c>
      <c r="C739" t="s">
        <v>3841</v>
      </c>
      <c r="D739">
        <v>5864740</v>
      </c>
      <c r="E739" t="s">
        <v>54</v>
      </c>
      <c r="F739" t="s">
        <v>5267</v>
      </c>
      <c r="G739" s="4">
        <v>19000000</v>
      </c>
      <c r="H739" s="4">
        <v>0</v>
      </c>
      <c r="I739" s="4">
        <v>91200</v>
      </c>
      <c r="J739" s="4">
        <v>18908800</v>
      </c>
    </row>
    <row r="740" spans="1:10">
      <c r="A740" s="4">
        <v>10</v>
      </c>
      <c r="B740">
        <v>53</v>
      </c>
      <c r="C740" t="s">
        <v>3777</v>
      </c>
      <c r="D740">
        <v>1079508633</v>
      </c>
      <c r="E740" t="s">
        <v>54</v>
      </c>
      <c r="F740" t="s">
        <v>5268</v>
      </c>
      <c r="G740" s="4">
        <v>30000000</v>
      </c>
      <c r="H740" s="4">
        <v>3032166</v>
      </c>
      <c r="I740" s="4">
        <v>144000</v>
      </c>
      <c r="J740" s="4">
        <v>26823834</v>
      </c>
    </row>
    <row r="741" spans="1:10">
      <c r="A741" s="4">
        <v>10</v>
      </c>
      <c r="B741">
        <v>54</v>
      </c>
      <c r="C741" t="s">
        <v>3825</v>
      </c>
      <c r="D741">
        <v>1057579992</v>
      </c>
      <c r="E741" t="s">
        <v>54</v>
      </c>
      <c r="F741" t="s">
        <v>5267</v>
      </c>
      <c r="G741" s="4">
        <v>80000000</v>
      </c>
      <c r="H741" s="4">
        <v>0</v>
      </c>
      <c r="I741" s="4">
        <v>384000</v>
      </c>
      <c r="J741" s="4">
        <v>79616000</v>
      </c>
    </row>
    <row r="742" spans="1:10">
      <c r="A742" s="4">
        <v>10</v>
      </c>
      <c r="B742">
        <v>55</v>
      </c>
      <c r="C742" t="s">
        <v>6792</v>
      </c>
      <c r="D742">
        <v>1037600975</v>
      </c>
      <c r="E742" t="s">
        <v>54</v>
      </c>
      <c r="F742" t="s">
        <v>5267</v>
      </c>
      <c r="G742" s="4">
        <v>52000000</v>
      </c>
      <c r="H742" s="4">
        <v>0</v>
      </c>
      <c r="I742" s="4">
        <v>249600</v>
      </c>
      <c r="J742" s="4">
        <v>51750400</v>
      </c>
    </row>
    <row r="743" spans="1:10">
      <c r="A743" s="4">
        <v>10</v>
      </c>
      <c r="B743">
        <v>56</v>
      </c>
      <c r="C743" t="s">
        <v>3880</v>
      </c>
      <c r="D743">
        <v>86082387</v>
      </c>
      <c r="E743" t="s">
        <v>54</v>
      </c>
      <c r="F743" t="s">
        <v>5267</v>
      </c>
      <c r="G743" s="4">
        <v>40000000</v>
      </c>
      <c r="H743" s="4">
        <v>0</v>
      </c>
      <c r="I743" s="4">
        <v>192000</v>
      </c>
      <c r="J743" s="4">
        <v>39808000</v>
      </c>
    </row>
    <row r="744" spans="1:10">
      <c r="A744" s="4">
        <v>10</v>
      </c>
      <c r="B744">
        <v>57</v>
      </c>
      <c r="C744" t="s">
        <v>3958</v>
      </c>
      <c r="D744">
        <v>1101754546</v>
      </c>
      <c r="E744" t="s">
        <v>54</v>
      </c>
      <c r="F744" t="s">
        <v>5267</v>
      </c>
      <c r="G744" s="4">
        <v>20000000</v>
      </c>
      <c r="H744" s="4">
        <v>0</v>
      </c>
      <c r="I744" s="4">
        <v>96000</v>
      </c>
      <c r="J744" s="4">
        <v>19904000</v>
      </c>
    </row>
    <row r="745" spans="1:10">
      <c r="A745" s="4">
        <v>10</v>
      </c>
      <c r="B745">
        <v>58</v>
      </c>
      <c r="C745" t="s">
        <v>3960</v>
      </c>
      <c r="D745">
        <v>1075215974</v>
      </c>
      <c r="E745" t="s">
        <v>54</v>
      </c>
      <c r="F745" t="s">
        <v>5267</v>
      </c>
      <c r="G745" s="4">
        <v>30000000</v>
      </c>
      <c r="H745" s="4">
        <v>0</v>
      </c>
      <c r="I745" s="4">
        <v>144000</v>
      </c>
      <c r="J745" s="4">
        <v>29856000</v>
      </c>
    </row>
    <row r="746" spans="1:10">
      <c r="A746" s="4">
        <v>10</v>
      </c>
      <c r="B746">
        <v>59</v>
      </c>
      <c r="C746" t="s">
        <v>3861</v>
      </c>
      <c r="D746">
        <v>1095484510</v>
      </c>
      <c r="E746" t="s">
        <v>54</v>
      </c>
      <c r="F746" t="s">
        <v>5267</v>
      </c>
      <c r="G746" s="4">
        <v>16000000</v>
      </c>
      <c r="H746" s="4">
        <v>0</v>
      </c>
      <c r="I746" s="4">
        <v>76800</v>
      </c>
      <c r="J746" s="4">
        <v>15923200</v>
      </c>
    </row>
    <row r="747" spans="1:10">
      <c r="A747" s="4">
        <v>10</v>
      </c>
      <c r="B747">
        <v>60</v>
      </c>
      <c r="C747" t="s">
        <v>3956</v>
      </c>
      <c r="D747">
        <v>1016018852</v>
      </c>
      <c r="E747" t="s">
        <v>54</v>
      </c>
      <c r="F747" t="s">
        <v>5267</v>
      </c>
      <c r="G747" s="4">
        <v>11000000</v>
      </c>
      <c r="H747" s="4">
        <v>0</v>
      </c>
      <c r="I747" s="4">
        <v>52800</v>
      </c>
      <c r="J747" s="4">
        <v>10947200</v>
      </c>
    </row>
    <row r="748" spans="1:10">
      <c r="A748" s="4">
        <v>10</v>
      </c>
      <c r="B748">
        <v>61</v>
      </c>
      <c r="C748" t="s">
        <v>6793</v>
      </c>
      <c r="D748">
        <v>74381005</v>
      </c>
      <c r="E748" t="s">
        <v>54</v>
      </c>
      <c r="F748" t="s">
        <v>5267</v>
      </c>
      <c r="G748" s="4">
        <v>83000000</v>
      </c>
      <c r="H748" s="4">
        <v>0</v>
      </c>
      <c r="I748" s="4">
        <v>398400</v>
      </c>
      <c r="J748" s="4">
        <v>82601600</v>
      </c>
    </row>
    <row r="749" spans="1:10">
      <c r="A749" s="4">
        <v>10</v>
      </c>
      <c r="B749">
        <v>62</v>
      </c>
      <c r="C749" t="s">
        <v>3926</v>
      </c>
      <c r="D749">
        <v>1071888523</v>
      </c>
      <c r="E749" t="s">
        <v>54</v>
      </c>
      <c r="F749" t="s">
        <v>5267</v>
      </c>
      <c r="G749" s="4">
        <v>12000000</v>
      </c>
      <c r="H749" s="4">
        <v>0</v>
      </c>
      <c r="I749" s="4">
        <v>57600</v>
      </c>
      <c r="J749" s="4">
        <v>11942400</v>
      </c>
    </row>
    <row r="750" spans="1:10">
      <c r="A750" s="4">
        <v>10</v>
      </c>
      <c r="B750">
        <v>63</v>
      </c>
      <c r="C750" t="s">
        <v>3942</v>
      </c>
      <c r="D750">
        <v>81754121</v>
      </c>
      <c r="E750" t="s">
        <v>54</v>
      </c>
      <c r="F750" t="s">
        <v>5268</v>
      </c>
      <c r="G750" s="4">
        <v>44000000</v>
      </c>
      <c r="H750" s="4">
        <v>7925749</v>
      </c>
      <c r="I750" s="4">
        <v>211200</v>
      </c>
      <c r="J750" s="4">
        <v>35863051</v>
      </c>
    </row>
    <row r="751" spans="1:10">
      <c r="A751" s="4">
        <v>10</v>
      </c>
      <c r="B751">
        <v>64</v>
      </c>
      <c r="C751" t="s">
        <v>3966</v>
      </c>
      <c r="D751">
        <v>63561427</v>
      </c>
      <c r="E751" t="s">
        <v>54</v>
      </c>
      <c r="F751" t="s">
        <v>5267</v>
      </c>
      <c r="G751" s="4">
        <v>40000000</v>
      </c>
      <c r="H751" s="4">
        <v>0</v>
      </c>
      <c r="I751" s="4">
        <v>192000</v>
      </c>
      <c r="J751" s="4">
        <v>39808000</v>
      </c>
    </row>
    <row r="752" spans="1:10">
      <c r="A752" s="4">
        <v>10</v>
      </c>
      <c r="B752">
        <v>65</v>
      </c>
      <c r="C752" t="s">
        <v>6794</v>
      </c>
      <c r="D752">
        <v>1049627883</v>
      </c>
      <c r="E752" t="s">
        <v>54</v>
      </c>
      <c r="F752" t="s">
        <v>5267</v>
      </c>
      <c r="G752" s="4">
        <v>85000000</v>
      </c>
      <c r="H752" s="4">
        <v>0</v>
      </c>
      <c r="I752" s="4">
        <v>408000</v>
      </c>
      <c r="J752" s="4">
        <v>84592000</v>
      </c>
    </row>
    <row r="753" spans="1:10">
      <c r="A753" s="4">
        <v>10</v>
      </c>
      <c r="B753">
        <v>66</v>
      </c>
      <c r="C753" t="s">
        <v>6795</v>
      </c>
      <c r="D753">
        <v>1090435322</v>
      </c>
      <c r="E753" t="s">
        <v>54</v>
      </c>
      <c r="F753" t="s">
        <v>5267</v>
      </c>
      <c r="G753" s="4">
        <v>40000000</v>
      </c>
      <c r="H753" s="4">
        <v>0</v>
      </c>
      <c r="I753" s="4">
        <v>192000</v>
      </c>
      <c r="J753" s="4">
        <v>39808000</v>
      </c>
    </row>
    <row r="754" spans="1:10">
      <c r="A754" s="4">
        <v>10</v>
      </c>
      <c r="B754">
        <v>67</v>
      </c>
      <c r="C754" t="s">
        <v>3976</v>
      </c>
      <c r="D754">
        <v>1088271743</v>
      </c>
      <c r="E754" t="s">
        <v>54</v>
      </c>
      <c r="F754" t="s">
        <v>5267</v>
      </c>
      <c r="G754" s="4">
        <v>35000000</v>
      </c>
      <c r="H754" s="4">
        <v>0</v>
      </c>
      <c r="I754" s="4">
        <v>168000</v>
      </c>
      <c r="J754" s="4">
        <v>34832000</v>
      </c>
    </row>
    <row r="755" spans="1:10">
      <c r="A755" s="4">
        <v>10</v>
      </c>
      <c r="B755">
        <v>68</v>
      </c>
      <c r="C755" t="s">
        <v>3783</v>
      </c>
      <c r="D755">
        <v>80072894</v>
      </c>
      <c r="E755" t="s">
        <v>54</v>
      </c>
      <c r="F755" t="s">
        <v>5267</v>
      </c>
      <c r="G755" s="4">
        <v>15000000</v>
      </c>
      <c r="H755" s="4">
        <v>0</v>
      </c>
      <c r="I755" s="4">
        <v>72000</v>
      </c>
      <c r="J755" s="4">
        <v>14928000</v>
      </c>
    </row>
    <row r="756" spans="1:10">
      <c r="A756" s="4">
        <v>10</v>
      </c>
      <c r="B756">
        <v>69</v>
      </c>
      <c r="C756" t="s">
        <v>3528</v>
      </c>
      <c r="D756">
        <v>43110545</v>
      </c>
      <c r="E756" t="s">
        <v>54</v>
      </c>
      <c r="F756" t="s">
        <v>5267</v>
      </c>
      <c r="G756" s="4">
        <v>40000000</v>
      </c>
      <c r="H756" s="4">
        <v>0</v>
      </c>
      <c r="I756" s="4">
        <v>192000</v>
      </c>
      <c r="J756" s="4">
        <v>39808000</v>
      </c>
    </row>
    <row r="757" spans="1:10">
      <c r="A757" s="4">
        <v>10</v>
      </c>
      <c r="B757">
        <v>70</v>
      </c>
      <c r="C757" t="s">
        <v>3902</v>
      </c>
      <c r="D757">
        <v>80209328</v>
      </c>
      <c r="E757" t="s">
        <v>54</v>
      </c>
      <c r="F757" t="s">
        <v>5267</v>
      </c>
      <c r="G757" s="4">
        <v>13000000</v>
      </c>
      <c r="H757" s="4">
        <v>0</v>
      </c>
      <c r="I757" s="4">
        <v>62400</v>
      </c>
      <c r="J757" s="4">
        <v>12937600</v>
      </c>
    </row>
    <row r="758" spans="1:10">
      <c r="A758" s="4">
        <v>10</v>
      </c>
      <c r="B758">
        <v>71</v>
      </c>
      <c r="C758" t="s">
        <v>3640</v>
      </c>
      <c r="D758">
        <v>14325738</v>
      </c>
      <c r="E758" t="s">
        <v>54</v>
      </c>
      <c r="F758" t="s">
        <v>5268</v>
      </c>
      <c r="G758" s="4">
        <v>100000000</v>
      </c>
      <c r="H758" s="4">
        <v>8225413</v>
      </c>
      <c r="I758" s="4">
        <v>480000</v>
      </c>
      <c r="J758" s="4">
        <v>91294587</v>
      </c>
    </row>
    <row r="759" spans="1:10">
      <c r="A759" s="4">
        <v>10</v>
      </c>
      <c r="B759">
        <v>72</v>
      </c>
      <c r="C759" t="s">
        <v>3614</v>
      </c>
      <c r="D759">
        <v>80794014</v>
      </c>
      <c r="E759" t="s">
        <v>54</v>
      </c>
      <c r="F759" t="s">
        <v>5268</v>
      </c>
      <c r="G759" s="4">
        <v>70000000</v>
      </c>
      <c r="H759" s="4">
        <v>33081951</v>
      </c>
      <c r="I759" s="4">
        <v>336000</v>
      </c>
      <c r="J759" s="4">
        <v>36582049</v>
      </c>
    </row>
    <row r="760" spans="1:10">
      <c r="A760" s="4">
        <v>10</v>
      </c>
      <c r="B760">
        <v>73</v>
      </c>
      <c r="C760" t="s">
        <v>3819</v>
      </c>
      <c r="D760">
        <v>86083124</v>
      </c>
      <c r="E760" t="s">
        <v>54</v>
      </c>
      <c r="F760" t="s">
        <v>5267</v>
      </c>
      <c r="G760" s="4">
        <v>50000000</v>
      </c>
      <c r="H760" s="4">
        <v>0</v>
      </c>
      <c r="I760" s="4">
        <v>240000</v>
      </c>
      <c r="J760" s="4">
        <v>49760000</v>
      </c>
    </row>
    <row r="761" spans="1:10">
      <c r="A761" s="4">
        <v>10</v>
      </c>
      <c r="B761">
        <v>74</v>
      </c>
      <c r="C761" t="s">
        <v>1230</v>
      </c>
      <c r="D761">
        <v>14567350</v>
      </c>
      <c r="E761" t="s">
        <v>54</v>
      </c>
      <c r="F761" t="s">
        <v>5268</v>
      </c>
      <c r="G761" s="4">
        <v>66000000</v>
      </c>
      <c r="H761" s="4">
        <v>3</v>
      </c>
      <c r="I761" s="4">
        <v>316800</v>
      </c>
      <c r="J761" s="4">
        <v>65683197</v>
      </c>
    </row>
    <row r="762" spans="1:10">
      <c r="A762" s="4">
        <v>10</v>
      </c>
      <c r="B762">
        <v>75</v>
      </c>
      <c r="C762" t="s">
        <v>3540</v>
      </c>
      <c r="D762">
        <v>71776683</v>
      </c>
      <c r="E762" t="s">
        <v>54</v>
      </c>
      <c r="F762" t="s">
        <v>5267</v>
      </c>
      <c r="G762" s="4">
        <v>90000000</v>
      </c>
      <c r="H762" s="4">
        <v>0</v>
      </c>
      <c r="I762" s="4">
        <v>432000</v>
      </c>
      <c r="J762" s="4">
        <v>89568000</v>
      </c>
    </row>
    <row r="763" spans="1:10">
      <c r="A763" s="4">
        <v>10</v>
      </c>
      <c r="B763">
        <v>76</v>
      </c>
      <c r="C763" t="s">
        <v>3607</v>
      </c>
      <c r="D763">
        <v>93436676</v>
      </c>
      <c r="E763" t="s">
        <v>54</v>
      </c>
      <c r="F763" t="s">
        <v>5267</v>
      </c>
      <c r="G763" s="4">
        <v>80000000</v>
      </c>
      <c r="H763" s="4">
        <v>0</v>
      </c>
      <c r="I763" s="4">
        <v>384000</v>
      </c>
      <c r="J763" s="4">
        <v>79616000</v>
      </c>
    </row>
    <row r="764" spans="1:10">
      <c r="A764" s="4">
        <v>10</v>
      </c>
      <c r="B764">
        <v>77</v>
      </c>
      <c r="C764" t="s">
        <v>3771</v>
      </c>
      <c r="D764">
        <v>53132483</v>
      </c>
      <c r="E764" t="s">
        <v>54</v>
      </c>
      <c r="F764" t="s">
        <v>5267</v>
      </c>
      <c r="G764" s="4">
        <v>95000000</v>
      </c>
      <c r="H764" s="4">
        <v>0</v>
      </c>
      <c r="I764" s="4">
        <v>456000</v>
      </c>
      <c r="J764" s="4">
        <v>94544000</v>
      </c>
    </row>
    <row r="765" spans="1:10">
      <c r="A765" s="4">
        <v>10</v>
      </c>
      <c r="B765">
        <v>78</v>
      </c>
      <c r="C765" t="s">
        <v>6796</v>
      </c>
      <c r="D765">
        <v>1012325675</v>
      </c>
      <c r="E765" t="s">
        <v>54</v>
      </c>
      <c r="F765" t="s">
        <v>5267</v>
      </c>
      <c r="G765" s="4">
        <v>38000000</v>
      </c>
      <c r="H765" s="4">
        <v>0</v>
      </c>
      <c r="I765" s="4">
        <v>182400</v>
      </c>
      <c r="J765" s="4">
        <v>37817600</v>
      </c>
    </row>
    <row r="766" spans="1:10">
      <c r="A766" s="4">
        <v>10</v>
      </c>
      <c r="B766">
        <v>79</v>
      </c>
      <c r="C766" t="s">
        <v>3671</v>
      </c>
      <c r="D766">
        <v>1032398311</v>
      </c>
      <c r="E766" t="s">
        <v>54</v>
      </c>
      <c r="F766" t="s">
        <v>5267</v>
      </c>
      <c r="G766" s="4">
        <v>23000000</v>
      </c>
      <c r="H766" s="4">
        <v>0</v>
      </c>
      <c r="I766" s="4">
        <v>110400</v>
      </c>
      <c r="J766" s="4">
        <v>22889600</v>
      </c>
    </row>
    <row r="767" spans="1:10">
      <c r="A767" s="4">
        <v>10</v>
      </c>
      <c r="B767">
        <v>80</v>
      </c>
      <c r="C767" t="s">
        <v>3679</v>
      </c>
      <c r="D767">
        <v>4831248</v>
      </c>
      <c r="E767" t="s">
        <v>45</v>
      </c>
      <c r="F767" t="s">
        <v>5267</v>
      </c>
      <c r="G767" s="4">
        <v>30000000</v>
      </c>
      <c r="H767" s="4">
        <v>0</v>
      </c>
      <c r="I767" s="4">
        <v>0</v>
      </c>
      <c r="J767" s="4">
        <v>30000000</v>
      </c>
    </row>
    <row r="768" spans="1:10">
      <c r="A768" s="4">
        <v>10</v>
      </c>
      <c r="B768">
        <v>81</v>
      </c>
      <c r="C768" t="s">
        <v>3624</v>
      </c>
      <c r="D768">
        <v>1014185551</v>
      </c>
      <c r="E768" t="s">
        <v>54</v>
      </c>
      <c r="F768" t="s">
        <v>5267</v>
      </c>
      <c r="G768" s="4">
        <v>92000000</v>
      </c>
      <c r="H768" s="4">
        <v>0</v>
      </c>
      <c r="I768" s="4">
        <v>441600</v>
      </c>
      <c r="J768" s="4">
        <v>91558400</v>
      </c>
    </row>
    <row r="769" spans="1:10">
      <c r="A769" s="4">
        <v>10</v>
      </c>
      <c r="B769">
        <v>82</v>
      </c>
      <c r="C769" t="s">
        <v>513</v>
      </c>
      <c r="D769">
        <v>70328602</v>
      </c>
      <c r="E769" t="s">
        <v>54</v>
      </c>
      <c r="F769" t="s">
        <v>5268</v>
      </c>
      <c r="G769" s="4">
        <v>90000000</v>
      </c>
      <c r="H769" s="4">
        <v>8683751</v>
      </c>
      <c r="I769" s="4">
        <v>432000</v>
      </c>
      <c r="J769" s="4">
        <v>80884249</v>
      </c>
    </row>
    <row r="770" spans="1:10">
      <c r="A770" s="4">
        <v>10</v>
      </c>
      <c r="B770">
        <v>83</v>
      </c>
      <c r="C770" t="s">
        <v>3595</v>
      </c>
      <c r="D770">
        <v>93438387</v>
      </c>
      <c r="E770" t="s">
        <v>54</v>
      </c>
      <c r="F770" t="s">
        <v>5267</v>
      </c>
      <c r="G770" s="4">
        <v>34000000</v>
      </c>
      <c r="H770" s="4">
        <v>0</v>
      </c>
      <c r="I770" s="4">
        <v>163200</v>
      </c>
      <c r="J770" s="4">
        <v>33836800</v>
      </c>
    </row>
    <row r="771" spans="1:10">
      <c r="A771" s="4">
        <v>10</v>
      </c>
      <c r="B771">
        <v>84</v>
      </c>
      <c r="C771" t="s">
        <v>3474</v>
      </c>
      <c r="D771">
        <v>7313061</v>
      </c>
      <c r="E771" t="s">
        <v>45</v>
      </c>
      <c r="F771" t="s">
        <v>5268</v>
      </c>
      <c r="G771" s="4">
        <v>75000000</v>
      </c>
      <c r="H771" s="4">
        <v>21842531</v>
      </c>
      <c r="I771" s="4">
        <v>0</v>
      </c>
      <c r="J771" s="4">
        <v>53157469</v>
      </c>
    </row>
    <row r="772" spans="1:10">
      <c r="A772" s="4">
        <v>10</v>
      </c>
      <c r="B772">
        <v>85</v>
      </c>
      <c r="C772" t="s">
        <v>3703</v>
      </c>
      <c r="D772">
        <v>81740828</v>
      </c>
      <c r="E772" t="s">
        <v>54</v>
      </c>
      <c r="F772" t="s">
        <v>5267</v>
      </c>
      <c r="G772" s="4">
        <v>91000000</v>
      </c>
      <c r="H772" s="4">
        <v>0</v>
      </c>
      <c r="I772" s="4">
        <v>436800</v>
      </c>
      <c r="J772" s="4">
        <v>90563200</v>
      </c>
    </row>
    <row r="773" spans="1:10">
      <c r="A773" s="4">
        <v>10</v>
      </c>
      <c r="B773">
        <v>86</v>
      </c>
      <c r="C773" t="s">
        <v>3534</v>
      </c>
      <c r="D773">
        <v>79777998</v>
      </c>
      <c r="E773" t="s">
        <v>54</v>
      </c>
      <c r="F773" t="s">
        <v>5267</v>
      </c>
      <c r="G773" s="4">
        <v>52000000</v>
      </c>
      <c r="H773" s="4">
        <v>0</v>
      </c>
      <c r="I773" s="4">
        <v>156000</v>
      </c>
      <c r="J773" s="4">
        <v>51844000</v>
      </c>
    </row>
    <row r="774" spans="1:10">
      <c r="A774" s="4">
        <v>10</v>
      </c>
      <c r="B774">
        <v>87</v>
      </c>
      <c r="C774" t="s">
        <v>3526</v>
      </c>
      <c r="D774">
        <v>51915618</v>
      </c>
      <c r="E774" t="s">
        <v>54</v>
      </c>
      <c r="F774" t="s">
        <v>5268</v>
      </c>
      <c r="G774" s="4">
        <v>70000000</v>
      </c>
      <c r="H774" s="4">
        <v>35670919</v>
      </c>
      <c r="I774" s="4">
        <v>210000</v>
      </c>
      <c r="J774" s="4">
        <v>34119081</v>
      </c>
    </row>
    <row r="775" spans="1:10">
      <c r="A775" s="4">
        <v>10</v>
      </c>
      <c r="B775">
        <v>88</v>
      </c>
      <c r="C775" t="s">
        <v>3546</v>
      </c>
      <c r="D775">
        <v>63393446</v>
      </c>
      <c r="E775" t="s">
        <v>54</v>
      </c>
      <c r="F775" t="s">
        <v>5268</v>
      </c>
      <c r="G775" s="4">
        <v>90000000</v>
      </c>
      <c r="H775" s="4">
        <v>5666187</v>
      </c>
      <c r="I775" s="4">
        <v>270000</v>
      </c>
      <c r="J775" s="4">
        <v>84063813</v>
      </c>
    </row>
    <row r="776" spans="1:10">
      <c r="A776" s="4">
        <v>10</v>
      </c>
      <c r="B776">
        <v>89</v>
      </c>
      <c r="C776" t="s">
        <v>3859</v>
      </c>
      <c r="D776">
        <v>40442542</v>
      </c>
      <c r="E776" t="s">
        <v>54</v>
      </c>
      <c r="F776" t="s">
        <v>5268</v>
      </c>
      <c r="G776" s="4">
        <v>142000000</v>
      </c>
      <c r="H776" s="4">
        <v>63129695</v>
      </c>
      <c r="I776" s="4">
        <v>426000</v>
      </c>
      <c r="J776" s="4">
        <v>78444305</v>
      </c>
    </row>
    <row r="777" spans="1:10">
      <c r="A777" s="4">
        <v>10</v>
      </c>
      <c r="B777">
        <v>90</v>
      </c>
      <c r="C777" t="s">
        <v>3918</v>
      </c>
      <c r="D777">
        <v>79920179</v>
      </c>
      <c r="E777" t="s">
        <v>54</v>
      </c>
      <c r="F777" t="s">
        <v>5267</v>
      </c>
      <c r="G777" s="4">
        <v>50000000</v>
      </c>
      <c r="H777" s="4">
        <v>0</v>
      </c>
      <c r="I777" s="4">
        <v>150000</v>
      </c>
      <c r="J777" s="4">
        <v>49850000</v>
      </c>
    </row>
    <row r="778" spans="1:10">
      <c r="A778" s="4">
        <v>10</v>
      </c>
      <c r="B778">
        <v>91</v>
      </c>
      <c r="C778" t="s">
        <v>3626</v>
      </c>
      <c r="D778">
        <v>4247382</v>
      </c>
      <c r="E778" t="s">
        <v>54</v>
      </c>
      <c r="F778" t="s">
        <v>5268</v>
      </c>
      <c r="G778" s="4">
        <v>71000000</v>
      </c>
      <c r="H778" s="4">
        <v>39426975</v>
      </c>
      <c r="I778" s="4">
        <v>213000</v>
      </c>
      <c r="J778" s="4">
        <v>31360025</v>
      </c>
    </row>
    <row r="779" spans="1:10">
      <c r="A779" s="4">
        <v>10</v>
      </c>
      <c r="B779">
        <v>92</v>
      </c>
      <c r="C779" t="s">
        <v>3496</v>
      </c>
      <c r="D779">
        <v>12197099</v>
      </c>
      <c r="E779" t="s">
        <v>54</v>
      </c>
      <c r="F779" t="s">
        <v>5268</v>
      </c>
      <c r="G779" s="4">
        <v>122000000</v>
      </c>
      <c r="H779" s="4">
        <v>89948265</v>
      </c>
      <c r="I779" s="4">
        <v>366000</v>
      </c>
      <c r="J779" s="4">
        <v>31685735</v>
      </c>
    </row>
    <row r="780" spans="1:10">
      <c r="A780" s="4">
        <v>10</v>
      </c>
      <c r="B780">
        <v>93</v>
      </c>
      <c r="C780" t="s">
        <v>6797</v>
      </c>
      <c r="D780">
        <v>88157477</v>
      </c>
      <c r="E780" t="s">
        <v>54</v>
      </c>
      <c r="F780" t="s">
        <v>5267</v>
      </c>
      <c r="G780" s="4">
        <v>100000000</v>
      </c>
      <c r="H780" s="4">
        <v>0</v>
      </c>
      <c r="I780" s="4">
        <v>300000</v>
      </c>
      <c r="J780" s="4">
        <v>99700000</v>
      </c>
    </row>
    <row r="781" spans="1:10">
      <c r="A781" s="4">
        <v>10</v>
      </c>
      <c r="B781">
        <v>94</v>
      </c>
      <c r="C781" t="s">
        <v>3492</v>
      </c>
      <c r="D781">
        <v>79245096</v>
      </c>
      <c r="E781" t="s">
        <v>54</v>
      </c>
      <c r="F781" t="s">
        <v>5267</v>
      </c>
      <c r="G781" s="4">
        <v>70000000</v>
      </c>
      <c r="H781" s="4">
        <v>0</v>
      </c>
      <c r="I781" s="4">
        <v>210000</v>
      </c>
      <c r="J781" s="4">
        <v>69790000</v>
      </c>
    </row>
    <row r="782" spans="1:10">
      <c r="A782" s="4">
        <v>10</v>
      </c>
      <c r="B782">
        <v>95</v>
      </c>
      <c r="C782" t="s">
        <v>3656</v>
      </c>
      <c r="D782">
        <v>80148607</v>
      </c>
      <c r="E782" t="s">
        <v>54</v>
      </c>
      <c r="F782" t="s">
        <v>5267</v>
      </c>
      <c r="G782" s="4">
        <v>26000000</v>
      </c>
      <c r="H782" s="4">
        <v>0</v>
      </c>
      <c r="I782" s="4">
        <v>78000</v>
      </c>
      <c r="J782" s="4">
        <v>25922000</v>
      </c>
    </row>
    <row r="783" spans="1:10">
      <c r="A783" s="4">
        <v>10</v>
      </c>
      <c r="B783">
        <v>96</v>
      </c>
      <c r="C783" t="s">
        <v>3669</v>
      </c>
      <c r="D783">
        <v>88236763</v>
      </c>
      <c r="E783" t="s">
        <v>54</v>
      </c>
      <c r="F783" t="s">
        <v>5268</v>
      </c>
      <c r="G783" s="4">
        <v>75000000</v>
      </c>
      <c r="H783" s="4">
        <v>603907</v>
      </c>
      <c r="I783" s="4">
        <v>225000</v>
      </c>
      <c r="J783" s="4">
        <v>74171093</v>
      </c>
    </row>
    <row r="784" spans="1:10">
      <c r="A784" s="4">
        <v>10</v>
      </c>
      <c r="B784">
        <v>97</v>
      </c>
      <c r="C784" t="s">
        <v>3751</v>
      </c>
      <c r="D784">
        <v>6500228</v>
      </c>
      <c r="E784" t="s">
        <v>54</v>
      </c>
      <c r="F784" t="s">
        <v>5267</v>
      </c>
      <c r="G784" s="4">
        <v>18000000</v>
      </c>
      <c r="H784" s="4">
        <v>0</v>
      </c>
      <c r="I784" s="4">
        <v>54000</v>
      </c>
      <c r="J784" s="4">
        <v>17946000</v>
      </c>
    </row>
    <row r="785" spans="1:10">
      <c r="A785" s="4">
        <v>10</v>
      </c>
      <c r="B785">
        <v>98</v>
      </c>
      <c r="C785" t="s">
        <v>3708</v>
      </c>
      <c r="D785">
        <v>91109953</v>
      </c>
      <c r="E785" t="s">
        <v>54</v>
      </c>
      <c r="F785" t="s">
        <v>5267</v>
      </c>
      <c r="G785" s="4">
        <v>70000000</v>
      </c>
      <c r="H785" s="4">
        <v>0</v>
      </c>
      <c r="I785" s="4">
        <v>210000</v>
      </c>
      <c r="J785" s="4">
        <v>69790000</v>
      </c>
    </row>
    <row r="786" spans="1:10">
      <c r="A786" s="4">
        <v>10</v>
      </c>
      <c r="B786">
        <v>99</v>
      </c>
      <c r="C786" t="s">
        <v>3849</v>
      </c>
      <c r="D786">
        <v>15923263</v>
      </c>
      <c r="E786" t="s">
        <v>54</v>
      </c>
      <c r="F786" t="s">
        <v>5267</v>
      </c>
      <c r="G786" s="4">
        <v>100000000</v>
      </c>
      <c r="H786" s="4">
        <v>0</v>
      </c>
      <c r="I786" s="4">
        <v>300000</v>
      </c>
      <c r="J786" s="4">
        <v>99700000</v>
      </c>
    </row>
    <row r="787" spans="1:10">
      <c r="A787" s="4">
        <v>10</v>
      </c>
      <c r="B787">
        <v>100</v>
      </c>
      <c r="C787" t="s">
        <v>3585</v>
      </c>
      <c r="D787">
        <v>80117861</v>
      </c>
      <c r="E787" t="s">
        <v>54</v>
      </c>
      <c r="F787" t="s">
        <v>5268</v>
      </c>
      <c r="G787" s="4">
        <v>101000000</v>
      </c>
      <c r="H787" s="4">
        <v>30594243</v>
      </c>
      <c r="I787" s="4">
        <v>303000</v>
      </c>
      <c r="J787" s="4">
        <v>70102757</v>
      </c>
    </row>
    <row r="788" spans="1:10">
      <c r="A788" s="4">
        <v>10</v>
      </c>
      <c r="B788">
        <v>101</v>
      </c>
      <c r="C788" t="s">
        <v>3500</v>
      </c>
      <c r="D788">
        <v>53071657</v>
      </c>
      <c r="E788" t="s">
        <v>54</v>
      </c>
      <c r="F788" t="s">
        <v>5268</v>
      </c>
      <c r="G788" s="4">
        <v>100000000</v>
      </c>
      <c r="H788" s="4">
        <v>30924338</v>
      </c>
      <c r="I788" s="4">
        <v>300000</v>
      </c>
      <c r="J788" s="4">
        <v>68775662</v>
      </c>
    </row>
    <row r="789" spans="1:10">
      <c r="A789" s="4">
        <v>10</v>
      </c>
      <c r="B789">
        <v>102</v>
      </c>
      <c r="C789" t="s">
        <v>3461</v>
      </c>
      <c r="D789">
        <v>79736675</v>
      </c>
      <c r="E789" t="s">
        <v>54</v>
      </c>
      <c r="F789" t="s">
        <v>5268</v>
      </c>
      <c r="G789" s="4">
        <v>11000000</v>
      </c>
      <c r="H789" s="4">
        <v>1750886</v>
      </c>
      <c r="I789" s="4">
        <v>33000</v>
      </c>
      <c r="J789" s="4">
        <v>9216114</v>
      </c>
    </row>
    <row r="790" spans="1:10">
      <c r="A790" s="4">
        <v>10</v>
      </c>
      <c r="B790">
        <v>103</v>
      </c>
      <c r="C790" t="s">
        <v>3438</v>
      </c>
      <c r="D790">
        <v>7335296</v>
      </c>
      <c r="E790" t="s">
        <v>54</v>
      </c>
      <c r="F790" t="s">
        <v>5268</v>
      </c>
      <c r="G790" s="4">
        <v>75000000</v>
      </c>
      <c r="H790" s="4">
        <v>383642</v>
      </c>
      <c r="I790" s="4">
        <v>225000</v>
      </c>
      <c r="J790" s="4">
        <v>74391358</v>
      </c>
    </row>
    <row r="791" spans="1:10">
      <c r="A791" s="4">
        <v>10</v>
      </c>
      <c r="B791">
        <v>104</v>
      </c>
      <c r="C791" t="s">
        <v>3552</v>
      </c>
      <c r="D791">
        <v>86064830</v>
      </c>
      <c r="E791" t="s">
        <v>54</v>
      </c>
      <c r="F791" t="s">
        <v>5267</v>
      </c>
      <c r="G791" s="4">
        <v>35000000</v>
      </c>
      <c r="H791" s="4">
        <v>0</v>
      </c>
      <c r="I791" s="4">
        <v>105000</v>
      </c>
      <c r="J791" s="4">
        <v>34895000</v>
      </c>
    </row>
    <row r="792" spans="1:10">
      <c r="A792" s="4">
        <v>10</v>
      </c>
      <c r="B792">
        <v>105</v>
      </c>
      <c r="C792" t="s">
        <v>3490</v>
      </c>
      <c r="D792">
        <v>10765937</v>
      </c>
      <c r="E792" t="s">
        <v>54</v>
      </c>
      <c r="F792" t="s">
        <v>5268</v>
      </c>
      <c r="G792" s="4">
        <v>95000000</v>
      </c>
      <c r="H792" s="4">
        <v>1981103</v>
      </c>
      <c r="I792" s="4">
        <v>285000</v>
      </c>
      <c r="J792" s="4">
        <v>92733897</v>
      </c>
    </row>
    <row r="793" spans="1:10">
      <c r="A793" s="4">
        <v>10</v>
      </c>
      <c r="B793">
        <v>106</v>
      </c>
      <c r="C793" t="s">
        <v>3928</v>
      </c>
      <c r="D793">
        <v>74302258</v>
      </c>
      <c r="E793" t="s">
        <v>54</v>
      </c>
      <c r="F793" t="s">
        <v>5268</v>
      </c>
      <c r="G793" s="4">
        <v>60000000</v>
      </c>
      <c r="H793" s="4">
        <v>22159722</v>
      </c>
      <c r="I793" s="4">
        <v>180000</v>
      </c>
      <c r="J793" s="4">
        <v>37660278</v>
      </c>
    </row>
    <row r="794" spans="1:10">
      <c r="A794" s="4">
        <v>10</v>
      </c>
      <c r="B794">
        <v>107</v>
      </c>
      <c r="C794" t="s">
        <v>3457</v>
      </c>
      <c r="D794">
        <v>79810532</v>
      </c>
      <c r="E794" t="s">
        <v>54</v>
      </c>
      <c r="F794" t="s">
        <v>5268</v>
      </c>
      <c r="G794" s="4">
        <v>105000000</v>
      </c>
      <c r="H794" s="4">
        <v>84905275</v>
      </c>
      <c r="I794" s="4">
        <v>315000</v>
      </c>
      <c r="J794" s="4">
        <v>19779725</v>
      </c>
    </row>
    <row r="795" spans="1:10">
      <c r="A795" s="4">
        <v>10</v>
      </c>
      <c r="B795">
        <v>108</v>
      </c>
      <c r="C795" t="s">
        <v>1261</v>
      </c>
      <c r="D795">
        <v>79959671</v>
      </c>
      <c r="E795" t="s">
        <v>54</v>
      </c>
      <c r="F795" t="s">
        <v>5267</v>
      </c>
      <c r="G795" s="4">
        <v>100000000</v>
      </c>
      <c r="H795" s="4">
        <v>0</v>
      </c>
      <c r="I795" s="4">
        <v>300000</v>
      </c>
      <c r="J795" s="4">
        <v>99700000</v>
      </c>
    </row>
    <row r="796" spans="1:10">
      <c r="A796" s="4">
        <v>11</v>
      </c>
      <c r="B796">
        <v>1</v>
      </c>
      <c r="C796" t="s">
        <v>3441</v>
      </c>
      <c r="D796">
        <v>1052390362</v>
      </c>
      <c r="E796" t="s">
        <v>54</v>
      </c>
      <c r="F796" t="s">
        <v>5267</v>
      </c>
      <c r="G796" s="4">
        <v>56000000</v>
      </c>
      <c r="H796" s="4">
        <v>0</v>
      </c>
      <c r="I796" s="4">
        <v>89600</v>
      </c>
      <c r="J796" s="4">
        <v>55910400</v>
      </c>
    </row>
    <row r="797" spans="1:10">
      <c r="A797" s="4">
        <v>11</v>
      </c>
      <c r="B797">
        <v>2</v>
      </c>
      <c r="C797" t="s">
        <v>3773</v>
      </c>
      <c r="D797">
        <v>71262313</v>
      </c>
      <c r="E797" t="s">
        <v>54</v>
      </c>
      <c r="F797" t="s">
        <v>5267</v>
      </c>
      <c r="G797" s="4">
        <v>100000000</v>
      </c>
      <c r="H797" s="4">
        <v>0</v>
      </c>
      <c r="I797" s="4">
        <v>160000</v>
      </c>
      <c r="J797" s="4">
        <v>99840000</v>
      </c>
    </row>
    <row r="798" spans="1:10">
      <c r="A798" s="4">
        <v>11</v>
      </c>
      <c r="B798">
        <v>3</v>
      </c>
      <c r="C798" t="s">
        <v>3924</v>
      </c>
      <c r="D798">
        <v>87473139</v>
      </c>
      <c r="E798" t="s">
        <v>54</v>
      </c>
      <c r="F798" t="s">
        <v>5267</v>
      </c>
      <c r="G798" s="4">
        <v>117000000</v>
      </c>
      <c r="H798" s="4">
        <v>0</v>
      </c>
      <c r="I798" s="4">
        <v>187200</v>
      </c>
      <c r="J798" s="4">
        <v>116812800</v>
      </c>
    </row>
    <row r="799" spans="1:10">
      <c r="A799" s="4">
        <v>11</v>
      </c>
      <c r="B799">
        <v>4</v>
      </c>
      <c r="C799" t="s">
        <v>3723</v>
      </c>
      <c r="D799">
        <v>7187452</v>
      </c>
      <c r="E799" t="s">
        <v>54</v>
      </c>
      <c r="F799" t="s">
        <v>5267</v>
      </c>
      <c r="G799" s="4">
        <v>70000000</v>
      </c>
      <c r="H799" s="4">
        <v>0</v>
      </c>
      <c r="I799" s="4">
        <v>112000</v>
      </c>
      <c r="J799" s="4">
        <v>69888000</v>
      </c>
    </row>
    <row r="800" spans="1:10">
      <c r="A800" s="4">
        <v>11</v>
      </c>
      <c r="B800">
        <v>5</v>
      </c>
      <c r="C800" t="s">
        <v>3815</v>
      </c>
      <c r="D800">
        <v>88268810</v>
      </c>
      <c r="E800" t="s">
        <v>54</v>
      </c>
      <c r="F800" t="s">
        <v>5267</v>
      </c>
      <c r="G800" s="4">
        <v>58000000</v>
      </c>
      <c r="H800" s="4">
        <v>0</v>
      </c>
      <c r="I800" s="4">
        <v>92800</v>
      </c>
      <c r="J800" s="4">
        <v>57907200</v>
      </c>
    </row>
    <row r="801" spans="1:10">
      <c r="A801" s="4">
        <v>11</v>
      </c>
      <c r="B801">
        <v>6</v>
      </c>
      <c r="C801" t="s">
        <v>6798</v>
      </c>
      <c r="D801">
        <v>1086548003</v>
      </c>
      <c r="E801" t="s">
        <v>54</v>
      </c>
      <c r="F801" t="s">
        <v>5267</v>
      </c>
      <c r="G801" s="4">
        <v>83000000</v>
      </c>
      <c r="H801" s="4">
        <v>0</v>
      </c>
      <c r="I801" s="4">
        <v>132800</v>
      </c>
      <c r="J801" s="4">
        <v>82867200</v>
      </c>
    </row>
    <row r="802" spans="1:10">
      <c r="A802" s="4">
        <v>11</v>
      </c>
      <c r="B802">
        <v>7</v>
      </c>
      <c r="C802" t="s">
        <v>3940</v>
      </c>
      <c r="D802">
        <v>1109265797</v>
      </c>
      <c r="E802" t="s">
        <v>54</v>
      </c>
      <c r="F802" t="s">
        <v>5267</v>
      </c>
      <c r="G802" s="4">
        <v>64000000</v>
      </c>
      <c r="H802" s="4">
        <v>0</v>
      </c>
      <c r="I802" s="4">
        <v>102400</v>
      </c>
      <c r="J802" s="4">
        <v>63897600</v>
      </c>
    </row>
    <row r="803" spans="1:10">
      <c r="A803" s="4">
        <v>11</v>
      </c>
      <c r="B803">
        <v>8</v>
      </c>
      <c r="C803" t="s">
        <v>3952</v>
      </c>
      <c r="D803">
        <v>74080498</v>
      </c>
      <c r="E803" t="s">
        <v>54</v>
      </c>
      <c r="F803" t="s">
        <v>5267</v>
      </c>
      <c r="G803" s="4">
        <v>80000000</v>
      </c>
      <c r="H803" s="4">
        <v>0</v>
      </c>
      <c r="I803" s="4">
        <v>128000</v>
      </c>
      <c r="J803" s="4">
        <v>79872000</v>
      </c>
    </row>
    <row r="804" spans="1:10">
      <c r="A804" s="4">
        <v>11</v>
      </c>
      <c r="B804">
        <v>9</v>
      </c>
      <c r="C804" t="s">
        <v>3934</v>
      </c>
      <c r="D804">
        <v>1094882110</v>
      </c>
      <c r="E804" t="s">
        <v>54</v>
      </c>
      <c r="F804" t="s">
        <v>5268</v>
      </c>
      <c r="G804" s="4">
        <v>19000000</v>
      </c>
      <c r="H804" s="4">
        <v>10837595</v>
      </c>
      <c r="I804" s="4">
        <v>30400</v>
      </c>
      <c r="J804" s="4">
        <v>8132005</v>
      </c>
    </row>
    <row r="805" spans="1:10">
      <c r="A805" s="4">
        <v>11</v>
      </c>
      <c r="B805">
        <v>10</v>
      </c>
      <c r="C805" t="s">
        <v>3906</v>
      </c>
      <c r="D805">
        <v>1022374051</v>
      </c>
      <c r="E805" t="s">
        <v>54</v>
      </c>
      <c r="F805" t="s">
        <v>5267</v>
      </c>
      <c r="G805" s="4">
        <v>50000000</v>
      </c>
      <c r="H805" s="4">
        <v>0</v>
      </c>
      <c r="I805" s="4">
        <v>80000</v>
      </c>
      <c r="J805" s="4">
        <v>49920000</v>
      </c>
    </row>
    <row r="806" spans="1:10">
      <c r="A806" s="4">
        <v>11</v>
      </c>
      <c r="B806">
        <v>11</v>
      </c>
      <c r="C806" t="s">
        <v>3892</v>
      </c>
      <c r="D806">
        <v>1012388321</v>
      </c>
      <c r="E806" t="s">
        <v>54</v>
      </c>
      <c r="F806" t="s">
        <v>5267</v>
      </c>
      <c r="G806" s="4">
        <v>55000000</v>
      </c>
      <c r="H806" s="4">
        <v>0</v>
      </c>
      <c r="I806" s="4">
        <v>88000</v>
      </c>
      <c r="J806" s="4">
        <v>54912000</v>
      </c>
    </row>
    <row r="807" spans="1:10">
      <c r="A807" s="4">
        <v>11</v>
      </c>
      <c r="B807">
        <v>12</v>
      </c>
      <c r="C807" t="s">
        <v>3886</v>
      </c>
      <c r="D807">
        <v>80133052</v>
      </c>
      <c r="E807" t="s">
        <v>54</v>
      </c>
      <c r="F807" t="s">
        <v>5267</v>
      </c>
      <c r="G807" s="4">
        <v>150000000</v>
      </c>
      <c r="H807" s="4">
        <v>0</v>
      </c>
      <c r="I807" s="4">
        <v>240000</v>
      </c>
      <c r="J807" s="4">
        <v>149760000</v>
      </c>
    </row>
    <row r="808" spans="1:10">
      <c r="A808" s="4">
        <v>11</v>
      </c>
      <c r="B808">
        <v>13</v>
      </c>
      <c r="C808" t="s">
        <v>3914</v>
      </c>
      <c r="D808">
        <v>1053337276</v>
      </c>
      <c r="E808" t="s">
        <v>54</v>
      </c>
      <c r="F808" t="s">
        <v>5267</v>
      </c>
      <c r="G808" s="4">
        <v>98000000</v>
      </c>
      <c r="H808" s="4">
        <v>0</v>
      </c>
      <c r="I808" s="4">
        <v>156800</v>
      </c>
      <c r="J808" s="4">
        <v>97843200</v>
      </c>
    </row>
    <row r="809" spans="1:10">
      <c r="A809" s="4">
        <v>11</v>
      </c>
      <c r="B809">
        <v>14</v>
      </c>
      <c r="C809" t="s">
        <v>3894</v>
      </c>
      <c r="D809">
        <v>1069720766</v>
      </c>
      <c r="E809" t="s">
        <v>54</v>
      </c>
      <c r="F809" t="s">
        <v>5268</v>
      </c>
      <c r="G809" s="4">
        <v>55000000</v>
      </c>
      <c r="H809" s="4">
        <v>37754054</v>
      </c>
      <c r="I809" s="4">
        <v>88000</v>
      </c>
      <c r="J809" s="4">
        <v>17157946</v>
      </c>
    </row>
    <row r="810" spans="1:10">
      <c r="A810" s="4">
        <v>11</v>
      </c>
      <c r="B810">
        <v>15</v>
      </c>
      <c r="C810" t="s">
        <v>3835</v>
      </c>
      <c r="D810">
        <v>1098650725</v>
      </c>
      <c r="E810" t="s">
        <v>54</v>
      </c>
      <c r="F810" t="s">
        <v>5267</v>
      </c>
      <c r="G810" s="4">
        <v>12000000</v>
      </c>
      <c r="H810" s="4">
        <v>0</v>
      </c>
      <c r="I810" s="4">
        <v>19200</v>
      </c>
      <c r="J810" s="4">
        <v>11980800</v>
      </c>
    </row>
    <row r="811" spans="1:10">
      <c r="A811" s="4">
        <v>11</v>
      </c>
      <c r="B811">
        <v>16</v>
      </c>
      <c r="C811" t="s">
        <v>3779</v>
      </c>
      <c r="D811">
        <v>80172501</v>
      </c>
      <c r="E811" t="s">
        <v>54</v>
      </c>
      <c r="F811" t="s">
        <v>5267</v>
      </c>
      <c r="G811" s="4">
        <v>70000000</v>
      </c>
      <c r="H811" s="4">
        <v>0</v>
      </c>
      <c r="I811" s="4">
        <v>112000</v>
      </c>
      <c r="J811" s="4">
        <v>69888000</v>
      </c>
    </row>
    <row r="812" spans="1:10">
      <c r="A812" s="4">
        <v>11</v>
      </c>
      <c r="B812">
        <v>17</v>
      </c>
      <c r="C812" t="s">
        <v>3908</v>
      </c>
      <c r="D812">
        <v>80034804</v>
      </c>
      <c r="E812" t="s">
        <v>54</v>
      </c>
      <c r="F812" t="s">
        <v>5267</v>
      </c>
      <c r="G812" s="4">
        <v>100000000</v>
      </c>
      <c r="H812" s="4">
        <v>0</v>
      </c>
      <c r="I812" s="4">
        <v>160000</v>
      </c>
      <c r="J812" s="4">
        <v>99840000</v>
      </c>
    </row>
    <row r="813" spans="1:10">
      <c r="A813" s="4">
        <v>11</v>
      </c>
      <c r="B813">
        <v>18</v>
      </c>
      <c r="C813" t="s">
        <v>2180</v>
      </c>
      <c r="D813">
        <v>13275248</v>
      </c>
      <c r="E813" t="s">
        <v>54</v>
      </c>
      <c r="F813" t="s">
        <v>5268</v>
      </c>
      <c r="G813" s="4">
        <v>118000000</v>
      </c>
      <c r="H813" s="4">
        <v>54829364</v>
      </c>
      <c r="I813" s="4">
        <v>188800</v>
      </c>
      <c r="J813" s="4">
        <v>62981836</v>
      </c>
    </row>
    <row r="814" spans="1:10">
      <c r="A814" s="4">
        <v>11</v>
      </c>
      <c r="B814">
        <v>19</v>
      </c>
      <c r="C814" t="s">
        <v>3855</v>
      </c>
      <c r="D814">
        <v>1018489837</v>
      </c>
      <c r="E814" t="s">
        <v>54</v>
      </c>
      <c r="F814" t="s">
        <v>5267</v>
      </c>
      <c r="G814" s="4">
        <v>30000000</v>
      </c>
      <c r="H814" s="4">
        <v>0</v>
      </c>
      <c r="I814" s="4">
        <v>48000</v>
      </c>
      <c r="J814" s="4">
        <v>29952000</v>
      </c>
    </row>
    <row r="815" spans="1:10">
      <c r="A815" s="4">
        <v>11</v>
      </c>
      <c r="B815">
        <v>20</v>
      </c>
      <c r="C815" t="s">
        <v>3677</v>
      </c>
      <c r="D815">
        <v>1098698226</v>
      </c>
      <c r="E815" t="s">
        <v>54</v>
      </c>
      <c r="F815" t="s">
        <v>5268</v>
      </c>
      <c r="G815" s="4">
        <v>74000000</v>
      </c>
      <c r="H815" s="4">
        <v>42609436</v>
      </c>
      <c r="I815" s="4">
        <v>118400</v>
      </c>
      <c r="J815" s="4">
        <v>31272164</v>
      </c>
    </row>
    <row r="816" spans="1:10">
      <c r="A816" s="4">
        <v>11</v>
      </c>
      <c r="B816">
        <v>21</v>
      </c>
      <c r="C816" t="s">
        <v>3753</v>
      </c>
      <c r="D816">
        <v>1053802085</v>
      </c>
      <c r="E816" t="s">
        <v>54</v>
      </c>
      <c r="F816" t="s">
        <v>5267</v>
      </c>
      <c r="G816" s="4">
        <v>67000000</v>
      </c>
      <c r="H816" s="4">
        <v>0</v>
      </c>
      <c r="I816" s="4">
        <v>107200</v>
      </c>
      <c r="J816" s="4">
        <v>66892800</v>
      </c>
    </row>
    <row r="817" spans="1:10">
      <c r="A817" s="4">
        <v>11</v>
      </c>
      <c r="B817">
        <v>22</v>
      </c>
      <c r="C817" t="s">
        <v>3666</v>
      </c>
      <c r="D817">
        <v>1136879937</v>
      </c>
      <c r="E817" t="s">
        <v>54</v>
      </c>
      <c r="F817" t="s">
        <v>5267</v>
      </c>
      <c r="G817" s="4">
        <v>53000000</v>
      </c>
      <c r="H817" s="4">
        <v>0</v>
      </c>
      <c r="I817" s="4">
        <v>84800</v>
      </c>
      <c r="J817" s="4">
        <v>52915200</v>
      </c>
    </row>
    <row r="818" spans="1:10">
      <c r="A818" s="4">
        <v>11</v>
      </c>
      <c r="B818">
        <v>23</v>
      </c>
      <c r="C818" t="s">
        <v>3662</v>
      </c>
      <c r="D818">
        <v>1097389977</v>
      </c>
      <c r="E818" t="s">
        <v>54</v>
      </c>
      <c r="F818" t="s">
        <v>5267</v>
      </c>
      <c r="G818" s="4">
        <v>70000000</v>
      </c>
      <c r="H818" s="4">
        <v>0</v>
      </c>
      <c r="I818" s="4">
        <v>112000</v>
      </c>
      <c r="J818" s="4">
        <v>69888000</v>
      </c>
    </row>
    <row r="819" spans="1:10">
      <c r="A819" s="4">
        <v>11</v>
      </c>
      <c r="B819">
        <v>24</v>
      </c>
      <c r="C819" t="s">
        <v>3557</v>
      </c>
      <c r="D819">
        <v>1049636611</v>
      </c>
      <c r="E819" t="s">
        <v>54</v>
      </c>
      <c r="F819" t="s">
        <v>5268</v>
      </c>
      <c r="G819" s="4">
        <v>56000000</v>
      </c>
      <c r="H819" s="4">
        <v>23864577</v>
      </c>
      <c r="I819" s="4">
        <v>89600</v>
      </c>
      <c r="J819" s="4">
        <v>32045823</v>
      </c>
    </row>
    <row r="820" spans="1:10">
      <c r="A820" s="4">
        <v>11</v>
      </c>
      <c r="B820">
        <v>25</v>
      </c>
      <c r="C820" t="s">
        <v>3648</v>
      </c>
      <c r="D820">
        <v>80203295</v>
      </c>
      <c r="E820" t="s">
        <v>54</v>
      </c>
      <c r="F820" t="s">
        <v>5267</v>
      </c>
      <c r="G820" s="4">
        <v>127000000</v>
      </c>
      <c r="H820" s="4">
        <v>0</v>
      </c>
      <c r="I820" s="4">
        <v>203200</v>
      </c>
      <c r="J820" s="4">
        <v>126796800</v>
      </c>
    </row>
    <row r="821" spans="1:10">
      <c r="A821" s="4">
        <v>11</v>
      </c>
      <c r="B821">
        <v>26</v>
      </c>
      <c r="C821" t="s">
        <v>1487</v>
      </c>
      <c r="D821">
        <v>1101757693</v>
      </c>
      <c r="E821" t="s">
        <v>54</v>
      </c>
      <c r="F821" t="s">
        <v>5268</v>
      </c>
      <c r="G821" s="4">
        <v>97000000</v>
      </c>
      <c r="H821" s="4">
        <v>14598666</v>
      </c>
      <c r="I821" s="4">
        <v>155200</v>
      </c>
      <c r="J821" s="4">
        <v>82246134</v>
      </c>
    </row>
    <row r="822" spans="1:10">
      <c r="A822" s="4">
        <v>11</v>
      </c>
      <c r="B822">
        <v>27</v>
      </c>
      <c r="C822" t="s">
        <v>3660</v>
      </c>
      <c r="D822">
        <v>1020790581</v>
      </c>
      <c r="E822" t="s">
        <v>54</v>
      </c>
      <c r="F822" t="s">
        <v>5267</v>
      </c>
      <c r="G822" s="4">
        <v>64000000</v>
      </c>
      <c r="H822" s="4">
        <v>0</v>
      </c>
      <c r="I822" s="4">
        <v>102400</v>
      </c>
      <c r="J822" s="4">
        <v>63897600</v>
      </c>
    </row>
    <row r="823" spans="1:10">
      <c r="A823" s="4">
        <v>11</v>
      </c>
      <c r="B823">
        <v>28</v>
      </c>
      <c r="C823" t="s">
        <v>3577</v>
      </c>
      <c r="D823">
        <v>80731308</v>
      </c>
      <c r="E823" t="s">
        <v>54</v>
      </c>
      <c r="F823" t="s">
        <v>5268</v>
      </c>
      <c r="G823" s="4">
        <v>98000000</v>
      </c>
      <c r="H823" s="4">
        <v>41100215</v>
      </c>
      <c r="I823" s="4">
        <v>156800</v>
      </c>
      <c r="J823" s="4">
        <v>56742985</v>
      </c>
    </row>
    <row r="824" spans="1:10">
      <c r="A824" s="4">
        <v>11</v>
      </c>
      <c r="B824">
        <v>29</v>
      </c>
      <c r="C824" t="s">
        <v>6799</v>
      </c>
      <c r="D824">
        <v>1054918997</v>
      </c>
      <c r="E824" t="s">
        <v>54</v>
      </c>
      <c r="F824" t="s">
        <v>5268</v>
      </c>
      <c r="G824" s="4">
        <v>95000000</v>
      </c>
      <c r="H824" s="4">
        <v>29890261</v>
      </c>
      <c r="I824" s="4">
        <v>152000</v>
      </c>
      <c r="J824" s="4">
        <v>64957739</v>
      </c>
    </row>
    <row r="825" spans="1:10">
      <c r="A825" s="4">
        <v>11</v>
      </c>
      <c r="B825">
        <v>30</v>
      </c>
      <c r="C825" t="s">
        <v>3839</v>
      </c>
      <c r="D825">
        <v>1053784889</v>
      </c>
      <c r="E825" t="s">
        <v>54</v>
      </c>
      <c r="F825" t="s">
        <v>5268</v>
      </c>
      <c r="G825" s="4">
        <v>92000000</v>
      </c>
      <c r="H825" s="4">
        <v>3873367</v>
      </c>
      <c r="I825" s="4">
        <v>147200</v>
      </c>
      <c r="J825" s="4">
        <v>87979433</v>
      </c>
    </row>
    <row r="826" spans="1:10">
      <c r="A826" s="4">
        <v>11</v>
      </c>
      <c r="B826">
        <v>31</v>
      </c>
      <c r="C826" t="s">
        <v>3916</v>
      </c>
      <c r="D826">
        <v>70909235</v>
      </c>
      <c r="E826" t="s">
        <v>54</v>
      </c>
      <c r="F826" t="s">
        <v>5268</v>
      </c>
      <c r="G826" s="4">
        <v>26000000</v>
      </c>
      <c r="H826" s="4">
        <v>10047917</v>
      </c>
      <c r="I826" s="4">
        <v>41600</v>
      </c>
      <c r="J826" s="4">
        <v>15910483</v>
      </c>
    </row>
    <row r="827" spans="1:10">
      <c r="A827" s="4">
        <v>11</v>
      </c>
      <c r="B827">
        <v>32</v>
      </c>
      <c r="C827" t="s">
        <v>3896</v>
      </c>
      <c r="D827">
        <v>1098649264</v>
      </c>
      <c r="E827" t="s">
        <v>54</v>
      </c>
      <c r="F827" t="s">
        <v>5267</v>
      </c>
      <c r="G827" s="4">
        <v>75000000</v>
      </c>
      <c r="H827" s="4">
        <v>0</v>
      </c>
      <c r="I827" s="4">
        <v>120000</v>
      </c>
      <c r="J827" s="4">
        <v>74880000</v>
      </c>
    </row>
    <row r="828" spans="1:10">
      <c r="A828" s="4">
        <v>11</v>
      </c>
      <c r="B828">
        <v>33</v>
      </c>
      <c r="C828" t="s">
        <v>3807</v>
      </c>
      <c r="D828">
        <v>80901276</v>
      </c>
      <c r="E828" t="s">
        <v>54</v>
      </c>
      <c r="F828" t="s">
        <v>5268</v>
      </c>
      <c r="G828" s="4">
        <v>55000000</v>
      </c>
      <c r="H828" s="4">
        <v>1496800</v>
      </c>
      <c r="I828" s="4">
        <v>88000</v>
      </c>
      <c r="J828" s="4">
        <v>53415200</v>
      </c>
    </row>
    <row r="829" spans="1:10">
      <c r="A829" s="4">
        <v>11</v>
      </c>
      <c r="B829">
        <v>34</v>
      </c>
      <c r="C829" t="s">
        <v>3837</v>
      </c>
      <c r="D829">
        <v>1110447914</v>
      </c>
      <c r="E829" t="s">
        <v>54</v>
      </c>
      <c r="F829" t="s">
        <v>5267</v>
      </c>
      <c r="G829" s="4">
        <v>90000000</v>
      </c>
      <c r="H829" s="4">
        <v>0</v>
      </c>
      <c r="I829" s="4">
        <v>144000</v>
      </c>
      <c r="J829" s="4">
        <v>89856000</v>
      </c>
    </row>
    <row r="830" spans="1:10">
      <c r="A830" s="4">
        <v>11</v>
      </c>
      <c r="B830">
        <v>35</v>
      </c>
      <c r="C830" t="s">
        <v>3888</v>
      </c>
      <c r="D830">
        <v>1057710190</v>
      </c>
      <c r="E830" t="s">
        <v>54</v>
      </c>
      <c r="F830" t="s">
        <v>5267</v>
      </c>
      <c r="G830" s="4">
        <v>65000000</v>
      </c>
      <c r="H830" s="4">
        <v>0</v>
      </c>
      <c r="I830" s="4">
        <v>104000</v>
      </c>
      <c r="J830" s="4">
        <v>64896000</v>
      </c>
    </row>
    <row r="831" spans="1:10">
      <c r="A831" s="4">
        <v>11</v>
      </c>
      <c r="B831">
        <v>36</v>
      </c>
      <c r="C831" t="s">
        <v>3801</v>
      </c>
      <c r="D831">
        <v>1094242712</v>
      </c>
      <c r="E831" t="s">
        <v>54</v>
      </c>
      <c r="F831" t="s">
        <v>5267</v>
      </c>
      <c r="G831" s="4">
        <v>65000000</v>
      </c>
      <c r="H831" s="4">
        <v>0</v>
      </c>
      <c r="I831" s="4">
        <v>104000</v>
      </c>
      <c r="J831" s="4">
        <v>64896000</v>
      </c>
    </row>
    <row r="832" spans="1:10">
      <c r="A832" s="4">
        <v>11</v>
      </c>
      <c r="B832">
        <v>37</v>
      </c>
      <c r="C832" t="s">
        <v>3628</v>
      </c>
      <c r="D832">
        <v>1016011637</v>
      </c>
      <c r="E832" t="s">
        <v>54</v>
      </c>
      <c r="F832" t="s">
        <v>5267</v>
      </c>
      <c r="G832" s="4">
        <v>100000000</v>
      </c>
      <c r="H832" s="4">
        <v>0</v>
      </c>
      <c r="I832" s="4">
        <v>160000</v>
      </c>
      <c r="J832" s="4">
        <v>99840000</v>
      </c>
    </row>
    <row r="833" spans="1:10">
      <c r="A833" s="4">
        <v>11</v>
      </c>
      <c r="B833">
        <v>38</v>
      </c>
      <c r="C833" t="s">
        <v>3571</v>
      </c>
      <c r="D833">
        <v>80904526</v>
      </c>
      <c r="E833" t="s">
        <v>54</v>
      </c>
      <c r="F833" t="s">
        <v>5268</v>
      </c>
      <c r="G833" s="4">
        <v>150000000</v>
      </c>
      <c r="H833" s="4">
        <v>64971928</v>
      </c>
      <c r="I833" s="4">
        <v>240000</v>
      </c>
      <c r="J833" s="4">
        <v>84788072</v>
      </c>
    </row>
    <row r="834" spans="1:10">
      <c r="A834" s="4">
        <v>11</v>
      </c>
      <c r="B834">
        <v>39</v>
      </c>
      <c r="C834" t="s">
        <v>3980</v>
      </c>
      <c r="D834">
        <v>82392520</v>
      </c>
      <c r="F834" t="s">
        <v>5268</v>
      </c>
      <c r="G834" s="4">
        <v>150000000</v>
      </c>
      <c r="H834" s="4">
        <v>105880257</v>
      </c>
      <c r="I834" s="4">
        <v>150000</v>
      </c>
      <c r="J834" s="4">
        <v>43969743</v>
      </c>
    </row>
    <row r="835" spans="1:10">
      <c r="A835" s="4">
        <v>11</v>
      </c>
      <c r="B835">
        <v>40</v>
      </c>
      <c r="C835" t="s">
        <v>3509</v>
      </c>
      <c r="D835">
        <v>79999288</v>
      </c>
      <c r="F835" t="s">
        <v>5267</v>
      </c>
      <c r="G835" s="4">
        <v>150000000</v>
      </c>
      <c r="H835" s="4">
        <v>0</v>
      </c>
      <c r="I835" s="4">
        <v>150000</v>
      </c>
      <c r="J835" s="4">
        <v>149850000</v>
      </c>
    </row>
    <row r="836" spans="1:10">
      <c r="A836" s="4">
        <v>11</v>
      </c>
      <c r="B836">
        <v>41</v>
      </c>
      <c r="C836" t="s">
        <v>3809</v>
      </c>
      <c r="D836">
        <v>79791827</v>
      </c>
      <c r="F836" t="s">
        <v>5268</v>
      </c>
      <c r="G836" s="4">
        <v>150000000</v>
      </c>
      <c r="H836" s="4">
        <v>48754939</v>
      </c>
      <c r="I836" s="4">
        <v>150000</v>
      </c>
      <c r="J836" s="4">
        <v>101095061</v>
      </c>
    </row>
    <row r="837" spans="1:10">
      <c r="A837" s="4">
        <v>11</v>
      </c>
      <c r="B837">
        <v>42</v>
      </c>
      <c r="C837" t="s">
        <v>3544</v>
      </c>
      <c r="D837">
        <v>80154898</v>
      </c>
      <c r="F837" t="s">
        <v>5267</v>
      </c>
      <c r="G837" s="4">
        <v>110000000</v>
      </c>
      <c r="H837" s="4">
        <v>0</v>
      </c>
      <c r="I837" s="4">
        <v>110000</v>
      </c>
      <c r="J837" s="4">
        <v>109890000</v>
      </c>
    </row>
    <row r="838" spans="1:10">
      <c r="A838" s="4">
        <v>11</v>
      </c>
      <c r="B838">
        <v>43</v>
      </c>
      <c r="C838" t="s">
        <v>3697</v>
      </c>
      <c r="D838">
        <v>94301292</v>
      </c>
      <c r="F838" t="s">
        <v>5267</v>
      </c>
      <c r="G838" s="4">
        <v>90000000</v>
      </c>
      <c r="H838" s="4">
        <v>0</v>
      </c>
      <c r="I838" s="4">
        <v>90000</v>
      </c>
      <c r="J838" s="4">
        <v>89910000</v>
      </c>
    </row>
    <row r="839" spans="1:10">
      <c r="A839" s="4">
        <v>11</v>
      </c>
      <c r="B839">
        <v>44</v>
      </c>
      <c r="C839" t="s">
        <v>3555</v>
      </c>
      <c r="D839">
        <v>16929701</v>
      </c>
      <c r="F839" t="s">
        <v>5267</v>
      </c>
      <c r="G839" s="4">
        <v>81000000</v>
      </c>
      <c r="H839" s="4">
        <v>0</v>
      </c>
      <c r="I839" s="4">
        <v>81000</v>
      </c>
      <c r="J839" s="4">
        <v>80919000</v>
      </c>
    </row>
    <row r="840" spans="1:10">
      <c r="A840" s="4">
        <v>11</v>
      </c>
      <c r="B840">
        <v>45</v>
      </c>
      <c r="C840" t="s">
        <v>3652</v>
      </c>
      <c r="D840">
        <v>94286228</v>
      </c>
      <c r="F840" t="s">
        <v>5267</v>
      </c>
      <c r="G840" s="4">
        <v>98000000</v>
      </c>
      <c r="H840" s="4">
        <v>0</v>
      </c>
      <c r="I840" s="4">
        <v>98000</v>
      </c>
      <c r="J840" s="4">
        <v>97902000</v>
      </c>
    </row>
    <row r="841" spans="1:10">
      <c r="A841" s="4">
        <v>11</v>
      </c>
      <c r="B841">
        <v>46</v>
      </c>
      <c r="C841" t="s">
        <v>3717</v>
      </c>
      <c r="D841">
        <v>18419003</v>
      </c>
      <c r="F841" t="s">
        <v>5267</v>
      </c>
      <c r="G841" s="4">
        <v>54000000</v>
      </c>
      <c r="H841" s="4">
        <v>0</v>
      </c>
      <c r="I841" s="4">
        <v>54000</v>
      </c>
      <c r="J841" s="4">
        <v>53946000</v>
      </c>
    </row>
    <row r="842" spans="1:10">
      <c r="A842" s="4">
        <v>11</v>
      </c>
      <c r="B842">
        <v>47</v>
      </c>
      <c r="C842" t="s">
        <v>3719</v>
      </c>
      <c r="D842">
        <v>75081044</v>
      </c>
      <c r="F842" t="s">
        <v>5268</v>
      </c>
      <c r="G842" s="4">
        <v>150000000</v>
      </c>
      <c r="H842" s="4">
        <v>41549110</v>
      </c>
      <c r="I842" s="4">
        <v>150000</v>
      </c>
      <c r="J842" s="4">
        <v>108300890</v>
      </c>
    </row>
    <row r="843" spans="1:10">
      <c r="A843" s="4">
        <v>11</v>
      </c>
      <c r="B843">
        <v>48</v>
      </c>
      <c r="C843" t="s">
        <v>3511</v>
      </c>
      <c r="D843">
        <v>80211175</v>
      </c>
      <c r="F843" t="s">
        <v>5267</v>
      </c>
      <c r="G843" s="4">
        <v>106000000</v>
      </c>
      <c r="H843" s="4">
        <v>0</v>
      </c>
      <c r="I843" s="4">
        <v>106000</v>
      </c>
      <c r="J843" s="4">
        <v>105894000</v>
      </c>
    </row>
    <row r="844" spans="1:10">
      <c r="A844" s="4">
        <v>11</v>
      </c>
      <c r="B844">
        <v>49</v>
      </c>
      <c r="C844" t="s">
        <v>3515</v>
      </c>
      <c r="D844">
        <v>13459197</v>
      </c>
      <c r="F844" t="s">
        <v>5268</v>
      </c>
      <c r="G844" s="4">
        <v>56000000</v>
      </c>
      <c r="H844" s="4">
        <v>17081138</v>
      </c>
      <c r="I844" s="4">
        <v>56000</v>
      </c>
      <c r="J844" s="4">
        <v>38862862</v>
      </c>
    </row>
    <row r="845" spans="1:10">
      <c r="A845" s="4">
        <v>11</v>
      </c>
      <c r="B845">
        <v>50</v>
      </c>
      <c r="C845" t="s">
        <v>3785</v>
      </c>
      <c r="D845">
        <v>98378485</v>
      </c>
      <c r="F845" t="s">
        <v>5267</v>
      </c>
      <c r="G845" s="4">
        <v>74000000</v>
      </c>
      <c r="H845" s="4">
        <v>0</v>
      </c>
      <c r="I845" s="4">
        <v>74000</v>
      </c>
      <c r="J845" s="4">
        <v>73926000</v>
      </c>
    </row>
    <row r="846" spans="1:10">
      <c r="A846" s="4">
        <v>11</v>
      </c>
      <c r="B846">
        <v>51</v>
      </c>
      <c r="C846" t="s">
        <v>3948</v>
      </c>
      <c r="D846">
        <v>91110302</v>
      </c>
      <c r="F846" t="s">
        <v>5267</v>
      </c>
      <c r="G846" s="4">
        <v>58000000</v>
      </c>
      <c r="H846" s="4">
        <v>0</v>
      </c>
      <c r="I846" s="4">
        <v>58000</v>
      </c>
      <c r="J846" s="4">
        <v>57942000</v>
      </c>
    </row>
    <row r="847" spans="1:10">
      <c r="A847" s="4">
        <v>11</v>
      </c>
      <c r="B847">
        <v>52</v>
      </c>
      <c r="C847" t="s">
        <v>6800</v>
      </c>
      <c r="D847">
        <v>52712590</v>
      </c>
      <c r="F847" t="s">
        <v>5267</v>
      </c>
      <c r="G847" s="4">
        <v>150000000</v>
      </c>
      <c r="H847" s="4">
        <v>0</v>
      </c>
      <c r="I847" s="4">
        <v>150000</v>
      </c>
      <c r="J847" s="4">
        <v>149850000</v>
      </c>
    </row>
    <row r="848" spans="1:10">
      <c r="A848" s="4">
        <v>12</v>
      </c>
      <c r="B848">
        <v>1</v>
      </c>
      <c r="C848" t="s">
        <v>4085</v>
      </c>
      <c r="D848">
        <v>1121877880</v>
      </c>
      <c r="E848" t="s">
        <v>54</v>
      </c>
      <c r="F848" t="s">
        <v>5267</v>
      </c>
      <c r="G848" s="4">
        <v>5000000</v>
      </c>
      <c r="H848" s="4">
        <v>0</v>
      </c>
      <c r="I848" s="4">
        <v>29334</v>
      </c>
      <c r="J848" s="4">
        <v>4970666</v>
      </c>
    </row>
    <row r="849" spans="1:10">
      <c r="A849" s="4">
        <v>12</v>
      </c>
      <c r="B849">
        <v>2</v>
      </c>
      <c r="C849" t="s">
        <v>4191</v>
      </c>
      <c r="D849">
        <v>1017171527</v>
      </c>
      <c r="E849" t="s">
        <v>54</v>
      </c>
      <c r="F849" t="s">
        <v>5267</v>
      </c>
      <c r="G849" s="4">
        <v>7000000</v>
      </c>
      <c r="H849" s="4">
        <v>0</v>
      </c>
      <c r="I849" s="4">
        <v>41067</v>
      </c>
      <c r="J849" s="4">
        <v>6958933</v>
      </c>
    </row>
    <row r="850" spans="1:10">
      <c r="A850" s="4">
        <v>12</v>
      </c>
      <c r="B850">
        <v>3</v>
      </c>
      <c r="C850" t="s">
        <v>1026</v>
      </c>
      <c r="D850">
        <v>79365902</v>
      </c>
      <c r="E850" t="s">
        <v>45</v>
      </c>
      <c r="F850" t="s">
        <v>5267</v>
      </c>
      <c r="G850" s="4">
        <v>10000000</v>
      </c>
      <c r="H850" s="4">
        <v>0</v>
      </c>
      <c r="I850" s="4">
        <v>0</v>
      </c>
      <c r="J850" s="4">
        <v>10000000</v>
      </c>
    </row>
    <row r="851" spans="1:10">
      <c r="A851" s="4">
        <v>12</v>
      </c>
      <c r="B851">
        <v>4</v>
      </c>
      <c r="C851" t="s">
        <v>4294</v>
      </c>
      <c r="D851">
        <v>1022400148</v>
      </c>
      <c r="E851" t="s">
        <v>54</v>
      </c>
      <c r="F851" t="s">
        <v>5267</v>
      </c>
      <c r="G851" s="4">
        <v>10000000</v>
      </c>
      <c r="H851" s="4">
        <v>0</v>
      </c>
      <c r="I851" s="4">
        <v>58667</v>
      </c>
      <c r="J851" s="4">
        <v>9941333</v>
      </c>
    </row>
    <row r="852" spans="1:10">
      <c r="A852" s="4">
        <v>12</v>
      </c>
      <c r="B852">
        <v>5</v>
      </c>
      <c r="C852" t="s">
        <v>4271</v>
      </c>
      <c r="D852">
        <v>1052387577</v>
      </c>
      <c r="E852" t="s">
        <v>54</v>
      </c>
      <c r="F852" t="s">
        <v>5267</v>
      </c>
      <c r="G852" s="4">
        <v>10000000</v>
      </c>
      <c r="H852" s="4">
        <v>0</v>
      </c>
      <c r="I852" s="4">
        <v>58667</v>
      </c>
      <c r="J852" s="4">
        <v>9941333</v>
      </c>
    </row>
    <row r="853" spans="1:10">
      <c r="A853" s="4">
        <v>12</v>
      </c>
      <c r="B853">
        <v>6</v>
      </c>
      <c r="C853" t="s">
        <v>4070</v>
      </c>
      <c r="D853">
        <v>52107692</v>
      </c>
      <c r="E853" t="s">
        <v>45</v>
      </c>
      <c r="F853" t="s">
        <v>5267</v>
      </c>
      <c r="G853" s="4">
        <v>10000000</v>
      </c>
      <c r="H853" s="4">
        <v>0</v>
      </c>
      <c r="I853" s="4">
        <v>0</v>
      </c>
      <c r="J853" s="4">
        <v>10000000</v>
      </c>
    </row>
    <row r="854" spans="1:10">
      <c r="A854" s="4">
        <v>12</v>
      </c>
      <c r="B854">
        <v>7</v>
      </c>
      <c r="C854" t="s">
        <v>4101</v>
      </c>
      <c r="D854">
        <v>1017133937</v>
      </c>
      <c r="E854" t="s">
        <v>54</v>
      </c>
      <c r="F854" t="s">
        <v>5267</v>
      </c>
      <c r="G854" s="4">
        <v>10000000</v>
      </c>
      <c r="H854" s="4">
        <v>0</v>
      </c>
      <c r="I854" s="4">
        <v>58667</v>
      </c>
      <c r="J854" s="4">
        <v>9941333</v>
      </c>
    </row>
    <row r="855" spans="1:10">
      <c r="A855" s="4">
        <v>12</v>
      </c>
      <c r="B855">
        <v>8</v>
      </c>
      <c r="C855" t="s">
        <v>4059</v>
      </c>
      <c r="D855">
        <v>41527398</v>
      </c>
      <c r="E855" t="s">
        <v>84</v>
      </c>
      <c r="F855" t="s">
        <v>5267</v>
      </c>
      <c r="G855" s="4">
        <v>10000000</v>
      </c>
      <c r="H855" s="4">
        <v>0</v>
      </c>
      <c r="I855" s="4">
        <v>58667</v>
      </c>
      <c r="J855" s="4">
        <v>9941333</v>
      </c>
    </row>
    <row r="856" spans="1:10">
      <c r="A856" s="4">
        <v>12</v>
      </c>
      <c r="B856">
        <v>9</v>
      </c>
      <c r="C856" t="s">
        <v>6801</v>
      </c>
      <c r="D856">
        <v>80739743</v>
      </c>
      <c r="E856" t="s">
        <v>45</v>
      </c>
      <c r="F856" t="s">
        <v>5267</v>
      </c>
      <c r="G856" s="4">
        <v>10000000</v>
      </c>
      <c r="H856" s="4">
        <v>0</v>
      </c>
      <c r="I856" s="4">
        <v>0</v>
      </c>
      <c r="J856" s="4">
        <v>10000000</v>
      </c>
    </row>
    <row r="857" spans="1:10">
      <c r="A857" s="4">
        <v>12</v>
      </c>
      <c r="B857">
        <v>10</v>
      </c>
      <c r="C857" t="s">
        <v>4039</v>
      </c>
      <c r="D857">
        <v>1026260649</v>
      </c>
      <c r="E857" t="s">
        <v>54</v>
      </c>
      <c r="F857" t="s">
        <v>5267</v>
      </c>
      <c r="G857" s="4">
        <v>10000000</v>
      </c>
      <c r="H857" s="4">
        <v>0</v>
      </c>
      <c r="I857" s="4">
        <v>58667</v>
      </c>
      <c r="J857" s="4">
        <v>9941333</v>
      </c>
    </row>
    <row r="858" spans="1:10">
      <c r="A858" s="4">
        <v>12</v>
      </c>
      <c r="B858">
        <v>11</v>
      </c>
      <c r="C858" t="s">
        <v>4083</v>
      </c>
      <c r="D858">
        <v>1053558119</v>
      </c>
      <c r="E858" t="s">
        <v>54</v>
      </c>
      <c r="F858" t="s">
        <v>5267</v>
      </c>
      <c r="G858" s="4">
        <v>6000000</v>
      </c>
      <c r="H858" s="4">
        <v>0</v>
      </c>
      <c r="I858" s="4">
        <v>35200</v>
      </c>
      <c r="J858" s="4">
        <v>5964800</v>
      </c>
    </row>
    <row r="859" spans="1:10">
      <c r="A859" s="4">
        <v>12</v>
      </c>
      <c r="B859">
        <v>12</v>
      </c>
      <c r="C859" t="s">
        <v>1140</v>
      </c>
      <c r="D859">
        <v>35418321</v>
      </c>
      <c r="E859" t="s">
        <v>45</v>
      </c>
      <c r="F859" t="s">
        <v>5267</v>
      </c>
      <c r="G859" s="4">
        <v>4000000</v>
      </c>
      <c r="H859" s="4">
        <v>0</v>
      </c>
      <c r="I859" s="4">
        <v>0</v>
      </c>
      <c r="J859" s="4">
        <v>4000000</v>
      </c>
    </row>
    <row r="860" spans="1:10">
      <c r="A860" s="4">
        <v>12</v>
      </c>
      <c r="B860">
        <v>13</v>
      </c>
      <c r="C860" t="s">
        <v>4269</v>
      </c>
      <c r="D860">
        <v>1015997190</v>
      </c>
      <c r="E860" t="s">
        <v>54</v>
      </c>
      <c r="F860" t="s">
        <v>5267</v>
      </c>
      <c r="G860" s="4">
        <v>8500000</v>
      </c>
      <c r="H860" s="4">
        <v>0</v>
      </c>
      <c r="I860" s="4">
        <v>49867</v>
      </c>
      <c r="J860" s="4">
        <v>8450133</v>
      </c>
    </row>
    <row r="861" spans="1:10">
      <c r="A861" s="4">
        <v>12</v>
      </c>
      <c r="B861">
        <v>14</v>
      </c>
      <c r="C861" t="s">
        <v>4290</v>
      </c>
      <c r="D861">
        <v>1031144716</v>
      </c>
      <c r="E861" t="s">
        <v>54</v>
      </c>
      <c r="F861" t="s">
        <v>5267</v>
      </c>
      <c r="G861" s="4">
        <v>6500000</v>
      </c>
      <c r="H861" s="4">
        <v>0</v>
      </c>
      <c r="I861" s="4">
        <v>38134</v>
      </c>
      <c r="J861" s="4">
        <v>6461866</v>
      </c>
    </row>
    <row r="862" spans="1:10">
      <c r="A862" s="4">
        <v>12</v>
      </c>
      <c r="B862">
        <v>15</v>
      </c>
      <c r="C862" t="s">
        <v>4385</v>
      </c>
      <c r="D862">
        <v>4549048</v>
      </c>
      <c r="E862" t="s">
        <v>54</v>
      </c>
      <c r="F862" t="s">
        <v>5267</v>
      </c>
      <c r="G862" s="4">
        <v>5000000</v>
      </c>
      <c r="H862" s="4">
        <v>0</v>
      </c>
      <c r="I862" s="4">
        <v>29334</v>
      </c>
      <c r="J862" s="4">
        <v>4970666</v>
      </c>
    </row>
    <row r="863" spans="1:10">
      <c r="A863" s="4">
        <v>12</v>
      </c>
      <c r="B863">
        <v>16</v>
      </c>
      <c r="C863" t="s">
        <v>4265</v>
      </c>
      <c r="D863">
        <v>36695699</v>
      </c>
      <c r="E863" t="s">
        <v>54</v>
      </c>
      <c r="F863" t="s">
        <v>5267</v>
      </c>
      <c r="G863" s="4">
        <v>5000000</v>
      </c>
      <c r="H863" s="4">
        <v>0</v>
      </c>
      <c r="I863" s="4">
        <v>29334</v>
      </c>
      <c r="J863" s="4">
        <v>4970666</v>
      </c>
    </row>
    <row r="864" spans="1:10">
      <c r="A864" s="4">
        <v>12</v>
      </c>
      <c r="B864">
        <v>17</v>
      </c>
      <c r="C864" t="s">
        <v>4144</v>
      </c>
      <c r="D864">
        <v>93394840</v>
      </c>
      <c r="E864" t="s">
        <v>45</v>
      </c>
      <c r="F864" t="s">
        <v>5267</v>
      </c>
      <c r="G864" s="4">
        <v>10000000</v>
      </c>
      <c r="H864" s="4">
        <v>0</v>
      </c>
      <c r="I864" s="4">
        <v>0</v>
      </c>
      <c r="J864" s="4">
        <v>10000000</v>
      </c>
    </row>
    <row r="865" spans="1:10">
      <c r="A865" s="4">
        <v>12</v>
      </c>
      <c r="B865">
        <v>18</v>
      </c>
      <c r="C865" t="s">
        <v>4193</v>
      </c>
      <c r="D865">
        <v>53930906</v>
      </c>
      <c r="E865" t="s">
        <v>54</v>
      </c>
      <c r="F865" t="s">
        <v>5267</v>
      </c>
      <c r="G865" s="4">
        <v>10000000</v>
      </c>
      <c r="H865" s="4">
        <v>0</v>
      </c>
      <c r="I865" s="4">
        <v>58667</v>
      </c>
      <c r="J865" s="4">
        <v>9941333</v>
      </c>
    </row>
    <row r="866" spans="1:10">
      <c r="A866" s="4">
        <v>12</v>
      </c>
      <c r="B866">
        <v>19</v>
      </c>
      <c r="C866" t="s">
        <v>4284</v>
      </c>
      <c r="D866">
        <v>1069755265</v>
      </c>
      <c r="E866" t="s">
        <v>54</v>
      </c>
      <c r="F866" t="s">
        <v>5267</v>
      </c>
      <c r="G866" s="4">
        <v>4500000</v>
      </c>
      <c r="H866" s="4">
        <v>0</v>
      </c>
      <c r="I866" s="4">
        <v>26400</v>
      </c>
      <c r="J866" s="4">
        <v>4473600</v>
      </c>
    </row>
    <row r="867" spans="1:10">
      <c r="A867" s="4">
        <v>12</v>
      </c>
      <c r="B867">
        <v>20</v>
      </c>
      <c r="C867" t="s">
        <v>6802</v>
      </c>
      <c r="D867">
        <v>1014251409</v>
      </c>
      <c r="E867" t="s">
        <v>54</v>
      </c>
      <c r="F867" t="s">
        <v>5267</v>
      </c>
      <c r="G867" s="4">
        <v>10000000</v>
      </c>
      <c r="H867" s="4">
        <v>0</v>
      </c>
      <c r="I867" s="4">
        <v>58667</v>
      </c>
      <c r="J867" s="4">
        <v>9941333</v>
      </c>
    </row>
    <row r="868" spans="1:10">
      <c r="A868" s="4">
        <v>12</v>
      </c>
      <c r="B868">
        <v>21</v>
      </c>
      <c r="C868" t="s">
        <v>4292</v>
      </c>
      <c r="D868">
        <v>19085170</v>
      </c>
      <c r="E868" t="s">
        <v>45</v>
      </c>
      <c r="F868" t="s">
        <v>5267</v>
      </c>
      <c r="G868" s="4">
        <v>10000000</v>
      </c>
      <c r="H868" s="4">
        <v>0</v>
      </c>
      <c r="I868" s="4">
        <v>0</v>
      </c>
      <c r="J868" s="4">
        <v>10000000</v>
      </c>
    </row>
    <row r="869" spans="1:10">
      <c r="A869" s="4">
        <v>12</v>
      </c>
      <c r="B869">
        <v>22</v>
      </c>
      <c r="C869" t="s">
        <v>4164</v>
      </c>
      <c r="D869">
        <v>1093754869</v>
      </c>
      <c r="E869" t="s">
        <v>54</v>
      </c>
      <c r="F869" t="s">
        <v>5267</v>
      </c>
      <c r="G869" s="4">
        <v>8000000</v>
      </c>
      <c r="H869" s="4">
        <v>0</v>
      </c>
      <c r="I869" s="4">
        <v>46934</v>
      </c>
      <c r="J869" s="4">
        <v>7953066</v>
      </c>
    </row>
    <row r="870" spans="1:10">
      <c r="A870" s="4">
        <v>12</v>
      </c>
      <c r="B870">
        <v>23</v>
      </c>
      <c r="C870" t="s">
        <v>4051</v>
      </c>
      <c r="D870">
        <v>88274126</v>
      </c>
      <c r="E870" t="s">
        <v>54</v>
      </c>
      <c r="F870" t="s">
        <v>5268</v>
      </c>
      <c r="G870" s="4">
        <v>10000000</v>
      </c>
      <c r="H870" s="4">
        <v>3975730</v>
      </c>
      <c r="I870" s="4">
        <v>58667</v>
      </c>
      <c r="J870" s="4">
        <v>5965603</v>
      </c>
    </row>
    <row r="871" spans="1:10">
      <c r="A871" s="4">
        <v>12</v>
      </c>
      <c r="B871">
        <v>24</v>
      </c>
      <c r="C871" t="s">
        <v>253</v>
      </c>
      <c r="D871">
        <v>76342989</v>
      </c>
      <c r="E871" t="s">
        <v>54</v>
      </c>
      <c r="F871" t="s">
        <v>5267</v>
      </c>
      <c r="G871" s="4">
        <v>10000000</v>
      </c>
      <c r="H871" s="4">
        <v>0</v>
      </c>
      <c r="I871" s="4">
        <v>58667</v>
      </c>
      <c r="J871" s="4">
        <v>9941333</v>
      </c>
    </row>
    <row r="872" spans="1:10">
      <c r="A872" s="4">
        <v>12</v>
      </c>
      <c r="B872">
        <v>25</v>
      </c>
      <c r="C872" t="s">
        <v>4111</v>
      </c>
      <c r="D872">
        <v>1024462136</v>
      </c>
      <c r="E872" t="s">
        <v>54</v>
      </c>
      <c r="F872" t="s">
        <v>5267</v>
      </c>
      <c r="G872" s="4">
        <v>10000000</v>
      </c>
      <c r="H872" s="4">
        <v>0</v>
      </c>
      <c r="I872" s="4">
        <v>58667</v>
      </c>
      <c r="J872" s="4">
        <v>9941333</v>
      </c>
    </row>
    <row r="873" spans="1:10">
      <c r="A873" s="4">
        <v>12</v>
      </c>
      <c r="B873">
        <v>26</v>
      </c>
      <c r="C873" t="s">
        <v>3986</v>
      </c>
      <c r="D873">
        <v>7180385</v>
      </c>
      <c r="E873" t="s">
        <v>54</v>
      </c>
      <c r="F873" t="s">
        <v>5267</v>
      </c>
      <c r="G873" s="4">
        <v>10000000</v>
      </c>
      <c r="H873" s="4">
        <v>0</v>
      </c>
      <c r="I873" s="4">
        <v>58667</v>
      </c>
      <c r="J873" s="4">
        <v>9941333</v>
      </c>
    </row>
    <row r="874" spans="1:10">
      <c r="A874" s="4">
        <v>12</v>
      </c>
      <c r="B874">
        <v>27</v>
      </c>
      <c r="C874" t="s">
        <v>566</v>
      </c>
      <c r="D874">
        <v>3033563</v>
      </c>
      <c r="E874" t="s">
        <v>84</v>
      </c>
      <c r="F874" t="s">
        <v>5267</v>
      </c>
      <c r="G874" s="4">
        <v>10000000</v>
      </c>
      <c r="H874" s="4">
        <v>0</v>
      </c>
      <c r="I874" s="4">
        <v>58667</v>
      </c>
      <c r="J874" s="4">
        <v>9941333</v>
      </c>
    </row>
    <row r="875" spans="1:10">
      <c r="A875" s="4">
        <v>12</v>
      </c>
      <c r="B875">
        <v>28</v>
      </c>
      <c r="C875" t="s">
        <v>4063</v>
      </c>
      <c r="D875">
        <v>15932282</v>
      </c>
      <c r="E875" t="s">
        <v>54</v>
      </c>
      <c r="F875" t="s">
        <v>5268</v>
      </c>
      <c r="G875" s="4">
        <v>10000000</v>
      </c>
      <c r="H875" s="4">
        <v>2649200</v>
      </c>
      <c r="I875" s="4">
        <v>58667</v>
      </c>
      <c r="J875" s="4">
        <v>7292133</v>
      </c>
    </row>
    <row r="876" spans="1:10">
      <c r="A876" s="4">
        <v>12</v>
      </c>
      <c r="B876">
        <v>29</v>
      </c>
      <c r="C876" t="s">
        <v>4150</v>
      </c>
      <c r="D876">
        <v>1094882092</v>
      </c>
      <c r="E876" t="s">
        <v>54</v>
      </c>
      <c r="F876" t="s">
        <v>5267</v>
      </c>
      <c r="G876" s="4">
        <v>3500000</v>
      </c>
      <c r="H876" s="4">
        <v>0</v>
      </c>
      <c r="I876" s="4">
        <v>20534</v>
      </c>
      <c r="J876" s="4">
        <v>3479466</v>
      </c>
    </row>
    <row r="877" spans="1:10">
      <c r="A877" s="4">
        <v>12</v>
      </c>
      <c r="B877">
        <v>30</v>
      </c>
      <c r="C877" t="s">
        <v>1779</v>
      </c>
      <c r="D877">
        <v>7321377</v>
      </c>
      <c r="E877" t="s">
        <v>54</v>
      </c>
      <c r="F877" t="s">
        <v>5268</v>
      </c>
      <c r="G877" s="4">
        <v>10000000</v>
      </c>
      <c r="H877" s="4">
        <v>2640079</v>
      </c>
      <c r="I877" s="4">
        <v>58667</v>
      </c>
      <c r="J877" s="4">
        <v>7301254</v>
      </c>
    </row>
    <row r="878" spans="1:10">
      <c r="A878" s="4">
        <v>12</v>
      </c>
      <c r="B878">
        <v>31</v>
      </c>
      <c r="C878" t="s">
        <v>4274</v>
      </c>
      <c r="D878">
        <v>91269106</v>
      </c>
      <c r="E878" t="s">
        <v>45</v>
      </c>
      <c r="F878" t="s">
        <v>5267</v>
      </c>
      <c r="G878" s="4">
        <v>10000000</v>
      </c>
      <c r="H878" s="4">
        <v>0</v>
      </c>
      <c r="I878" s="4">
        <v>0</v>
      </c>
      <c r="J878" s="4">
        <v>10000000</v>
      </c>
    </row>
    <row r="879" spans="1:10">
      <c r="A879" s="4">
        <v>12</v>
      </c>
      <c r="B879">
        <v>32</v>
      </c>
      <c r="C879" t="s">
        <v>4180</v>
      </c>
      <c r="D879">
        <v>94386468</v>
      </c>
      <c r="E879" t="s">
        <v>45</v>
      </c>
      <c r="F879" t="s">
        <v>5267</v>
      </c>
      <c r="G879" s="4">
        <v>10000000</v>
      </c>
      <c r="H879" s="4">
        <v>0</v>
      </c>
      <c r="I879" s="4">
        <v>0</v>
      </c>
      <c r="J879" s="4">
        <v>10000000</v>
      </c>
    </row>
    <row r="880" spans="1:10">
      <c r="A880" s="4">
        <v>12</v>
      </c>
      <c r="B880">
        <v>33</v>
      </c>
      <c r="C880" t="s">
        <v>1661</v>
      </c>
      <c r="D880">
        <v>79448419</v>
      </c>
      <c r="E880" t="s">
        <v>45</v>
      </c>
      <c r="F880" t="s">
        <v>5267</v>
      </c>
      <c r="G880" s="4">
        <v>10000000</v>
      </c>
      <c r="H880" s="4">
        <v>0</v>
      </c>
      <c r="I880" s="4">
        <v>0</v>
      </c>
      <c r="J880" s="4">
        <v>10000000</v>
      </c>
    </row>
    <row r="881" spans="1:10">
      <c r="A881" s="4">
        <v>12</v>
      </c>
      <c r="B881">
        <v>34</v>
      </c>
      <c r="C881" t="s">
        <v>4177</v>
      </c>
      <c r="D881">
        <v>1019034204</v>
      </c>
      <c r="E881" t="s">
        <v>54</v>
      </c>
      <c r="F881" t="s">
        <v>5268</v>
      </c>
      <c r="G881" s="4">
        <v>8000000</v>
      </c>
      <c r="H881" s="4">
        <v>2243888</v>
      </c>
      <c r="I881" s="4">
        <v>46934</v>
      </c>
      <c r="J881" s="4">
        <v>5709178</v>
      </c>
    </row>
    <row r="882" spans="1:10">
      <c r="A882" s="4">
        <v>12</v>
      </c>
      <c r="B882">
        <v>35</v>
      </c>
      <c r="C882" t="s">
        <v>4125</v>
      </c>
      <c r="D882">
        <v>80778916</v>
      </c>
      <c r="E882" t="s">
        <v>54</v>
      </c>
      <c r="F882" t="s">
        <v>5267</v>
      </c>
      <c r="G882" s="4">
        <v>10000000</v>
      </c>
      <c r="H882" s="4">
        <v>0</v>
      </c>
      <c r="I882" s="4">
        <v>58667</v>
      </c>
      <c r="J882" s="4">
        <v>9941333</v>
      </c>
    </row>
    <row r="883" spans="1:10">
      <c r="A883" s="4">
        <v>12</v>
      </c>
      <c r="B883">
        <v>36</v>
      </c>
      <c r="C883" t="s">
        <v>4011</v>
      </c>
      <c r="D883">
        <v>80728855</v>
      </c>
      <c r="E883" t="s">
        <v>54</v>
      </c>
      <c r="F883" t="s">
        <v>5267</v>
      </c>
      <c r="G883" s="4">
        <v>10000000</v>
      </c>
      <c r="H883" s="4">
        <v>0</v>
      </c>
      <c r="I883" s="4">
        <v>58667</v>
      </c>
      <c r="J883" s="4">
        <v>9941333</v>
      </c>
    </row>
    <row r="884" spans="1:10">
      <c r="A884" s="4">
        <v>12</v>
      </c>
      <c r="B884">
        <v>37</v>
      </c>
      <c r="C884" t="s">
        <v>4055</v>
      </c>
      <c r="D884">
        <v>1053769154</v>
      </c>
      <c r="E884" t="s">
        <v>54</v>
      </c>
      <c r="F884" t="s">
        <v>5267</v>
      </c>
      <c r="G884" s="4">
        <v>6000000</v>
      </c>
      <c r="H884" s="4">
        <v>0</v>
      </c>
      <c r="I884" s="4">
        <v>35200</v>
      </c>
      <c r="J884" s="4">
        <v>5964800</v>
      </c>
    </row>
    <row r="885" spans="1:10">
      <c r="A885" s="4">
        <v>12</v>
      </c>
      <c r="B885">
        <v>38</v>
      </c>
      <c r="C885" t="s">
        <v>4033</v>
      </c>
      <c r="D885">
        <v>5692449</v>
      </c>
      <c r="E885" t="s">
        <v>54</v>
      </c>
      <c r="F885" t="s">
        <v>5268</v>
      </c>
      <c r="G885" s="4">
        <v>3000000</v>
      </c>
      <c r="H885" s="4">
        <v>448777</v>
      </c>
      <c r="I885" s="4">
        <v>17600</v>
      </c>
      <c r="J885" s="4">
        <v>2533623</v>
      </c>
    </row>
    <row r="886" spans="1:10">
      <c r="A886" s="4">
        <v>12</v>
      </c>
      <c r="B886">
        <v>39</v>
      </c>
      <c r="C886" t="s">
        <v>660</v>
      </c>
      <c r="D886">
        <v>37555772</v>
      </c>
      <c r="E886" t="s">
        <v>45</v>
      </c>
      <c r="F886" t="s">
        <v>5267</v>
      </c>
      <c r="G886" s="4">
        <v>5500000</v>
      </c>
      <c r="H886" s="4">
        <v>0</v>
      </c>
      <c r="I886" s="4">
        <v>0</v>
      </c>
      <c r="J886" s="4">
        <v>5500000</v>
      </c>
    </row>
    <row r="887" spans="1:10">
      <c r="A887" s="4">
        <v>12</v>
      </c>
      <c r="B887">
        <v>40</v>
      </c>
      <c r="C887" t="s">
        <v>4146</v>
      </c>
      <c r="D887">
        <v>80895086</v>
      </c>
      <c r="E887" t="s">
        <v>54</v>
      </c>
      <c r="F887" t="s">
        <v>5267</v>
      </c>
      <c r="G887" s="4">
        <v>8000000</v>
      </c>
      <c r="H887" s="4">
        <v>0</v>
      </c>
      <c r="I887" s="4">
        <v>46934</v>
      </c>
      <c r="J887" s="4">
        <v>7953066</v>
      </c>
    </row>
    <row r="888" spans="1:10">
      <c r="A888" s="4">
        <v>12</v>
      </c>
      <c r="B888">
        <v>41</v>
      </c>
      <c r="C888" t="s">
        <v>4282</v>
      </c>
      <c r="D888">
        <v>1110491150</v>
      </c>
      <c r="E888" t="s">
        <v>54</v>
      </c>
      <c r="F888" t="s">
        <v>5267</v>
      </c>
      <c r="G888" s="4">
        <v>4000000</v>
      </c>
      <c r="H888" s="4">
        <v>0</v>
      </c>
      <c r="I888" s="4">
        <v>23467</v>
      </c>
      <c r="J888" s="4">
        <v>3976533</v>
      </c>
    </row>
    <row r="889" spans="1:10">
      <c r="A889" s="4">
        <v>12</v>
      </c>
      <c r="B889">
        <v>42</v>
      </c>
      <c r="C889" t="s">
        <v>4047</v>
      </c>
      <c r="D889">
        <v>79651221</v>
      </c>
      <c r="E889" t="s">
        <v>45</v>
      </c>
      <c r="F889" t="s">
        <v>5267</v>
      </c>
      <c r="G889" s="4">
        <v>4000000</v>
      </c>
      <c r="H889" s="4">
        <v>0</v>
      </c>
      <c r="I889" s="4">
        <v>0</v>
      </c>
      <c r="J889" s="4">
        <v>4000000</v>
      </c>
    </row>
    <row r="890" spans="1:10">
      <c r="A890" s="4">
        <v>12</v>
      </c>
      <c r="B890">
        <v>43</v>
      </c>
      <c r="C890" t="s">
        <v>6803</v>
      </c>
      <c r="D890">
        <v>1088315760</v>
      </c>
      <c r="E890" t="s">
        <v>54</v>
      </c>
      <c r="F890" t="s">
        <v>5267</v>
      </c>
      <c r="G890" s="4">
        <v>10000000</v>
      </c>
      <c r="H890" s="4">
        <v>0</v>
      </c>
      <c r="I890" s="4">
        <v>58667</v>
      </c>
      <c r="J890" s="4">
        <v>9941333</v>
      </c>
    </row>
    <row r="891" spans="1:10">
      <c r="A891" s="4">
        <v>12</v>
      </c>
      <c r="B891">
        <v>44</v>
      </c>
      <c r="C891" t="s">
        <v>4081</v>
      </c>
      <c r="D891">
        <v>1032363222</v>
      </c>
      <c r="E891" t="s">
        <v>54</v>
      </c>
      <c r="F891" t="s">
        <v>5268</v>
      </c>
      <c r="G891" s="4">
        <v>10000000</v>
      </c>
      <c r="H891" s="4">
        <v>2243888</v>
      </c>
      <c r="I891" s="4">
        <v>58667</v>
      </c>
      <c r="J891" s="4">
        <v>7697445</v>
      </c>
    </row>
    <row r="892" spans="1:10">
      <c r="A892" s="4">
        <v>12</v>
      </c>
      <c r="B892">
        <v>45</v>
      </c>
      <c r="C892" t="s">
        <v>4253</v>
      </c>
      <c r="D892">
        <v>1033687107</v>
      </c>
      <c r="E892" t="s">
        <v>54</v>
      </c>
      <c r="F892" t="s">
        <v>5267</v>
      </c>
      <c r="G892" s="4">
        <v>10000000</v>
      </c>
      <c r="H892" s="4">
        <v>0</v>
      </c>
      <c r="I892" s="4">
        <v>58667</v>
      </c>
      <c r="J892" s="4">
        <v>9941333</v>
      </c>
    </row>
    <row r="893" spans="1:10">
      <c r="A893" s="4">
        <v>12</v>
      </c>
      <c r="B893">
        <v>46</v>
      </c>
      <c r="C893" t="s">
        <v>4239</v>
      </c>
      <c r="D893">
        <v>79612930</v>
      </c>
      <c r="E893" t="s">
        <v>84</v>
      </c>
      <c r="F893" t="s">
        <v>5267</v>
      </c>
      <c r="G893" s="4">
        <v>7000000</v>
      </c>
      <c r="H893" s="4">
        <v>0</v>
      </c>
      <c r="I893" s="4">
        <v>41067</v>
      </c>
      <c r="J893" s="4">
        <v>6958933</v>
      </c>
    </row>
    <row r="894" spans="1:10">
      <c r="A894" s="4">
        <v>12</v>
      </c>
      <c r="B894">
        <v>47</v>
      </c>
      <c r="C894" t="s">
        <v>4172</v>
      </c>
      <c r="D894">
        <v>1027885661</v>
      </c>
      <c r="E894" t="s">
        <v>54</v>
      </c>
      <c r="F894" t="s">
        <v>5267</v>
      </c>
      <c r="G894" s="4">
        <v>4000000</v>
      </c>
      <c r="H894" s="4">
        <v>0</v>
      </c>
      <c r="I894" s="4">
        <v>23467</v>
      </c>
      <c r="J894" s="4">
        <v>3976533</v>
      </c>
    </row>
    <row r="895" spans="1:10">
      <c r="A895" s="4">
        <v>12</v>
      </c>
      <c r="B895">
        <v>48</v>
      </c>
      <c r="C895" t="s">
        <v>4129</v>
      </c>
      <c r="D895">
        <v>16079464</v>
      </c>
      <c r="E895" t="s">
        <v>54</v>
      </c>
      <c r="F895" t="s">
        <v>5267</v>
      </c>
      <c r="G895" s="4">
        <v>10000000</v>
      </c>
      <c r="H895" s="4">
        <v>0</v>
      </c>
      <c r="I895" s="4">
        <v>58667</v>
      </c>
      <c r="J895" s="4">
        <v>9941333</v>
      </c>
    </row>
    <row r="896" spans="1:10">
      <c r="A896" s="4">
        <v>12</v>
      </c>
      <c r="B896">
        <v>49</v>
      </c>
      <c r="C896" t="s">
        <v>4002</v>
      </c>
      <c r="D896">
        <v>1101782373</v>
      </c>
      <c r="E896" t="s">
        <v>54</v>
      </c>
      <c r="F896" t="s">
        <v>5267</v>
      </c>
      <c r="G896" s="4">
        <v>8000000</v>
      </c>
      <c r="H896" s="4">
        <v>0</v>
      </c>
      <c r="I896" s="4">
        <v>46934</v>
      </c>
      <c r="J896" s="4">
        <v>7953066</v>
      </c>
    </row>
    <row r="897" spans="1:10">
      <c r="A897" s="4">
        <v>12</v>
      </c>
      <c r="B897">
        <v>50</v>
      </c>
      <c r="C897" t="s">
        <v>987</v>
      </c>
      <c r="D897">
        <v>1101049017</v>
      </c>
      <c r="E897" t="s">
        <v>54</v>
      </c>
      <c r="F897" t="s">
        <v>5267</v>
      </c>
      <c r="G897" s="4">
        <v>7000000</v>
      </c>
      <c r="H897" s="4">
        <v>0</v>
      </c>
      <c r="I897" s="4">
        <v>41067</v>
      </c>
      <c r="J897" s="4">
        <v>6958933</v>
      </c>
    </row>
    <row r="898" spans="1:10">
      <c r="A898" s="4">
        <v>12</v>
      </c>
      <c r="B898">
        <v>51</v>
      </c>
      <c r="C898" t="s">
        <v>626</v>
      </c>
      <c r="D898">
        <v>11438846</v>
      </c>
      <c r="E898" t="s">
        <v>45</v>
      </c>
      <c r="F898" t="s">
        <v>5267</v>
      </c>
      <c r="G898" s="4">
        <v>10000000</v>
      </c>
      <c r="H898" s="4">
        <v>0</v>
      </c>
      <c r="I898" s="4">
        <v>0</v>
      </c>
      <c r="J898" s="4">
        <v>10000000</v>
      </c>
    </row>
    <row r="899" spans="1:10">
      <c r="A899" s="4">
        <v>12</v>
      </c>
      <c r="B899">
        <v>52</v>
      </c>
      <c r="C899" t="s">
        <v>845</v>
      </c>
      <c r="D899">
        <v>41753379</v>
      </c>
      <c r="E899" t="s">
        <v>84</v>
      </c>
      <c r="F899" t="s">
        <v>5267</v>
      </c>
      <c r="G899" s="4">
        <v>10000000</v>
      </c>
      <c r="H899" s="4">
        <v>0</v>
      </c>
      <c r="I899" s="4">
        <v>58667</v>
      </c>
      <c r="J899" s="4">
        <v>9941333</v>
      </c>
    </row>
    <row r="900" spans="1:10">
      <c r="A900" s="4">
        <v>12</v>
      </c>
      <c r="B900">
        <v>53</v>
      </c>
      <c r="C900" t="s">
        <v>4013</v>
      </c>
      <c r="D900">
        <v>91107629</v>
      </c>
      <c r="E900" t="s">
        <v>45</v>
      </c>
      <c r="F900" t="s">
        <v>5267</v>
      </c>
      <c r="G900" s="4">
        <v>10000000</v>
      </c>
      <c r="H900" s="4">
        <v>0</v>
      </c>
      <c r="I900" s="4">
        <v>0</v>
      </c>
      <c r="J900" s="4">
        <v>10000000</v>
      </c>
    </row>
    <row r="901" spans="1:10">
      <c r="A901" s="4">
        <v>12</v>
      </c>
      <c r="B901">
        <v>54</v>
      </c>
      <c r="C901" t="s">
        <v>3997</v>
      </c>
      <c r="D901">
        <v>1055312919</v>
      </c>
      <c r="E901" t="s">
        <v>54</v>
      </c>
      <c r="F901" t="s">
        <v>5268</v>
      </c>
      <c r="G901" s="4">
        <v>10000000</v>
      </c>
      <c r="H901" s="4">
        <v>3547661</v>
      </c>
      <c r="I901" s="4">
        <v>58667</v>
      </c>
      <c r="J901" s="4">
        <v>6393672</v>
      </c>
    </row>
    <row r="902" spans="1:10">
      <c r="A902" s="4">
        <v>12</v>
      </c>
      <c r="B902">
        <v>55</v>
      </c>
      <c r="C902" t="s">
        <v>6804</v>
      </c>
      <c r="D902">
        <v>1032425516</v>
      </c>
      <c r="E902" t="s">
        <v>54</v>
      </c>
      <c r="F902" t="s">
        <v>5267</v>
      </c>
      <c r="G902" s="4">
        <v>10000000</v>
      </c>
      <c r="H902" s="4">
        <v>0</v>
      </c>
      <c r="I902" s="4">
        <v>58667</v>
      </c>
      <c r="J902" s="4">
        <v>9941333</v>
      </c>
    </row>
    <row r="903" spans="1:10">
      <c r="A903" s="4">
        <v>12</v>
      </c>
      <c r="B903">
        <v>56</v>
      </c>
      <c r="C903" t="s">
        <v>4212</v>
      </c>
      <c r="D903">
        <v>1055918012</v>
      </c>
      <c r="E903" t="s">
        <v>54</v>
      </c>
      <c r="F903" t="s">
        <v>5267</v>
      </c>
      <c r="G903" s="4">
        <v>10000000</v>
      </c>
      <c r="H903" s="4">
        <v>0</v>
      </c>
      <c r="I903" s="4">
        <v>58667</v>
      </c>
      <c r="J903" s="4">
        <v>9941333</v>
      </c>
    </row>
    <row r="904" spans="1:10">
      <c r="A904" s="4">
        <v>12</v>
      </c>
      <c r="B904">
        <v>57</v>
      </c>
      <c r="C904" t="s">
        <v>4312</v>
      </c>
      <c r="D904">
        <v>1048846676</v>
      </c>
      <c r="E904" t="s">
        <v>54</v>
      </c>
      <c r="F904" t="s">
        <v>5267</v>
      </c>
      <c r="G904" s="4">
        <v>5000000</v>
      </c>
      <c r="H904" s="4">
        <v>0</v>
      </c>
      <c r="I904" s="4">
        <v>29334</v>
      </c>
      <c r="J904" s="4">
        <v>4970666</v>
      </c>
    </row>
    <row r="905" spans="1:10">
      <c r="A905" s="4">
        <v>12</v>
      </c>
      <c r="B905">
        <v>58</v>
      </c>
      <c r="C905" t="s">
        <v>255</v>
      </c>
      <c r="D905">
        <v>1016038561</v>
      </c>
      <c r="E905" t="s">
        <v>54</v>
      </c>
      <c r="F905" t="s">
        <v>5267</v>
      </c>
      <c r="G905" s="4">
        <v>4500000</v>
      </c>
      <c r="H905" s="4">
        <v>0</v>
      </c>
      <c r="I905" s="4">
        <v>26400</v>
      </c>
      <c r="J905" s="4">
        <v>4473600</v>
      </c>
    </row>
    <row r="906" spans="1:10">
      <c r="A906" s="4">
        <v>12</v>
      </c>
      <c r="B906">
        <v>59</v>
      </c>
      <c r="C906" t="s">
        <v>4091</v>
      </c>
      <c r="D906">
        <v>1116260466</v>
      </c>
      <c r="E906" t="s">
        <v>54</v>
      </c>
      <c r="F906" t="s">
        <v>5267</v>
      </c>
      <c r="G906" s="4">
        <v>10000000</v>
      </c>
      <c r="H906" s="4">
        <v>0</v>
      </c>
      <c r="I906" s="4">
        <v>58667</v>
      </c>
      <c r="J906" s="4">
        <v>9941333</v>
      </c>
    </row>
    <row r="907" spans="1:10">
      <c r="A907" s="4">
        <v>12</v>
      </c>
      <c r="B907">
        <v>60</v>
      </c>
      <c r="C907" t="s">
        <v>4074</v>
      </c>
      <c r="D907">
        <v>80147724</v>
      </c>
      <c r="E907" t="s">
        <v>45</v>
      </c>
      <c r="F907" t="s">
        <v>5267</v>
      </c>
      <c r="G907" s="4">
        <v>8000000</v>
      </c>
      <c r="H907" s="4">
        <v>0</v>
      </c>
      <c r="I907" s="4">
        <v>0</v>
      </c>
      <c r="J907" s="4">
        <v>8000000</v>
      </c>
    </row>
    <row r="908" spans="1:10">
      <c r="A908" s="4">
        <v>12</v>
      </c>
      <c r="B908">
        <v>61</v>
      </c>
      <c r="C908" t="s">
        <v>4037</v>
      </c>
      <c r="D908">
        <v>1049619982</v>
      </c>
      <c r="E908" t="s">
        <v>54</v>
      </c>
      <c r="F908" t="s">
        <v>5267</v>
      </c>
      <c r="G908" s="4">
        <v>10000000</v>
      </c>
      <c r="H908" s="4">
        <v>0</v>
      </c>
      <c r="I908" s="4">
        <v>58667</v>
      </c>
      <c r="J908" s="4">
        <v>9941333</v>
      </c>
    </row>
    <row r="909" spans="1:10">
      <c r="A909" s="4">
        <v>12</v>
      </c>
      <c r="B909">
        <v>62</v>
      </c>
      <c r="C909" t="s">
        <v>6805</v>
      </c>
      <c r="D909">
        <v>79614471</v>
      </c>
      <c r="E909" t="s">
        <v>45</v>
      </c>
      <c r="F909" t="s">
        <v>5267</v>
      </c>
      <c r="G909" s="4">
        <v>10000000</v>
      </c>
      <c r="H909" s="4">
        <v>0</v>
      </c>
      <c r="I909" s="4">
        <v>0</v>
      </c>
      <c r="J909" s="4">
        <v>10000000</v>
      </c>
    </row>
    <row r="910" spans="1:10">
      <c r="A910" s="4">
        <v>12</v>
      </c>
      <c r="B910">
        <v>63</v>
      </c>
      <c r="C910" t="s">
        <v>413</v>
      </c>
      <c r="D910">
        <v>1052391580</v>
      </c>
      <c r="E910" t="s">
        <v>54</v>
      </c>
      <c r="F910" t="s">
        <v>5267</v>
      </c>
      <c r="G910" s="4">
        <v>9000000</v>
      </c>
      <c r="H910" s="4">
        <v>0</v>
      </c>
      <c r="I910" s="4">
        <v>52800</v>
      </c>
      <c r="J910" s="4">
        <v>8947200</v>
      </c>
    </row>
    <row r="911" spans="1:10">
      <c r="A911" s="4">
        <v>12</v>
      </c>
      <c r="B911">
        <v>64</v>
      </c>
      <c r="C911" t="s">
        <v>4022</v>
      </c>
      <c r="D911">
        <v>1017122136</v>
      </c>
      <c r="E911" t="s">
        <v>54</v>
      </c>
      <c r="F911" t="s">
        <v>5267</v>
      </c>
      <c r="G911" s="4">
        <v>10000000</v>
      </c>
      <c r="H911" s="4">
        <v>0</v>
      </c>
      <c r="I911" s="4">
        <v>58667</v>
      </c>
      <c r="J911" s="4">
        <v>9941333</v>
      </c>
    </row>
    <row r="912" spans="1:10">
      <c r="A912" s="4">
        <v>12</v>
      </c>
      <c r="B912">
        <v>65</v>
      </c>
      <c r="C912" t="s">
        <v>4031</v>
      </c>
      <c r="D912">
        <v>80173137</v>
      </c>
      <c r="E912" t="s">
        <v>54</v>
      </c>
      <c r="F912" t="s">
        <v>5267</v>
      </c>
      <c r="G912" s="4">
        <v>5500000</v>
      </c>
      <c r="H912" s="4">
        <v>0</v>
      </c>
      <c r="I912" s="4">
        <v>32267</v>
      </c>
      <c r="J912" s="4">
        <v>5467733</v>
      </c>
    </row>
    <row r="913" spans="1:10">
      <c r="A913" s="4">
        <v>12</v>
      </c>
      <c r="B913">
        <v>66</v>
      </c>
      <c r="C913" t="s">
        <v>6806</v>
      </c>
      <c r="D913">
        <v>4525519</v>
      </c>
      <c r="E913" t="s">
        <v>45</v>
      </c>
      <c r="F913" t="s">
        <v>5267</v>
      </c>
      <c r="G913" s="4">
        <v>8000000</v>
      </c>
      <c r="H913" s="4">
        <v>0</v>
      </c>
      <c r="I913" s="4">
        <v>0</v>
      </c>
      <c r="J913" s="4">
        <v>8000000</v>
      </c>
    </row>
    <row r="914" spans="1:10">
      <c r="A914" s="4">
        <v>12</v>
      </c>
      <c r="B914">
        <v>67</v>
      </c>
      <c r="C914" t="s">
        <v>4184</v>
      </c>
      <c r="D914">
        <v>14639836</v>
      </c>
      <c r="E914" t="s">
        <v>54</v>
      </c>
      <c r="F914" t="s">
        <v>5267</v>
      </c>
      <c r="G914" s="4">
        <v>5000000</v>
      </c>
      <c r="H914" s="4">
        <v>0</v>
      </c>
      <c r="I914" s="4">
        <v>29334</v>
      </c>
      <c r="J914" s="4">
        <v>4970666</v>
      </c>
    </row>
    <row r="915" spans="1:10">
      <c r="A915" s="4">
        <v>12</v>
      </c>
      <c r="B915">
        <v>68</v>
      </c>
      <c r="C915" t="s">
        <v>4392</v>
      </c>
      <c r="D915">
        <v>1023878661</v>
      </c>
      <c r="E915" t="s">
        <v>54</v>
      </c>
      <c r="F915" t="s">
        <v>5267</v>
      </c>
      <c r="G915" s="4">
        <v>10000000</v>
      </c>
      <c r="H915" s="4">
        <v>0</v>
      </c>
      <c r="I915" s="4">
        <v>58667</v>
      </c>
      <c r="J915" s="4">
        <v>9941333</v>
      </c>
    </row>
    <row r="916" spans="1:10">
      <c r="A916" s="4">
        <v>12</v>
      </c>
      <c r="B916">
        <v>69</v>
      </c>
      <c r="C916" t="s">
        <v>4170</v>
      </c>
      <c r="D916">
        <v>79123112</v>
      </c>
      <c r="E916" t="s">
        <v>45</v>
      </c>
      <c r="F916" t="s">
        <v>5267</v>
      </c>
      <c r="G916" s="4">
        <v>10000000</v>
      </c>
      <c r="H916" s="4">
        <v>0</v>
      </c>
      <c r="I916" s="4">
        <v>0</v>
      </c>
      <c r="J916" s="4">
        <v>10000000</v>
      </c>
    </row>
    <row r="917" spans="1:10">
      <c r="A917" s="4">
        <v>12</v>
      </c>
      <c r="B917">
        <v>70</v>
      </c>
      <c r="C917" t="s">
        <v>4093</v>
      </c>
      <c r="D917">
        <v>1013620791</v>
      </c>
      <c r="E917" t="s">
        <v>54</v>
      </c>
      <c r="F917" t="s">
        <v>5267</v>
      </c>
      <c r="G917" s="4">
        <v>5500000</v>
      </c>
      <c r="H917" s="4">
        <v>0</v>
      </c>
      <c r="I917" s="4">
        <v>32267</v>
      </c>
      <c r="J917" s="4">
        <v>5467733</v>
      </c>
    </row>
    <row r="918" spans="1:10">
      <c r="A918" s="4">
        <v>12</v>
      </c>
      <c r="B918">
        <v>71</v>
      </c>
      <c r="C918" t="s">
        <v>4106</v>
      </c>
      <c r="D918">
        <v>15490078</v>
      </c>
      <c r="E918" t="s">
        <v>45</v>
      </c>
      <c r="F918" t="s">
        <v>5267</v>
      </c>
      <c r="G918" s="4">
        <v>7000000</v>
      </c>
      <c r="H918" s="4">
        <v>0</v>
      </c>
      <c r="I918" s="4">
        <v>0</v>
      </c>
      <c r="J918" s="4">
        <v>7000000</v>
      </c>
    </row>
    <row r="919" spans="1:10">
      <c r="A919" s="4">
        <v>12</v>
      </c>
      <c r="B919">
        <v>72</v>
      </c>
      <c r="C919" t="s">
        <v>847</v>
      </c>
      <c r="D919">
        <v>51679793</v>
      </c>
      <c r="E919" t="s">
        <v>84</v>
      </c>
      <c r="F919" t="s">
        <v>5267</v>
      </c>
      <c r="G919" s="4">
        <v>10000000</v>
      </c>
      <c r="H919" s="4">
        <v>0</v>
      </c>
      <c r="I919" s="4">
        <v>58667</v>
      </c>
      <c r="J919" s="4">
        <v>9941333</v>
      </c>
    </row>
    <row r="920" spans="1:10">
      <c r="A920" s="4">
        <v>12</v>
      </c>
      <c r="B920">
        <v>73</v>
      </c>
      <c r="C920" t="s">
        <v>4168</v>
      </c>
      <c r="D920">
        <v>80733561</v>
      </c>
      <c r="E920" t="s">
        <v>54</v>
      </c>
      <c r="F920" t="s">
        <v>5267</v>
      </c>
      <c r="G920" s="4">
        <v>10000000</v>
      </c>
      <c r="H920" s="4">
        <v>0</v>
      </c>
      <c r="I920" s="4">
        <v>58667</v>
      </c>
      <c r="J920" s="4">
        <v>9941333</v>
      </c>
    </row>
    <row r="921" spans="1:10">
      <c r="A921" s="4">
        <v>12</v>
      </c>
      <c r="B921">
        <v>74</v>
      </c>
      <c r="C921" t="s">
        <v>4280</v>
      </c>
      <c r="D921">
        <v>1090405690</v>
      </c>
      <c r="E921" t="s">
        <v>54</v>
      </c>
      <c r="F921" t="s">
        <v>5267</v>
      </c>
      <c r="G921" s="4">
        <v>10000000</v>
      </c>
      <c r="H921" s="4">
        <v>0</v>
      </c>
      <c r="I921" s="4">
        <v>58667</v>
      </c>
      <c r="J921" s="4">
        <v>9941333</v>
      </c>
    </row>
    <row r="922" spans="1:10">
      <c r="A922" s="4">
        <v>12</v>
      </c>
      <c r="B922">
        <v>75</v>
      </c>
      <c r="C922" t="s">
        <v>4303</v>
      </c>
      <c r="D922">
        <v>1113624165</v>
      </c>
      <c r="E922" t="s">
        <v>54</v>
      </c>
      <c r="F922" t="s">
        <v>5267</v>
      </c>
      <c r="G922" s="4">
        <v>4000000</v>
      </c>
      <c r="H922" s="4">
        <v>0</v>
      </c>
      <c r="I922" s="4">
        <v>23467</v>
      </c>
      <c r="J922" s="4">
        <v>3976533</v>
      </c>
    </row>
    <row r="923" spans="1:10">
      <c r="A923" s="4">
        <v>12</v>
      </c>
      <c r="B923">
        <v>76</v>
      </c>
      <c r="C923" t="s">
        <v>6807</v>
      </c>
      <c r="D923">
        <v>1082921303</v>
      </c>
      <c r="E923" t="s">
        <v>54</v>
      </c>
      <c r="F923" t="s">
        <v>5267</v>
      </c>
      <c r="G923" s="4">
        <v>8000000</v>
      </c>
      <c r="H923" s="4">
        <v>0</v>
      </c>
      <c r="I923" s="4">
        <v>46934</v>
      </c>
      <c r="J923" s="4">
        <v>7953066</v>
      </c>
    </row>
    <row r="924" spans="1:10">
      <c r="A924" s="4">
        <v>12</v>
      </c>
      <c r="B924">
        <v>77</v>
      </c>
      <c r="C924" t="s">
        <v>4099</v>
      </c>
      <c r="D924">
        <v>1085248360</v>
      </c>
      <c r="E924" t="s">
        <v>54</v>
      </c>
      <c r="F924" t="s">
        <v>5268</v>
      </c>
      <c r="G924" s="4">
        <v>10000000</v>
      </c>
      <c r="H924" s="4">
        <v>4821170</v>
      </c>
      <c r="I924" s="4">
        <v>58667</v>
      </c>
      <c r="J924" s="4">
        <v>5120163</v>
      </c>
    </row>
    <row r="925" spans="1:10">
      <c r="A925" s="4">
        <v>12</v>
      </c>
      <c r="B925">
        <v>78</v>
      </c>
      <c r="C925" t="s">
        <v>4015</v>
      </c>
      <c r="D925">
        <v>16045335</v>
      </c>
      <c r="E925" t="s">
        <v>54</v>
      </c>
      <c r="F925" t="s">
        <v>5267</v>
      </c>
      <c r="G925" s="4">
        <v>10000000</v>
      </c>
      <c r="H925" s="4">
        <v>0</v>
      </c>
      <c r="I925" s="4">
        <v>58667</v>
      </c>
      <c r="J925" s="4">
        <v>9941333</v>
      </c>
    </row>
    <row r="926" spans="1:10">
      <c r="A926" s="4">
        <v>12</v>
      </c>
      <c r="B926">
        <v>79</v>
      </c>
      <c r="C926" t="s">
        <v>682</v>
      </c>
      <c r="D926">
        <v>1069730309</v>
      </c>
      <c r="E926" t="s">
        <v>54</v>
      </c>
      <c r="F926" t="s">
        <v>5267</v>
      </c>
      <c r="G926" s="4">
        <v>7000000</v>
      </c>
      <c r="H926" s="4">
        <v>0</v>
      </c>
      <c r="I926" s="4">
        <v>41067</v>
      </c>
      <c r="J926" s="4">
        <v>6958933</v>
      </c>
    </row>
    <row r="927" spans="1:10">
      <c r="A927" s="4">
        <v>12</v>
      </c>
      <c r="B927">
        <v>80</v>
      </c>
      <c r="C927" t="s">
        <v>4025</v>
      </c>
      <c r="D927">
        <v>1069734430</v>
      </c>
      <c r="E927" t="s">
        <v>54</v>
      </c>
      <c r="F927" t="s">
        <v>5268</v>
      </c>
      <c r="G927" s="4">
        <v>10000000</v>
      </c>
      <c r="H927" s="4">
        <v>1928467</v>
      </c>
      <c r="I927" s="4">
        <v>58667</v>
      </c>
      <c r="J927" s="4">
        <v>8012866</v>
      </c>
    </row>
    <row r="928" spans="1:10">
      <c r="A928" s="4">
        <v>12</v>
      </c>
      <c r="B928">
        <v>81</v>
      </c>
      <c r="C928" t="s">
        <v>4308</v>
      </c>
      <c r="D928">
        <v>80395723</v>
      </c>
      <c r="E928" t="s">
        <v>45</v>
      </c>
      <c r="F928" t="s">
        <v>5267</v>
      </c>
      <c r="G928" s="4">
        <v>10000000</v>
      </c>
      <c r="H928" s="4">
        <v>0</v>
      </c>
      <c r="I928" s="4">
        <v>0</v>
      </c>
      <c r="J928" s="4">
        <v>10000000</v>
      </c>
    </row>
    <row r="929" spans="1:10">
      <c r="A929" s="4">
        <v>12</v>
      </c>
      <c r="B929">
        <v>82</v>
      </c>
      <c r="C929" t="s">
        <v>4035</v>
      </c>
      <c r="D929">
        <v>1085261143</v>
      </c>
      <c r="E929" t="s">
        <v>54</v>
      </c>
      <c r="F929" t="s">
        <v>5268</v>
      </c>
      <c r="G929" s="4">
        <v>10000000</v>
      </c>
      <c r="H929" s="4">
        <v>4400134</v>
      </c>
      <c r="I929" s="4">
        <v>58667</v>
      </c>
      <c r="J929" s="4">
        <v>5541199</v>
      </c>
    </row>
    <row r="930" spans="1:10">
      <c r="A930" s="4">
        <v>12</v>
      </c>
      <c r="B930">
        <v>83</v>
      </c>
      <c r="C930" t="s">
        <v>6808</v>
      </c>
      <c r="D930">
        <v>1098693739</v>
      </c>
      <c r="E930" t="s">
        <v>54</v>
      </c>
      <c r="F930" t="s">
        <v>5267</v>
      </c>
      <c r="G930" s="4">
        <v>2000000</v>
      </c>
      <c r="H930" s="4">
        <v>0</v>
      </c>
      <c r="I930" s="4">
        <v>11734</v>
      </c>
      <c r="J930" s="4">
        <v>1988266</v>
      </c>
    </row>
    <row r="931" spans="1:10">
      <c r="A931" s="4">
        <v>12</v>
      </c>
      <c r="B931">
        <v>84</v>
      </c>
      <c r="C931" t="s">
        <v>576</v>
      </c>
      <c r="D931">
        <v>7320160</v>
      </c>
      <c r="E931" t="s">
        <v>54</v>
      </c>
      <c r="F931" t="s">
        <v>5267</v>
      </c>
      <c r="G931" s="4">
        <v>10000000</v>
      </c>
      <c r="H931" s="4">
        <v>0</v>
      </c>
      <c r="I931" s="4">
        <v>58667</v>
      </c>
      <c r="J931" s="4">
        <v>9941333</v>
      </c>
    </row>
    <row r="932" spans="1:10">
      <c r="A932" s="4">
        <v>12</v>
      </c>
      <c r="B932">
        <v>85</v>
      </c>
      <c r="C932" t="s">
        <v>4068</v>
      </c>
      <c r="D932">
        <v>1022936286</v>
      </c>
      <c r="E932" t="s">
        <v>54</v>
      </c>
      <c r="F932" t="s">
        <v>5267</v>
      </c>
      <c r="G932" s="4">
        <v>5000000</v>
      </c>
      <c r="H932" s="4">
        <v>0</v>
      </c>
      <c r="I932" s="4">
        <v>29334</v>
      </c>
      <c r="J932" s="4">
        <v>4970666</v>
      </c>
    </row>
    <row r="933" spans="1:10">
      <c r="A933" s="4">
        <v>12</v>
      </c>
      <c r="B933">
        <v>86</v>
      </c>
      <c r="C933" t="s">
        <v>4076</v>
      </c>
      <c r="D933">
        <v>1042060934</v>
      </c>
      <c r="E933" t="s">
        <v>54</v>
      </c>
      <c r="F933" t="s">
        <v>5267</v>
      </c>
      <c r="G933" s="4">
        <v>10000000</v>
      </c>
      <c r="H933" s="4">
        <v>0</v>
      </c>
      <c r="I933" s="4">
        <v>58667</v>
      </c>
      <c r="J933" s="4">
        <v>9941333</v>
      </c>
    </row>
    <row r="934" spans="1:10">
      <c r="A934" s="4">
        <v>12</v>
      </c>
      <c r="B934">
        <v>87</v>
      </c>
      <c r="C934" t="s">
        <v>6809</v>
      </c>
      <c r="D934">
        <v>86080013</v>
      </c>
      <c r="E934" t="s">
        <v>54</v>
      </c>
      <c r="F934" t="s">
        <v>5267</v>
      </c>
      <c r="G934" s="4">
        <v>10000000</v>
      </c>
      <c r="H934" s="4">
        <v>0</v>
      </c>
      <c r="I934" s="4">
        <v>58667</v>
      </c>
      <c r="J934" s="4">
        <v>9941333</v>
      </c>
    </row>
    <row r="935" spans="1:10">
      <c r="A935" s="4">
        <v>12</v>
      </c>
      <c r="B935">
        <v>88</v>
      </c>
      <c r="C935" t="s">
        <v>4029</v>
      </c>
      <c r="D935">
        <v>52888976</v>
      </c>
      <c r="E935" t="s">
        <v>54</v>
      </c>
      <c r="F935" t="s">
        <v>5267</v>
      </c>
      <c r="G935" s="4">
        <v>10000000</v>
      </c>
      <c r="H935" s="4">
        <v>0</v>
      </c>
      <c r="I935" s="4">
        <v>58667</v>
      </c>
      <c r="J935" s="4">
        <v>9941333</v>
      </c>
    </row>
    <row r="936" spans="1:10">
      <c r="A936" s="4">
        <v>12</v>
      </c>
      <c r="B936">
        <v>89</v>
      </c>
      <c r="C936" t="s">
        <v>3559</v>
      </c>
      <c r="D936">
        <v>1105686128</v>
      </c>
      <c r="E936" t="s">
        <v>54</v>
      </c>
      <c r="F936" t="s">
        <v>5267</v>
      </c>
      <c r="G936" s="4">
        <v>4000000</v>
      </c>
      <c r="H936" s="4">
        <v>0</v>
      </c>
      <c r="I936" s="4">
        <v>23467</v>
      </c>
      <c r="J936" s="4">
        <v>3976533</v>
      </c>
    </row>
    <row r="937" spans="1:10">
      <c r="A937" s="4">
        <v>12</v>
      </c>
      <c r="B937">
        <v>90</v>
      </c>
      <c r="C937" t="s">
        <v>4018</v>
      </c>
      <c r="D937">
        <v>1113524908</v>
      </c>
      <c r="E937" t="s">
        <v>54</v>
      </c>
      <c r="F937" t="s">
        <v>5267</v>
      </c>
      <c r="G937" s="4">
        <v>10000000</v>
      </c>
      <c r="H937" s="4">
        <v>0</v>
      </c>
      <c r="I937" s="4">
        <v>58667</v>
      </c>
      <c r="J937" s="4">
        <v>9941333</v>
      </c>
    </row>
    <row r="938" spans="1:10">
      <c r="A938" s="4">
        <v>12</v>
      </c>
      <c r="B938">
        <v>91</v>
      </c>
      <c r="C938" t="s">
        <v>4006</v>
      </c>
      <c r="D938">
        <v>3174325</v>
      </c>
      <c r="E938" t="s">
        <v>45</v>
      </c>
      <c r="F938" t="s">
        <v>5267</v>
      </c>
      <c r="G938" s="4">
        <v>1000000</v>
      </c>
      <c r="H938" s="4">
        <v>0</v>
      </c>
      <c r="I938" s="4">
        <v>0</v>
      </c>
      <c r="J938" s="4">
        <v>1000000</v>
      </c>
    </row>
    <row r="939" spans="1:10">
      <c r="A939" s="4">
        <v>12</v>
      </c>
      <c r="B939">
        <v>92</v>
      </c>
      <c r="C939" t="s">
        <v>1168</v>
      </c>
      <c r="D939">
        <v>55162126</v>
      </c>
      <c r="E939" t="s">
        <v>45</v>
      </c>
      <c r="F939" t="s">
        <v>5267</v>
      </c>
      <c r="G939" s="4">
        <v>10000000</v>
      </c>
      <c r="H939" s="4">
        <v>0</v>
      </c>
      <c r="I939" s="4">
        <v>0</v>
      </c>
      <c r="J939" s="4">
        <v>10000000</v>
      </c>
    </row>
    <row r="940" spans="1:10">
      <c r="A940" s="4">
        <v>12</v>
      </c>
      <c r="B940">
        <v>93</v>
      </c>
      <c r="C940" t="s">
        <v>890</v>
      </c>
      <c r="D940">
        <v>71351855</v>
      </c>
      <c r="E940" t="s">
        <v>54</v>
      </c>
      <c r="F940" t="s">
        <v>5267</v>
      </c>
      <c r="G940" s="4">
        <v>10000000</v>
      </c>
      <c r="H940" s="4">
        <v>0</v>
      </c>
      <c r="I940" s="4">
        <v>58667</v>
      </c>
      <c r="J940" s="4">
        <v>9941333</v>
      </c>
    </row>
    <row r="941" spans="1:10">
      <c r="A941" s="4">
        <v>12</v>
      </c>
      <c r="B941">
        <v>94</v>
      </c>
      <c r="C941" t="s">
        <v>4166</v>
      </c>
      <c r="D941">
        <v>1121902864</v>
      </c>
      <c r="E941" t="s">
        <v>54</v>
      </c>
      <c r="F941" t="s">
        <v>5268</v>
      </c>
      <c r="G941" s="4">
        <v>6000000</v>
      </c>
      <c r="H941" s="4">
        <v>1090846</v>
      </c>
      <c r="I941" s="4">
        <v>35200</v>
      </c>
      <c r="J941" s="4">
        <v>4873954</v>
      </c>
    </row>
    <row r="942" spans="1:10">
      <c r="A942" s="4">
        <v>12</v>
      </c>
      <c r="B942">
        <v>95</v>
      </c>
      <c r="C942" t="s">
        <v>4020</v>
      </c>
      <c r="D942">
        <v>80015991</v>
      </c>
      <c r="E942" t="s">
        <v>45</v>
      </c>
      <c r="F942" t="s">
        <v>5267</v>
      </c>
      <c r="G942" s="4">
        <v>10000000</v>
      </c>
      <c r="H942" s="4">
        <v>0</v>
      </c>
      <c r="I942" s="4">
        <v>0</v>
      </c>
      <c r="J942" s="4">
        <v>10000000</v>
      </c>
    </row>
    <row r="943" spans="1:10">
      <c r="A943" s="4">
        <v>12</v>
      </c>
      <c r="B943">
        <v>96</v>
      </c>
      <c r="C943" t="s">
        <v>6810</v>
      </c>
      <c r="D943">
        <v>1094939573</v>
      </c>
      <c r="E943" t="s">
        <v>54</v>
      </c>
      <c r="F943" t="s">
        <v>5267</v>
      </c>
      <c r="G943" s="4">
        <v>10000000</v>
      </c>
      <c r="H943" s="4">
        <v>0</v>
      </c>
      <c r="I943" s="4">
        <v>58667</v>
      </c>
      <c r="J943" s="4">
        <v>9941333</v>
      </c>
    </row>
    <row r="944" spans="1:10">
      <c r="A944" s="4">
        <v>12</v>
      </c>
      <c r="B944">
        <v>97</v>
      </c>
      <c r="C944" t="s">
        <v>4089</v>
      </c>
      <c r="D944">
        <v>3296681</v>
      </c>
      <c r="E944" t="s">
        <v>45</v>
      </c>
      <c r="F944" t="s">
        <v>5267</v>
      </c>
      <c r="G944" s="4">
        <v>10000000</v>
      </c>
      <c r="H944" s="4">
        <v>0</v>
      </c>
      <c r="I944" s="4">
        <v>0</v>
      </c>
      <c r="J944" s="4">
        <v>10000000</v>
      </c>
    </row>
    <row r="945" spans="1:10">
      <c r="A945" s="4">
        <v>12</v>
      </c>
      <c r="B945">
        <v>98</v>
      </c>
      <c r="C945" t="s">
        <v>4154</v>
      </c>
      <c r="D945">
        <v>74381725</v>
      </c>
      <c r="E945" t="s">
        <v>54</v>
      </c>
      <c r="F945" t="s">
        <v>5267</v>
      </c>
      <c r="G945" s="4">
        <v>10000000</v>
      </c>
      <c r="H945" s="4">
        <v>0</v>
      </c>
      <c r="I945" s="4">
        <v>58667</v>
      </c>
      <c r="J945" s="4">
        <v>9941333</v>
      </c>
    </row>
    <row r="946" spans="1:10">
      <c r="A946" s="4">
        <v>12</v>
      </c>
      <c r="B946">
        <v>99</v>
      </c>
      <c r="C946" t="s">
        <v>768</v>
      </c>
      <c r="D946">
        <v>79539329</v>
      </c>
      <c r="E946" t="s">
        <v>45</v>
      </c>
      <c r="F946" t="s">
        <v>5267</v>
      </c>
      <c r="G946" s="4">
        <v>10000000</v>
      </c>
      <c r="H946" s="4">
        <v>0</v>
      </c>
      <c r="I946" s="4">
        <v>0</v>
      </c>
      <c r="J946" s="4">
        <v>10000000</v>
      </c>
    </row>
    <row r="947" spans="1:10">
      <c r="A947" s="4">
        <v>12</v>
      </c>
      <c r="B947">
        <v>100</v>
      </c>
      <c r="C947" t="s">
        <v>6811</v>
      </c>
      <c r="D947">
        <v>1019098473</v>
      </c>
      <c r="E947" t="s">
        <v>54</v>
      </c>
      <c r="F947" t="s">
        <v>5267</v>
      </c>
      <c r="G947" s="4">
        <v>5500000</v>
      </c>
      <c r="H947" s="4">
        <v>0</v>
      </c>
      <c r="I947" s="4">
        <v>32267</v>
      </c>
      <c r="J947" s="4">
        <v>5467733</v>
      </c>
    </row>
    <row r="948" spans="1:10">
      <c r="A948" s="4">
        <v>12</v>
      </c>
      <c r="B948">
        <v>101</v>
      </c>
      <c r="C948" t="s">
        <v>3804</v>
      </c>
      <c r="D948">
        <v>1110532848</v>
      </c>
      <c r="E948" t="s">
        <v>54</v>
      </c>
      <c r="F948" t="s">
        <v>5267</v>
      </c>
      <c r="G948" s="4">
        <v>4500000</v>
      </c>
      <c r="H948" s="4">
        <v>0</v>
      </c>
      <c r="I948" s="4">
        <v>26400</v>
      </c>
      <c r="J948" s="4">
        <v>4473600</v>
      </c>
    </row>
    <row r="949" spans="1:10">
      <c r="A949" s="4">
        <v>12</v>
      </c>
      <c r="B949">
        <v>102</v>
      </c>
      <c r="C949" t="s">
        <v>4186</v>
      </c>
      <c r="D949">
        <v>1116255935</v>
      </c>
      <c r="E949" t="s">
        <v>54</v>
      </c>
      <c r="F949" t="s">
        <v>5267</v>
      </c>
      <c r="G949" s="4">
        <v>2500000</v>
      </c>
      <c r="H949" s="4">
        <v>0</v>
      </c>
      <c r="I949" s="4">
        <v>14667</v>
      </c>
      <c r="J949" s="4">
        <v>2485333</v>
      </c>
    </row>
    <row r="950" spans="1:10">
      <c r="A950" s="4">
        <v>12</v>
      </c>
      <c r="B950">
        <v>103</v>
      </c>
      <c r="C950" t="s">
        <v>6812</v>
      </c>
      <c r="D950">
        <v>1059785067</v>
      </c>
      <c r="E950" t="s">
        <v>54</v>
      </c>
      <c r="F950" t="s">
        <v>5267</v>
      </c>
      <c r="G950" s="4">
        <v>10000000</v>
      </c>
      <c r="H950" s="4">
        <v>0</v>
      </c>
      <c r="I950" s="4">
        <v>58667</v>
      </c>
      <c r="J950" s="4">
        <v>9941333</v>
      </c>
    </row>
    <row r="951" spans="1:10">
      <c r="A951" s="4">
        <v>12</v>
      </c>
      <c r="B951">
        <v>104</v>
      </c>
      <c r="C951" t="s">
        <v>6813</v>
      </c>
      <c r="D951">
        <v>1119890921</v>
      </c>
      <c r="E951" t="s">
        <v>54</v>
      </c>
      <c r="F951" t="s">
        <v>5267</v>
      </c>
      <c r="G951" s="4">
        <v>10000000</v>
      </c>
      <c r="H951" s="4">
        <v>0</v>
      </c>
      <c r="I951" s="4">
        <v>58667</v>
      </c>
      <c r="J951" s="4">
        <v>9941333</v>
      </c>
    </row>
    <row r="952" spans="1:10">
      <c r="A952" s="4">
        <v>12</v>
      </c>
      <c r="B952">
        <v>105</v>
      </c>
      <c r="C952" t="s">
        <v>4276</v>
      </c>
      <c r="D952">
        <v>4151853</v>
      </c>
      <c r="E952" t="s">
        <v>54</v>
      </c>
      <c r="F952" t="s">
        <v>5267</v>
      </c>
      <c r="G952" s="4">
        <v>10000000</v>
      </c>
      <c r="H952" s="4">
        <v>0</v>
      </c>
      <c r="I952" s="4">
        <v>58667</v>
      </c>
      <c r="J952" s="4">
        <v>9941333</v>
      </c>
    </row>
    <row r="953" spans="1:10">
      <c r="A953" s="4">
        <v>12</v>
      </c>
      <c r="B953">
        <v>106</v>
      </c>
      <c r="C953" t="s">
        <v>4394</v>
      </c>
      <c r="D953">
        <v>1005855294</v>
      </c>
      <c r="E953" t="s">
        <v>54</v>
      </c>
      <c r="F953" t="s">
        <v>5267</v>
      </c>
      <c r="G953" s="4">
        <v>8000000</v>
      </c>
      <c r="H953" s="4">
        <v>0</v>
      </c>
      <c r="I953" s="4">
        <v>46934</v>
      </c>
      <c r="J953" s="4">
        <v>7953066</v>
      </c>
    </row>
    <row r="954" spans="1:10">
      <c r="A954" s="4">
        <v>12</v>
      </c>
      <c r="B954">
        <v>107</v>
      </c>
      <c r="C954" t="s">
        <v>4131</v>
      </c>
      <c r="D954">
        <v>1052389019</v>
      </c>
      <c r="E954" t="s">
        <v>54</v>
      </c>
      <c r="F954" t="s">
        <v>5267</v>
      </c>
      <c r="G954" s="4">
        <v>6000000</v>
      </c>
      <c r="H954" s="4">
        <v>0</v>
      </c>
      <c r="I954" s="4">
        <v>35200</v>
      </c>
      <c r="J954" s="4">
        <v>5964800</v>
      </c>
    </row>
    <row r="955" spans="1:10">
      <c r="A955" s="4">
        <v>12</v>
      </c>
      <c r="B955">
        <v>108</v>
      </c>
      <c r="C955" t="s">
        <v>4000</v>
      </c>
      <c r="D955">
        <v>2989561</v>
      </c>
      <c r="E955" t="s">
        <v>54</v>
      </c>
      <c r="F955" t="s">
        <v>5267</v>
      </c>
      <c r="G955" s="4">
        <v>10000000</v>
      </c>
      <c r="H955" s="4">
        <v>0</v>
      </c>
      <c r="I955" s="4">
        <v>58667</v>
      </c>
      <c r="J955" s="4">
        <v>9941333</v>
      </c>
    </row>
    <row r="956" spans="1:10">
      <c r="A956" s="4">
        <v>12</v>
      </c>
      <c r="B956">
        <v>109</v>
      </c>
      <c r="C956" t="s">
        <v>4072</v>
      </c>
      <c r="D956">
        <v>5306171</v>
      </c>
      <c r="E956" t="s">
        <v>45</v>
      </c>
      <c r="F956" t="s">
        <v>5267</v>
      </c>
      <c r="G956" s="4">
        <v>10000000</v>
      </c>
      <c r="H956" s="4">
        <v>0</v>
      </c>
      <c r="I956" s="4">
        <v>0</v>
      </c>
      <c r="J956" s="4">
        <v>10000000</v>
      </c>
    </row>
    <row r="957" spans="1:10">
      <c r="A957" s="4">
        <v>12</v>
      </c>
      <c r="B957">
        <v>110</v>
      </c>
      <c r="C957" t="s">
        <v>4008</v>
      </c>
      <c r="D957">
        <v>43191497</v>
      </c>
      <c r="E957" t="s">
        <v>54</v>
      </c>
      <c r="F957" t="s">
        <v>5267</v>
      </c>
      <c r="G957" s="4">
        <v>8000000</v>
      </c>
      <c r="H957" s="4">
        <v>0</v>
      </c>
      <c r="I957" s="4">
        <v>46934</v>
      </c>
      <c r="J957" s="4">
        <v>7953066</v>
      </c>
    </row>
    <row r="958" spans="1:10">
      <c r="A958" s="4">
        <v>12</v>
      </c>
      <c r="B958">
        <v>111</v>
      </c>
      <c r="C958" t="s">
        <v>4473</v>
      </c>
      <c r="D958">
        <v>1033716970</v>
      </c>
      <c r="E958" t="s">
        <v>54</v>
      </c>
      <c r="F958" t="s">
        <v>5267</v>
      </c>
      <c r="G958" s="4">
        <v>10000000</v>
      </c>
      <c r="H958" s="4">
        <v>0</v>
      </c>
      <c r="I958" s="4">
        <v>58667</v>
      </c>
      <c r="J958" s="4">
        <v>9941333</v>
      </c>
    </row>
    <row r="959" spans="1:10">
      <c r="A959" s="4">
        <v>12</v>
      </c>
      <c r="B959">
        <v>112</v>
      </c>
      <c r="C959" t="s">
        <v>4061</v>
      </c>
      <c r="D959">
        <v>1078347101</v>
      </c>
      <c r="E959" t="s">
        <v>54</v>
      </c>
      <c r="F959" t="s">
        <v>5267</v>
      </c>
      <c r="G959" s="4">
        <v>10000000</v>
      </c>
      <c r="H959" s="4">
        <v>0</v>
      </c>
      <c r="I959" s="4">
        <v>58667</v>
      </c>
      <c r="J959" s="4">
        <v>9941333</v>
      </c>
    </row>
    <row r="960" spans="1:10">
      <c r="A960" s="4">
        <v>12</v>
      </c>
      <c r="B960">
        <v>113</v>
      </c>
      <c r="C960" t="s">
        <v>4301</v>
      </c>
      <c r="D960">
        <v>1107059826</v>
      </c>
      <c r="E960" t="s">
        <v>54</v>
      </c>
      <c r="F960" t="s">
        <v>5267</v>
      </c>
      <c r="G960" s="4">
        <v>10000000</v>
      </c>
      <c r="H960" s="4">
        <v>0</v>
      </c>
      <c r="I960" s="4">
        <v>58667</v>
      </c>
      <c r="J960" s="4">
        <v>9941333</v>
      </c>
    </row>
    <row r="961" spans="1:10">
      <c r="A961" s="4">
        <v>12</v>
      </c>
      <c r="B961">
        <v>114</v>
      </c>
      <c r="C961" t="s">
        <v>3988</v>
      </c>
      <c r="D961">
        <v>79382564</v>
      </c>
      <c r="E961" t="s">
        <v>45</v>
      </c>
      <c r="F961" t="s">
        <v>5267</v>
      </c>
      <c r="G961" s="4">
        <v>6500000</v>
      </c>
      <c r="H961" s="4">
        <v>0</v>
      </c>
      <c r="I961" s="4">
        <v>0</v>
      </c>
      <c r="J961" s="4">
        <v>6500000</v>
      </c>
    </row>
    <row r="962" spans="1:10">
      <c r="A962" s="4">
        <v>12</v>
      </c>
      <c r="B962">
        <v>115</v>
      </c>
      <c r="C962" t="s">
        <v>4235</v>
      </c>
      <c r="D962">
        <v>86062599</v>
      </c>
      <c r="E962" t="s">
        <v>54</v>
      </c>
      <c r="F962" t="s">
        <v>5267</v>
      </c>
      <c r="G962" s="4">
        <v>10000000</v>
      </c>
      <c r="H962" s="4">
        <v>0</v>
      </c>
      <c r="I962" s="4">
        <v>58667</v>
      </c>
      <c r="J962" s="4">
        <v>9941333</v>
      </c>
    </row>
    <row r="963" spans="1:10">
      <c r="A963" s="4">
        <v>12</v>
      </c>
      <c r="B963">
        <v>116</v>
      </c>
      <c r="C963" t="s">
        <v>4237</v>
      </c>
      <c r="D963">
        <v>1103102803</v>
      </c>
      <c r="E963" t="s">
        <v>54</v>
      </c>
      <c r="F963" t="s">
        <v>5267</v>
      </c>
      <c r="G963" s="4">
        <v>4000000</v>
      </c>
      <c r="H963" s="4">
        <v>0</v>
      </c>
      <c r="I963" s="4">
        <v>23467</v>
      </c>
      <c r="J963" s="4">
        <v>3976533</v>
      </c>
    </row>
    <row r="964" spans="1:10">
      <c r="A964" s="4">
        <v>12</v>
      </c>
      <c r="B964">
        <v>117</v>
      </c>
      <c r="C964" t="s">
        <v>4115</v>
      </c>
      <c r="D964">
        <v>94330449</v>
      </c>
      <c r="E964" t="s">
        <v>45</v>
      </c>
      <c r="F964" t="s">
        <v>5267</v>
      </c>
      <c r="G964" s="4">
        <v>10000000</v>
      </c>
      <c r="H964" s="4">
        <v>0</v>
      </c>
      <c r="I964" s="4">
        <v>0</v>
      </c>
      <c r="J964" s="4">
        <v>10000000</v>
      </c>
    </row>
    <row r="965" spans="1:10">
      <c r="A965" s="4">
        <v>12</v>
      </c>
      <c r="B965">
        <v>118</v>
      </c>
      <c r="C965" t="s">
        <v>4066</v>
      </c>
      <c r="D965">
        <v>1053775728</v>
      </c>
      <c r="E965" t="s">
        <v>54</v>
      </c>
      <c r="F965" t="s">
        <v>5267</v>
      </c>
      <c r="G965" s="4">
        <v>10000000</v>
      </c>
      <c r="H965" s="4">
        <v>0</v>
      </c>
      <c r="I965" s="4">
        <v>58667</v>
      </c>
      <c r="J965" s="4">
        <v>9941333</v>
      </c>
    </row>
    <row r="966" spans="1:10">
      <c r="A966" s="4">
        <v>12</v>
      </c>
      <c r="B966">
        <v>119</v>
      </c>
      <c r="C966" t="s">
        <v>4078</v>
      </c>
      <c r="D966">
        <v>1053339328</v>
      </c>
      <c r="E966" t="s">
        <v>54</v>
      </c>
      <c r="F966" t="s">
        <v>5267</v>
      </c>
      <c r="G966" s="4">
        <v>9000000</v>
      </c>
      <c r="H966" s="4">
        <v>0</v>
      </c>
      <c r="I966" s="4">
        <v>52800</v>
      </c>
      <c r="J966" s="4">
        <v>8947200</v>
      </c>
    </row>
    <row r="967" spans="1:10">
      <c r="A967" s="4">
        <v>12</v>
      </c>
      <c r="B967">
        <v>120</v>
      </c>
      <c r="C967" t="s">
        <v>4511</v>
      </c>
      <c r="D967">
        <v>80008079</v>
      </c>
      <c r="E967" t="s">
        <v>45</v>
      </c>
      <c r="F967" t="s">
        <v>5268</v>
      </c>
      <c r="G967" s="4">
        <v>10000000</v>
      </c>
      <c r="H967" s="4">
        <v>287269</v>
      </c>
      <c r="I967" s="4">
        <v>0</v>
      </c>
      <c r="J967" s="4">
        <v>9712731</v>
      </c>
    </row>
    <row r="968" spans="1:10">
      <c r="A968" s="4">
        <v>12</v>
      </c>
      <c r="B968">
        <v>121</v>
      </c>
      <c r="C968" t="s">
        <v>3990</v>
      </c>
      <c r="D968">
        <v>1020723476</v>
      </c>
      <c r="E968" t="s">
        <v>54</v>
      </c>
      <c r="F968" t="s">
        <v>5267</v>
      </c>
      <c r="G968" s="4">
        <v>10000000</v>
      </c>
      <c r="H968" s="4">
        <v>0</v>
      </c>
      <c r="I968" s="4">
        <v>58667</v>
      </c>
      <c r="J968" s="4">
        <v>9941333</v>
      </c>
    </row>
    <row r="969" spans="1:10">
      <c r="A969" s="4">
        <v>12</v>
      </c>
      <c r="B969">
        <v>122</v>
      </c>
      <c r="C969" t="s">
        <v>1052</v>
      </c>
      <c r="D969">
        <v>4298180</v>
      </c>
      <c r="E969" t="s">
        <v>54</v>
      </c>
      <c r="F969" t="s">
        <v>5267</v>
      </c>
      <c r="G969" s="4">
        <v>10000000</v>
      </c>
      <c r="H969" s="4">
        <v>0</v>
      </c>
      <c r="I969" s="4">
        <v>58667</v>
      </c>
      <c r="J969" s="4">
        <v>9941333</v>
      </c>
    </row>
    <row r="970" spans="1:10">
      <c r="A970" s="4">
        <v>12</v>
      </c>
      <c r="B970">
        <v>123</v>
      </c>
      <c r="C970" t="s">
        <v>4305</v>
      </c>
      <c r="D970">
        <v>80725582</v>
      </c>
      <c r="E970" t="s">
        <v>45</v>
      </c>
      <c r="F970" t="s">
        <v>5267</v>
      </c>
      <c r="G970" s="4">
        <v>10000000</v>
      </c>
      <c r="H970" s="4">
        <v>0</v>
      </c>
      <c r="I970" s="4">
        <v>0</v>
      </c>
      <c r="J970" s="4">
        <v>10000000</v>
      </c>
    </row>
    <row r="971" spans="1:10">
      <c r="A971" s="4">
        <v>12</v>
      </c>
      <c r="B971">
        <v>124</v>
      </c>
      <c r="C971" t="s">
        <v>4123</v>
      </c>
      <c r="D971">
        <v>1057606380</v>
      </c>
      <c r="E971" t="s">
        <v>54</v>
      </c>
      <c r="F971" t="s">
        <v>5267</v>
      </c>
      <c r="G971" s="4">
        <v>6000000</v>
      </c>
      <c r="H971" s="4">
        <v>0</v>
      </c>
      <c r="I971" s="4">
        <v>35200</v>
      </c>
      <c r="J971" s="4">
        <v>5964800</v>
      </c>
    </row>
    <row r="972" spans="1:10">
      <c r="A972" s="4">
        <v>12</v>
      </c>
      <c r="B972">
        <v>125</v>
      </c>
      <c r="C972" t="s">
        <v>4087</v>
      </c>
      <c r="D972">
        <v>1019006896</v>
      </c>
      <c r="E972" t="s">
        <v>54</v>
      </c>
      <c r="F972" t="s">
        <v>5267</v>
      </c>
      <c r="G972" s="4">
        <v>10000000</v>
      </c>
      <c r="H972" s="4">
        <v>0</v>
      </c>
      <c r="I972" s="4">
        <v>58667</v>
      </c>
      <c r="J972" s="4">
        <v>9941333</v>
      </c>
    </row>
    <row r="973" spans="1:10">
      <c r="A973" s="4">
        <v>12</v>
      </c>
      <c r="B973">
        <v>126</v>
      </c>
      <c r="C973" t="s">
        <v>4133</v>
      </c>
      <c r="D973">
        <v>79421337</v>
      </c>
      <c r="E973" t="s">
        <v>54</v>
      </c>
      <c r="F973" t="s">
        <v>5267</v>
      </c>
      <c r="G973" s="4">
        <v>10000000</v>
      </c>
      <c r="H973" s="4">
        <v>0</v>
      </c>
      <c r="I973" s="4">
        <v>36667</v>
      </c>
      <c r="J973" s="4">
        <v>9963333</v>
      </c>
    </row>
    <row r="974" spans="1:10">
      <c r="A974" s="4">
        <v>12</v>
      </c>
      <c r="B974">
        <v>127</v>
      </c>
      <c r="C974" t="s">
        <v>4095</v>
      </c>
      <c r="D974">
        <v>78762484</v>
      </c>
      <c r="E974" t="s">
        <v>54</v>
      </c>
      <c r="F974" t="s">
        <v>5267</v>
      </c>
      <c r="G974" s="4">
        <v>10000000</v>
      </c>
      <c r="H974" s="4">
        <v>0</v>
      </c>
      <c r="I974" s="4">
        <v>36667</v>
      </c>
      <c r="J974" s="4">
        <v>9963333</v>
      </c>
    </row>
    <row r="975" spans="1:10">
      <c r="A975" s="4">
        <v>12</v>
      </c>
      <c r="B975">
        <v>128</v>
      </c>
      <c r="C975" t="s">
        <v>4210</v>
      </c>
      <c r="D975">
        <v>91500100</v>
      </c>
      <c r="E975" t="s">
        <v>54</v>
      </c>
      <c r="F975" t="s">
        <v>5267</v>
      </c>
      <c r="G975" s="4">
        <v>10000000</v>
      </c>
      <c r="H975" s="4">
        <v>0</v>
      </c>
      <c r="I975" s="4">
        <v>36667</v>
      </c>
      <c r="J975" s="4">
        <v>9963333</v>
      </c>
    </row>
    <row r="976" spans="1:10">
      <c r="A976" s="4">
        <v>12</v>
      </c>
      <c r="B976">
        <v>129</v>
      </c>
      <c r="C976" t="s">
        <v>4162</v>
      </c>
      <c r="D976">
        <v>11810498</v>
      </c>
      <c r="E976" t="s">
        <v>54</v>
      </c>
      <c r="F976" t="s">
        <v>5267</v>
      </c>
      <c r="G976" s="4">
        <v>10000000</v>
      </c>
      <c r="H976" s="4">
        <v>0</v>
      </c>
      <c r="I976" s="4">
        <v>36667</v>
      </c>
      <c r="J976" s="4">
        <v>9963333</v>
      </c>
    </row>
    <row r="977" spans="1:10">
      <c r="A977" s="4">
        <v>12</v>
      </c>
      <c r="B977">
        <v>130</v>
      </c>
      <c r="C977" t="s">
        <v>4119</v>
      </c>
      <c r="D977">
        <v>80217083</v>
      </c>
      <c r="E977" t="s">
        <v>54</v>
      </c>
      <c r="F977" t="s">
        <v>5267</v>
      </c>
      <c r="G977" s="4">
        <v>10000000</v>
      </c>
      <c r="H977" s="4">
        <v>0</v>
      </c>
      <c r="I977" s="4">
        <v>36667</v>
      </c>
      <c r="J977" s="4">
        <v>9963333</v>
      </c>
    </row>
    <row r="978" spans="1:10">
      <c r="A978" s="4">
        <v>12</v>
      </c>
      <c r="B978">
        <v>131</v>
      </c>
      <c r="C978" t="s">
        <v>6814</v>
      </c>
      <c r="D978">
        <v>80036332</v>
      </c>
      <c r="E978" t="s">
        <v>54</v>
      </c>
      <c r="F978" t="s">
        <v>5268</v>
      </c>
      <c r="G978" s="4">
        <v>10000000</v>
      </c>
      <c r="H978" s="4">
        <v>2923126</v>
      </c>
      <c r="I978" s="4">
        <v>36667</v>
      </c>
      <c r="J978" s="4">
        <v>7040207</v>
      </c>
    </row>
    <row r="979" spans="1:10">
      <c r="A979" s="4">
        <v>12</v>
      </c>
      <c r="B979">
        <v>132</v>
      </c>
      <c r="C979" t="s">
        <v>4136</v>
      </c>
      <c r="D979">
        <v>86078311</v>
      </c>
      <c r="E979" t="s">
        <v>54</v>
      </c>
      <c r="F979" t="s">
        <v>5268</v>
      </c>
      <c r="G979" s="4">
        <v>10000000</v>
      </c>
      <c r="H979" s="4">
        <v>4191092</v>
      </c>
      <c r="I979" s="4">
        <v>36667</v>
      </c>
      <c r="J979" s="4">
        <v>5772241</v>
      </c>
    </row>
    <row r="980" spans="1:10">
      <c r="A980" s="4">
        <v>12</v>
      </c>
      <c r="B980">
        <v>133</v>
      </c>
      <c r="C980" t="s">
        <v>3457</v>
      </c>
      <c r="D980">
        <v>79810532</v>
      </c>
      <c r="E980" t="s">
        <v>54</v>
      </c>
      <c r="F980" t="s">
        <v>5267</v>
      </c>
      <c r="G980" s="4">
        <v>6500000</v>
      </c>
      <c r="H980" s="4">
        <v>0</v>
      </c>
      <c r="I980" s="4">
        <v>23834</v>
      </c>
      <c r="J980" s="4">
        <v>6476166</v>
      </c>
    </row>
    <row r="981" spans="1:10">
      <c r="A981" s="4">
        <v>12</v>
      </c>
      <c r="B981">
        <v>134</v>
      </c>
      <c r="C981" t="s">
        <v>4049</v>
      </c>
      <c r="D981">
        <v>23496352</v>
      </c>
      <c r="E981" t="s">
        <v>45</v>
      </c>
      <c r="F981" t="s">
        <v>5267</v>
      </c>
      <c r="G981" s="4">
        <v>9038880</v>
      </c>
      <c r="H981" s="4">
        <v>0</v>
      </c>
      <c r="I981" s="4">
        <v>0</v>
      </c>
      <c r="J981" s="4">
        <v>9038880</v>
      </c>
    </row>
    <row r="982" spans="1:10">
      <c r="A982" s="4">
        <v>12</v>
      </c>
      <c r="B982">
        <v>135</v>
      </c>
      <c r="C982" t="s">
        <v>4027</v>
      </c>
      <c r="D982">
        <v>1023928059</v>
      </c>
      <c r="E982" t="s">
        <v>40</v>
      </c>
      <c r="F982" t="s">
        <v>5267</v>
      </c>
      <c r="G982" s="4">
        <v>2000000</v>
      </c>
      <c r="H982" s="4">
        <v>0</v>
      </c>
      <c r="I982" s="4">
        <v>0</v>
      </c>
      <c r="J982" s="4">
        <v>2000000</v>
      </c>
    </row>
    <row r="983" spans="1:10">
      <c r="A983" s="4">
        <v>12</v>
      </c>
      <c r="B983">
        <v>136</v>
      </c>
      <c r="C983" t="s">
        <v>3984</v>
      </c>
      <c r="D983">
        <v>1080932585</v>
      </c>
      <c r="E983" t="s">
        <v>40</v>
      </c>
      <c r="F983" t="s">
        <v>5267</v>
      </c>
      <c r="G983" s="4">
        <v>3500000</v>
      </c>
      <c r="H983" s="4">
        <v>0</v>
      </c>
      <c r="I983" s="4">
        <v>0</v>
      </c>
      <c r="J983" s="4">
        <v>3500000</v>
      </c>
    </row>
    <row r="984" spans="1:10">
      <c r="A984" s="4">
        <v>12</v>
      </c>
      <c r="B984">
        <v>137</v>
      </c>
      <c r="C984" t="s">
        <v>6373</v>
      </c>
      <c r="D984">
        <v>52156747</v>
      </c>
      <c r="E984" t="s">
        <v>40</v>
      </c>
      <c r="F984" t="s">
        <v>5268</v>
      </c>
      <c r="G984" s="4">
        <v>8000000</v>
      </c>
      <c r="H984" s="4">
        <v>5044146</v>
      </c>
      <c r="I984" s="4">
        <v>0</v>
      </c>
      <c r="J984" s="4">
        <v>2955854</v>
      </c>
    </row>
    <row r="985" spans="1:10">
      <c r="A985" s="4">
        <v>12</v>
      </c>
      <c r="B985">
        <v>138</v>
      </c>
      <c r="C985" t="s">
        <v>4231</v>
      </c>
      <c r="D985">
        <v>52154829</v>
      </c>
      <c r="E985" t="s">
        <v>40</v>
      </c>
      <c r="F985" t="s">
        <v>5268</v>
      </c>
      <c r="G985" s="4">
        <v>9000000</v>
      </c>
      <c r="H985" s="4">
        <v>3885880</v>
      </c>
      <c r="I985" s="4">
        <v>0</v>
      </c>
      <c r="J985" s="4">
        <v>5114120</v>
      </c>
    </row>
    <row r="986" spans="1:10">
      <c r="A986" s="4">
        <v>12</v>
      </c>
      <c r="B986">
        <v>139</v>
      </c>
      <c r="C986" t="s">
        <v>6815</v>
      </c>
      <c r="D986">
        <v>52559784</v>
      </c>
      <c r="E986" t="s">
        <v>40</v>
      </c>
      <c r="F986" t="s">
        <v>5267</v>
      </c>
      <c r="G986" s="4">
        <v>10000000</v>
      </c>
      <c r="H986" s="4">
        <v>0</v>
      </c>
      <c r="I986" s="4">
        <v>0</v>
      </c>
      <c r="J986" s="4">
        <v>10000000</v>
      </c>
    </row>
    <row r="987" spans="1:10">
      <c r="A987" s="4">
        <v>12</v>
      </c>
      <c r="B987">
        <v>140</v>
      </c>
      <c r="C987" t="s">
        <v>6816</v>
      </c>
      <c r="D987">
        <v>40220049</v>
      </c>
      <c r="E987" t="s">
        <v>40</v>
      </c>
      <c r="F987" t="s">
        <v>5267</v>
      </c>
      <c r="G987" s="4">
        <v>10000000</v>
      </c>
      <c r="H987" s="4">
        <v>0</v>
      </c>
      <c r="I987" s="4">
        <v>0</v>
      </c>
      <c r="J987" s="4">
        <v>10000000</v>
      </c>
    </row>
    <row r="988" spans="1:10">
      <c r="A988" s="4">
        <v>13</v>
      </c>
      <c r="B988">
        <v>1</v>
      </c>
      <c r="C988" t="s">
        <v>4152</v>
      </c>
      <c r="D988">
        <v>479552</v>
      </c>
      <c r="E988" t="s">
        <v>84</v>
      </c>
      <c r="F988" t="s">
        <v>5267</v>
      </c>
      <c r="G988" s="4">
        <v>10000000</v>
      </c>
      <c r="H988" s="4">
        <v>0</v>
      </c>
      <c r="I988" s="4">
        <v>40000</v>
      </c>
      <c r="J988" s="4">
        <v>9960000</v>
      </c>
    </row>
    <row r="989" spans="1:10">
      <c r="A989" s="4">
        <v>13</v>
      </c>
      <c r="B989">
        <v>2</v>
      </c>
      <c r="C989" t="s">
        <v>4219</v>
      </c>
      <c r="D989">
        <v>80143738</v>
      </c>
      <c r="E989" t="s">
        <v>54</v>
      </c>
      <c r="F989" t="s">
        <v>5267</v>
      </c>
      <c r="G989" s="4">
        <v>3000000</v>
      </c>
      <c r="H989" s="4">
        <v>0</v>
      </c>
      <c r="I989" s="4">
        <v>12000</v>
      </c>
      <c r="J989" s="4">
        <v>2988000</v>
      </c>
    </row>
    <row r="990" spans="1:10">
      <c r="A990" s="4">
        <v>13</v>
      </c>
      <c r="B990">
        <v>3</v>
      </c>
      <c r="C990" t="s">
        <v>4426</v>
      </c>
      <c r="D990">
        <v>1144134607</v>
      </c>
      <c r="E990" t="s">
        <v>54</v>
      </c>
      <c r="F990" t="s">
        <v>5267</v>
      </c>
      <c r="G990" s="4">
        <v>9000000</v>
      </c>
      <c r="H990" s="4">
        <v>0</v>
      </c>
      <c r="I990" s="4">
        <v>36000</v>
      </c>
      <c r="J990" s="4">
        <v>8964000</v>
      </c>
    </row>
    <row r="991" spans="1:10">
      <c r="A991" s="4">
        <v>13</v>
      </c>
      <c r="B991">
        <v>4</v>
      </c>
      <c r="C991" t="s">
        <v>4156</v>
      </c>
      <c r="D991">
        <v>1121905053</v>
      </c>
      <c r="E991" t="s">
        <v>54</v>
      </c>
      <c r="F991" t="s">
        <v>5267</v>
      </c>
      <c r="G991" s="4">
        <v>7000000</v>
      </c>
      <c r="H991" s="4">
        <v>0</v>
      </c>
      <c r="I991" s="4">
        <v>28000</v>
      </c>
      <c r="J991" s="4">
        <v>6972000</v>
      </c>
    </row>
    <row r="992" spans="1:10">
      <c r="A992" s="4">
        <v>13</v>
      </c>
      <c r="B992">
        <v>5</v>
      </c>
      <c r="C992" t="s">
        <v>4465</v>
      </c>
      <c r="D992">
        <v>35375234</v>
      </c>
      <c r="E992" t="s">
        <v>84</v>
      </c>
      <c r="F992" t="s">
        <v>5267</v>
      </c>
      <c r="G992" s="4">
        <v>10000000</v>
      </c>
      <c r="H992" s="4">
        <v>0</v>
      </c>
      <c r="I992" s="4">
        <v>40000</v>
      </c>
      <c r="J992" s="4">
        <v>9960000</v>
      </c>
    </row>
    <row r="993" spans="1:10">
      <c r="A993" s="4">
        <v>13</v>
      </c>
      <c r="B993">
        <v>6</v>
      </c>
      <c r="C993" t="s">
        <v>4104</v>
      </c>
      <c r="D993">
        <v>1018458441</v>
      </c>
      <c r="E993" t="s">
        <v>54</v>
      </c>
      <c r="F993" t="s">
        <v>5267</v>
      </c>
      <c r="G993" s="4">
        <v>10000000</v>
      </c>
      <c r="H993" s="4">
        <v>0</v>
      </c>
      <c r="I993" s="4">
        <v>40000</v>
      </c>
      <c r="J993" s="4">
        <v>9960000</v>
      </c>
    </row>
    <row r="994" spans="1:10">
      <c r="A994" s="4">
        <v>13</v>
      </c>
      <c r="B994">
        <v>7</v>
      </c>
      <c r="C994" t="s">
        <v>4138</v>
      </c>
      <c r="D994">
        <v>1116242142</v>
      </c>
      <c r="E994" t="s">
        <v>54</v>
      </c>
      <c r="F994" t="s">
        <v>5267</v>
      </c>
      <c r="G994" s="4">
        <v>10000000</v>
      </c>
      <c r="H994" s="4">
        <v>0</v>
      </c>
      <c r="I994" s="4">
        <v>40000</v>
      </c>
      <c r="J994" s="4">
        <v>9960000</v>
      </c>
    </row>
    <row r="995" spans="1:10">
      <c r="A995" s="4">
        <v>13</v>
      </c>
      <c r="B995">
        <v>8</v>
      </c>
      <c r="C995" t="s">
        <v>6817</v>
      </c>
      <c r="D995">
        <v>19118974</v>
      </c>
      <c r="E995" t="s">
        <v>45</v>
      </c>
      <c r="F995" t="s">
        <v>5267</v>
      </c>
      <c r="G995" s="4">
        <v>10000000</v>
      </c>
      <c r="H995" s="4">
        <v>0</v>
      </c>
      <c r="I995" s="4">
        <v>0</v>
      </c>
      <c r="J995" s="4">
        <v>10000000</v>
      </c>
    </row>
    <row r="996" spans="1:10">
      <c r="A996" s="4">
        <v>13</v>
      </c>
      <c r="B996">
        <v>9</v>
      </c>
      <c r="C996" t="s">
        <v>4489</v>
      </c>
      <c r="D996">
        <v>80795073</v>
      </c>
      <c r="E996" t="s">
        <v>54</v>
      </c>
      <c r="F996" t="s">
        <v>5267</v>
      </c>
      <c r="G996" s="4">
        <v>5000000</v>
      </c>
      <c r="H996" s="4">
        <v>0</v>
      </c>
      <c r="I996" s="4">
        <v>20000</v>
      </c>
      <c r="J996" s="4">
        <v>4980000</v>
      </c>
    </row>
    <row r="997" spans="1:10">
      <c r="A997" s="4">
        <v>13</v>
      </c>
      <c r="B997">
        <v>10</v>
      </c>
      <c r="C997" t="s">
        <v>4247</v>
      </c>
      <c r="D997">
        <v>1090390215</v>
      </c>
      <c r="E997" t="s">
        <v>54</v>
      </c>
      <c r="F997" t="s">
        <v>5267</v>
      </c>
      <c r="G997" s="4">
        <v>6000000</v>
      </c>
      <c r="H997" s="4">
        <v>0</v>
      </c>
      <c r="I997" s="4">
        <v>24000</v>
      </c>
      <c r="J997" s="4">
        <v>5976000</v>
      </c>
    </row>
    <row r="998" spans="1:10">
      <c r="A998" s="4">
        <v>13</v>
      </c>
      <c r="B998">
        <v>11</v>
      </c>
      <c r="C998" t="s">
        <v>772</v>
      </c>
      <c r="D998">
        <v>12973256</v>
      </c>
      <c r="E998" t="s">
        <v>45</v>
      </c>
      <c r="F998" t="s">
        <v>5267</v>
      </c>
      <c r="G998" s="4">
        <v>10000000</v>
      </c>
      <c r="H998" s="4">
        <v>0</v>
      </c>
      <c r="I998" s="4">
        <v>0</v>
      </c>
      <c r="J998" s="4">
        <v>10000000</v>
      </c>
    </row>
    <row r="999" spans="1:10">
      <c r="A999" s="4">
        <v>13</v>
      </c>
      <c r="B999">
        <v>12</v>
      </c>
      <c r="C999" t="s">
        <v>4475</v>
      </c>
      <c r="D999">
        <v>71223766</v>
      </c>
      <c r="E999" t="s">
        <v>54</v>
      </c>
      <c r="F999" t="s">
        <v>5267</v>
      </c>
      <c r="G999" s="4">
        <v>10000000</v>
      </c>
      <c r="H999" s="4">
        <v>0</v>
      </c>
      <c r="I999" s="4">
        <v>40000</v>
      </c>
      <c r="J999" s="4">
        <v>9960000</v>
      </c>
    </row>
    <row r="1000" spans="1:10">
      <c r="A1000" s="4">
        <v>13</v>
      </c>
      <c r="B1000">
        <v>13</v>
      </c>
      <c r="C1000" t="s">
        <v>6818</v>
      </c>
      <c r="D1000">
        <v>11256377</v>
      </c>
      <c r="E1000" t="s">
        <v>45</v>
      </c>
      <c r="F1000" t="s">
        <v>5267</v>
      </c>
      <c r="G1000" s="4">
        <v>10000000</v>
      </c>
      <c r="H1000" s="4">
        <v>0</v>
      </c>
      <c r="I1000" s="4">
        <v>0</v>
      </c>
      <c r="J1000" s="4">
        <v>10000000</v>
      </c>
    </row>
    <row r="1001" spans="1:10">
      <c r="A1001" s="4">
        <v>13</v>
      </c>
      <c r="B1001">
        <v>14</v>
      </c>
      <c r="C1001" t="s">
        <v>4243</v>
      </c>
      <c r="D1001">
        <v>1110473017</v>
      </c>
      <c r="E1001" t="s">
        <v>54</v>
      </c>
      <c r="F1001" t="s">
        <v>5267</v>
      </c>
      <c r="G1001" s="4">
        <v>10000000</v>
      </c>
      <c r="H1001" s="4">
        <v>0</v>
      </c>
      <c r="I1001" s="4">
        <v>40000</v>
      </c>
      <c r="J1001" s="4">
        <v>9960000</v>
      </c>
    </row>
    <row r="1002" spans="1:10">
      <c r="A1002" s="4">
        <v>13</v>
      </c>
      <c r="B1002">
        <v>15</v>
      </c>
      <c r="C1002" t="s">
        <v>6819</v>
      </c>
      <c r="D1002">
        <v>1045672844</v>
      </c>
      <c r="E1002" t="s">
        <v>54</v>
      </c>
      <c r="F1002" t="s">
        <v>5267</v>
      </c>
      <c r="G1002" s="4">
        <v>2000000</v>
      </c>
      <c r="H1002" s="4">
        <v>0</v>
      </c>
      <c r="I1002" s="4">
        <v>8000</v>
      </c>
      <c r="J1002" s="4">
        <v>1992000</v>
      </c>
    </row>
    <row r="1003" spans="1:10">
      <c r="A1003" s="4">
        <v>13</v>
      </c>
      <c r="B1003">
        <v>16</v>
      </c>
      <c r="C1003" t="s">
        <v>4317</v>
      </c>
      <c r="D1003">
        <v>1089481266</v>
      </c>
      <c r="E1003" t="s">
        <v>54</v>
      </c>
      <c r="F1003" t="s">
        <v>5267</v>
      </c>
      <c r="G1003" s="4">
        <v>10000000</v>
      </c>
      <c r="H1003" s="4">
        <v>0</v>
      </c>
      <c r="I1003" s="4">
        <v>40000</v>
      </c>
      <c r="J1003" s="4">
        <v>9960000</v>
      </c>
    </row>
    <row r="1004" spans="1:10">
      <c r="A1004" s="4">
        <v>13</v>
      </c>
      <c r="B1004">
        <v>17</v>
      </c>
      <c r="C1004" t="s">
        <v>4447</v>
      </c>
      <c r="D1004">
        <v>79252306</v>
      </c>
      <c r="E1004" t="s">
        <v>45</v>
      </c>
      <c r="F1004" t="s">
        <v>5267</v>
      </c>
      <c r="G1004" s="4">
        <v>8000000</v>
      </c>
      <c r="H1004" s="4">
        <v>0</v>
      </c>
      <c r="I1004" s="4">
        <v>0</v>
      </c>
      <c r="J1004" s="4">
        <v>8000000</v>
      </c>
    </row>
    <row r="1005" spans="1:10">
      <c r="A1005" s="4">
        <v>13</v>
      </c>
      <c r="B1005">
        <v>18</v>
      </c>
      <c r="C1005" t="s">
        <v>4387</v>
      </c>
      <c r="D1005">
        <v>1032421304</v>
      </c>
      <c r="E1005" t="s">
        <v>54</v>
      </c>
      <c r="F1005" t="s">
        <v>5268</v>
      </c>
      <c r="G1005" s="4">
        <v>10000000</v>
      </c>
      <c r="H1005" s="4">
        <v>1591049</v>
      </c>
      <c r="I1005" s="4">
        <v>40000</v>
      </c>
      <c r="J1005" s="4">
        <v>8368951</v>
      </c>
    </row>
    <row r="1006" spans="1:10">
      <c r="A1006" s="4">
        <v>13</v>
      </c>
      <c r="B1006">
        <v>19</v>
      </c>
      <c r="C1006" t="s">
        <v>4182</v>
      </c>
      <c r="D1006">
        <v>1040733003</v>
      </c>
      <c r="E1006" t="s">
        <v>54</v>
      </c>
      <c r="F1006" t="s">
        <v>5267</v>
      </c>
      <c r="G1006" s="4">
        <v>4000000</v>
      </c>
      <c r="H1006" s="4">
        <v>0</v>
      </c>
      <c r="I1006" s="4">
        <v>16000</v>
      </c>
      <c r="J1006" s="4">
        <v>3984000</v>
      </c>
    </row>
    <row r="1007" spans="1:10">
      <c r="A1007" s="4">
        <v>13</v>
      </c>
      <c r="B1007">
        <v>20</v>
      </c>
      <c r="C1007" t="s">
        <v>4189</v>
      </c>
      <c r="D1007">
        <v>1004491825</v>
      </c>
      <c r="E1007" t="s">
        <v>54</v>
      </c>
      <c r="F1007" t="s">
        <v>5267</v>
      </c>
      <c r="G1007" s="4">
        <v>7000000</v>
      </c>
      <c r="H1007" s="4">
        <v>0</v>
      </c>
      <c r="I1007" s="4">
        <v>28000</v>
      </c>
      <c r="J1007" s="4">
        <v>6972000</v>
      </c>
    </row>
    <row r="1008" spans="1:10">
      <c r="A1008" s="4">
        <v>13</v>
      </c>
      <c r="B1008">
        <v>21</v>
      </c>
      <c r="C1008" t="s">
        <v>6820</v>
      </c>
      <c r="D1008">
        <v>1152701743</v>
      </c>
      <c r="E1008" t="s">
        <v>54</v>
      </c>
      <c r="F1008" t="s">
        <v>5267</v>
      </c>
      <c r="G1008" s="4">
        <v>10000000</v>
      </c>
      <c r="H1008" s="4">
        <v>0</v>
      </c>
      <c r="I1008" s="4">
        <v>40000</v>
      </c>
      <c r="J1008" s="4">
        <v>9960000</v>
      </c>
    </row>
    <row r="1009" spans="1:10">
      <c r="A1009" s="4">
        <v>13</v>
      </c>
      <c r="B1009">
        <v>22</v>
      </c>
      <c r="C1009" t="s">
        <v>4261</v>
      </c>
      <c r="D1009">
        <v>1116251818</v>
      </c>
      <c r="E1009" t="s">
        <v>54</v>
      </c>
      <c r="F1009" t="s">
        <v>5267</v>
      </c>
      <c r="G1009" s="4">
        <v>10000000</v>
      </c>
      <c r="H1009" s="4">
        <v>0</v>
      </c>
      <c r="I1009" s="4">
        <v>40000</v>
      </c>
      <c r="J1009" s="4">
        <v>9960000</v>
      </c>
    </row>
    <row r="1010" spans="1:10">
      <c r="A1010" s="4">
        <v>13</v>
      </c>
      <c r="B1010">
        <v>23</v>
      </c>
      <c r="C1010" t="s">
        <v>4370</v>
      </c>
      <c r="D1010">
        <v>80777261</v>
      </c>
      <c r="E1010" t="s">
        <v>54</v>
      </c>
      <c r="F1010" t="s">
        <v>5268</v>
      </c>
      <c r="G1010" s="4">
        <v>10000000</v>
      </c>
      <c r="H1010" s="4">
        <v>455959</v>
      </c>
      <c r="I1010" s="4">
        <v>40000</v>
      </c>
      <c r="J1010" s="4">
        <v>9504041</v>
      </c>
    </row>
    <row r="1011" spans="1:10">
      <c r="A1011" s="4">
        <v>13</v>
      </c>
      <c r="B1011">
        <v>24</v>
      </c>
      <c r="C1011" t="s">
        <v>4288</v>
      </c>
      <c r="D1011">
        <v>53130588</v>
      </c>
      <c r="E1011" t="s">
        <v>54</v>
      </c>
      <c r="F1011" t="s">
        <v>5267</v>
      </c>
      <c r="G1011" s="4">
        <v>10000000</v>
      </c>
      <c r="H1011" s="4">
        <v>0</v>
      </c>
      <c r="I1011" s="4">
        <v>40000</v>
      </c>
      <c r="J1011" s="4">
        <v>9960000</v>
      </c>
    </row>
    <row r="1012" spans="1:10">
      <c r="A1012" s="4">
        <v>13</v>
      </c>
      <c r="B1012">
        <v>25</v>
      </c>
      <c r="C1012" t="s">
        <v>4251</v>
      </c>
      <c r="D1012">
        <v>12194586</v>
      </c>
      <c r="E1012" t="s">
        <v>45</v>
      </c>
      <c r="F1012" t="s">
        <v>5267</v>
      </c>
      <c r="G1012" s="4">
        <v>7000000</v>
      </c>
      <c r="H1012" s="4">
        <v>0</v>
      </c>
      <c r="I1012" s="4">
        <v>0</v>
      </c>
      <c r="J1012" s="4">
        <v>7000000</v>
      </c>
    </row>
    <row r="1013" spans="1:10">
      <c r="A1013" s="4">
        <v>13</v>
      </c>
      <c r="B1013">
        <v>26</v>
      </c>
      <c r="C1013" t="s">
        <v>4223</v>
      </c>
      <c r="D1013">
        <v>86087141</v>
      </c>
      <c r="E1013" t="s">
        <v>54</v>
      </c>
      <c r="F1013" t="s">
        <v>5268</v>
      </c>
      <c r="G1013" s="4">
        <v>10000000</v>
      </c>
      <c r="H1013" s="4">
        <v>112905</v>
      </c>
      <c r="I1013" s="4">
        <v>40000</v>
      </c>
      <c r="J1013" s="4">
        <v>9847095</v>
      </c>
    </row>
    <row r="1014" spans="1:10">
      <c r="A1014" s="4">
        <v>13</v>
      </c>
      <c r="B1014">
        <v>27</v>
      </c>
      <c r="C1014" t="s">
        <v>6821</v>
      </c>
      <c r="D1014">
        <v>1130588238</v>
      </c>
      <c r="E1014" t="s">
        <v>54</v>
      </c>
      <c r="F1014" t="s">
        <v>5267</v>
      </c>
      <c r="G1014" s="4">
        <v>10000000</v>
      </c>
      <c r="H1014" s="4">
        <v>0</v>
      </c>
      <c r="I1014" s="4">
        <v>40000</v>
      </c>
      <c r="J1014" s="4">
        <v>9960000</v>
      </c>
    </row>
    <row r="1015" spans="1:10">
      <c r="A1015" s="4">
        <v>13</v>
      </c>
      <c r="B1015">
        <v>28</v>
      </c>
      <c r="C1015" t="s">
        <v>6822</v>
      </c>
      <c r="D1015">
        <v>80165976</v>
      </c>
      <c r="E1015" t="s">
        <v>54</v>
      </c>
      <c r="F1015" t="s">
        <v>5268</v>
      </c>
      <c r="G1015" s="4">
        <v>10000000</v>
      </c>
      <c r="H1015" s="4">
        <v>1609220</v>
      </c>
      <c r="I1015" s="4">
        <v>40000</v>
      </c>
      <c r="J1015" s="4">
        <v>8350780</v>
      </c>
    </row>
    <row r="1016" spans="1:10">
      <c r="A1016" s="4">
        <v>13</v>
      </c>
      <c r="B1016">
        <v>29</v>
      </c>
      <c r="C1016" t="s">
        <v>6823</v>
      </c>
      <c r="D1016">
        <v>46379673</v>
      </c>
      <c r="E1016" t="s">
        <v>54</v>
      </c>
      <c r="F1016" t="s">
        <v>5267</v>
      </c>
      <c r="G1016" s="4">
        <v>5000000</v>
      </c>
      <c r="H1016" s="4">
        <v>0</v>
      </c>
      <c r="I1016" s="4">
        <v>20000</v>
      </c>
      <c r="J1016" s="4">
        <v>4980000</v>
      </c>
    </row>
    <row r="1017" spans="1:10">
      <c r="A1017" s="4">
        <v>13</v>
      </c>
      <c r="B1017">
        <v>30</v>
      </c>
      <c r="C1017" t="s">
        <v>2611</v>
      </c>
      <c r="D1017">
        <v>79830825</v>
      </c>
      <c r="E1017" t="s">
        <v>45</v>
      </c>
      <c r="F1017" t="s">
        <v>5267</v>
      </c>
      <c r="G1017" s="4">
        <v>2500000</v>
      </c>
      <c r="H1017" s="4">
        <v>0</v>
      </c>
      <c r="I1017" s="4">
        <v>0</v>
      </c>
      <c r="J1017" s="4">
        <v>2500000</v>
      </c>
    </row>
    <row r="1018" spans="1:10">
      <c r="A1018" s="4">
        <v>13</v>
      </c>
      <c r="B1018">
        <v>31</v>
      </c>
      <c r="C1018" t="s">
        <v>4439</v>
      </c>
      <c r="D1018">
        <v>1105677778</v>
      </c>
      <c r="E1018" t="s">
        <v>54</v>
      </c>
      <c r="F1018" t="s">
        <v>5267</v>
      </c>
      <c r="G1018" s="4">
        <v>10000000</v>
      </c>
      <c r="H1018" s="4">
        <v>0</v>
      </c>
      <c r="I1018" s="4">
        <v>40000</v>
      </c>
      <c r="J1018" s="4">
        <v>9960000</v>
      </c>
    </row>
    <row r="1019" spans="1:10">
      <c r="A1019" s="4">
        <v>13</v>
      </c>
      <c r="B1019">
        <v>32</v>
      </c>
      <c r="C1019" t="s">
        <v>4402</v>
      </c>
      <c r="D1019">
        <v>91263708</v>
      </c>
      <c r="E1019" t="s">
        <v>45</v>
      </c>
      <c r="F1019" t="s">
        <v>5267</v>
      </c>
      <c r="G1019" s="4">
        <v>10000000</v>
      </c>
      <c r="H1019" s="4">
        <v>0</v>
      </c>
      <c r="I1019" s="4">
        <v>0</v>
      </c>
      <c r="J1019" s="4">
        <v>10000000</v>
      </c>
    </row>
    <row r="1020" spans="1:10">
      <c r="A1020" s="4">
        <v>13</v>
      </c>
      <c r="B1020">
        <v>33</v>
      </c>
      <c r="C1020" t="s">
        <v>393</v>
      </c>
      <c r="D1020">
        <v>1070942342</v>
      </c>
      <c r="E1020" t="s">
        <v>54</v>
      </c>
      <c r="F1020" t="s">
        <v>5267</v>
      </c>
      <c r="G1020" s="4">
        <v>3800000</v>
      </c>
      <c r="H1020" s="4">
        <v>0</v>
      </c>
      <c r="I1020" s="4">
        <v>15200</v>
      </c>
      <c r="J1020" s="4">
        <v>3784800</v>
      </c>
    </row>
    <row r="1021" spans="1:10">
      <c r="A1021" s="4">
        <v>13</v>
      </c>
      <c r="B1021">
        <v>34</v>
      </c>
      <c r="C1021" t="s">
        <v>4113</v>
      </c>
      <c r="D1021">
        <v>1085251288</v>
      </c>
      <c r="E1021" t="s">
        <v>54</v>
      </c>
      <c r="F1021" t="s">
        <v>5267</v>
      </c>
      <c r="G1021" s="4">
        <v>10000000</v>
      </c>
      <c r="H1021" s="4">
        <v>0</v>
      </c>
      <c r="I1021" s="4">
        <v>40000</v>
      </c>
      <c r="J1021" s="4">
        <v>9960000</v>
      </c>
    </row>
    <row r="1022" spans="1:10">
      <c r="A1022" s="4">
        <v>13</v>
      </c>
      <c r="B1022">
        <v>35</v>
      </c>
      <c r="C1022" t="s">
        <v>4496</v>
      </c>
      <c r="D1022">
        <v>80377512</v>
      </c>
      <c r="E1022" t="s">
        <v>45</v>
      </c>
      <c r="F1022" t="s">
        <v>5267</v>
      </c>
      <c r="G1022" s="4">
        <v>10000000</v>
      </c>
      <c r="H1022" s="4">
        <v>0</v>
      </c>
      <c r="I1022" s="4">
        <v>0</v>
      </c>
      <c r="J1022" s="4">
        <v>10000000</v>
      </c>
    </row>
    <row r="1023" spans="1:10">
      <c r="A1023" s="4">
        <v>13</v>
      </c>
      <c r="B1023">
        <v>36</v>
      </c>
      <c r="C1023" t="s">
        <v>4227</v>
      </c>
      <c r="D1023">
        <v>1095812056</v>
      </c>
      <c r="E1023" t="s">
        <v>54</v>
      </c>
      <c r="F1023" t="s">
        <v>5267</v>
      </c>
      <c r="G1023" s="4">
        <v>10000000</v>
      </c>
      <c r="H1023" s="4">
        <v>0</v>
      </c>
      <c r="I1023" s="4">
        <v>40000</v>
      </c>
      <c r="J1023" s="4">
        <v>9960000</v>
      </c>
    </row>
    <row r="1024" spans="1:10">
      <c r="A1024" s="4">
        <v>13</v>
      </c>
      <c r="B1024">
        <v>37</v>
      </c>
      <c r="C1024" t="s">
        <v>4428</v>
      </c>
      <c r="D1024">
        <v>5594379</v>
      </c>
      <c r="E1024" t="s">
        <v>54</v>
      </c>
      <c r="F1024" t="s">
        <v>5267</v>
      </c>
      <c r="G1024" s="4">
        <v>10000000</v>
      </c>
      <c r="H1024" s="4">
        <v>0</v>
      </c>
      <c r="I1024" s="4">
        <v>40000</v>
      </c>
      <c r="J1024" s="4">
        <v>9960000</v>
      </c>
    </row>
    <row r="1025" spans="1:10">
      <c r="A1025" s="4">
        <v>13</v>
      </c>
      <c r="B1025">
        <v>38</v>
      </c>
      <c r="C1025" t="s">
        <v>4310</v>
      </c>
      <c r="D1025">
        <v>1006120746</v>
      </c>
      <c r="E1025" t="s">
        <v>54</v>
      </c>
      <c r="F1025" t="s">
        <v>5268</v>
      </c>
      <c r="G1025" s="4">
        <v>10000000</v>
      </c>
      <c r="H1025" s="4">
        <v>901116</v>
      </c>
      <c r="I1025" s="4">
        <v>40000</v>
      </c>
      <c r="J1025" s="4">
        <v>9058884</v>
      </c>
    </row>
    <row r="1026" spans="1:10">
      <c r="A1026" s="4">
        <v>13</v>
      </c>
      <c r="B1026">
        <v>39</v>
      </c>
      <c r="C1026" t="s">
        <v>4383</v>
      </c>
      <c r="D1026">
        <v>1094919430</v>
      </c>
      <c r="E1026" t="s">
        <v>54</v>
      </c>
      <c r="F1026" t="s">
        <v>5267</v>
      </c>
      <c r="G1026" s="4">
        <v>10000000</v>
      </c>
      <c r="H1026" s="4">
        <v>0</v>
      </c>
      <c r="I1026" s="4">
        <v>40000</v>
      </c>
      <c r="J1026" s="4">
        <v>9960000</v>
      </c>
    </row>
    <row r="1027" spans="1:10">
      <c r="A1027" s="4">
        <v>13</v>
      </c>
      <c r="B1027">
        <v>40</v>
      </c>
      <c r="C1027" t="s">
        <v>4202</v>
      </c>
      <c r="D1027">
        <v>80004904</v>
      </c>
      <c r="E1027" t="s">
        <v>45</v>
      </c>
      <c r="F1027" t="s">
        <v>5267</v>
      </c>
      <c r="G1027" s="4">
        <v>5500000</v>
      </c>
      <c r="H1027" s="4">
        <v>0</v>
      </c>
      <c r="I1027" s="4">
        <v>0</v>
      </c>
      <c r="J1027" s="4">
        <v>5500000</v>
      </c>
    </row>
    <row r="1028" spans="1:10">
      <c r="A1028" s="4">
        <v>13</v>
      </c>
      <c r="B1028">
        <v>41</v>
      </c>
      <c r="C1028" t="s">
        <v>4424</v>
      </c>
      <c r="D1028">
        <v>1069852133</v>
      </c>
      <c r="E1028" t="s">
        <v>54</v>
      </c>
      <c r="F1028" t="s">
        <v>5267</v>
      </c>
      <c r="G1028" s="4">
        <v>8000000</v>
      </c>
      <c r="H1028" s="4">
        <v>0</v>
      </c>
      <c r="I1028" s="4">
        <v>32000</v>
      </c>
      <c r="J1028" s="4">
        <v>7968000</v>
      </c>
    </row>
    <row r="1029" spans="1:10">
      <c r="A1029" s="4">
        <v>13</v>
      </c>
      <c r="B1029">
        <v>42</v>
      </c>
      <c r="C1029" t="s">
        <v>4286</v>
      </c>
      <c r="D1029">
        <v>9975125</v>
      </c>
      <c r="E1029" t="s">
        <v>45</v>
      </c>
      <c r="F1029" t="s">
        <v>5267</v>
      </c>
      <c r="G1029" s="4">
        <v>9000000</v>
      </c>
      <c r="H1029" s="4">
        <v>0</v>
      </c>
      <c r="I1029" s="4">
        <v>0</v>
      </c>
      <c r="J1029" s="4">
        <v>9000000</v>
      </c>
    </row>
    <row r="1030" spans="1:10">
      <c r="A1030" s="4">
        <v>13</v>
      </c>
      <c r="B1030">
        <v>43</v>
      </c>
      <c r="C1030" t="s">
        <v>4221</v>
      </c>
      <c r="D1030">
        <v>86073501</v>
      </c>
      <c r="E1030" t="s">
        <v>54</v>
      </c>
      <c r="F1030" t="s">
        <v>5267</v>
      </c>
      <c r="G1030" s="4">
        <v>9500000</v>
      </c>
      <c r="H1030" s="4">
        <v>0</v>
      </c>
      <c r="I1030" s="4">
        <v>38000</v>
      </c>
      <c r="J1030" s="4">
        <v>9462000</v>
      </c>
    </row>
    <row r="1031" spans="1:10">
      <c r="A1031" s="4">
        <v>13</v>
      </c>
      <c r="B1031">
        <v>44</v>
      </c>
      <c r="C1031" t="s">
        <v>4208</v>
      </c>
      <c r="D1031">
        <v>11256677</v>
      </c>
      <c r="E1031" t="s">
        <v>54</v>
      </c>
      <c r="F1031" t="s">
        <v>5267</v>
      </c>
      <c r="G1031" s="4">
        <v>10000000</v>
      </c>
      <c r="H1031" s="4">
        <v>0</v>
      </c>
      <c r="I1031" s="4">
        <v>40000</v>
      </c>
      <c r="J1031" s="4">
        <v>9960000</v>
      </c>
    </row>
    <row r="1032" spans="1:10">
      <c r="A1032" s="4">
        <v>13</v>
      </c>
      <c r="B1032">
        <v>45</v>
      </c>
      <c r="C1032" t="s">
        <v>4483</v>
      </c>
      <c r="D1032">
        <v>9725856</v>
      </c>
      <c r="E1032" t="s">
        <v>54</v>
      </c>
      <c r="F1032" t="s">
        <v>5267</v>
      </c>
      <c r="G1032" s="4">
        <v>10000000</v>
      </c>
      <c r="H1032" s="4">
        <v>0</v>
      </c>
      <c r="I1032" s="4">
        <v>40000</v>
      </c>
      <c r="J1032" s="4">
        <v>9960000</v>
      </c>
    </row>
    <row r="1033" spans="1:10">
      <c r="A1033" s="4">
        <v>13</v>
      </c>
      <c r="B1033">
        <v>46</v>
      </c>
      <c r="C1033" t="s">
        <v>4507</v>
      </c>
      <c r="D1033">
        <v>79279461</v>
      </c>
      <c r="E1033" t="s">
        <v>45</v>
      </c>
      <c r="F1033" t="s">
        <v>5267</v>
      </c>
      <c r="G1033" s="4">
        <v>7000000</v>
      </c>
      <c r="H1033" s="4">
        <v>0</v>
      </c>
      <c r="I1033" s="4">
        <v>0</v>
      </c>
      <c r="J1033" s="4">
        <v>7000000</v>
      </c>
    </row>
    <row r="1034" spans="1:10">
      <c r="A1034" s="4">
        <v>13</v>
      </c>
      <c r="B1034">
        <v>47</v>
      </c>
      <c r="C1034" t="s">
        <v>4443</v>
      </c>
      <c r="D1034">
        <v>80163888</v>
      </c>
      <c r="E1034" t="s">
        <v>45</v>
      </c>
      <c r="F1034" t="s">
        <v>5267</v>
      </c>
      <c r="G1034" s="4">
        <v>10000000</v>
      </c>
      <c r="H1034" s="4">
        <v>0</v>
      </c>
      <c r="I1034" s="4">
        <v>0</v>
      </c>
      <c r="J1034" s="4">
        <v>10000000</v>
      </c>
    </row>
    <row r="1035" spans="1:10">
      <c r="A1035" s="4">
        <v>13</v>
      </c>
      <c r="B1035">
        <v>48</v>
      </c>
      <c r="C1035" t="s">
        <v>4362</v>
      </c>
      <c r="D1035">
        <v>1070587399</v>
      </c>
      <c r="E1035" t="s">
        <v>54</v>
      </c>
      <c r="F1035" t="s">
        <v>5267</v>
      </c>
      <c r="G1035" s="4">
        <v>10000000</v>
      </c>
      <c r="H1035" s="4">
        <v>0</v>
      </c>
      <c r="I1035" s="4">
        <v>40000</v>
      </c>
      <c r="J1035" s="4">
        <v>9960000</v>
      </c>
    </row>
    <row r="1036" spans="1:10">
      <c r="A1036" s="4">
        <v>13</v>
      </c>
      <c r="B1036">
        <v>49</v>
      </c>
      <c r="C1036" t="s">
        <v>4319</v>
      </c>
      <c r="D1036">
        <v>1036598286</v>
      </c>
      <c r="E1036" t="s">
        <v>54</v>
      </c>
      <c r="F1036" t="s">
        <v>5267</v>
      </c>
      <c r="G1036" s="4">
        <v>10000000</v>
      </c>
      <c r="H1036" s="4">
        <v>0</v>
      </c>
      <c r="I1036" s="4">
        <v>40000</v>
      </c>
      <c r="J1036" s="4">
        <v>9960000</v>
      </c>
    </row>
    <row r="1037" spans="1:10">
      <c r="A1037" s="4">
        <v>13</v>
      </c>
      <c r="B1037">
        <v>50</v>
      </c>
      <c r="C1037" t="s">
        <v>4479</v>
      </c>
      <c r="D1037">
        <v>80770657</v>
      </c>
      <c r="E1037" t="s">
        <v>54</v>
      </c>
      <c r="F1037" t="s">
        <v>5267</v>
      </c>
      <c r="G1037" s="4">
        <v>8000000</v>
      </c>
      <c r="H1037" s="4">
        <v>0</v>
      </c>
      <c r="I1037" s="4">
        <v>32000</v>
      </c>
      <c r="J1037" s="4">
        <v>7968000</v>
      </c>
    </row>
    <row r="1038" spans="1:10">
      <c r="A1038" s="4">
        <v>13</v>
      </c>
      <c r="B1038">
        <v>51</v>
      </c>
      <c r="C1038" t="s">
        <v>4339</v>
      </c>
      <c r="D1038">
        <v>1074415942</v>
      </c>
      <c r="E1038" t="s">
        <v>54</v>
      </c>
      <c r="F1038" t="s">
        <v>5267</v>
      </c>
      <c r="G1038" s="4">
        <v>10000000</v>
      </c>
      <c r="H1038" s="4">
        <v>0</v>
      </c>
      <c r="I1038" s="4">
        <v>40000</v>
      </c>
      <c r="J1038" s="4">
        <v>9960000</v>
      </c>
    </row>
    <row r="1039" spans="1:10">
      <c r="A1039" s="4">
        <v>13</v>
      </c>
      <c r="B1039">
        <v>52</v>
      </c>
      <c r="C1039" t="s">
        <v>4148</v>
      </c>
      <c r="D1039">
        <v>1075218890</v>
      </c>
      <c r="E1039" t="s">
        <v>54</v>
      </c>
      <c r="F1039" t="s">
        <v>5267</v>
      </c>
      <c r="G1039" s="4">
        <v>6500000</v>
      </c>
      <c r="H1039" s="4">
        <v>0</v>
      </c>
      <c r="I1039" s="4">
        <v>26000</v>
      </c>
      <c r="J1039" s="4">
        <v>6474000</v>
      </c>
    </row>
    <row r="1040" spans="1:10">
      <c r="A1040" s="4">
        <v>13</v>
      </c>
      <c r="B1040">
        <v>53</v>
      </c>
      <c r="C1040" t="s">
        <v>4358</v>
      </c>
      <c r="D1040">
        <v>51651195</v>
      </c>
      <c r="E1040" t="s">
        <v>84</v>
      </c>
      <c r="F1040" t="s">
        <v>5267</v>
      </c>
      <c r="G1040" s="4">
        <v>7000000</v>
      </c>
      <c r="H1040" s="4">
        <v>0</v>
      </c>
      <c r="I1040" s="4">
        <v>28000</v>
      </c>
      <c r="J1040" s="4">
        <v>6972000</v>
      </c>
    </row>
    <row r="1041" spans="1:10">
      <c r="A1041" s="4">
        <v>13</v>
      </c>
      <c r="B1041">
        <v>54</v>
      </c>
      <c r="C1041" t="s">
        <v>4337</v>
      </c>
      <c r="D1041">
        <v>23582384</v>
      </c>
      <c r="E1041" t="s">
        <v>45</v>
      </c>
      <c r="F1041" t="s">
        <v>5267</v>
      </c>
      <c r="G1041" s="4">
        <v>10000000</v>
      </c>
      <c r="H1041" s="4">
        <v>0</v>
      </c>
      <c r="I1041" s="4">
        <v>0</v>
      </c>
      <c r="J1041" s="4">
        <v>10000000</v>
      </c>
    </row>
    <row r="1042" spans="1:10">
      <c r="A1042" s="4">
        <v>13</v>
      </c>
      <c r="B1042">
        <v>55</v>
      </c>
      <c r="C1042" t="s">
        <v>4225</v>
      </c>
      <c r="D1042">
        <v>1110522608</v>
      </c>
      <c r="E1042" t="s">
        <v>54</v>
      </c>
      <c r="F1042" t="s">
        <v>5267</v>
      </c>
      <c r="G1042" s="4">
        <v>10000000</v>
      </c>
      <c r="H1042" s="4">
        <v>0</v>
      </c>
      <c r="I1042" s="4">
        <v>40000</v>
      </c>
      <c r="J1042" s="4">
        <v>9960000</v>
      </c>
    </row>
    <row r="1043" spans="1:10">
      <c r="A1043" s="4">
        <v>13</v>
      </c>
      <c r="B1043">
        <v>56</v>
      </c>
      <c r="C1043" t="s">
        <v>4347</v>
      </c>
      <c r="D1043">
        <v>91514147</v>
      </c>
      <c r="E1043" t="s">
        <v>54</v>
      </c>
      <c r="F1043" t="s">
        <v>5268</v>
      </c>
      <c r="G1043" s="4">
        <v>10000000</v>
      </c>
      <c r="H1043" s="4">
        <v>455959</v>
      </c>
      <c r="I1043" s="4">
        <v>40000</v>
      </c>
      <c r="J1043" s="4">
        <v>9504041</v>
      </c>
    </row>
    <row r="1044" spans="1:10">
      <c r="A1044" s="4">
        <v>13</v>
      </c>
      <c r="B1044">
        <v>57</v>
      </c>
      <c r="C1044" t="s">
        <v>4352</v>
      </c>
      <c r="D1044">
        <v>79872771</v>
      </c>
      <c r="E1044" t="s">
        <v>45</v>
      </c>
      <c r="F1044" t="s">
        <v>5267</v>
      </c>
      <c r="G1044" s="4">
        <v>10000000</v>
      </c>
      <c r="H1044" s="4">
        <v>0</v>
      </c>
      <c r="I1044" s="4">
        <v>0</v>
      </c>
      <c r="J1044" s="4">
        <v>10000000</v>
      </c>
    </row>
    <row r="1045" spans="1:10">
      <c r="A1045" s="4">
        <v>13</v>
      </c>
      <c r="B1045">
        <v>58</v>
      </c>
      <c r="C1045" t="s">
        <v>4360</v>
      </c>
      <c r="D1045">
        <v>1035418888</v>
      </c>
      <c r="E1045" t="s">
        <v>54</v>
      </c>
      <c r="F1045" t="s">
        <v>5268</v>
      </c>
      <c r="G1045" s="4">
        <v>8500000</v>
      </c>
      <c r="H1045" s="4">
        <v>3180585</v>
      </c>
      <c r="I1045" s="4">
        <v>34000</v>
      </c>
      <c r="J1045" s="4">
        <v>5285415</v>
      </c>
    </row>
    <row r="1046" spans="1:10">
      <c r="A1046" s="4">
        <v>13</v>
      </c>
      <c r="B1046">
        <v>59</v>
      </c>
      <c r="C1046" t="s">
        <v>4158</v>
      </c>
      <c r="D1046">
        <v>1070958944</v>
      </c>
      <c r="E1046" t="s">
        <v>54</v>
      </c>
      <c r="F1046" t="s">
        <v>5267</v>
      </c>
      <c r="G1046" s="4">
        <v>6000000</v>
      </c>
      <c r="H1046" s="4">
        <v>0</v>
      </c>
      <c r="I1046" s="4">
        <v>24000</v>
      </c>
      <c r="J1046" s="4">
        <v>5976000</v>
      </c>
    </row>
    <row r="1047" spans="1:10">
      <c r="A1047" s="4">
        <v>13</v>
      </c>
      <c r="B1047">
        <v>60</v>
      </c>
      <c r="C1047" t="s">
        <v>4493</v>
      </c>
      <c r="D1047">
        <v>88241416</v>
      </c>
      <c r="E1047" t="s">
        <v>45</v>
      </c>
      <c r="F1047" t="s">
        <v>5267</v>
      </c>
      <c r="G1047" s="4">
        <v>9500000</v>
      </c>
      <c r="H1047" s="4">
        <v>0</v>
      </c>
      <c r="I1047" s="4">
        <v>0</v>
      </c>
      <c r="J1047" s="4">
        <v>9500000</v>
      </c>
    </row>
    <row r="1048" spans="1:10">
      <c r="A1048" s="4">
        <v>13</v>
      </c>
      <c r="B1048">
        <v>61</v>
      </c>
      <c r="C1048" t="s">
        <v>4245</v>
      </c>
      <c r="D1048">
        <v>74245214</v>
      </c>
      <c r="E1048" t="s">
        <v>54</v>
      </c>
      <c r="F1048" t="s">
        <v>5267</v>
      </c>
      <c r="G1048" s="4">
        <v>4500000</v>
      </c>
      <c r="H1048" s="4">
        <v>0</v>
      </c>
      <c r="I1048" s="4">
        <v>11250</v>
      </c>
      <c r="J1048" s="4">
        <v>4488750</v>
      </c>
    </row>
    <row r="1049" spans="1:10">
      <c r="A1049" s="4">
        <v>13</v>
      </c>
      <c r="B1049">
        <v>62</v>
      </c>
      <c r="C1049" t="s">
        <v>4315</v>
      </c>
      <c r="D1049">
        <v>91457817</v>
      </c>
      <c r="E1049" t="s">
        <v>54</v>
      </c>
      <c r="F1049" t="s">
        <v>5267</v>
      </c>
      <c r="G1049" s="4">
        <v>10000000</v>
      </c>
      <c r="H1049" s="4">
        <v>0</v>
      </c>
      <c r="I1049" s="4">
        <v>25000</v>
      </c>
      <c r="J1049" s="4">
        <v>9975000</v>
      </c>
    </row>
    <row r="1050" spans="1:10">
      <c r="A1050" s="4">
        <v>13</v>
      </c>
      <c r="B1050">
        <v>63</v>
      </c>
      <c r="C1050" t="s">
        <v>4509</v>
      </c>
      <c r="D1050">
        <v>98627190</v>
      </c>
      <c r="E1050" t="s">
        <v>54</v>
      </c>
      <c r="F1050" t="s">
        <v>5267</v>
      </c>
      <c r="G1050" s="4">
        <v>10000000</v>
      </c>
      <c r="H1050" s="4">
        <v>0</v>
      </c>
      <c r="I1050" s="4">
        <v>25000</v>
      </c>
      <c r="J1050" s="4">
        <v>9975000</v>
      </c>
    </row>
    <row r="1051" spans="1:10">
      <c r="A1051" s="4">
        <v>13</v>
      </c>
      <c r="B1051">
        <v>64</v>
      </c>
      <c r="C1051" t="s">
        <v>4057</v>
      </c>
      <c r="D1051">
        <v>11808270</v>
      </c>
      <c r="E1051" t="s">
        <v>54</v>
      </c>
      <c r="F1051" t="s">
        <v>5267</v>
      </c>
      <c r="G1051" s="4">
        <v>10000000</v>
      </c>
      <c r="H1051" s="4">
        <v>0</v>
      </c>
      <c r="I1051" s="4">
        <v>25000</v>
      </c>
      <c r="J1051" s="4">
        <v>9975000</v>
      </c>
    </row>
    <row r="1052" spans="1:10">
      <c r="A1052" s="4">
        <v>13</v>
      </c>
      <c r="B1052">
        <v>65</v>
      </c>
      <c r="C1052" t="s">
        <v>4108</v>
      </c>
      <c r="D1052">
        <v>80153676</v>
      </c>
      <c r="E1052" t="s">
        <v>54</v>
      </c>
      <c r="F1052" t="s">
        <v>5267</v>
      </c>
      <c r="G1052" s="4">
        <v>10000000</v>
      </c>
      <c r="H1052" s="4">
        <v>0</v>
      </c>
      <c r="I1052" s="4">
        <v>25000</v>
      </c>
      <c r="J1052" s="4">
        <v>9975000</v>
      </c>
    </row>
    <row r="1053" spans="1:10">
      <c r="A1053" s="4">
        <v>13</v>
      </c>
      <c r="B1053">
        <v>66</v>
      </c>
      <c r="C1053" t="s">
        <v>4481</v>
      </c>
      <c r="D1053">
        <v>93136666</v>
      </c>
      <c r="E1053" t="s">
        <v>54</v>
      </c>
      <c r="F1053" t="s">
        <v>5268</v>
      </c>
      <c r="G1053" s="4">
        <v>6000000</v>
      </c>
      <c r="H1053" s="4">
        <v>612810</v>
      </c>
      <c r="I1053" s="4">
        <v>15000</v>
      </c>
      <c r="J1053" s="4">
        <v>5372190</v>
      </c>
    </row>
    <row r="1054" spans="1:10">
      <c r="A1054" s="4">
        <v>13</v>
      </c>
      <c r="B1054">
        <v>67</v>
      </c>
      <c r="C1054" t="s">
        <v>179</v>
      </c>
      <c r="D1054">
        <v>93394875</v>
      </c>
      <c r="E1054" t="s">
        <v>91</v>
      </c>
      <c r="F1054" t="s">
        <v>5268</v>
      </c>
      <c r="G1054" s="4">
        <v>150000000</v>
      </c>
      <c r="H1054" s="4">
        <v>14609654</v>
      </c>
      <c r="I1054" s="4">
        <v>1800000</v>
      </c>
      <c r="J1054" s="4">
        <v>133590346</v>
      </c>
    </row>
    <row r="1055" spans="1:10">
      <c r="A1055" s="4">
        <v>13</v>
      </c>
      <c r="B1055">
        <v>68</v>
      </c>
      <c r="C1055" t="s">
        <v>4519</v>
      </c>
      <c r="D1055">
        <v>4291299</v>
      </c>
      <c r="E1055" t="s">
        <v>54</v>
      </c>
      <c r="F1055" t="s">
        <v>5268</v>
      </c>
      <c r="G1055" s="4">
        <v>63000000</v>
      </c>
      <c r="H1055" s="4">
        <v>19784763</v>
      </c>
      <c r="I1055" s="4">
        <v>157500</v>
      </c>
      <c r="J1055" s="4">
        <v>43057737</v>
      </c>
    </row>
    <row r="1056" spans="1:10">
      <c r="A1056" s="4">
        <v>13</v>
      </c>
      <c r="B1056">
        <v>69</v>
      </c>
      <c r="C1056" t="s">
        <v>1334</v>
      </c>
      <c r="D1056">
        <v>88214971</v>
      </c>
      <c r="E1056" t="s">
        <v>54</v>
      </c>
      <c r="F1056" t="s">
        <v>5268</v>
      </c>
      <c r="G1056" s="4">
        <v>145000000</v>
      </c>
      <c r="H1056" s="4">
        <v>94242010</v>
      </c>
      <c r="I1056" s="4">
        <v>362500</v>
      </c>
      <c r="J1056" s="4">
        <v>50395490</v>
      </c>
    </row>
    <row r="1057" spans="1:10">
      <c r="A1057" s="4">
        <v>13</v>
      </c>
      <c r="B1057">
        <v>70</v>
      </c>
      <c r="C1057" t="s">
        <v>1418</v>
      </c>
      <c r="D1057">
        <v>80764291</v>
      </c>
      <c r="E1057" t="s">
        <v>54</v>
      </c>
      <c r="F1057" t="s">
        <v>5268</v>
      </c>
      <c r="G1057" s="4">
        <v>80000000</v>
      </c>
      <c r="H1057" s="4">
        <v>455959</v>
      </c>
      <c r="I1057" s="4">
        <v>200000</v>
      </c>
      <c r="J1057" s="4">
        <v>79344041</v>
      </c>
    </row>
    <row r="1058" spans="1:10">
      <c r="A1058" s="4">
        <v>14</v>
      </c>
      <c r="B1058">
        <v>1</v>
      </c>
      <c r="C1058" t="s">
        <v>4451</v>
      </c>
      <c r="D1058">
        <v>93135519</v>
      </c>
      <c r="E1058" t="s">
        <v>54</v>
      </c>
      <c r="F1058" t="s">
        <v>5267</v>
      </c>
      <c r="G1058" s="4">
        <v>10000000</v>
      </c>
      <c r="H1058" s="4">
        <v>0</v>
      </c>
      <c r="I1058" s="4">
        <v>21334</v>
      </c>
      <c r="J1058" s="4">
        <v>9978666</v>
      </c>
    </row>
    <row r="1059" spans="1:10">
      <c r="A1059" s="4">
        <v>14</v>
      </c>
      <c r="B1059">
        <v>2</v>
      </c>
      <c r="C1059" t="s">
        <v>6824</v>
      </c>
      <c r="D1059">
        <v>1020407538</v>
      </c>
      <c r="E1059" t="s">
        <v>54</v>
      </c>
      <c r="F1059" t="s">
        <v>5267</v>
      </c>
      <c r="G1059" s="4">
        <v>10000000</v>
      </c>
      <c r="H1059" s="4">
        <v>0</v>
      </c>
      <c r="I1059" s="4">
        <v>21334</v>
      </c>
      <c r="J1059" s="4">
        <v>9978666</v>
      </c>
    </row>
    <row r="1060" spans="1:10">
      <c r="A1060" s="4">
        <v>14</v>
      </c>
      <c r="B1060">
        <v>3</v>
      </c>
      <c r="C1060" t="s">
        <v>4453</v>
      </c>
      <c r="D1060">
        <v>1108934730</v>
      </c>
      <c r="E1060" t="s">
        <v>54</v>
      </c>
      <c r="F1060" t="s">
        <v>5267</v>
      </c>
      <c r="G1060" s="4">
        <v>2000000</v>
      </c>
      <c r="H1060" s="4">
        <v>0</v>
      </c>
      <c r="I1060" s="4">
        <v>4267</v>
      </c>
      <c r="J1060" s="4">
        <v>1995733</v>
      </c>
    </row>
    <row r="1061" spans="1:10">
      <c r="A1061" s="4">
        <v>14</v>
      </c>
      <c r="B1061">
        <v>4</v>
      </c>
      <c r="C1061" t="s">
        <v>6825</v>
      </c>
      <c r="D1061">
        <v>1143973891</v>
      </c>
      <c r="E1061" t="s">
        <v>54</v>
      </c>
      <c r="F1061" t="s">
        <v>5267</v>
      </c>
      <c r="G1061" s="4">
        <v>6500000</v>
      </c>
      <c r="H1061" s="4">
        <v>0</v>
      </c>
      <c r="I1061" s="4">
        <v>13867</v>
      </c>
      <c r="J1061" s="4">
        <v>6486133</v>
      </c>
    </row>
    <row r="1062" spans="1:10">
      <c r="A1062" s="4">
        <v>14</v>
      </c>
      <c r="B1062">
        <v>5</v>
      </c>
      <c r="C1062" t="s">
        <v>6826</v>
      </c>
      <c r="D1062">
        <v>1069736047</v>
      </c>
      <c r="E1062" t="s">
        <v>54</v>
      </c>
      <c r="F1062" t="s">
        <v>5267</v>
      </c>
      <c r="G1062" s="4">
        <v>8500000</v>
      </c>
      <c r="H1062" s="4">
        <v>0</v>
      </c>
      <c r="I1062" s="4">
        <v>18134</v>
      </c>
      <c r="J1062" s="4">
        <v>8481866</v>
      </c>
    </row>
    <row r="1063" spans="1:10">
      <c r="A1063" s="4">
        <v>14</v>
      </c>
      <c r="B1063">
        <v>6</v>
      </c>
      <c r="C1063" t="s">
        <v>4263</v>
      </c>
      <c r="D1063">
        <v>94544606</v>
      </c>
      <c r="E1063" t="s">
        <v>54</v>
      </c>
      <c r="F1063" t="s">
        <v>5267</v>
      </c>
      <c r="G1063" s="4">
        <v>6000000</v>
      </c>
      <c r="H1063" s="4">
        <v>0</v>
      </c>
      <c r="I1063" s="4">
        <v>12800</v>
      </c>
      <c r="J1063" s="4">
        <v>5987200</v>
      </c>
    </row>
    <row r="1064" spans="1:10">
      <c r="A1064" s="4">
        <v>14</v>
      </c>
      <c r="B1064">
        <v>7</v>
      </c>
      <c r="C1064" t="s">
        <v>4461</v>
      </c>
      <c r="D1064">
        <v>1114730035</v>
      </c>
      <c r="E1064" t="s">
        <v>54</v>
      </c>
      <c r="F1064" t="s">
        <v>5267</v>
      </c>
      <c r="G1064" s="4">
        <v>6500000</v>
      </c>
      <c r="H1064" s="4">
        <v>0</v>
      </c>
      <c r="I1064" s="4">
        <v>13867</v>
      </c>
      <c r="J1064" s="4">
        <v>6486133</v>
      </c>
    </row>
    <row r="1065" spans="1:10">
      <c r="A1065" s="4">
        <v>14</v>
      </c>
      <c r="B1065">
        <v>8</v>
      </c>
      <c r="C1065" t="s">
        <v>4437</v>
      </c>
      <c r="D1065">
        <v>1082920368</v>
      </c>
      <c r="E1065" t="s">
        <v>54</v>
      </c>
      <c r="F1065" t="s">
        <v>5268</v>
      </c>
      <c r="G1065" s="4">
        <v>8000000</v>
      </c>
      <c r="H1065" s="4">
        <v>3528039</v>
      </c>
      <c r="I1065" s="4">
        <v>17067</v>
      </c>
      <c r="J1065" s="4">
        <v>4454894</v>
      </c>
    </row>
    <row r="1066" spans="1:10">
      <c r="A1066" s="4">
        <v>14</v>
      </c>
      <c r="B1066">
        <v>9</v>
      </c>
      <c r="C1066" t="s">
        <v>6374</v>
      </c>
      <c r="D1066">
        <v>1110528541</v>
      </c>
      <c r="E1066" t="s">
        <v>54</v>
      </c>
      <c r="F1066" t="s">
        <v>5267</v>
      </c>
      <c r="G1066" s="4">
        <v>7000000</v>
      </c>
      <c r="H1066" s="4">
        <v>0</v>
      </c>
      <c r="I1066" s="4">
        <v>14934</v>
      </c>
      <c r="J1066" s="4">
        <v>6985066</v>
      </c>
    </row>
    <row r="1067" spans="1:10">
      <c r="A1067" s="4">
        <v>14</v>
      </c>
      <c r="B1067">
        <v>10</v>
      </c>
      <c r="C1067" t="s">
        <v>4331</v>
      </c>
      <c r="D1067">
        <v>1111790271</v>
      </c>
      <c r="E1067" t="s">
        <v>54</v>
      </c>
      <c r="F1067" t="s">
        <v>5267</v>
      </c>
      <c r="G1067" s="4">
        <v>10000000</v>
      </c>
      <c r="H1067" s="4">
        <v>0</v>
      </c>
      <c r="I1067" s="4">
        <v>21334</v>
      </c>
      <c r="J1067" s="4">
        <v>9978666</v>
      </c>
    </row>
    <row r="1068" spans="1:10">
      <c r="A1068" s="4">
        <v>14</v>
      </c>
      <c r="B1068">
        <v>11</v>
      </c>
      <c r="C1068" t="s">
        <v>4364</v>
      </c>
      <c r="D1068">
        <v>1014201402</v>
      </c>
      <c r="E1068" t="s">
        <v>54</v>
      </c>
      <c r="F1068" t="s">
        <v>5267</v>
      </c>
      <c r="G1068" s="4">
        <v>10000000</v>
      </c>
      <c r="H1068" s="4">
        <v>0</v>
      </c>
      <c r="I1068" s="4">
        <v>21334</v>
      </c>
      <c r="J1068" s="4">
        <v>9978666</v>
      </c>
    </row>
    <row r="1069" spans="1:10">
      <c r="A1069" s="4">
        <v>14</v>
      </c>
      <c r="B1069">
        <v>12</v>
      </c>
      <c r="C1069" t="s">
        <v>4381</v>
      </c>
      <c r="D1069">
        <v>1078636248</v>
      </c>
      <c r="E1069" t="s">
        <v>54</v>
      </c>
      <c r="F1069" t="s">
        <v>5268</v>
      </c>
      <c r="G1069" s="4">
        <v>8500000</v>
      </c>
      <c r="H1069" s="4">
        <v>3168382</v>
      </c>
      <c r="I1069" s="4">
        <v>18134</v>
      </c>
      <c r="J1069" s="4">
        <v>5313484</v>
      </c>
    </row>
    <row r="1070" spans="1:10">
      <c r="A1070" s="4">
        <v>14</v>
      </c>
      <c r="B1070">
        <v>13</v>
      </c>
      <c r="C1070" t="s">
        <v>4418</v>
      </c>
      <c r="D1070">
        <v>1121917678</v>
      </c>
      <c r="E1070" t="s">
        <v>54</v>
      </c>
      <c r="F1070" t="s">
        <v>5267</v>
      </c>
      <c r="G1070" s="4">
        <v>10000000</v>
      </c>
      <c r="H1070" s="4">
        <v>0</v>
      </c>
      <c r="I1070" s="4">
        <v>21334</v>
      </c>
      <c r="J1070" s="4">
        <v>9978666</v>
      </c>
    </row>
    <row r="1071" spans="1:10">
      <c r="A1071" s="4">
        <v>14</v>
      </c>
      <c r="B1071">
        <v>14</v>
      </c>
      <c r="C1071" t="s">
        <v>4140</v>
      </c>
      <c r="D1071">
        <v>1012363969</v>
      </c>
      <c r="E1071" t="s">
        <v>54</v>
      </c>
      <c r="F1071" t="s">
        <v>5267</v>
      </c>
      <c r="G1071" s="4">
        <v>10000000</v>
      </c>
      <c r="H1071" s="4">
        <v>0</v>
      </c>
      <c r="I1071" s="4">
        <v>21334</v>
      </c>
      <c r="J1071" s="4">
        <v>9978666</v>
      </c>
    </row>
    <row r="1072" spans="1:10">
      <c r="A1072" s="4">
        <v>14</v>
      </c>
      <c r="B1072">
        <v>15</v>
      </c>
      <c r="C1072" t="s">
        <v>4374</v>
      </c>
      <c r="D1072">
        <v>1115192646</v>
      </c>
      <c r="E1072" t="s">
        <v>54</v>
      </c>
      <c r="F1072" t="s">
        <v>5267</v>
      </c>
      <c r="G1072" s="4">
        <v>3000000</v>
      </c>
      <c r="H1072" s="4">
        <v>0</v>
      </c>
      <c r="I1072" s="4">
        <v>6400</v>
      </c>
      <c r="J1072" s="4">
        <v>2993600</v>
      </c>
    </row>
    <row r="1073" spans="1:10">
      <c r="A1073" s="4">
        <v>14</v>
      </c>
      <c r="B1073">
        <v>16</v>
      </c>
      <c r="C1073" t="s">
        <v>4350</v>
      </c>
      <c r="D1073">
        <v>87492265</v>
      </c>
      <c r="E1073" t="s">
        <v>54</v>
      </c>
      <c r="F1073" t="s">
        <v>5267</v>
      </c>
      <c r="G1073" s="4">
        <v>8500000</v>
      </c>
      <c r="H1073" s="4">
        <v>0</v>
      </c>
      <c r="I1073" s="4">
        <v>18134</v>
      </c>
      <c r="J1073" s="4">
        <v>8481866</v>
      </c>
    </row>
    <row r="1074" spans="1:10">
      <c r="A1074" s="4">
        <v>14</v>
      </c>
      <c r="B1074">
        <v>17</v>
      </c>
      <c r="C1074" t="s">
        <v>6827</v>
      </c>
      <c r="D1074">
        <v>1128476179</v>
      </c>
      <c r="E1074" t="s">
        <v>54</v>
      </c>
      <c r="F1074" t="s">
        <v>5267</v>
      </c>
      <c r="G1074" s="4">
        <v>9000000</v>
      </c>
      <c r="H1074" s="4">
        <v>0</v>
      </c>
      <c r="I1074" s="4">
        <v>19200</v>
      </c>
      <c r="J1074" s="4">
        <v>8980800</v>
      </c>
    </row>
    <row r="1075" spans="1:10">
      <c r="A1075" s="4">
        <v>14</v>
      </c>
      <c r="B1075">
        <v>18</v>
      </c>
      <c r="C1075" t="s">
        <v>6828</v>
      </c>
      <c r="D1075">
        <v>1090386157</v>
      </c>
      <c r="E1075" t="s">
        <v>54</v>
      </c>
      <c r="F1075" t="s">
        <v>5267</v>
      </c>
      <c r="G1075" s="4">
        <v>10000000</v>
      </c>
      <c r="H1075" s="4">
        <v>0</v>
      </c>
      <c r="I1075" s="4">
        <v>21334</v>
      </c>
      <c r="J1075" s="4">
        <v>9978666</v>
      </c>
    </row>
    <row r="1076" spans="1:10">
      <c r="A1076" s="4">
        <v>14</v>
      </c>
      <c r="B1076">
        <v>19</v>
      </c>
      <c r="C1076" t="s">
        <v>4325</v>
      </c>
      <c r="D1076">
        <v>1118121281</v>
      </c>
      <c r="E1076" t="s">
        <v>54</v>
      </c>
      <c r="F1076" t="s">
        <v>5267</v>
      </c>
      <c r="G1076" s="4">
        <v>10000000</v>
      </c>
      <c r="H1076" s="4">
        <v>0</v>
      </c>
      <c r="I1076" s="4">
        <v>21334</v>
      </c>
      <c r="J1076" s="4">
        <v>9978666</v>
      </c>
    </row>
    <row r="1077" spans="1:10">
      <c r="A1077" s="4">
        <v>14</v>
      </c>
      <c r="B1077">
        <v>20</v>
      </c>
      <c r="C1077" t="s">
        <v>4327</v>
      </c>
      <c r="D1077">
        <v>1104708946</v>
      </c>
      <c r="E1077" t="s">
        <v>54</v>
      </c>
      <c r="F1077" t="s">
        <v>5267</v>
      </c>
      <c r="G1077" s="4">
        <v>10000000</v>
      </c>
      <c r="H1077" s="4">
        <v>0</v>
      </c>
      <c r="I1077" s="4">
        <v>21334</v>
      </c>
      <c r="J1077" s="4">
        <v>9978666</v>
      </c>
    </row>
    <row r="1078" spans="1:10">
      <c r="A1078" s="4">
        <v>14</v>
      </c>
      <c r="B1078">
        <v>21</v>
      </c>
      <c r="C1078" t="s">
        <v>4503</v>
      </c>
      <c r="D1078">
        <v>1053608525</v>
      </c>
      <c r="E1078" t="s">
        <v>54</v>
      </c>
      <c r="F1078" t="s">
        <v>5267</v>
      </c>
      <c r="G1078" s="4">
        <v>10000000</v>
      </c>
      <c r="H1078" s="4">
        <v>0</v>
      </c>
      <c r="I1078" s="4">
        <v>21334</v>
      </c>
      <c r="J1078" s="4">
        <v>9978666</v>
      </c>
    </row>
    <row r="1079" spans="1:10">
      <c r="A1079" s="4">
        <v>14</v>
      </c>
      <c r="B1079">
        <v>22</v>
      </c>
      <c r="C1079" t="s">
        <v>4267</v>
      </c>
      <c r="D1079">
        <v>1085322807</v>
      </c>
      <c r="E1079" t="s">
        <v>54</v>
      </c>
      <c r="F1079" t="s">
        <v>5267</v>
      </c>
      <c r="G1079" s="4">
        <v>7000000</v>
      </c>
      <c r="H1079" s="4">
        <v>0</v>
      </c>
      <c r="I1079" s="4">
        <v>14934</v>
      </c>
      <c r="J1079" s="4">
        <v>6985066</v>
      </c>
    </row>
    <row r="1080" spans="1:10">
      <c r="A1080" s="4">
        <v>14</v>
      </c>
      <c r="B1080">
        <v>23</v>
      </c>
      <c r="C1080" t="s">
        <v>2761</v>
      </c>
      <c r="D1080">
        <v>1019049687</v>
      </c>
      <c r="E1080" t="s">
        <v>54</v>
      </c>
      <c r="F1080" t="s">
        <v>5267</v>
      </c>
      <c r="G1080" s="4">
        <v>10000000</v>
      </c>
      <c r="H1080" s="4">
        <v>0</v>
      </c>
      <c r="I1080" s="4">
        <v>21334</v>
      </c>
      <c r="J1080" s="4">
        <v>9978666</v>
      </c>
    </row>
    <row r="1081" spans="1:10">
      <c r="A1081" s="4">
        <v>14</v>
      </c>
      <c r="B1081">
        <v>24</v>
      </c>
      <c r="C1081" t="s">
        <v>4372</v>
      </c>
      <c r="D1081">
        <v>80894395</v>
      </c>
      <c r="E1081" t="s">
        <v>54</v>
      </c>
      <c r="F1081" t="s">
        <v>5267</v>
      </c>
      <c r="G1081" s="4">
        <v>2500000</v>
      </c>
      <c r="H1081" s="4">
        <v>0</v>
      </c>
      <c r="I1081" s="4">
        <v>5334</v>
      </c>
      <c r="J1081" s="4">
        <v>2494666</v>
      </c>
    </row>
    <row r="1082" spans="1:10">
      <c r="A1082" s="4">
        <v>14</v>
      </c>
      <c r="B1082">
        <v>25</v>
      </c>
      <c r="C1082" t="s">
        <v>6375</v>
      </c>
      <c r="D1082">
        <v>1053800195</v>
      </c>
      <c r="E1082" t="s">
        <v>54</v>
      </c>
      <c r="F1082" t="s">
        <v>5267</v>
      </c>
      <c r="G1082" s="4">
        <v>5500000</v>
      </c>
      <c r="H1082" s="4">
        <v>0</v>
      </c>
      <c r="I1082" s="4">
        <v>11734</v>
      </c>
      <c r="J1082" s="4">
        <v>5488266</v>
      </c>
    </row>
    <row r="1083" spans="1:10">
      <c r="A1083" s="4">
        <v>14</v>
      </c>
      <c r="B1083">
        <v>26</v>
      </c>
      <c r="C1083" t="s">
        <v>4255</v>
      </c>
      <c r="D1083">
        <v>93439651</v>
      </c>
      <c r="E1083" t="s">
        <v>54</v>
      </c>
      <c r="F1083" t="s">
        <v>5267</v>
      </c>
      <c r="G1083" s="4">
        <v>6000000</v>
      </c>
      <c r="H1083" s="4">
        <v>0</v>
      </c>
      <c r="I1083" s="4">
        <v>12800</v>
      </c>
      <c r="J1083" s="4">
        <v>5987200</v>
      </c>
    </row>
    <row r="1084" spans="1:10">
      <c r="A1084" s="4">
        <v>14</v>
      </c>
      <c r="B1084">
        <v>27</v>
      </c>
      <c r="C1084" t="s">
        <v>2888</v>
      </c>
      <c r="D1084">
        <v>7601283</v>
      </c>
      <c r="E1084" t="s">
        <v>54</v>
      </c>
      <c r="F1084" t="s">
        <v>5267</v>
      </c>
      <c r="G1084" s="4">
        <v>2000000</v>
      </c>
      <c r="H1084" s="4">
        <v>0</v>
      </c>
      <c r="I1084" s="4">
        <v>4267</v>
      </c>
      <c r="J1084" s="4">
        <v>1995733</v>
      </c>
    </row>
    <row r="1085" spans="1:10">
      <c r="A1085" s="4">
        <v>14</v>
      </c>
      <c r="B1085">
        <v>28</v>
      </c>
      <c r="C1085" t="s">
        <v>4435</v>
      </c>
      <c r="D1085">
        <v>1033695922</v>
      </c>
      <c r="E1085" t="s">
        <v>54</v>
      </c>
      <c r="F1085" t="s">
        <v>5267</v>
      </c>
      <c r="G1085" s="4">
        <v>8000000</v>
      </c>
      <c r="H1085" s="4">
        <v>0</v>
      </c>
      <c r="I1085" s="4">
        <v>17067</v>
      </c>
      <c r="J1085" s="4">
        <v>7982933</v>
      </c>
    </row>
    <row r="1086" spans="1:10">
      <c r="A1086" s="4">
        <v>14</v>
      </c>
      <c r="B1086">
        <v>29</v>
      </c>
      <c r="C1086" t="s">
        <v>4376</v>
      </c>
      <c r="D1086">
        <v>1049644063</v>
      </c>
      <c r="E1086" t="s">
        <v>54</v>
      </c>
      <c r="F1086" t="s">
        <v>5267</v>
      </c>
      <c r="G1086" s="4">
        <v>10000000</v>
      </c>
      <c r="H1086" s="4">
        <v>0</v>
      </c>
      <c r="I1086" s="4">
        <v>21334</v>
      </c>
      <c r="J1086" s="4">
        <v>9978666</v>
      </c>
    </row>
    <row r="1087" spans="1:10">
      <c r="A1087" s="4">
        <v>14</v>
      </c>
      <c r="B1087">
        <v>30</v>
      </c>
      <c r="C1087" t="s">
        <v>4278</v>
      </c>
      <c r="D1087">
        <v>1057412344</v>
      </c>
      <c r="E1087" t="s">
        <v>54</v>
      </c>
      <c r="F1087" t="s">
        <v>5267</v>
      </c>
      <c r="G1087" s="4">
        <v>10000000</v>
      </c>
      <c r="H1087" s="4">
        <v>0</v>
      </c>
      <c r="I1087" s="4">
        <v>21334</v>
      </c>
      <c r="J1087" s="4">
        <v>9978666</v>
      </c>
    </row>
    <row r="1088" spans="1:10">
      <c r="A1088" s="4">
        <v>14</v>
      </c>
      <c r="B1088">
        <v>31</v>
      </c>
      <c r="C1088" t="s">
        <v>4343</v>
      </c>
      <c r="D1088">
        <v>93438663</v>
      </c>
      <c r="E1088" t="s">
        <v>54</v>
      </c>
      <c r="F1088" t="s">
        <v>5267</v>
      </c>
      <c r="G1088" s="4">
        <v>6000000</v>
      </c>
      <c r="H1088" s="4">
        <v>0</v>
      </c>
      <c r="I1088" s="4">
        <v>12800</v>
      </c>
      <c r="J1088" s="4">
        <v>5987200</v>
      </c>
    </row>
    <row r="1089" spans="1:10">
      <c r="A1089" s="4">
        <v>14</v>
      </c>
      <c r="B1089">
        <v>32</v>
      </c>
      <c r="C1089" t="s">
        <v>4121</v>
      </c>
      <c r="D1089">
        <v>46454427</v>
      </c>
      <c r="E1089" t="s">
        <v>54</v>
      </c>
      <c r="F1089" t="s">
        <v>5267</v>
      </c>
      <c r="G1089" s="4">
        <v>10000000</v>
      </c>
      <c r="H1089" s="4">
        <v>0</v>
      </c>
      <c r="I1089" s="4">
        <v>21334</v>
      </c>
      <c r="J1089" s="4">
        <v>9978666</v>
      </c>
    </row>
    <row r="1090" spans="1:10">
      <c r="A1090" s="4">
        <v>14</v>
      </c>
      <c r="B1090">
        <v>33</v>
      </c>
      <c r="C1090" t="s">
        <v>4229</v>
      </c>
      <c r="D1090">
        <v>80255528</v>
      </c>
      <c r="E1090" t="s">
        <v>54</v>
      </c>
      <c r="F1090" t="s">
        <v>5268</v>
      </c>
      <c r="G1090" s="4">
        <v>10000000</v>
      </c>
      <c r="H1090" s="4">
        <v>1794455</v>
      </c>
      <c r="I1090" s="4">
        <v>21334</v>
      </c>
      <c r="J1090" s="4">
        <v>8184211</v>
      </c>
    </row>
    <row r="1091" spans="1:10">
      <c r="A1091" s="4">
        <v>14</v>
      </c>
      <c r="B1091">
        <v>34</v>
      </c>
      <c r="C1091" t="s">
        <v>4432</v>
      </c>
      <c r="D1091">
        <v>1120869414</v>
      </c>
      <c r="E1091" t="s">
        <v>54</v>
      </c>
      <c r="F1091" t="s">
        <v>5267</v>
      </c>
      <c r="G1091" s="4">
        <v>10000000</v>
      </c>
      <c r="H1091" s="4">
        <v>0</v>
      </c>
      <c r="I1091" s="4">
        <v>21334</v>
      </c>
      <c r="J1091" s="4">
        <v>9978666</v>
      </c>
    </row>
    <row r="1092" spans="1:10">
      <c r="A1092" s="4">
        <v>14</v>
      </c>
      <c r="B1092">
        <v>35</v>
      </c>
      <c r="C1092" t="s">
        <v>4467</v>
      </c>
      <c r="D1092">
        <v>52828980</v>
      </c>
      <c r="E1092" t="s">
        <v>54</v>
      </c>
      <c r="F1092" t="s">
        <v>5268</v>
      </c>
      <c r="G1092" s="4">
        <v>4500000</v>
      </c>
      <c r="H1092" s="4">
        <v>2017867</v>
      </c>
      <c r="I1092" s="4">
        <v>9600</v>
      </c>
      <c r="J1092" s="4">
        <v>2472533</v>
      </c>
    </row>
    <row r="1093" spans="1:10">
      <c r="A1093" s="4">
        <v>14</v>
      </c>
      <c r="B1093">
        <v>36</v>
      </c>
      <c r="C1093" t="s">
        <v>6829</v>
      </c>
      <c r="D1093">
        <v>1122129906</v>
      </c>
      <c r="E1093" t="s">
        <v>54</v>
      </c>
      <c r="F1093" t="s">
        <v>5267</v>
      </c>
      <c r="G1093" s="4">
        <v>10000000</v>
      </c>
      <c r="H1093" s="4">
        <v>0</v>
      </c>
      <c r="I1093" s="4">
        <v>21334</v>
      </c>
      <c r="J1093" s="4">
        <v>9978666</v>
      </c>
    </row>
    <row r="1094" spans="1:10">
      <c r="A1094" s="4">
        <v>14</v>
      </c>
      <c r="B1094">
        <v>37</v>
      </c>
      <c r="C1094" t="s">
        <v>4455</v>
      </c>
      <c r="D1094">
        <v>37088139</v>
      </c>
      <c r="E1094" t="s">
        <v>54</v>
      </c>
      <c r="F1094" t="s">
        <v>5267</v>
      </c>
      <c r="G1094" s="4">
        <v>10000000</v>
      </c>
      <c r="H1094" s="4">
        <v>0</v>
      </c>
      <c r="I1094" s="4">
        <v>21334</v>
      </c>
      <c r="J1094" s="4">
        <v>9978666</v>
      </c>
    </row>
    <row r="1095" spans="1:10">
      <c r="A1095" s="4">
        <v>14</v>
      </c>
      <c r="B1095">
        <v>38</v>
      </c>
      <c r="C1095" t="s">
        <v>4366</v>
      </c>
      <c r="D1095">
        <v>1069732578</v>
      </c>
      <c r="E1095" t="s">
        <v>54</v>
      </c>
      <c r="F1095" t="s">
        <v>5268</v>
      </c>
      <c r="G1095" s="4">
        <v>10000000</v>
      </c>
      <c r="H1095" s="4">
        <v>452811</v>
      </c>
      <c r="I1095" s="4">
        <v>21334</v>
      </c>
      <c r="J1095" s="4">
        <v>9525855</v>
      </c>
    </row>
    <row r="1096" spans="1:10">
      <c r="A1096" s="4">
        <v>14</v>
      </c>
      <c r="B1096">
        <v>39</v>
      </c>
      <c r="C1096" t="s">
        <v>4471</v>
      </c>
      <c r="D1096">
        <v>1090402917</v>
      </c>
      <c r="E1096" t="s">
        <v>54</v>
      </c>
      <c r="F1096" t="s">
        <v>5267</v>
      </c>
      <c r="G1096" s="4">
        <v>1500000</v>
      </c>
      <c r="H1096" s="4">
        <v>0</v>
      </c>
      <c r="I1096" s="4">
        <v>3200</v>
      </c>
      <c r="J1096" s="4">
        <v>1496800</v>
      </c>
    </row>
    <row r="1097" spans="1:10">
      <c r="A1097" s="4">
        <v>14</v>
      </c>
      <c r="B1097">
        <v>40</v>
      </c>
      <c r="C1097" t="s">
        <v>4404</v>
      </c>
      <c r="D1097">
        <v>1044504251</v>
      </c>
      <c r="E1097" t="s">
        <v>54</v>
      </c>
      <c r="F1097" t="s">
        <v>5267</v>
      </c>
      <c r="G1097" s="4">
        <v>10000000</v>
      </c>
      <c r="H1097" s="4">
        <v>0</v>
      </c>
      <c r="I1097" s="4">
        <v>21334</v>
      </c>
      <c r="J1097" s="4">
        <v>9978666</v>
      </c>
    </row>
    <row r="1098" spans="1:10">
      <c r="A1098" s="4">
        <v>14</v>
      </c>
      <c r="B1098">
        <v>41</v>
      </c>
      <c r="C1098" t="s">
        <v>4298</v>
      </c>
      <c r="D1098">
        <v>1121886909</v>
      </c>
      <c r="E1098" t="s">
        <v>54</v>
      </c>
      <c r="F1098" t="s">
        <v>5267</v>
      </c>
      <c r="G1098" s="4">
        <v>10000000</v>
      </c>
      <c r="H1098" s="4">
        <v>0</v>
      </c>
      <c r="I1098" s="4">
        <v>21334</v>
      </c>
      <c r="J1098" s="4">
        <v>9978666</v>
      </c>
    </row>
    <row r="1099" spans="1:10">
      <c r="A1099" s="4">
        <v>14</v>
      </c>
      <c r="B1099">
        <v>42</v>
      </c>
      <c r="C1099" t="s">
        <v>4416</v>
      </c>
      <c r="D1099">
        <v>1000613864</v>
      </c>
      <c r="E1099" t="s">
        <v>54</v>
      </c>
      <c r="F1099" t="s">
        <v>5267</v>
      </c>
      <c r="G1099" s="4">
        <v>10000000</v>
      </c>
      <c r="H1099" s="4">
        <v>0</v>
      </c>
      <c r="I1099" s="4">
        <v>21334</v>
      </c>
      <c r="J1099" s="4">
        <v>9978666</v>
      </c>
    </row>
    <row r="1100" spans="1:10">
      <c r="A1100" s="4">
        <v>14</v>
      </c>
      <c r="B1100">
        <v>43</v>
      </c>
      <c r="C1100" t="s">
        <v>4396</v>
      </c>
      <c r="D1100">
        <v>1069432566</v>
      </c>
      <c r="E1100" t="s">
        <v>54</v>
      </c>
      <c r="F1100" t="s">
        <v>5267</v>
      </c>
      <c r="G1100" s="4">
        <v>10000000</v>
      </c>
      <c r="H1100" s="4">
        <v>0</v>
      </c>
      <c r="I1100" s="4">
        <v>21334</v>
      </c>
      <c r="J1100" s="4">
        <v>9978666</v>
      </c>
    </row>
    <row r="1101" spans="1:10">
      <c r="A1101" s="4">
        <v>14</v>
      </c>
      <c r="B1101">
        <v>44</v>
      </c>
      <c r="C1101" t="s">
        <v>4321</v>
      </c>
      <c r="D1101">
        <v>97437246</v>
      </c>
      <c r="E1101" t="s">
        <v>54</v>
      </c>
      <c r="F1101" t="s">
        <v>5268</v>
      </c>
      <c r="G1101" s="4">
        <v>9000000</v>
      </c>
      <c r="H1101" s="4">
        <v>1117293</v>
      </c>
      <c r="I1101" s="4">
        <v>19200</v>
      </c>
      <c r="J1101" s="4">
        <v>7863507</v>
      </c>
    </row>
    <row r="1102" spans="1:10">
      <c r="A1102" s="4">
        <v>14</v>
      </c>
      <c r="B1102">
        <v>45</v>
      </c>
      <c r="C1102" t="s">
        <v>4459</v>
      </c>
      <c r="D1102">
        <v>1148142195</v>
      </c>
      <c r="E1102" t="s">
        <v>54</v>
      </c>
      <c r="F1102" t="s">
        <v>5267</v>
      </c>
      <c r="G1102" s="4">
        <v>8500000</v>
      </c>
      <c r="H1102" s="4">
        <v>0</v>
      </c>
      <c r="I1102" s="4">
        <v>18134</v>
      </c>
      <c r="J1102" s="4">
        <v>8481866</v>
      </c>
    </row>
    <row r="1103" spans="1:10">
      <c r="A1103" s="4">
        <v>14</v>
      </c>
      <c r="B1103">
        <v>46</v>
      </c>
      <c r="C1103" t="s">
        <v>4257</v>
      </c>
      <c r="D1103">
        <v>80204235</v>
      </c>
      <c r="E1103" t="s">
        <v>54</v>
      </c>
      <c r="F1103" t="s">
        <v>5267</v>
      </c>
      <c r="G1103" s="4">
        <v>6000000</v>
      </c>
      <c r="H1103" s="4">
        <v>0</v>
      </c>
      <c r="I1103" s="4">
        <v>12800</v>
      </c>
      <c r="J1103" s="4">
        <v>5987200</v>
      </c>
    </row>
    <row r="1104" spans="1:10">
      <c r="A1104" s="4">
        <v>14</v>
      </c>
      <c r="B1104">
        <v>47</v>
      </c>
      <c r="C1104" t="s">
        <v>6830</v>
      </c>
      <c r="D1104">
        <v>1017130705</v>
      </c>
      <c r="E1104" t="s">
        <v>54</v>
      </c>
      <c r="F1104" t="s">
        <v>5267</v>
      </c>
      <c r="G1104" s="4">
        <v>5000000</v>
      </c>
      <c r="H1104" s="4">
        <v>0</v>
      </c>
      <c r="I1104" s="4">
        <v>10667</v>
      </c>
      <c r="J1104" s="4">
        <v>4989333</v>
      </c>
    </row>
    <row r="1105" spans="1:10">
      <c r="A1105" s="4">
        <v>14</v>
      </c>
      <c r="B1105">
        <v>48</v>
      </c>
      <c r="C1105" t="s">
        <v>4368</v>
      </c>
      <c r="D1105">
        <v>1070609451</v>
      </c>
      <c r="E1105" t="s">
        <v>54</v>
      </c>
      <c r="F1105" t="s">
        <v>5267</v>
      </c>
      <c r="G1105" s="4">
        <v>10000000</v>
      </c>
      <c r="H1105" s="4">
        <v>0</v>
      </c>
      <c r="I1105" s="4">
        <v>21334</v>
      </c>
      <c r="J1105" s="4">
        <v>9978666</v>
      </c>
    </row>
    <row r="1106" spans="1:10">
      <c r="A1106" s="4">
        <v>14</v>
      </c>
      <c r="B1106">
        <v>49</v>
      </c>
      <c r="C1106" t="s">
        <v>4410</v>
      </c>
      <c r="D1106">
        <v>1047230549</v>
      </c>
      <c r="E1106" t="s">
        <v>54</v>
      </c>
      <c r="F1106" t="s">
        <v>5267</v>
      </c>
      <c r="G1106" s="4">
        <v>10000000</v>
      </c>
      <c r="H1106" s="4">
        <v>0</v>
      </c>
      <c r="I1106" s="4">
        <v>21334</v>
      </c>
      <c r="J1106" s="4">
        <v>9978666</v>
      </c>
    </row>
    <row r="1107" spans="1:10">
      <c r="A1107" s="4">
        <v>14</v>
      </c>
      <c r="B1107">
        <v>50</v>
      </c>
      <c r="C1107" t="s">
        <v>3865</v>
      </c>
      <c r="D1107">
        <v>1017142820</v>
      </c>
      <c r="E1107" t="s">
        <v>54</v>
      </c>
      <c r="F1107" t="s">
        <v>5267</v>
      </c>
      <c r="G1107" s="4">
        <v>2000000</v>
      </c>
      <c r="H1107" s="4">
        <v>0</v>
      </c>
      <c r="I1107" s="4">
        <v>4267</v>
      </c>
      <c r="J1107" s="4">
        <v>1995733</v>
      </c>
    </row>
    <row r="1108" spans="1:10">
      <c r="A1108" s="4">
        <v>14</v>
      </c>
      <c r="B1108">
        <v>51</v>
      </c>
      <c r="C1108" t="s">
        <v>4469</v>
      </c>
      <c r="D1108">
        <v>79796564</v>
      </c>
      <c r="E1108" t="s">
        <v>54</v>
      </c>
      <c r="F1108" t="s">
        <v>5267</v>
      </c>
      <c r="G1108" s="4">
        <v>10000000</v>
      </c>
      <c r="H1108" s="4">
        <v>0</v>
      </c>
      <c r="I1108" s="4">
        <v>21334</v>
      </c>
      <c r="J1108" s="4">
        <v>9978666</v>
      </c>
    </row>
    <row r="1109" spans="1:10">
      <c r="A1109" s="4">
        <v>14</v>
      </c>
      <c r="B1109">
        <v>52</v>
      </c>
      <c r="C1109" t="s">
        <v>4457</v>
      </c>
      <c r="D1109">
        <v>1031133956</v>
      </c>
      <c r="E1109" t="s">
        <v>54</v>
      </c>
      <c r="F1109" t="s">
        <v>5267</v>
      </c>
      <c r="G1109" s="4">
        <v>8000000</v>
      </c>
      <c r="H1109" s="4">
        <v>0</v>
      </c>
      <c r="I1109" s="4">
        <v>17067</v>
      </c>
      <c r="J1109" s="4">
        <v>7982933</v>
      </c>
    </row>
    <row r="1110" spans="1:10">
      <c r="A1110" s="4">
        <v>14</v>
      </c>
      <c r="B1110">
        <v>53</v>
      </c>
      <c r="C1110" t="s">
        <v>6831</v>
      </c>
      <c r="D1110">
        <v>93137093</v>
      </c>
      <c r="E1110" t="s">
        <v>54</v>
      </c>
      <c r="F1110" t="s">
        <v>5267</v>
      </c>
      <c r="G1110" s="4">
        <v>6000000</v>
      </c>
      <c r="H1110" s="4">
        <v>0</v>
      </c>
      <c r="I1110" s="4">
        <v>12800</v>
      </c>
      <c r="J1110" s="4">
        <v>5987200</v>
      </c>
    </row>
    <row r="1111" spans="1:10">
      <c r="A1111" s="4">
        <v>14</v>
      </c>
      <c r="B1111">
        <v>54</v>
      </c>
      <c r="C1111" t="s">
        <v>4499</v>
      </c>
      <c r="D1111">
        <v>1053824062</v>
      </c>
      <c r="E1111" t="s">
        <v>54</v>
      </c>
      <c r="F1111" t="s">
        <v>5267</v>
      </c>
      <c r="G1111" s="4">
        <v>6000000</v>
      </c>
      <c r="H1111" s="4">
        <v>0</v>
      </c>
      <c r="I1111" s="4">
        <v>12800</v>
      </c>
      <c r="J1111" s="4">
        <v>5987200</v>
      </c>
    </row>
    <row r="1112" spans="1:10">
      <c r="A1112" s="4">
        <v>14</v>
      </c>
      <c r="B1112">
        <v>55</v>
      </c>
      <c r="C1112" t="s">
        <v>6832</v>
      </c>
      <c r="D1112">
        <v>1024539464</v>
      </c>
      <c r="E1112" t="s">
        <v>54</v>
      </c>
      <c r="F1112" t="s">
        <v>5267</v>
      </c>
      <c r="G1112" s="4">
        <v>10000000</v>
      </c>
      <c r="H1112" s="4">
        <v>0</v>
      </c>
      <c r="I1112" s="4">
        <v>21334</v>
      </c>
      <c r="J1112" s="4">
        <v>9978666</v>
      </c>
    </row>
    <row r="1113" spans="1:10">
      <c r="A1113" s="4">
        <v>14</v>
      </c>
      <c r="B1113">
        <v>56</v>
      </c>
      <c r="C1113" t="s">
        <v>4398</v>
      </c>
      <c r="D1113">
        <v>72348023</v>
      </c>
      <c r="E1113" t="s">
        <v>54</v>
      </c>
      <c r="F1113" t="s">
        <v>5267</v>
      </c>
      <c r="G1113" s="4">
        <v>10000000</v>
      </c>
      <c r="H1113" s="4">
        <v>0</v>
      </c>
      <c r="I1113" s="4">
        <v>21334</v>
      </c>
      <c r="J1113" s="4">
        <v>9978666</v>
      </c>
    </row>
    <row r="1114" spans="1:10">
      <c r="A1114" s="4">
        <v>14</v>
      </c>
      <c r="B1114">
        <v>57</v>
      </c>
      <c r="C1114" t="s">
        <v>4422</v>
      </c>
      <c r="D1114">
        <v>74378457</v>
      </c>
      <c r="E1114" t="s">
        <v>54</v>
      </c>
      <c r="F1114" t="s">
        <v>5267</v>
      </c>
      <c r="G1114" s="4">
        <v>10000000</v>
      </c>
      <c r="H1114" s="4">
        <v>0</v>
      </c>
      <c r="I1114" s="4">
        <v>13334</v>
      </c>
      <c r="J1114" s="4">
        <v>9986666</v>
      </c>
    </row>
    <row r="1115" spans="1:10">
      <c r="A1115" s="4">
        <v>14</v>
      </c>
      <c r="B1115">
        <v>58</v>
      </c>
      <c r="C1115" t="s">
        <v>4354</v>
      </c>
      <c r="D1115">
        <v>93437746</v>
      </c>
      <c r="E1115" t="s">
        <v>54</v>
      </c>
      <c r="F1115" t="s">
        <v>5267</v>
      </c>
      <c r="G1115" s="4">
        <v>9500000</v>
      </c>
      <c r="H1115" s="4">
        <v>0</v>
      </c>
      <c r="I1115" s="4">
        <v>12667</v>
      </c>
      <c r="J1115" s="4">
        <v>9487333</v>
      </c>
    </row>
    <row r="1116" spans="1:10">
      <c r="A1116" s="4">
        <v>14</v>
      </c>
      <c r="B1116">
        <v>59</v>
      </c>
      <c r="C1116" t="s">
        <v>4406</v>
      </c>
      <c r="D1116">
        <v>12277308</v>
      </c>
      <c r="E1116" t="s">
        <v>54</v>
      </c>
      <c r="F1116" t="s">
        <v>5267</v>
      </c>
      <c r="G1116" s="4">
        <v>10000000</v>
      </c>
      <c r="H1116" s="4">
        <v>0</v>
      </c>
      <c r="I1116" s="4">
        <v>13334</v>
      </c>
      <c r="J1116" s="4">
        <v>9986666</v>
      </c>
    </row>
    <row r="1117" spans="1:10">
      <c r="A1117" s="4">
        <v>14</v>
      </c>
      <c r="B1117">
        <v>60</v>
      </c>
      <c r="C1117" t="s">
        <v>203</v>
      </c>
      <c r="D1117">
        <v>7186480</v>
      </c>
      <c r="E1117" t="s">
        <v>54</v>
      </c>
      <c r="F1117" t="s">
        <v>5267</v>
      </c>
      <c r="G1117" s="4">
        <v>109000000</v>
      </c>
      <c r="H1117" s="4">
        <v>0</v>
      </c>
      <c r="I1117" s="4">
        <v>232534</v>
      </c>
      <c r="J1117" s="4">
        <v>108767466</v>
      </c>
    </row>
    <row r="1118" spans="1:10">
      <c r="A1118" s="4">
        <v>14</v>
      </c>
      <c r="B1118">
        <v>61</v>
      </c>
      <c r="C1118" t="s">
        <v>4579</v>
      </c>
      <c r="D1118">
        <v>1016017721</v>
      </c>
      <c r="E1118" t="s">
        <v>54</v>
      </c>
      <c r="F1118" t="s">
        <v>5267</v>
      </c>
      <c r="G1118" s="4">
        <v>32000000</v>
      </c>
      <c r="H1118" s="4">
        <v>0</v>
      </c>
      <c r="I1118" s="4">
        <v>68267</v>
      </c>
      <c r="J1118" s="4">
        <v>31931733</v>
      </c>
    </row>
    <row r="1119" spans="1:10">
      <c r="A1119" s="4">
        <v>14</v>
      </c>
      <c r="B1119">
        <v>62</v>
      </c>
      <c r="C1119" t="s">
        <v>1279</v>
      </c>
      <c r="D1119">
        <v>51917918</v>
      </c>
      <c r="E1119" t="s">
        <v>84</v>
      </c>
      <c r="F1119" t="s">
        <v>5268</v>
      </c>
      <c r="G1119" s="4">
        <v>15000000</v>
      </c>
      <c r="H1119" s="4">
        <v>2682037</v>
      </c>
      <c r="I1119" s="4">
        <v>32000</v>
      </c>
      <c r="J1119" s="4">
        <v>12285963</v>
      </c>
    </row>
    <row r="1120" spans="1:10">
      <c r="A1120" s="4">
        <v>14</v>
      </c>
      <c r="B1120">
        <v>63</v>
      </c>
      <c r="C1120" t="s">
        <v>4572</v>
      </c>
      <c r="D1120">
        <v>52113607</v>
      </c>
      <c r="E1120" t="s">
        <v>84</v>
      </c>
      <c r="F1120" t="s">
        <v>5268</v>
      </c>
      <c r="G1120" s="4">
        <v>33000000</v>
      </c>
      <c r="H1120" s="4">
        <v>12274293</v>
      </c>
      <c r="I1120" s="4">
        <v>70400</v>
      </c>
      <c r="J1120" s="4">
        <v>20655307</v>
      </c>
    </row>
    <row r="1121" spans="1:10">
      <c r="A1121" s="4">
        <v>14</v>
      </c>
      <c r="B1121">
        <v>64</v>
      </c>
      <c r="C1121" t="s">
        <v>586</v>
      </c>
      <c r="D1121">
        <v>1093769163</v>
      </c>
      <c r="E1121" t="s">
        <v>54</v>
      </c>
      <c r="F1121" t="s">
        <v>5267</v>
      </c>
      <c r="G1121" s="4">
        <v>68000000</v>
      </c>
      <c r="H1121" s="4">
        <v>0</v>
      </c>
      <c r="I1121" s="4">
        <v>145067</v>
      </c>
      <c r="J1121" s="4">
        <v>67854933</v>
      </c>
    </row>
    <row r="1122" spans="1:10">
      <c r="A1122" s="4">
        <v>14</v>
      </c>
      <c r="B1122">
        <v>65</v>
      </c>
      <c r="C1122" t="s">
        <v>666</v>
      </c>
      <c r="D1122">
        <v>1075872874</v>
      </c>
      <c r="E1122" t="s">
        <v>54</v>
      </c>
      <c r="F1122" t="s">
        <v>5268</v>
      </c>
      <c r="G1122" s="4">
        <v>16000000</v>
      </c>
      <c r="H1122" s="4">
        <v>4104864</v>
      </c>
      <c r="I1122" s="4">
        <v>34134</v>
      </c>
      <c r="J1122" s="4">
        <v>11861002</v>
      </c>
    </row>
    <row r="1123" spans="1:10">
      <c r="A1123" s="4">
        <v>14</v>
      </c>
      <c r="B1123">
        <v>66</v>
      </c>
      <c r="C1123" t="s">
        <v>4647</v>
      </c>
      <c r="D1123">
        <v>1061720646</v>
      </c>
      <c r="E1123" t="s">
        <v>54</v>
      </c>
      <c r="F1123" t="s">
        <v>5267</v>
      </c>
      <c r="G1123" s="4">
        <v>50000000</v>
      </c>
      <c r="H1123" s="4">
        <v>0</v>
      </c>
      <c r="I1123" s="4">
        <v>106667</v>
      </c>
      <c r="J1123" s="4">
        <v>49893333</v>
      </c>
    </row>
    <row r="1124" spans="1:10">
      <c r="A1124" s="4">
        <v>14</v>
      </c>
      <c r="B1124">
        <v>67</v>
      </c>
      <c r="C1124" t="s">
        <v>4641</v>
      </c>
      <c r="D1124">
        <v>1106769051</v>
      </c>
      <c r="E1124" t="s">
        <v>54</v>
      </c>
      <c r="F1124" t="s">
        <v>5268</v>
      </c>
      <c r="G1124" s="4">
        <v>35000000</v>
      </c>
      <c r="H1124" s="4">
        <v>2234591</v>
      </c>
      <c r="I1124" s="4">
        <v>74667</v>
      </c>
      <c r="J1124" s="4">
        <v>32690742</v>
      </c>
    </row>
    <row r="1125" spans="1:10">
      <c r="A1125" s="4">
        <v>14</v>
      </c>
      <c r="B1125">
        <v>68</v>
      </c>
      <c r="C1125" t="s">
        <v>1825</v>
      </c>
      <c r="D1125">
        <v>80829481</v>
      </c>
      <c r="E1125" t="s">
        <v>54</v>
      </c>
      <c r="F1125" t="s">
        <v>5267</v>
      </c>
      <c r="G1125" s="4">
        <v>35000000</v>
      </c>
      <c r="H1125" s="4">
        <v>0</v>
      </c>
      <c r="I1125" s="4">
        <v>74667</v>
      </c>
      <c r="J1125" s="4">
        <v>34925333</v>
      </c>
    </row>
    <row r="1126" spans="1:10">
      <c r="A1126" s="4">
        <v>14</v>
      </c>
      <c r="B1126">
        <v>69</v>
      </c>
      <c r="C1126" t="s">
        <v>4816</v>
      </c>
      <c r="D1126">
        <v>66953604</v>
      </c>
      <c r="E1126" t="s">
        <v>54</v>
      </c>
      <c r="F1126" t="s">
        <v>5267</v>
      </c>
      <c r="G1126" s="4">
        <v>74000000</v>
      </c>
      <c r="H1126" s="4">
        <v>0</v>
      </c>
      <c r="I1126" s="4">
        <v>157867</v>
      </c>
      <c r="J1126" s="4">
        <v>73842133</v>
      </c>
    </row>
    <row r="1127" spans="1:10">
      <c r="A1127" s="4">
        <v>14</v>
      </c>
      <c r="B1127">
        <v>70</v>
      </c>
      <c r="C1127" t="s">
        <v>1726</v>
      </c>
      <c r="D1127">
        <v>87060979</v>
      </c>
      <c r="E1127" t="s">
        <v>54</v>
      </c>
      <c r="F1127" t="s">
        <v>5267</v>
      </c>
      <c r="G1127" s="4">
        <v>55000000</v>
      </c>
      <c r="H1127" s="4">
        <v>0</v>
      </c>
      <c r="I1127" s="4">
        <v>117334</v>
      </c>
      <c r="J1127" s="4">
        <v>54882666</v>
      </c>
    </row>
    <row r="1128" spans="1:10">
      <c r="A1128" s="4">
        <v>14</v>
      </c>
      <c r="B1128">
        <v>71</v>
      </c>
      <c r="C1128" t="s">
        <v>6833</v>
      </c>
      <c r="D1128">
        <v>80725144</v>
      </c>
      <c r="E1128" t="s">
        <v>54</v>
      </c>
      <c r="F1128" t="s">
        <v>5267</v>
      </c>
      <c r="G1128" s="4">
        <v>80000000</v>
      </c>
      <c r="H1128" s="4">
        <v>0</v>
      </c>
      <c r="I1128" s="4">
        <v>170667</v>
      </c>
      <c r="J1128" s="4">
        <v>79829333</v>
      </c>
    </row>
    <row r="1129" spans="1:10">
      <c r="A1129" s="4">
        <v>14</v>
      </c>
      <c r="B1129">
        <v>72</v>
      </c>
      <c r="C1129" t="s">
        <v>4821</v>
      </c>
      <c r="D1129">
        <v>80059317</v>
      </c>
      <c r="E1129" t="s">
        <v>54</v>
      </c>
      <c r="F1129" t="s">
        <v>5268</v>
      </c>
      <c r="G1129" s="4">
        <v>150000000</v>
      </c>
      <c r="H1129" s="4">
        <v>56001146</v>
      </c>
      <c r="I1129" s="4">
        <v>320000</v>
      </c>
      <c r="J1129" s="4">
        <v>93678854</v>
      </c>
    </row>
    <row r="1130" spans="1:10">
      <c r="A1130" s="4">
        <v>14</v>
      </c>
      <c r="B1130">
        <v>73</v>
      </c>
      <c r="C1130" t="s">
        <v>4570</v>
      </c>
      <c r="D1130">
        <v>80059863</v>
      </c>
      <c r="E1130" t="s">
        <v>54</v>
      </c>
      <c r="F1130" t="s">
        <v>5267</v>
      </c>
      <c r="G1130" s="4">
        <v>60000000</v>
      </c>
      <c r="H1130" s="4">
        <v>0</v>
      </c>
      <c r="I1130" s="4">
        <v>128000</v>
      </c>
      <c r="J1130" s="4">
        <v>59872000</v>
      </c>
    </row>
    <row r="1131" spans="1:10">
      <c r="A1131" s="4">
        <v>14</v>
      </c>
      <c r="B1131">
        <v>74</v>
      </c>
      <c r="C1131" t="s">
        <v>1498</v>
      </c>
      <c r="D1131">
        <v>1022346883</v>
      </c>
      <c r="E1131" t="s">
        <v>54</v>
      </c>
      <c r="F1131" t="s">
        <v>5268</v>
      </c>
      <c r="G1131" s="4">
        <v>38000000</v>
      </c>
      <c r="H1131" s="4">
        <v>13915038</v>
      </c>
      <c r="I1131" s="4">
        <v>81067</v>
      </c>
      <c r="J1131" s="4">
        <v>24003895</v>
      </c>
    </row>
    <row r="1132" spans="1:10">
      <c r="A1132" s="4">
        <v>14</v>
      </c>
      <c r="B1132">
        <v>75</v>
      </c>
      <c r="C1132" t="s">
        <v>1649</v>
      </c>
      <c r="D1132">
        <v>1070956303</v>
      </c>
      <c r="E1132" t="s">
        <v>54</v>
      </c>
      <c r="F1132" t="s">
        <v>5267</v>
      </c>
      <c r="G1132" s="4">
        <v>105000000</v>
      </c>
      <c r="H1132" s="4">
        <v>0</v>
      </c>
      <c r="I1132" s="4">
        <v>224000</v>
      </c>
      <c r="J1132" s="4">
        <v>104776000</v>
      </c>
    </row>
    <row r="1133" spans="1:10">
      <c r="A1133" s="4">
        <v>14</v>
      </c>
      <c r="B1133">
        <v>76</v>
      </c>
      <c r="C1133" t="s">
        <v>4656</v>
      </c>
      <c r="D1133">
        <v>14797590</v>
      </c>
      <c r="E1133" t="s">
        <v>54</v>
      </c>
      <c r="F1133" t="s">
        <v>5267</v>
      </c>
      <c r="G1133" s="4">
        <v>85000000</v>
      </c>
      <c r="H1133" s="4">
        <v>0</v>
      </c>
      <c r="I1133" s="4">
        <v>181334</v>
      </c>
      <c r="J1133" s="4">
        <v>84818666</v>
      </c>
    </row>
    <row r="1134" spans="1:10">
      <c r="A1134" s="4">
        <v>14</v>
      </c>
      <c r="B1134">
        <v>77</v>
      </c>
      <c r="C1134" t="s">
        <v>1849</v>
      </c>
      <c r="D1134">
        <v>80196251</v>
      </c>
      <c r="E1134" t="s">
        <v>54</v>
      </c>
      <c r="F1134" t="s">
        <v>5267</v>
      </c>
      <c r="G1134" s="4">
        <v>140000000</v>
      </c>
      <c r="H1134" s="4">
        <v>0</v>
      </c>
      <c r="I1134" s="4">
        <v>298667</v>
      </c>
      <c r="J1134" s="4">
        <v>139701333</v>
      </c>
    </row>
    <row r="1135" spans="1:10">
      <c r="A1135" s="4">
        <v>14</v>
      </c>
      <c r="B1135">
        <v>78</v>
      </c>
      <c r="C1135" t="s">
        <v>1838</v>
      </c>
      <c r="D1135">
        <v>7730946</v>
      </c>
      <c r="E1135" t="s">
        <v>54</v>
      </c>
      <c r="F1135" t="s">
        <v>5267</v>
      </c>
      <c r="G1135" s="4">
        <v>20000000</v>
      </c>
      <c r="H1135" s="4">
        <v>0</v>
      </c>
      <c r="I1135" s="4">
        <v>26667</v>
      </c>
      <c r="J1135" s="4">
        <v>19973333</v>
      </c>
    </row>
    <row r="1136" spans="1:10">
      <c r="A1136" s="4">
        <v>14</v>
      </c>
      <c r="B1136">
        <v>79</v>
      </c>
      <c r="C1136" t="s">
        <v>4523</v>
      </c>
      <c r="D1136">
        <v>80357494</v>
      </c>
      <c r="E1136" t="s">
        <v>54</v>
      </c>
      <c r="F1136" t="s">
        <v>5267</v>
      </c>
      <c r="G1136" s="4">
        <v>15000000</v>
      </c>
      <c r="H1136" s="4">
        <v>0</v>
      </c>
      <c r="I1136" s="4">
        <v>20000</v>
      </c>
      <c r="J1136" s="4">
        <v>14980000</v>
      </c>
    </row>
    <row r="1137" spans="1:10">
      <c r="A1137" s="4">
        <v>14</v>
      </c>
      <c r="B1137">
        <v>80</v>
      </c>
      <c r="C1137" t="s">
        <v>652</v>
      </c>
      <c r="D1137">
        <v>93181060</v>
      </c>
      <c r="E1137" t="s">
        <v>54</v>
      </c>
      <c r="F1137" t="s">
        <v>5268</v>
      </c>
      <c r="G1137" s="4">
        <v>103000000</v>
      </c>
      <c r="H1137" s="4">
        <v>31893041</v>
      </c>
      <c r="I1137" s="4">
        <v>137334</v>
      </c>
      <c r="J1137" s="4">
        <v>70969625</v>
      </c>
    </row>
    <row r="1138" spans="1:10">
      <c r="A1138" s="4">
        <v>14</v>
      </c>
      <c r="B1138">
        <v>81</v>
      </c>
      <c r="C1138" t="s">
        <v>1257</v>
      </c>
      <c r="D1138">
        <v>16925112</v>
      </c>
      <c r="E1138" t="s">
        <v>54</v>
      </c>
      <c r="F1138" t="s">
        <v>5268</v>
      </c>
      <c r="G1138" s="4">
        <v>74000000</v>
      </c>
      <c r="H1138" s="4">
        <v>70053510</v>
      </c>
      <c r="I1138" s="4">
        <v>98667</v>
      </c>
      <c r="J1138" s="4">
        <v>3847823</v>
      </c>
    </row>
    <row r="1139" spans="1:10">
      <c r="A1139" s="4">
        <v>14</v>
      </c>
      <c r="B1139">
        <v>82</v>
      </c>
      <c r="C1139" t="s">
        <v>1285</v>
      </c>
      <c r="D1139">
        <v>79724091</v>
      </c>
      <c r="E1139" t="s">
        <v>54</v>
      </c>
      <c r="F1139" t="s">
        <v>5267</v>
      </c>
      <c r="G1139" s="4">
        <v>50000000</v>
      </c>
      <c r="H1139" s="4">
        <v>0</v>
      </c>
      <c r="I1139" s="4">
        <v>66667</v>
      </c>
      <c r="J1139" s="4">
        <v>49933333</v>
      </c>
    </row>
    <row r="1140" spans="1:10">
      <c r="A1140" s="4">
        <v>14</v>
      </c>
      <c r="B1140">
        <v>83</v>
      </c>
      <c r="C1140" t="s">
        <v>4620</v>
      </c>
      <c r="D1140">
        <v>80137393</v>
      </c>
      <c r="E1140" t="s">
        <v>54</v>
      </c>
      <c r="F1140" t="s">
        <v>5268</v>
      </c>
      <c r="G1140" s="4">
        <v>118000000</v>
      </c>
      <c r="H1140" s="4">
        <v>80327044</v>
      </c>
      <c r="I1140" s="4">
        <v>157334</v>
      </c>
      <c r="J1140" s="4">
        <v>37515622</v>
      </c>
    </row>
    <row r="1141" spans="1:10">
      <c r="A1141" s="4">
        <v>14</v>
      </c>
      <c r="B1141">
        <v>84</v>
      </c>
      <c r="C1141" t="s">
        <v>4536</v>
      </c>
      <c r="D1141">
        <v>80000751</v>
      </c>
      <c r="E1141" t="s">
        <v>54</v>
      </c>
      <c r="F1141" t="s">
        <v>5267</v>
      </c>
      <c r="G1141" s="4">
        <v>54000000</v>
      </c>
      <c r="H1141" s="4">
        <v>0</v>
      </c>
      <c r="I1141" s="4">
        <v>72000</v>
      </c>
      <c r="J1141" s="4">
        <v>53928000</v>
      </c>
    </row>
    <row r="1142" spans="1:10">
      <c r="A1142" s="4">
        <v>14</v>
      </c>
      <c r="B1142">
        <v>85</v>
      </c>
      <c r="C1142" t="s">
        <v>4628</v>
      </c>
      <c r="D1142">
        <v>93137710</v>
      </c>
      <c r="E1142" t="s">
        <v>54</v>
      </c>
      <c r="F1142" t="s">
        <v>5268</v>
      </c>
      <c r="G1142" s="4">
        <v>55000000</v>
      </c>
      <c r="H1142" s="4">
        <v>14605346</v>
      </c>
      <c r="I1142" s="4">
        <v>73334</v>
      </c>
      <c r="J1142" s="4">
        <v>40321320</v>
      </c>
    </row>
    <row r="1143" spans="1:10">
      <c r="A1143" s="4">
        <v>14</v>
      </c>
      <c r="B1143">
        <v>86</v>
      </c>
      <c r="C1143" t="s">
        <v>1714</v>
      </c>
      <c r="D1143">
        <v>80728453</v>
      </c>
      <c r="E1143" t="s">
        <v>54</v>
      </c>
      <c r="F1143" t="s">
        <v>5267</v>
      </c>
      <c r="G1143" s="4">
        <v>150000000</v>
      </c>
      <c r="H1143" s="4">
        <v>0</v>
      </c>
      <c r="I1143" s="4">
        <v>200000</v>
      </c>
      <c r="J1143" s="4">
        <v>149800000</v>
      </c>
    </row>
    <row r="1144" spans="1:10">
      <c r="A1144" s="4">
        <v>14</v>
      </c>
      <c r="B1144">
        <v>87</v>
      </c>
      <c r="C1144" t="s">
        <v>594</v>
      </c>
      <c r="D1144">
        <v>94480570</v>
      </c>
      <c r="E1144" t="s">
        <v>54</v>
      </c>
      <c r="F1144" t="s">
        <v>5268</v>
      </c>
      <c r="G1144" s="4">
        <v>75000000</v>
      </c>
      <c r="H1144" s="4">
        <v>2606727</v>
      </c>
      <c r="I1144" s="4">
        <v>100000</v>
      </c>
      <c r="J1144" s="4">
        <v>72293273</v>
      </c>
    </row>
    <row r="1145" spans="1:10">
      <c r="A1145" s="4">
        <v>14</v>
      </c>
      <c r="B1145">
        <v>88</v>
      </c>
      <c r="C1145" t="s">
        <v>1249</v>
      </c>
      <c r="D1145">
        <v>52291869</v>
      </c>
      <c r="E1145" t="s">
        <v>54</v>
      </c>
      <c r="F1145" t="s">
        <v>5268</v>
      </c>
      <c r="G1145" s="4">
        <v>115000000</v>
      </c>
      <c r="H1145" s="4">
        <v>73789587</v>
      </c>
      <c r="I1145" s="4">
        <v>153334</v>
      </c>
      <c r="J1145" s="4">
        <v>41057079</v>
      </c>
    </row>
    <row r="1146" spans="1:10">
      <c r="A1146" s="4">
        <v>14</v>
      </c>
      <c r="B1146">
        <v>89</v>
      </c>
      <c r="C1146" t="s">
        <v>6834</v>
      </c>
      <c r="D1146">
        <v>63529739</v>
      </c>
      <c r="E1146" t="s">
        <v>54</v>
      </c>
      <c r="F1146" t="s">
        <v>5267</v>
      </c>
      <c r="G1146" s="4">
        <v>150000000</v>
      </c>
      <c r="H1146" s="4">
        <v>0</v>
      </c>
      <c r="I1146" s="4">
        <v>200000</v>
      </c>
      <c r="J1146" s="4">
        <v>149800000</v>
      </c>
    </row>
    <row r="1147" spans="1:10">
      <c r="A1147" s="4">
        <v>14</v>
      </c>
      <c r="B1147">
        <v>90</v>
      </c>
      <c r="C1147" t="s">
        <v>4553</v>
      </c>
      <c r="D1147">
        <v>80110930</v>
      </c>
      <c r="E1147" t="s">
        <v>54</v>
      </c>
      <c r="F1147" t="s">
        <v>5268</v>
      </c>
      <c r="G1147" s="4">
        <v>115000000</v>
      </c>
      <c r="H1147" s="4">
        <v>72649496</v>
      </c>
      <c r="I1147" s="4">
        <v>153334</v>
      </c>
      <c r="J1147" s="4">
        <v>42197170</v>
      </c>
    </row>
    <row r="1148" spans="1:10">
      <c r="A1148" s="4">
        <v>14</v>
      </c>
      <c r="B1148">
        <v>91</v>
      </c>
      <c r="C1148" t="s">
        <v>4753</v>
      </c>
      <c r="D1148">
        <v>11685380</v>
      </c>
      <c r="E1148" t="s">
        <v>54</v>
      </c>
      <c r="F1148" t="s">
        <v>5267</v>
      </c>
      <c r="G1148" s="4">
        <v>80000000</v>
      </c>
      <c r="H1148" s="4">
        <v>0</v>
      </c>
      <c r="I1148" s="4">
        <v>106667</v>
      </c>
      <c r="J1148" s="4">
        <v>79893333</v>
      </c>
    </row>
    <row r="1149" spans="1:10">
      <c r="A1149" s="4">
        <v>14</v>
      </c>
      <c r="B1149">
        <v>92</v>
      </c>
      <c r="C1149" t="s">
        <v>4651</v>
      </c>
      <c r="D1149">
        <v>79627800</v>
      </c>
      <c r="E1149" t="s">
        <v>54</v>
      </c>
      <c r="F1149" t="s">
        <v>5268</v>
      </c>
      <c r="G1149" s="4">
        <v>50000000</v>
      </c>
      <c r="H1149" s="4">
        <v>22047792</v>
      </c>
      <c r="I1149" s="4">
        <v>66667</v>
      </c>
      <c r="J1149" s="4">
        <v>27885541</v>
      </c>
    </row>
    <row r="1150" spans="1:10">
      <c r="A1150" s="4">
        <v>14</v>
      </c>
      <c r="B1150">
        <v>93</v>
      </c>
      <c r="C1150" t="s">
        <v>2102</v>
      </c>
      <c r="D1150">
        <v>80147362</v>
      </c>
      <c r="E1150" t="s">
        <v>54</v>
      </c>
      <c r="F1150" t="s">
        <v>5268</v>
      </c>
      <c r="G1150" s="4">
        <v>150000000</v>
      </c>
      <c r="H1150" s="4">
        <v>53195563</v>
      </c>
      <c r="I1150" s="4">
        <v>200000</v>
      </c>
      <c r="J1150" s="4">
        <v>96604437</v>
      </c>
    </row>
    <row r="1151" spans="1:10">
      <c r="A1151" s="4">
        <v>14</v>
      </c>
      <c r="B1151">
        <v>94</v>
      </c>
      <c r="C1151" t="s">
        <v>4704</v>
      </c>
      <c r="D1151">
        <v>79759143</v>
      </c>
      <c r="E1151" t="s">
        <v>54</v>
      </c>
      <c r="F1151" t="s">
        <v>5268</v>
      </c>
      <c r="G1151" s="4">
        <v>118000000</v>
      </c>
      <c r="H1151" s="4">
        <v>40360453</v>
      </c>
      <c r="I1151" s="4">
        <v>157334</v>
      </c>
      <c r="J1151" s="4">
        <v>77482213</v>
      </c>
    </row>
    <row r="1152" spans="1:10">
      <c r="A1152" s="4">
        <v>14</v>
      </c>
      <c r="B1152">
        <v>95</v>
      </c>
      <c r="C1152" t="s">
        <v>1704</v>
      </c>
      <c r="D1152">
        <v>93437892</v>
      </c>
      <c r="E1152" t="s">
        <v>54</v>
      </c>
      <c r="F1152" t="s">
        <v>5268</v>
      </c>
      <c r="G1152" s="4">
        <v>81000000</v>
      </c>
      <c r="H1152" s="4">
        <v>39829542</v>
      </c>
      <c r="I1152" s="4">
        <v>108000</v>
      </c>
      <c r="J1152" s="4">
        <v>41062458</v>
      </c>
    </row>
    <row r="1153" spans="1:10">
      <c r="A1153" s="4">
        <v>14</v>
      </c>
      <c r="B1153">
        <v>96</v>
      </c>
      <c r="C1153" t="s">
        <v>6835</v>
      </c>
      <c r="D1153">
        <v>80012167</v>
      </c>
      <c r="E1153" t="s">
        <v>54</v>
      </c>
      <c r="F1153" t="s">
        <v>5267</v>
      </c>
      <c r="G1153" s="4">
        <v>103000000</v>
      </c>
      <c r="H1153" s="4">
        <v>0</v>
      </c>
      <c r="I1153" s="4">
        <v>137334</v>
      </c>
      <c r="J1153" s="4">
        <v>102862666</v>
      </c>
    </row>
    <row r="1154" spans="1:10">
      <c r="A1154" s="4">
        <v>14</v>
      </c>
      <c r="B1154">
        <v>97</v>
      </c>
      <c r="C1154" t="s">
        <v>4791</v>
      </c>
      <c r="D1154">
        <v>86076812</v>
      </c>
      <c r="E1154" t="s">
        <v>54</v>
      </c>
      <c r="F1154" t="s">
        <v>5267</v>
      </c>
      <c r="G1154" s="4">
        <v>131000000</v>
      </c>
      <c r="H1154" s="4">
        <v>0</v>
      </c>
      <c r="I1154" s="4">
        <v>174667</v>
      </c>
      <c r="J1154" s="4">
        <v>130825333</v>
      </c>
    </row>
    <row r="1155" spans="1:10">
      <c r="A1155" s="4">
        <v>14</v>
      </c>
      <c r="B1155">
        <v>98</v>
      </c>
      <c r="C1155" t="s">
        <v>4766</v>
      </c>
      <c r="D1155">
        <v>65553764</v>
      </c>
      <c r="E1155" t="s">
        <v>54</v>
      </c>
      <c r="F1155" t="s">
        <v>5267</v>
      </c>
      <c r="G1155" s="4">
        <v>126000000</v>
      </c>
      <c r="H1155" s="4">
        <v>0</v>
      </c>
      <c r="I1155" s="4">
        <v>168000</v>
      </c>
      <c r="J1155" s="4">
        <v>125832000</v>
      </c>
    </row>
    <row r="1156" spans="1:10">
      <c r="A1156" s="4">
        <v>14</v>
      </c>
      <c r="B1156">
        <v>99</v>
      </c>
      <c r="C1156" t="s">
        <v>4616</v>
      </c>
      <c r="D1156">
        <v>79880560</v>
      </c>
      <c r="E1156" t="s">
        <v>54</v>
      </c>
      <c r="F1156" t="s">
        <v>5267</v>
      </c>
      <c r="G1156" s="4">
        <v>150000000</v>
      </c>
      <c r="H1156" s="4">
        <v>0</v>
      </c>
      <c r="I1156" s="4">
        <v>200000</v>
      </c>
      <c r="J1156" s="4">
        <v>149800000</v>
      </c>
    </row>
    <row r="1157" spans="1:10">
      <c r="A1157" s="4">
        <v>14</v>
      </c>
      <c r="B1157">
        <v>100</v>
      </c>
      <c r="C1157" t="s">
        <v>1261</v>
      </c>
      <c r="D1157">
        <v>79959671</v>
      </c>
      <c r="E1157" t="s">
        <v>54</v>
      </c>
      <c r="F1157" t="s">
        <v>5267</v>
      </c>
      <c r="G1157" s="4">
        <v>45000000</v>
      </c>
      <c r="H1157" s="4">
        <v>0</v>
      </c>
      <c r="I1157" s="4">
        <v>60000</v>
      </c>
      <c r="J1157" s="4">
        <v>44940000</v>
      </c>
    </row>
    <row r="1158" spans="1:10">
      <c r="A1158" s="4">
        <v>14</v>
      </c>
      <c r="B1158">
        <v>101</v>
      </c>
      <c r="C1158" t="s">
        <v>543</v>
      </c>
      <c r="D1158">
        <v>24023358</v>
      </c>
      <c r="E1158" t="s">
        <v>40</v>
      </c>
      <c r="F1158" t="s">
        <v>5268</v>
      </c>
      <c r="G1158" s="4">
        <v>45000000</v>
      </c>
      <c r="H1158" s="4">
        <v>428191</v>
      </c>
      <c r="I1158" s="4">
        <v>60000</v>
      </c>
      <c r="J1158" s="4">
        <v>44511809</v>
      </c>
    </row>
    <row r="1159" spans="1:10">
      <c r="A1159" s="4">
        <v>14</v>
      </c>
      <c r="B1159">
        <v>102</v>
      </c>
      <c r="C1159" t="s">
        <v>1777</v>
      </c>
      <c r="D1159">
        <v>1103217491</v>
      </c>
      <c r="E1159" t="s">
        <v>54</v>
      </c>
      <c r="F1159" t="s">
        <v>5268</v>
      </c>
      <c r="G1159" s="4">
        <v>77000000</v>
      </c>
      <c r="H1159" s="4">
        <v>48217477</v>
      </c>
      <c r="I1159" s="4">
        <v>102667</v>
      </c>
      <c r="J1159" s="4">
        <v>28679856</v>
      </c>
    </row>
    <row r="1160" spans="1:10">
      <c r="A1160" s="4">
        <v>15</v>
      </c>
      <c r="B1160">
        <v>1</v>
      </c>
      <c r="C1160" t="s">
        <v>4356</v>
      </c>
      <c r="D1160">
        <v>1098628960</v>
      </c>
      <c r="E1160" t="s">
        <v>54</v>
      </c>
      <c r="F1160" t="s">
        <v>5267</v>
      </c>
      <c r="G1160" s="4">
        <v>7000000</v>
      </c>
      <c r="H1160" s="4">
        <v>0</v>
      </c>
      <c r="I1160" s="4">
        <v>1867</v>
      </c>
      <c r="J1160" s="4">
        <v>6998133</v>
      </c>
    </row>
    <row r="1161" spans="1:10">
      <c r="A1161" s="4">
        <v>15</v>
      </c>
      <c r="B1161">
        <v>2</v>
      </c>
      <c r="C1161" t="s">
        <v>6836</v>
      </c>
      <c r="D1161">
        <v>79517951</v>
      </c>
      <c r="E1161" t="s">
        <v>45</v>
      </c>
      <c r="F1161" t="s">
        <v>5267</v>
      </c>
      <c r="G1161" s="4">
        <v>10000000</v>
      </c>
      <c r="H1161" s="4">
        <v>0</v>
      </c>
      <c r="I1161" s="4">
        <v>2667</v>
      </c>
      <c r="J1161" s="4">
        <v>9997333</v>
      </c>
    </row>
    <row r="1162" spans="1:10">
      <c r="A1162" s="4">
        <v>15</v>
      </c>
      <c r="B1162">
        <v>3</v>
      </c>
      <c r="C1162" t="s">
        <v>4420</v>
      </c>
      <c r="D1162">
        <v>1090470839</v>
      </c>
      <c r="E1162" t="s">
        <v>54</v>
      </c>
      <c r="F1162" t="s">
        <v>5267</v>
      </c>
      <c r="G1162" s="4">
        <v>10000000</v>
      </c>
      <c r="H1162" s="4">
        <v>0</v>
      </c>
      <c r="I1162" s="4">
        <v>2667</v>
      </c>
      <c r="J1162" s="4">
        <v>9997333</v>
      </c>
    </row>
    <row r="1163" spans="1:10">
      <c r="A1163" s="4">
        <v>15</v>
      </c>
      <c r="B1163">
        <v>4</v>
      </c>
      <c r="C1163" t="s">
        <v>6837</v>
      </c>
      <c r="D1163">
        <v>16629393</v>
      </c>
      <c r="E1163" t="s">
        <v>45</v>
      </c>
      <c r="F1163" t="s">
        <v>5267</v>
      </c>
      <c r="G1163" s="4">
        <v>10000000</v>
      </c>
      <c r="H1163" s="4">
        <v>0</v>
      </c>
      <c r="I1163" s="4">
        <v>2667</v>
      </c>
      <c r="J1163" s="4">
        <v>9997333</v>
      </c>
    </row>
    <row r="1164" spans="1:10">
      <c r="A1164" s="4">
        <v>15</v>
      </c>
      <c r="B1164">
        <v>5</v>
      </c>
      <c r="C1164" t="s">
        <v>748</v>
      </c>
      <c r="D1164">
        <v>71227896</v>
      </c>
      <c r="E1164" t="s">
        <v>45</v>
      </c>
      <c r="F1164" t="s">
        <v>5267</v>
      </c>
      <c r="G1164" s="4">
        <v>10000000</v>
      </c>
      <c r="H1164" s="4">
        <v>0</v>
      </c>
      <c r="I1164" s="4">
        <v>2667</v>
      </c>
      <c r="J1164" s="4">
        <v>9997333</v>
      </c>
    </row>
    <row r="1165" spans="1:10">
      <c r="A1165" s="4">
        <v>15</v>
      </c>
      <c r="B1165">
        <v>6</v>
      </c>
      <c r="C1165" t="s">
        <v>4217</v>
      </c>
      <c r="D1165">
        <v>1144025271</v>
      </c>
      <c r="E1165" t="s">
        <v>54</v>
      </c>
      <c r="F1165" t="s">
        <v>6838</v>
      </c>
      <c r="G1165" s="4">
        <v>8000000</v>
      </c>
      <c r="H1165" s="4">
        <v>0</v>
      </c>
      <c r="I1165" s="4">
        <v>2134</v>
      </c>
      <c r="J1165" s="4">
        <v>7997866</v>
      </c>
    </row>
    <row r="1166" spans="1:10">
      <c r="A1166" s="4">
        <v>15</v>
      </c>
      <c r="B1166">
        <v>7</v>
      </c>
      <c r="C1166" t="s">
        <v>4323</v>
      </c>
      <c r="D1166">
        <v>18496420</v>
      </c>
      <c r="E1166" t="s">
        <v>45</v>
      </c>
      <c r="F1166" t="s">
        <v>5267</v>
      </c>
      <c r="G1166" s="4">
        <v>10000000</v>
      </c>
      <c r="H1166" s="4">
        <v>0</v>
      </c>
      <c r="I1166" s="4">
        <v>2667</v>
      </c>
      <c r="J1166" s="4">
        <v>9997333</v>
      </c>
    </row>
    <row r="1167" spans="1:10">
      <c r="A1167" s="4">
        <v>15</v>
      </c>
      <c r="B1167">
        <v>8</v>
      </c>
      <c r="C1167" t="s">
        <v>4160</v>
      </c>
      <c r="D1167">
        <v>10031342</v>
      </c>
      <c r="E1167" t="s">
        <v>45</v>
      </c>
      <c r="F1167" t="s">
        <v>5267</v>
      </c>
      <c r="G1167" s="4">
        <v>10000000</v>
      </c>
      <c r="H1167" s="4">
        <v>0</v>
      </c>
      <c r="I1167" s="4">
        <v>2667</v>
      </c>
      <c r="J1167" s="4">
        <v>9997333</v>
      </c>
    </row>
    <row r="1168" spans="1:10">
      <c r="A1168" s="4">
        <v>15</v>
      </c>
      <c r="B1168">
        <v>9</v>
      </c>
      <c r="C1168" t="s">
        <v>6839</v>
      </c>
      <c r="D1168">
        <v>1121208725</v>
      </c>
      <c r="E1168" t="s">
        <v>54</v>
      </c>
      <c r="F1168" t="s">
        <v>5267</v>
      </c>
      <c r="G1168" s="4">
        <v>4000000</v>
      </c>
      <c r="H1168" s="4">
        <v>0</v>
      </c>
      <c r="I1168" s="4">
        <v>1067</v>
      </c>
      <c r="J1168" s="4">
        <v>3998933</v>
      </c>
    </row>
    <row r="1169" spans="1:10">
      <c r="A1169" s="4">
        <v>15</v>
      </c>
      <c r="B1169">
        <v>10</v>
      </c>
      <c r="C1169" t="s">
        <v>6393</v>
      </c>
      <c r="D1169">
        <v>24337398</v>
      </c>
      <c r="E1169" t="s">
        <v>54</v>
      </c>
      <c r="F1169" t="s">
        <v>5267</v>
      </c>
      <c r="G1169" s="4">
        <v>10000000</v>
      </c>
      <c r="H1169" s="4">
        <v>0</v>
      </c>
      <c r="I1169" s="4">
        <v>2667</v>
      </c>
      <c r="J1169" s="4">
        <v>9997333</v>
      </c>
    </row>
    <row r="1170" spans="1:10">
      <c r="A1170" s="4">
        <v>15</v>
      </c>
      <c r="B1170">
        <v>11</v>
      </c>
      <c r="C1170" t="s">
        <v>4341</v>
      </c>
      <c r="D1170">
        <v>4137087</v>
      </c>
      <c r="E1170" t="s">
        <v>45</v>
      </c>
      <c r="F1170" t="s">
        <v>5267</v>
      </c>
      <c r="G1170" s="4">
        <v>7000000</v>
      </c>
      <c r="H1170" s="4">
        <v>0</v>
      </c>
      <c r="I1170" s="4">
        <v>1867</v>
      </c>
      <c r="J1170" s="4">
        <v>6998133</v>
      </c>
    </row>
    <row r="1171" spans="1:10">
      <c r="A1171" s="4">
        <v>15</v>
      </c>
      <c r="B1171">
        <v>12</v>
      </c>
      <c r="C1171" t="s">
        <v>4378</v>
      </c>
      <c r="D1171">
        <v>1126602052</v>
      </c>
      <c r="E1171" t="s">
        <v>54</v>
      </c>
      <c r="F1171" t="s">
        <v>5267</v>
      </c>
      <c r="G1171" s="4">
        <v>5000000</v>
      </c>
      <c r="H1171" s="4">
        <v>0</v>
      </c>
      <c r="I1171" s="4">
        <v>1334</v>
      </c>
      <c r="J1171" s="4">
        <v>4998666</v>
      </c>
    </row>
    <row r="1172" spans="1:10">
      <c r="A1172" s="4">
        <v>15</v>
      </c>
      <c r="B1172">
        <v>13</v>
      </c>
      <c r="C1172" t="s">
        <v>6840</v>
      </c>
      <c r="D1172">
        <v>52321251</v>
      </c>
      <c r="E1172" t="s">
        <v>54</v>
      </c>
      <c r="F1172" t="s">
        <v>5267</v>
      </c>
      <c r="G1172" s="4">
        <v>10000000</v>
      </c>
      <c r="H1172" s="4">
        <v>0</v>
      </c>
      <c r="I1172" s="4">
        <v>1667</v>
      </c>
      <c r="J1172" s="4">
        <v>9998333</v>
      </c>
    </row>
    <row r="1173" spans="1:10">
      <c r="A1173" s="4">
        <v>15</v>
      </c>
      <c r="B1173">
        <v>14</v>
      </c>
      <c r="C1173" t="s">
        <v>4564</v>
      </c>
      <c r="D1173">
        <v>1055226558</v>
      </c>
      <c r="E1173" t="s">
        <v>54</v>
      </c>
      <c r="F1173" t="s">
        <v>5267</v>
      </c>
      <c r="G1173" s="4">
        <v>53000000</v>
      </c>
      <c r="H1173" s="4">
        <v>0</v>
      </c>
      <c r="I1173" s="4">
        <v>14134</v>
      </c>
      <c r="J1173" s="4">
        <v>52985866</v>
      </c>
    </row>
    <row r="1174" spans="1:10">
      <c r="A1174" s="4">
        <v>15</v>
      </c>
      <c r="B1174">
        <v>15</v>
      </c>
      <c r="C1174" t="s">
        <v>6841</v>
      </c>
      <c r="D1174">
        <v>52550831</v>
      </c>
      <c r="E1174" t="s">
        <v>84</v>
      </c>
      <c r="F1174" t="s">
        <v>5267</v>
      </c>
      <c r="G1174" s="4">
        <v>50000000</v>
      </c>
      <c r="H1174" s="4">
        <v>0</v>
      </c>
      <c r="I1174" s="4">
        <v>13334</v>
      </c>
      <c r="J1174" s="4">
        <v>49986666</v>
      </c>
    </row>
    <row r="1175" spans="1:10">
      <c r="A1175" s="4">
        <v>15</v>
      </c>
      <c r="B1175">
        <v>16</v>
      </c>
      <c r="C1175" t="s">
        <v>4645</v>
      </c>
      <c r="D1175">
        <v>80904222</v>
      </c>
      <c r="E1175" t="s">
        <v>54</v>
      </c>
      <c r="F1175" t="s">
        <v>5267</v>
      </c>
      <c r="G1175" s="4">
        <v>26000000</v>
      </c>
      <c r="H1175" s="4">
        <v>0</v>
      </c>
      <c r="I1175" s="4">
        <v>6934</v>
      </c>
      <c r="J1175" s="4">
        <v>25993066</v>
      </c>
    </row>
    <row r="1176" spans="1:10">
      <c r="A1176" s="4">
        <v>15</v>
      </c>
      <c r="B1176">
        <v>17</v>
      </c>
      <c r="C1176" t="s">
        <v>881</v>
      </c>
      <c r="D1176">
        <v>51875256</v>
      </c>
      <c r="E1176" t="s">
        <v>84</v>
      </c>
      <c r="F1176" t="s">
        <v>5268</v>
      </c>
      <c r="G1176" s="4">
        <v>43000000</v>
      </c>
      <c r="H1176" s="4">
        <v>2678817</v>
      </c>
      <c r="I1176" s="4">
        <v>11467</v>
      </c>
      <c r="J1176" s="4">
        <v>40309716</v>
      </c>
    </row>
    <row r="1177" spans="1:10">
      <c r="A1177" s="4">
        <v>15</v>
      </c>
      <c r="B1177">
        <v>18</v>
      </c>
      <c r="C1177" t="s">
        <v>4623</v>
      </c>
      <c r="D1177">
        <v>39635991</v>
      </c>
      <c r="E1177" t="s">
        <v>45</v>
      </c>
      <c r="F1177" t="s">
        <v>5268</v>
      </c>
      <c r="G1177" s="4">
        <v>69000000</v>
      </c>
      <c r="H1177" s="4">
        <v>18310051</v>
      </c>
      <c r="I1177" s="4">
        <v>18400</v>
      </c>
      <c r="J1177" s="4">
        <v>50671549</v>
      </c>
    </row>
    <row r="1178" spans="1:10">
      <c r="A1178" s="4">
        <v>15</v>
      </c>
      <c r="B1178">
        <v>19</v>
      </c>
      <c r="C1178" t="s">
        <v>4695</v>
      </c>
      <c r="D1178">
        <v>80842975</v>
      </c>
      <c r="E1178" t="s">
        <v>54</v>
      </c>
      <c r="F1178" t="s">
        <v>5267</v>
      </c>
      <c r="G1178" s="4">
        <v>50000000</v>
      </c>
      <c r="H1178" s="4">
        <v>0</v>
      </c>
      <c r="I1178" s="4">
        <v>13334</v>
      </c>
      <c r="J1178" s="4">
        <v>49986666</v>
      </c>
    </row>
    <row r="1179" spans="1:10">
      <c r="A1179" s="4">
        <v>15</v>
      </c>
      <c r="B1179">
        <v>20</v>
      </c>
      <c r="C1179" t="s">
        <v>6415</v>
      </c>
      <c r="D1179">
        <v>46384570</v>
      </c>
      <c r="E1179" t="s">
        <v>54</v>
      </c>
      <c r="F1179" t="s">
        <v>5268</v>
      </c>
      <c r="G1179" s="4">
        <v>150000000</v>
      </c>
      <c r="H1179" s="4">
        <v>73614305</v>
      </c>
      <c r="I1179" s="4">
        <v>40000</v>
      </c>
      <c r="J1179" s="4">
        <v>76345695</v>
      </c>
    </row>
    <row r="1180" spans="1:10">
      <c r="A1180" s="4">
        <v>15</v>
      </c>
      <c r="B1180">
        <v>21</v>
      </c>
      <c r="C1180" t="s">
        <v>780</v>
      </c>
      <c r="D1180">
        <v>72244627</v>
      </c>
      <c r="E1180" t="s">
        <v>54</v>
      </c>
      <c r="F1180" t="s">
        <v>6842</v>
      </c>
      <c r="G1180" s="4">
        <v>135000000</v>
      </c>
      <c r="H1180" s="4">
        <v>23888559</v>
      </c>
      <c r="I1180" s="4">
        <v>36000</v>
      </c>
      <c r="J1180" s="4">
        <v>111075441</v>
      </c>
    </row>
    <row r="1181" spans="1:10">
      <c r="A1181" s="4">
        <v>15</v>
      </c>
      <c r="B1181">
        <v>22</v>
      </c>
      <c r="C1181" t="s">
        <v>6843</v>
      </c>
      <c r="D1181">
        <v>1121850336</v>
      </c>
      <c r="E1181" t="s">
        <v>6844</v>
      </c>
      <c r="F1181" t="s">
        <v>5267</v>
      </c>
      <c r="G1181" s="4">
        <v>78000000</v>
      </c>
      <c r="H1181" s="4">
        <v>0</v>
      </c>
      <c r="I1181" s="4">
        <v>20800</v>
      </c>
      <c r="J1181" s="4">
        <v>77979200</v>
      </c>
    </row>
    <row r="1182" spans="1:10">
      <c r="A1182" s="4">
        <v>15</v>
      </c>
      <c r="B1182">
        <v>23</v>
      </c>
      <c r="C1182" t="s">
        <v>1481</v>
      </c>
      <c r="D1182">
        <v>1090378584</v>
      </c>
      <c r="E1182" t="s">
        <v>54</v>
      </c>
      <c r="F1182" t="s">
        <v>5267</v>
      </c>
      <c r="G1182" s="4">
        <v>35000000</v>
      </c>
      <c r="H1182" s="4">
        <v>0</v>
      </c>
      <c r="I1182" s="4">
        <v>9334</v>
      </c>
      <c r="J1182" s="4">
        <v>34990666</v>
      </c>
    </row>
    <row r="1183" spans="1:10">
      <c r="A1183" s="4">
        <v>15</v>
      </c>
      <c r="B1183">
        <v>24</v>
      </c>
      <c r="C1183" t="s">
        <v>2074</v>
      </c>
      <c r="D1183">
        <v>11224739</v>
      </c>
      <c r="E1183" t="s">
        <v>45</v>
      </c>
      <c r="F1183" t="s">
        <v>5267</v>
      </c>
      <c r="G1183" s="4">
        <v>80000000</v>
      </c>
      <c r="H1183" s="4">
        <v>0</v>
      </c>
      <c r="I1183" s="4">
        <v>21334</v>
      </c>
      <c r="J1183" s="4">
        <v>79978666</v>
      </c>
    </row>
    <row r="1184" spans="1:10">
      <c r="A1184" s="4">
        <v>15</v>
      </c>
      <c r="B1184">
        <v>25</v>
      </c>
      <c r="C1184" t="s">
        <v>1251</v>
      </c>
      <c r="D1184">
        <v>75106404</v>
      </c>
      <c r="E1184" t="s">
        <v>54</v>
      </c>
      <c r="F1184" t="s">
        <v>5268</v>
      </c>
      <c r="G1184" s="4">
        <v>92000000</v>
      </c>
      <c r="H1184" s="4">
        <v>37134826</v>
      </c>
      <c r="I1184" s="4">
        <v>24534</v>
      </c>
      <c r="J1184" s="4">
        <v>54840640</v>
      </c>
    </row>
    <row r="1185" spans="1:10">
      <c r="A1185" s="4">
        <v>15</v>
      </c>
      <c r="B1185">
        <v>26</v>
      </c>
      <c r="C1185" t="s">
        <v>4782</v>
      </c>
      <c r="D1185">
        <v>1058817294</v>
      </c>
      <c r="E1185" t="s">
        <v>54</v>
      </c>
      <c r="F1185" t="s">
        <v>5267</v>
      </c>
      <c r="G1185" s="4">
        <v>100000000</v>
      </c>
      <c r="H1185" s="4">
        <v>0</v>
      </c>
      <c r="I1185" s="4">
        <v>26667</v>
      </c>
      <c r="J1185" s="4">
        <v>99973333</v>
      </c>
    </row>
    <row r="1186" spans="1:10">
      <c r="A1186" s="4">
        <v>15</v>
      </c>
      <c r="B1186">
        <v>27</v>
      </c>
      <c r="C1186" t="s">
        <v>6845</v>
      </c>
      <c r="D1186">
        <v>1083460457</v>
      </c>
      <c r="E1186" t="s">
        <v>54</v>
      </c>
      <c r="F1186" t="s">
        <v>5267</v>
      </c>
      <c r="G1186" s="4">
        <v>69000000</v>
      </c>
      <c r="H1186" s="4">
        <v>0</v>
      </c>
      <c r="I1186" s="4">
        <v>18400</v>
      </c>
      <c r="J1186" s="4">
        <v>68981600</v>
      </c>
    </row>
    <row r="1187" spans="1:10">
      <c r="A1187" s="4">
        <v>15</v>
      </c>
      <c r="B1187">
        <v>28</v>
      </c>
      <c r="C1187" t="s">
        <v>1964</v>
      </c>
      <c r="D1187">
        <v>1022943207</v>
      </c>
      <c r="E1187" t="s">
        <v>54</v>
      </c>
      <c r="F1187" t="s">
        <v>5267</v>
      </c>
      <c r="G1187" s="4">
        <v>50000000</v>
      </c>
      <c r="H1187" s="4">
        <v>0</v>
      </c>
      <c r="I1187" s="4">
        <v>13334</v>
      </c>
      <c r="J1187" s="4">
        <v>49986666</v>
      </c>
    </row>
    <row r="1188" spans="1:10">
      <c r="A1188" s="4">
        <v>15</v>
      </c>
      <c r="B1188">
        <v>29</v>
      </c>
      <c r="C1188" t="s">
        <v>1675</v>
      </c>
      <c r="D1188">
        <v>1094271581</v>
      </c>
      <c r="E1188" t="s">
        <v>54</v>
      </c>
      <c r="F1188" t="s">
        <v>5267</v>
      </c>
      <c r="G1188" s="4">
        <v>47000000</v>
      </c>
      <c r="H1188" s="4">
        <v>0</v>
      </c>
      <c r="I1188" s="4">
        <v>12534</v>
      </c>
      <c r="J1188" s="4">
        <v>46987466</v>
      </c>
    </row>
    <row r="1189" spans="1:10">
      <c r="A1189" s="4">
        <v>15</v>
      </c>
      <c r="B1189">
        <v>30</v>
      </c>
      <c r="C1189" t="s">
        <v>1496</v>
      </c>
      <c r="D1189">
        <v>75107787</v>
      </c>
      <c r="E1189" t="s">
        <v>54</v>
      </c>
      <c r="F1189" t="s">
        <v>5268</v>
      </c>
      <c r="G1189" s="4">
        <v>55000000</v>
      </c>
      <c r="H1189" s="4">
        <v>23669909</v>
      </c>
      <c r="I1189" s="4">
        <v>14667</v>
      </c>
      <c r="J1189" s="4">
        <v>31315424</v>
      </c>
    </row>
    <row r="1190" spans="1:10">
      <c r="A1190" s="4">
        <v>15</v>
      </c>
      <c r="B1190">
        <v>31</v>
      </c>
      <c r="C1190" t="s">
        <v>1426</v>
      </c>
      <c r="D1190">
        <v>7369602</v>
      </c>
      <c r="E1190" t="s">
        <v>54</v>
      </c>
      <c r="F1190" t="s">
        <v>5268</v>
      </c>
      <c r="G1190" s="4">
        <v>108000000</v>
      </c>
      <c r="H1190" s="4">
        <v>38548630</v>
      </c>
      <c r="I1190" s="4">
        <v>28800</v>
      </c>
      <c r="J1190" s="4">
        <v>69422570</v>
      </c>
    </row>
    <row r="1191" spans="1:10">
      <c r="A1191" s="4">
        <v>15</v>
      </c>
      <c r="B1191">
        <v>32</v>
      </c>
      <c r="C1191" t="s">
        <v>1979</v>
      </c>
      <c r="D1191">
        <v>1053837311</v>
      </c>
      <c r="E1191" t="s">
        <v>54</v>
      </c>
      <c r="F1191" t="s">
        <v>5267</v>
      </c>
      <c r="G1191" s="4">
        <v>36000000</v>
      </c>
      <c r="H1191" s="4">
        <v>0</v>
      </c>
      <c r="I1191" s="4">
        <v>9600</v>
      </c>
      <c r="J1191" s="4">
        <v>35990400</v>
      </c>
    </row>
    <row r="1192" spans="1:10">
      <c r="A1192" s="4">
        <v>15</v>
      </c>
      <c r="B1192">
        <v>33</v>
      </c>
      <c r="C1192" t="s">
        <v>4558</v>
      </c>
      <c r="D1192">
        <v>52013118</v>
      </c>
      <c r="E1192" t="s">
        <v>45</v>
      </c>
      <c r="F1192" t="s">
        <v>5267</v>
      </c>
      <c r="G1192" s="4">
        <v>45000000</v>
      </c>
      <c r="H1192" s="4">
        <v>0</v>
      </c>
      <c r="I1192" s="4">
        <v>12000</v>
      </c>
      <c r="J1192" s="4">
        <v>44988000</v>
      </c>
    </row>
    <row r="1193" spans="1:10">
      <c r="A1193" s="4">
        <v>15</v>
      </c>
      <c r="B1193">
        <v>34</v>
      </c>
      <c r="C1193" t="s">
        <v>4583</v>
      </c>
      <c r="D1193">
        <v>79961059</v>
      </c>
      <c r="E1193" t="s">
        <v>45</v>
      </c>
      <c r="F1193" t="s">
        <v>5268</v>
      </c>
      <c r="G1193" s="4">
        <v>70000000</v>
      </c>
      <c r="H1193" s="4">
        <v>150595</v>
      </c>
      <c r="I1193" s="4">
        <v>18667</v>
      </c>
      <c r="J1193" s="4">
        <v>69830738</v>
      </c>
    </row>
    <row r="1194" spans="1:10">
      <c r="A1194" s="4">
        <v>15</v>
      </c>
      <c r="B1194">
        <v>35</v>
      </c>
      <c r="C1194" t="s">
        <v>4551</v>
      </c>
      <c r="D1194">
        <v>5887486</v>
      </c>
      <c r="E1194" t="s">
        <v>84</v>
      </c>
      <c r="F1194" t="s">
        <v>5267</v>
      </c>
      <c r="G1194" s="4">
        <v>30000000</v>
      </c>
      <c r="H1194" s="4">
        <v>0</v>
      </c>
      <c r="I1194" s="4">
        <v>8000</v>
      </c>
      <c r="J1194" s="4">
        <v>29992000</v>
      </c>
    </row>
    <row r="1195" spans="1:10">
      <c r="A1195" s="4">
        <v>15</v>
      </c>
      <c r="B1195">
        <v>36</v>
      </c>
      <c r="C1195" t="s">
        <v>69</v>
      </c>
      <c r="D1195">
        <v>19489607</v>
      </c>
      <c r="E1195" t="s">
        <v>45</v>
      </c>
      <c r="F1195" t="s">
        <v>5268</v>
      </c>
      <c r="G1195" s="4">
        <v>90000000</v>
      </c>
      <c r="H1195" s="4">
        <v>29652411</v>
      </c>
      <c r="I1195" s="4">
        <v>24000</v>
      </c>
      <c r="J1195" s="4">
        <v>60323589</v>
      </c>
    </row>
    <row r="1196" spans="1:10">
      <c r="A1196" s="4">
        <v>15</v>
      </c>
      <c r="B1196">
        <v>37</v>
      </c>
      <c r="C1196" t="s">
        <v>4681</v>
      </c>
      <c r="D1196">
        <v>28268983</v>
      </c>
      <c r="E1196" t="s">
        <v>45</v>
      </c>
      <c r="F1196" t="s">
        <v>5267</v>
      </c>
      <c r="G1196" s="4">
        <v>65000000</v>
      </c>
      <c r="H1196" s="4">
        <v>0</v>
      </c>
      <c r="I1196" s="4">
        <v>17334</v>
      </c>
      <c r="J1196" s="4">
        <v>64982666</v>
      </c>
    </row>
    <row r="1197" spans="1:10">
      <c r="A1197" s="4">
        <v>15</v>
      </c>
      <c r="B1197">
        <v>38</v>
      </c>
      <c r="C1197" t="s">
        <v>4586</v>
      </c>
      <c r="D1197">
        <v>73158422</v>
      </c>
      <c r="E1197" t="s">
        <v>45</v>
      </c>
      <c r="F1197" t="s">
        <v>5268</v>
      </c>
      <c r="G1197" s="4">
        <v>60000000</v>
      </c>
      <c r="H1197" s="4">
        <v>19774401</v>
      </c>
      <c r="I1197" s="4">
        <v>16000</v>
      </c>
      <c r="J1197" s="4">
        <v>40209599</v>
      </c>
    </row>
    <row r="1198" spans="1:10">
      <c r="A1198" s="4">
        <v>15</v>
      </c>
      <c r="B1198">
        <v>39</v>
      </c>
      <c r="C1198" t="s">
        <v>4850</v>
      </c>
      <c r="D1198">
        <v>76312856</v>
      </c>
      <c r="E1198" t="s">
        <v>45</v>
      </c>
      <c r="F1198" t="s">
        <v>5267</v>
      </c>
      <c r="G1198" s="4">
        <v>11000000</v>
      </c>
      <c r="H1198" s="4">
        <v>0</v>
      </c>
      <c r="I1198" s="4">
        <v>2934</v>
      </c>
      <c r="J1198" s="4">
        <v>10997066</v>
      </c>
    </row>
    <row r="1199" spans="1:10">
      <c r="A1199" s="4">
        <v>15</v>
      </c>
      <c r="B1199">
        <v>40</v>
      </c>
      <c r="C1199" t="s">
        <v>4639</v>
      </c>
      <c r="D1199">
        <v>46364084</v>
      </c>
      <c r="E1199" t="s">
        <v>45</v>
      </c>
      <c r="F1199" t="s">
        <v>5268</v>
      </c>
      <c r="G1199" s="4">
        <v>59000000</v>
      </c>
      <c r="H1199" s="4">
        <v>40377252</v>
      </c>
      <c r="I1199" s="4">
        <v>15734</v>
      </c>
      <c r="J1199" s="4">
        <v>18607014</v>
      </c>
    </row>
    <row r="1200" spans="1:10">
      <c r="A1200" s="4">
        <v>15</v>
      </c>
      <c r="B1200">
        <v>41</v>
      </c>
      <c r="C1200" t="s">
        <v>1952</v>
      </c>
      <c r="D1200">
        <v>79894670</v>
      </c>
      <c r="E1200" t="s">
        <v>45</v>
      </c>
      <c r="F1200" t="s">
        <v>5267</v>
      </c>
      <c r="G1200" s="4">
        <v>54000000</v>
      </c>
      <c r="H1200" s="4">
        <v>0</v>
      </c>
      <c r="I1200" s="4">
        <v>14400</v>
      </c>
      <c r="J1200" s="4">
        <v>53985600</v>
      </c>
    </row>
    <row r="1201" spans="1:10">
      <c r="A1201" s="4">
        <v>15</v>
      </c>
      <c r="B1201">
        <v>42</v>
      </c>
      <c r="C1201" t="s">
        <v>4534</v>
      </c>
      <c r="D1201">
        <v>19089256</v>
      </c>
      <c r="E1201" t="s">
        <v>45</v>
      </c>
      <c r="F1201" t="s">
        <v>5267</v>
      </c>
      <c r="G1201" s="4">
        <v>38000000</v>
      </c>
      <c r="H1201" s="4">
        <v>0</v>
      </c>
      <c r="I1201" s="4">
        <v>10134</v>
      </c>
      <c r="J1201" s="4">
        <v>37989866</v>
      </c>
    </row>
    <row r="1202" spans="1:10">
      <c r="A1202" s="4">
        <v>15</v>
      </c>
      <c r="B1202">
        <v>43</v>
      </c>
      <c r="C1202" t="s">
        <v>6846</v>
      </c>
      <c r="D1202">
        <v>60354739</v>
      </c>
      <c r="E1202" t="s">
        <v>45</v>
      </c>
      <c r="F1202" t="s">
        <v>5267</v>
      </c>
      <c r="G1202" s="4">
        <v>120000000</v>
      </c>
      <c r="H1202" s="4">
        <v>0</v>
      </c>
      <c r="I1202" s="4">
        <v>32000</v>
      </c>
      <c r="J1202" s="4">
        <v>119968000</v>
      </c>
    </row>
    <row r="1203" spans="1:10">
      <c r="A1203" s="4">
        <v>15</v>
      </c>
      <c r="B1203">
        <v>44</v>
      </c>
      <c r="C1203" t="s">
        <v>4637</v>
      </c>
      <c r="D1203">
        <v>79610364</v>
      </c>
      <c r="E1203" t="s">
        <v>45</v>
      </c>
      <c r="F1203" t="s">
        <v>5267</v>
      </c>
      <c r="G1203" s="4">
        <v>35000000</v>
      </c>
      <c r="H1203" s="4">
        <v>0</v>
      </c>
      <c r="I1203" s="4">
        <v>9334</v>
      </c>
      <c r="J1203" s="4">
        <v>34990666</v>
      </c>
    </row>
    <row r="1204" spans="1:10">
      <c r="A1204" s="4">
        <v>15</v>
      </c>
      <c r="B1204">
        <v>45</v>
      </c>
      <c r="C1204" t="s">
        <v>6847</v>
      </c>
      <c r="D1204">
        <v>79466016</v>
      </c>
      <c r="E1204" t="s">
        <v>45</v>
      </c>
      <c r="F1204" t="s">
        <v>5267</v>
      </c>
      <c r="G1204" s="4">
        <v>100000000</v>
      </c>
      <c r="H1204" s="4">
        <v>0</v>
      </c>
      <c r="I1204" s="4">
        <v>26667</v>
      </c>
      <c r="J1204" s="4">
        <v>99973333</v>
      </c>
    </row>
    <row r="1205" spans="1:10">
      <c r="A1205" s="4">
        <v>15</v>
      </c>
      <c r="B1205">
        <v>46</v>
      </c>
      <c r="C1205" t="s">
        <v>6848</v>
      </c>
      <c r="D1205">
        <v>37946837</v>
      </c>
      <c r="E1205" t="s">
        <v>45</v>
      </c>
      <c r="F1205" t="s">
        <v>5268</v>
      </c>
      <c r="G1205" s="4">
        <v>78000000</v>
      </c>
      <c r="H1205" s="4">
        <v>16843555</v>
      </c>
      <c r="I1205" s="4">
        <v>20800</v>
      </c>
      <c r="J1205" s="4">
        <v>61135645</v>
      </c>
    </row>
    <row r="1206" spans="1:10">
      <c r="A1206" s="4">
        <v>15</v>
      </c>
      <c r="B1206">
        <v>47</v>
      </c>
      <c r="C1206" t="s">
        <v>4549</v>
      </c>
      <c r="D1206">
        <v>19425319</v>
      </c>
      <c r="E1206" t="s">
        <v>45</v>
      </c>
      <c r="F1206" t="s">
        <v>5267</v>
      </c>
      <c r="G1206" s="4">
        <v>16000000</v>
      </c>
      <c r="H1206" s="4">
        <v>0</v>
      </c>
      <c r="I1206" s="4">
        <v>4267</v>
      </c>
      <c r="J1206" s="4">
        <v>15995733</v>
      </c>
    </row>
    <row r="1207" spans="1:10">
      <c r="A1207" s="4">
        <v>15</v>
      </c>
      <c r="B1207">
        <v>48</v>
      </c>
      <c r="C1207" t="s">
        <v>4643</v>
      </c>
      <c r="D1207">
        <v>59819348</v>
      </c>
      <c r="E1207" t="s">
        <v>45</v>
      </c>
      <c r="F1207" t="s">
        <v>5267</v>
      </c>
      <c r="G1207" s="4">
        <v>60000000</v>
      </c>
      <c r="H1207" s="4">
        <v>0</v>
      </c>
      <c r="I1207" s="4">
        <v>16000</v>
      </c>
      <c r="J1207" s="4">
        <v>59984000</v>
      </c>
    </row>
    <row r="1208" spans="1:10">
      <c r="A1208" s="4">
        <v>15</v>
      </c>
      <c r="B1208">
        <v>49</v>
      </c>
      <c r="C1208" t="s">
        <v>4801</v>
      </c>
      <c r="D1208">
        <v>10126291</v>
      </c>
      <c r="E1208" t="s">
        <v>45</v>
      </c>
      <c r="F1208" t="s">
        <v>5267</v>
      </c>
      <c r="G1208" s="4">
        <v>100000000</v>
      </c>
      <c r="H1208" s="4">
        <v>0</v>
      </c>
      <c r="I1208" s="4">
        <v>26667</v>
      </c>
      <c r="J1208" s="4">
        <v>99973333</v>
      </c>
    </row>
    <row r="1209" spans="1:10">
      <c r="A1209" s="4">
        <v>15</v>
      </c>
      <c r="B1209">
        <v>50</v>
      </c>
      <c r="C1209" t="s">
        <v>6447</v>
      </c>
      <c r="D1209">
        <v>25160903</v>
      </c>
      <c r="E1209" t="s">
        <v>45</v>
      </c>
      <c r="F1209" t="s">
        <v>5267</v>
      </c>
      <c r="G1209" s="4">
        <v>55000000</v>
      </c>
      <c r="H1209" s="4">
        <v>0</v>
      </c>
      <c r="I1209" s="4">
        <v>14667</v>
      </c>
      <c r="J1209" s="4">
        <v>54985333</v>
      </c>
    </row>
    <row r="1210" spans="1:10">
      <c r="A1210" s="4">
        <v>15</v>
      </c>
      <c r="B1210">
        <v>51</v>
      </c>
      <c r="C1210" t="s">
        <v>1271</v>
      </c>
      <c r="D1210">
        <v>52096499</v>
      </c>
      <c r="E1210" t="s">
        <v>45</v>
      </c>
      <c r="F1210" t="s">
        <v>5267</v>
      </c>
      <c r="G1210" s="4">
        <v>45000000</v>
      </c>
      <c r="H1210" s="4">
        <v>0</v>
      </c>
      <c r="I1210" s="4">
        <v>12000</v>
      </c>
      <c r="J1210" s="4">
        <v>44988000</v>
      </c>
    </row>
    <row r="1211" spans="1:10">
      <c r="A1211" s="4">
        <v>15</v>
      </c>
      <c r="B1211">
        <v>52</v>
      </c>
      <c r="C1211" t="s">
        <v>713</v>
      </c>
      <c r="D1211">
        <v>79467153</v>
      </c>
      <c r="E1211" t="s">
        <v>45</v>
      </c>
      <c r="F1211" t="s">
        <v>5267</v>
      </c>
      <c r="G1211" s="4">
        <v>150000000</v>
      </c>
      <c r="H1211" s="4">
        <v>0</v>
      </c>
      <c r="I1211" s="4">
        <v>40000</v>
      </c>
      <c r="J1211" s="4">
        <v>149960000</v>
      </c>
    </row>
    <row r="1212" spans="1:10">
      <c r="A1212" s="4">
        <v>15</v>
      </c>
      <c r="B1212">
        <v>53</v>
      </c>
      <c r="C1212" t="s">
        <v>6849</v>
      </c>
      <c r="D1212">
        <v>7333851</v>
      </c>
      <c r="E1212" t="s">
        <v>45</v>
      </c>
      <c r="F1212" t="s">
        <v>5268</v>
      </c>
      <c r="G1212" s="4">
        <v>150000000</v>
      </c>
      <c r="H1212" s="4">
        <v>44112903</v>
      </c>
      <c r="I1212" s="4">
        <v>40000</v>
      </c>
      <c r="J1212" s="4">
        <v>105847097</v>
      </c>
    </row>
    <row r="1213" spans="1:10">
      <c r="A1213" s="4">
        <v>15</v>
      </c>
      <c r="B1213">
        <v>54</v>
      </c>
      <c r="C1213" t="s">
        <v>4630</v>
      </c>
      <c r="D1213">
        <v>94365298</v>
      </c>
      <c r="E1213" t="s">
        <v>45</v>
      </c>
      <c r="F1213" t="s">
        <v>5268</v>
      </c>
      <c r="G1213" s="4">
        <v>136000000</v>
      </c>
      <c r="H1213" s="4">
        <v>72863470</v>
      </c>
      <c r="I1213" s="4">
        <v>36267</v>
      </c>
      <c r="J1213" s="4">
        <v>63100263</v>
      </c>
    </row>
    <row r="1214" spans="1:10">
      <c r="A1214" s="4">
        <v>15</v>
      </c>
      <c r="B1214">
        <v>55</v>
      </c>
      <c r="C1214" t="s">
        <v>4560</v>
      </c>
      <c r="D1214">
        <v>5694274</v>
      </c>
      <c r="E1214" t="s">
        <v>45</v>
      </c>
      <c r="F1214" t="s">
        <v>5267</v>
      </c>
      <c r="G1214" s="4">
        <v>55000000</v>
      </c>
      <c r="H1214" s="4">
        <v>0</v>
      </c>
      <c r="I1214" s="4">
        <v>14667</v>
      </c>
      <c r="J1214" s="4">
        <v>54985333</v>
      </c>
    </row>
    <row r="1215" spans="1:10">
      <c r="A1215" s="4">
        <v>15</v>
      </c>
      <c r="B1215">
        <v>56</v>
      </c>
      <c r="C1215" t="s">
        <v>4598</v>
      </c>
      <c r="D1215">
        <v>79985217</v>
      </c>
      <c r="E1215" t="s">
        <v>45</v>
      </c>
      <c r="F1215" t="s">
        <v>5268</v>
      </c>
      <c r="G1215" s="4">
        <v>140000000</v>
      </c>
      <c r="H1215" s="4">
        <v>29563054</v>
      </c>
      <c r="I1215" s="4">
        <v>37334</v>
      </c>
      <c r="J1215" s="4">
        <v>110399612</v>
      </c>
    </row>
    <row r="1216" spans="1:10">
      <c r="A1216" s="4">
        <v>15</v>
      </c>
      <c r="B1216">
        <v>57</v>
      </c>
      <c r="C1216" t="s">
        <v>1867</v>
      </c>
      <c r="D1216">
        <v>79840625</v>
      </c>
      <c r="E1216" t="s">
        <v>45</v>
      </c>
      <c r="F1216" t="s">
        <v>5268</v>
      </c>
      <c r="G1216" s="4">
        <v>90000000</v>
      </c>
      <c r="H1216" s="4">
        <v>3936485</v>
      </c>
      <c r="I1216" s="4">
        <v>24000</v>
      </c>
      <c r="J1216" s="4">
        <v>86039515</v>
      </c>
    </row>
    <row r="1217" spans="1:10">
      <c r="A1217" s="4">
        <v>15</v>
      </c>
      <c r="B1217">
        <v>58</v>
      </c>
      <c r="C1217" t="s">
        <v>1836</v>
      </c>
      <c r="D1217">
        <v>40028032</v>
      </c>
      <c r="E1217" t="s">
        <v>45</v>
      </c>
      <c r="F1217" t="s">
        <v>5268</v>
      </c>
      <c r="G1217" s="4">
        <v>70000000</v>
      </c>
      <c r="H1217" s="4">
        <v>20921272</v>
      </c>
      <c r="I1217" s="4">
        <v>18667</v>
      </c>
      <c r="J1217" s="4">
        <v>49060061</v>
      </c>
    </row>
    <row r="1218" spans="1:10">
      <c r="A1218" s="4">
        <v>15</v>
      </c>
      <c r="B1218">
        <v>59</v>
      </c>
      <c r="C1218" t="s">
        <v>4809</v>
      </c>
      <c r="D1218">
        <v>40386144</v>
      </c>
      <c r="E1218" t="s">
        <v>45</v>
      </c>
      <c r="F1218" t="s">
        <v>5268</v>
      </c>
      <c r="G1218" s="4">
        <v>150000000</v>
      </c>
      <c r="H1218" s="4">
        <v>102512601</v>
      </c>
      <c r="I1218" s="4">
        <v>40000</v>
      </c>
      <c r="J1218" s="4">
        <v>47447399</v>
      </c>
    </row>
    <row r="1219" spans="1:10">
      <c r="A1219" s="4">
        <v>15</v>
      </c>
      <c r="B1219">
        <v>60</v>
      </c>
      <c r="C1219" t="s">
        <v>2710</v>
      </c>
      <c r="D1219">
        <v>74189287</v>
      </c>
      <c r="E1219" t="s">
        <v>54</v>
      </c>
      <c r="F1219" t="s">
        <v>5268</v>
      </c>
      <c r="G1219" s="4">
        <v>150000000</v>
      </c>
      <c r="H1219" s="4">
        <v>85506960</v>
      </c>
      <c r="I1219" s="4">
        <v>40000</v>
      </c>
      <c r="J1219" s="4">
        <v>64453040</v>
      </c>
    </row>
    <row r="1220" spans="1:10">
      <c r="A1220" s="4">
        <v>15</v>
      </c>
      <c r="B1220">
        <v>61</v>
      </c>
      <c r="C1220" t="s">
        <v>642</v>
      </c>
      <c r="D1220">
        <v>79650815</v>
      </c>
      <c r="E1220" t="s">
        <v>45</v>
      </c>
      <c r="F1220" t="s">
        <v>5268</v>
      </c>
      <c r="G1220" s="4">
        <v>150000000</v>
      </c>
      <c r="H1220" s="4">
        <v>66959808</v>
      </c>
      <c r="I1220" s="4">
        <v>40000</v>
      </c>
      <c r="J1220" s="4">
        <v>83000192</v>
      </c>
    </row>
    <row r="1221" spans="1:10">
      <c r="A1221" s="4">
        <v>15</v>
      </c>
      <c r="B1221">
        <v>62</v>
      </c>
      <c r="C1221" t="s">
        <v>824</v>
      </c>
      <c r="D1221">
        <v>13817895</v>
      </c>
      <c r="E1221" t="s">
        <v>45</v>
      </c>
      <c r="F1221" t="s">
        <v>5267</v>
      </c>
      <c r="G1221" s="4">
        <v>100000000</v>
      </c>
      <c r="H1221" s="4">
        <v>0</v>
      </c>
      <c r="I1221" s="4">
        <v>26667</v>
      </c>
      <c r="J1221" s="4">
        <v>99973333</v>
      </c>
    </row>
    <row r="1222" spans="1:10">
      <c r="A1222" s="4">
        <v>15</v>
      </c>
      <c r="B1222">
        <v>63</v>
      </c>
      <c r="C1222" t="s">
        <v>690</v>
      </c>
      <c r="D1222">
        <v>80051759</v>
      </c>
      <c r="E1222" t="s">
        <v>45</v>
      </c>
      <c r="F1222" t="s">
        <v>5268</v>
      </c>
      <c r="G1222" s="4">
        <v>100000000</v>
      </c>
      <c r="H1222" s="4">
        <v>40846154</v>
      </c>
      <c r="I1222" s="4">
        <v>26667</v>
      </c>
      <c r="J1222" s="4">
        <v>59127179</v>
      </c>
    </row>
    <row r="1223" spans="1:10">
      <c r="A1223" s="4">
        <v>15</v>
      </c>
      <c r="B1223">
        <v>64</v>
      </c>
      <c r="C1223" t="s">
        <v>828</v>
      </c>
      <c r="D1223">
        <v>52007139</v>
      </c>
      <c r="E1223" t="s">
        <v>45</v>
      </c>
      <c r="F1223" t="s">
        <v>5268</v>
      </c>
      <c r="G1223" s="4">
        <v>120000000</v>
      </c>
      <c r="H1223" s="4">
        <v>39639738</v>
      </c>
      <c r="I1223" s="4">
        <v>32000</v>
      </c>
      <c r="J1223" s="4">
        <v>80328262</v>
      </c>
    </row>
    <row r="1224" spans="1:10">
      <c r="A1224" s="4">
        <v>15</v>
      </c>
      <c r="B1224">
        <v>65</v>
      </c>
      <c r="C1224" t="s">
        <v>6850</v>
      </c>
      <c r="D1224">
        <v>39533827</v>
      </c>
      <c r="E1224" t="s">
        <v>45</v>
      </c>
      <c r="F1224" t="s">
        <v>5267</v>
      </c>
      <c r="G1224" s="4">
        <v>100000000</v>
      </c>
      <c r="H1224" s="4">
        <v>0</v>
      </c>
      <c r="I1224" s="4">
        <v>26667</v>
      </c>
      <c r="J1224" s="4">
        <v>99973333</v>
      </c>
    </row>
    <row r="1225" spans="1:10">
      <c r="A1225" s="4">
        <v>15</v>
      </c>
      <c r="B1225">
        <v>66</v>
      </c>
      <c r="C1225" t="s">
        <v>4711</v>
      </c>
      <c r="D1225">
        <v>19222751</v>
      </c>
      <c r="E1225" t="s">
        <v>45</v>
      </c>
      <c r="F1225" t="s">
        <v>5268</v>
      </c>
      <c r="G1225" s="4">
        <v>150000000</v>
      </c>
      <c r="H1225" s="4">
        <v>105265063</v>
      </c>
      <c r="I1225" s="4">
        <v>40000</v>
      </c>
      <c r="J1225" s="4">
        <v>44694937</v>
      </c>
    </row>
    <row r="1226" spans="1:10">
      <c r="A1226" s="4">
        <v>15</v>
      </c>
      <c r="B1226">
        <v>67</v>
      </c>
      <c r="C1226" t="s">
        <v>816</v>
      </c>
      <c r="D1226">
        <v>19167606</v>
      </c>
      <c r="E1226" t="s">
        <v>45</v>
      </c>
      <c r="F1226" t="s">
        <v>5267</v>
      </c>
      <c r="G1226" s="4">
        <v>150000000</v>
      </c>
      <c r="H1226" s="4">
        <v>0</v>
      </c>
      <c r="I1226" s="4">
        <v>40000</v>
      </c>
      <c r="J1226" s="4">
        <v>149960000</v>
      </c>
    </row>
    <row r="1227" spans="1:10">
      <c r="A1227" s="4">
        <v>15</v>
      </c>
      <c r="B1227">
        <v>68</v>
      </c>
      <c r="C1227" t="s">
        <v>726</v>
      </c>
      <c r="D1227">
        <v>65739483</v>
      </c>
      <c r="E1227" t="s">
        <v>45</v>
      </c>
      <c r="G1227" s="4">
        <v>150000000</v>
      </c>
      <c r="H1227" s="4">
        <v>65424214</v>
      </c>
      <c r="I1227" s="4">
        <v>40000</v>
      </c>
      <c r="J1227" s="4">
        <v>84535786</v>
      </c>
    </row>
    <row r="1228" spans="1:10">
      <c r="A1228" s="4">
        <v>15</v>
      </c>
      <c r="B1228">
        <v>69</v>
      </c>
      <c r="C1228" t="s">
        <v>1808</v>
      </c>
      <c r="D1228">
        <v>79919566</v>
      </c>
      <c r="E1228" t="s">
        <v>45</v>
      </c>
      <c r="G1228" s="4">
        <v>76000000</v>
      </c>
      <c r="H1228" s="4">
        <v>21663864</v>
      </c>
      <c r="I1228" s="4">
        <v>20267</v>
      </c>
      <c r="J1228" s="4">
        <v>54315869</v>
      </c>
    </row>
    <row r="1229" spans="1:10">
      <c r="A1229" s="4">
        <v>15</v>
      </c>
      <c r="B1229">
        <v>70</v>
      </c>
      <c r="C1229" t="s">
        <v>4683</v>
      </c>
      <c r="D1229">
        <v>11388255</v>
      </c>
      <c r="E1229" t="s">
        <v>45</v>
      </c>
      <c r="G1229" s="4">
        <v>100000000</v>
      </c>
      <c r="H1229" s="4">
        <v>31687288</v>
      </c>
      <c r="I1229" s="4">
        <v>26667</v>
      </c>
      <c r="J1229" s="4">
        <v>68286045</v>
      </c>
    </row>
    <row r="1230" spans="1:10">
      <c r="A1230" s="4">
        <v>15</v>
      </c>
      <c r="B1230">
        <v>71</v>
      </c>
      <c r="C1230" t="s">
        <v>4006</v>
      </c>
      <c r="D1230">
        <v>3174325</v>
      </c>
      <c r="E1230" t="s">
        <v>45</v>
      </c>
      <c r="G1230" s="4">
        <v>62000000</v>
      </c>
      <c r="H1230" s="4">
        <v>27660134</v>
      </c>
      <c r="I1230" s="4">
        <v>16534</v>
      </c>
      <c r="J1230" s="4">
        <v>34323332</v>
      </c>
    </row>
    <row r="1231" spans="1:10">
      <c r="A1231" s="4">
        <v>15</v>
      </c>
      <c r="B1231">
        <v>72</v>
      </c>
      <c r="C1231" t="s">
        <v>3988</v>
      </c>
      <c r="D1231">
        <v>79382564</v>
      </c>
      <c r="E1231" t="s">
        <v>45</v>
      </c>
      <c r="G1231" s="4">
        <v>69000000</v>
      </c>
      <c r="H1231" s="4">
        <v>8340660</v>
      </c>
      <c r="I1231" s="4">
        <v>18400</v>
      </c>
      <c r="J1231" s="4">
        <v>60640940</v>
      </c>
    </row>
    <row r="1232" spans="1:10">
      <c r="A1232" s="4">
        <v>15</v>
      </c>
      <c r="B1232">
        <v>73</v>
      </c>
      <c r="C1232" t="s">
        <v>4543</v>
      </c>
      <c r="D1232">
        <v>52314797</v>
      </c>
      <c r="E1232" t="s">
        <v>45</v>
      </c>
      <c r="G1232" s="4">
        <v>80000000</v>
      </c>
      <c r="I1232" s="4">
        <v>21334</v>
      </c>
      <c r="J1232" s="4">
        <v>79978666</v>
      </c>
    </row>
    <row r="1233" spans="1:10">
      <c r="A1233" s="4">
        <v>15</v>
      </c>
      <c r="B1233">
        <v>74</v>
      </c>
      <c r="C1233" t="s">
        <v>1942</v>
      </c>
      <c r="D1233">
        <v>10134692</v>
      </c>
      <c r="E1233" t="s">
        <v>45</v>
      </c>
      <c r="G1233" s="4">
        <v>150000000</v>
      </c>
      <c r="I1233" s="4">
        <v>40000</v>
      </c>
      <c r="J1233" s="4">
        <v>149960000</v>
      </c>
    </row>
    <row r="1234" spans="1:10">
      <c r="A1234" s="4">
        <v>15</v>
      </c>
      <c r="B1234">
        <v>75</v>
      </c>
      <c r="C1234" t="s">
        <v>4700</v>
      </c>
      <c r="D1234">
        <v>12968114</v>
      </c>
      <c r="E1234" t="s">
        <v>45</v>
      </c>
      <c r="G1234" s="4">
        <v>40000000</v>
      </c>
      <c r="I1234" s="4">
        <v>10667</v>
      </c>
      <c r="J1234" s="4">
        <v>39989333</v>
      </c>
    </row>
    <row r="1235" spans="1:10">
      <c r="A1235" s="4">
        <v>15</v>
      </c>
      <c r="B1235">
        <v>76</v>
      </c>
      <c r="C1235" t="s">
        <v>826</v>
      </c>
      <c r="D1235">
        <v>3096973</v>
      </c>
      <c r="E1235" t="s">
        <v>45</v>
      </c>
      <c r="G1235" s="4">
        <v>89000000</v>
      </c>
      <c r="I1235" s="4">
        <v>23734</v>
      </c>
      <c r="J1235" s="4">
        <v>88976266</v>
      </c>
    </row>
    <row r="1236" spans="1:10">
      <c r="A1236" s="4">
        <v>15</v>
      </c>
      <c r="B1236">
        <v>77</v>
      </c>
      <c r="C1236" t="s">
        <v>4516</v>
      </c>
      <c r="D1236">
        <v>79891066</v>
      </c>
      <c r="E1236" t="s">
        <v>45</v>
      </c>
      <c r="G1236" s="4">
        <v>60000000</v>
      </c>
      <c r="I1236" s="4">
        <v>16000</v>
      </c>
      <c r="J1236" s="4">
        <v>59984000</v>
      </c>
    </row>
    <row r="1237" spans="1:10">
      <c r="A1237" s="4">
        <v>15</v>
      </c>
      <c r="B1237">
        <v>78</v>
      </c>
      <c r="C1237" t="s">
        <v>1342</v>
      </c>
      <c r="D1237">
        <v>52622850</v>
      </c>
      <c r="E1237" t="s">
        <v>45</v>
      </c>
      <c r="G1237" s="4">
        <v>62000000</v>
      </c>
      <c r="I1237" s="4">
        <v>16534</v>
      </c>
      <c r="J1237" s="4">
        <v>61983466</v>
      </c>
    </row>
    <row r="1238" spans="1:10">
      <c r="A1238" s="4">
        <v>15</v>
      </c>
      <c r="B1238">
        <v>79</v>
      </c>
      <c r="C1238" t="s">
        <v>4540</v>
      </c>
      <c r="D1238">
        <v>52337363</v>
      </c>
      <c r="E1238" t="s">
        <v>45</v>
      </c>
      <c r="G1238" s="4">
        <v>100000000</v>
      </c>
      <c r="H1238" s="4">
        <v>9546426</v>
      </c>
      <c r="I1238" s="4">
        <v>26667</v>
      </c>
      <c r="J1238" s="4">
        <v>90426907</v>
      </c>
    </row>
    <row r="1239" spans="1:10">
      <c r="A1239" s="4">
        <v>15</v>
      </c>
      <c r="B1239">
        <v>80</v>
      </c>
      <c r="C1239" t="s">
        <v>839</v>
      </c>
      <c r="D1239">
        <v>79701686</v>
      </c>
      <c r="E1239" t="s">
        <v>45</v>
      </c>
      <c r="G1239" s="4">
        <v>65000000</v>
      </c>
      <c r="H1239" s="4">
        <v>11631788</v>
      </c>
      <c r="I1239" s="4">
        <v>17334</v>
      </c>
      <c r="J1239" s="4">
        <v>53350878</v>
      </c>
    </row>
    <row r="1240" spans="1:10">
      <c r="A1240" s="4">
        <v>15</v>
      </c>
      <c r="B1240">
        <v>81</v>
      </c>
      <c r="C1240" t="s">
        <v>4670</v>
      </c>
      <c r="D1240">
        <v>8389148</v>
      </c>
      <c r="E1240" t="s">
        <v>45</v>
      </c>
      <c r="G1240" s="4">
        <v>150000000</v>
      </c>
      <c r="H1240" s="4">
        <v>1996206</v>
      </c>
      <c r="I1240" s="4">
        <v>40000</v>
      </c>
      <c r="J1240" s="4">
        <v>147963794</v>
      </c>
    </row>
    <row r="1241" spans="1:10">
      <c r="A1241" s="4">
        <v>15</v>
      </c>
      <c r="B1241">
        <v>82</v>
      </c>
      <c r="C1241" t="s">
        <v>4618</v>
      </c>
      <c r="D1241">
        <v>7165783</v>
      </c>
      <c r="E1241" t="s">
        <v>45</v>
      </c>
      <c r="G1241" s="4">
        <v>40000000</v>
      </c>
      <c r="I1241" s="4">
        <v>10667</v>
      </c>
      <c r="J1241" s="4">
        <v>39989333</v>
      </c>
    </row>
    <row r="1242" spans="1:10">
      <c r="A1242" s="4">
        <v>15</v>
      </c>
      <c r="B1242">
        <v>83</v>
      </c>
      <c r="C1242" t="s">
        <v>1234</v>
      </c>
      <c r="D1242">
        <v>4236685</v>
      </c>
      <c r="E1242" t="s">
        <v>45</v>
      </c>
      <c r="G1242" s="4">
        <v>35000000</v>
      </c>
      <c r="I1242" s="4">
        <v>9334</v>
      </c>
      <c r="J1242" s="4">
        <v>34990666</v>
      </c>
    </row>
    <row r="1243" spans="1:10">
      <c r="A1243" s="4">
        <v>15</v>
      </c>
      <c r="B1243">
        <v>84</v>
      </c>
      <c r="C1243" t="s">
        <v>4625</v>
      </c>
      <c r="D1243">
        <v>79644568</v>
      </c>
      <c r="E1243" t="s">
        <v>45</v>
      </c>
      <c r="G1243" s="4">
        <v>70000000</v>
      </c>
      <c r="I1243" s="4">
        <v>18667</v>
      </c>
      <c r="J1243" s="4">
        <v>69981333</v>
      </c>
    </row>
    <row r="1244" spans="1:10">
      <c r="A1244" s="4">
        <v>15</v>
      </c>
      <c r="B1244">
        <v>85</v>
      </c>
      <c r="C1244" t="s">
        <v>1445</v>
      </c>
      <c r="D1244">
        <v>30317884</v>
      </c>
      <c r="E1244" t="s">
        <v>45</v>
      </c>
      <c r="G1244" s="4">
        <v>120000000</v>
      </c>
      <c r="I1244" s="4">
        <v>32000</v>
      </c>
      <c r="J1244" s="4">
        <v>119968000</v>
      </c>
    </row>
    <row r="1245" spans="1:10">
      <c r="A1245" s="4">
        <v>15</v>
      </c>
      <c r="B1245">
        <v>86</v>
      </c>
      <c r="C1245" t="s">
        <v>628</v>
      </c>
      <c r="D1245">
        <v>80163794</v>
      </c>
      <c r="E1245" t="s">
        <v>45</v>
      </c>
      <c r="G1245" s="4">
        <v>20000000</v>
      </c>
      <c r="I1245" s="4">
        <v>5334</v>
      </c>
      <c r="J1245" s="4">
        <v>19994666</v>
      </c>
    </row>
    <row r="1246" spans="1:10">
      <c r="A1246" s="4">
        <v>15</v>
      </c>
      <c r="B1246">
        <v>87</v>
      </c>
      <c r="C1246" t="s">
        <v>2049</v>
      </c>
      <c r="D1246">
        <v>4751878</v>
      </c>
      <c r="E1246" t="s">
        <v>45</v>
      </c>
      <c r="G1246" s="4">
        <v>67000000</v>
      </c>
      <c r="H1246" s="4">
        <v>51841519</v>
      </c>
      <c r="I1246" s="4">
        <v>17867</v>
      </c>
      <c r="J1246" s="4">
        <v>15140614</v>
      </c>
    </row>
    <row r="1247" spans="1:10">
      <c r="A1247" s="4">
        <v>15</v>
      </c>
      <c r="B1247">
        <v>88</v>
      </c>
      <c r="C1247" t="s">
        <v>1328</v>
      </c>
      <c r="D1247">
        <v>71224916</v>
      </c>
      <c r="E1247" t="s">
        <v>45</v>
      </c>
      <c r="G1247" s="4">
        <v>15000000</v>
      </c>
      <c r="I1247" s="4">
        <v>4000</v>
      </c>
      <c r="J1247" s="4">
        <v>14996000</v>
      </c>
    </row>
    <row r="1248" spans="1:10">
      <c r="A1248" s="4">
        <v>15</v>
      </c>
      <c r="B1248">
        <v>89</v>
      </c>
      <c r="C1248" t="s">
        <v>656</v>
      </c>
      <c r="D1248">
        <v>23561283</v>
      </c>
      <c r="E1248" t="s">
        <v>45</v>
      </c>
      <c r="G1248" s="4">
        <v>80000000</v>
      </c>
      <c r="H1248" s="4">
        <v>10008769</v>
      </c>
      <c r="I1248" s="4">
        <v>21334</v>
      </c>
      <c r="J1248" s="4">
        <v>69969897</v>
      </c>
    </row>
    <row r="1249" spans="1:10">
      <c r="A1249" s="4">
        <v>15</v>
      </c>
      <c r="B1249">
        <v>90</v>
      </c>
      <c r="C1249" t="s">
        <v>4521</v>
      </c>
      <c r="D1249">
        <v>79904742</v>
      </c>
      <c r="E1249" t="s">
        <v>45</v>
      </c>
      <c r="G1249" s="4">
        <v>80000000</v>
      </c>
      <c r="I1249" s="4">
        <v>21334</v>
      </c>
      <c r="J1249" s="4">
        <v>79978666</v>
      </c>
    </row>
    <row r="1250" spans="1:10">
      <c r="A1250" s="4">
        <v>15</v>
      </c>
      <c r="B1250">
        <v>91</v>
      </c>
      <c r="C1250" t="s">
        <v>853</v>
      </c>
      <c r="D1250">
        <v>80499264</v>
      </c>
      <c r="E1250" t="s">
        <v>45</v>
      </c>
      <c r="G1250" s="4">
        <v>77000000</v>
      </c>
      <c r="I1250" s="4">
        <v>20534</v>
      </c>
      <c r="J1250" s="4">
        <v>76979466</v>
      </c>
    </row>
    <row r="1251" spans="1:10">
      <c r="A1251" s="4">
        <v>15</v>
      </c>
      <c r="B1251">
        <v>92</v>
      </c>
      <c r="C1251" t="s">
        <v>4528</v>
      </c>
      <c r="D1251">
        <v>79308838</v>
      </c>
      <c r="E1251" t="s">
        <v>45</v>
      </c>
      <c r="G1251" s="4">
        <v>38000000</v>
      </c>
      <c r="H1251" s="4">
        <v>17494765</v>
      </c>
      <c r="I1251" s="4">
        <v>10134</v>
      </c>
      <c r="J1251" s="4">
        <v>20495101</v>
      </c>
    </row>
    <row r="1252" spans="1:10">
      <c r="A1252" s="4">
        <v>15</v>
      </c>
      <c r="B1252">
        <v>93</v>
      </c>
      <c r="C1252" t="s">
        <v>1336</v>
      </c>
      <c r="D1252">
        <v>86060719</v>
      </c>
      <c r="E1252" t="s">
        <v>45</v>
      </c>
      <c r="G1252" s="4">
        <v>35000000</v>
      </c>
      <c r="H1252" s="4">
        <v>0</v>
      </c>
      <c r="I1252" s="4">
        <v>9334</v>
      </c>
      <c r="J1252" s="4">
        <v>34990666</v>
      </c>
    </row>
    <row r="1253" spans="1:10">
      <c r="A1253" s="4">
        <v>15</v>
      </c>
      <c r="B1253">
        <v>94</v>
      </c>
      <c r="C1253" t="s">
        <v>744</v>
      </c>
      <c r="D1253">
        <v>4537201</v>
      </c>
      <c r="E1253" t="s">
        <v>45</v>
      </c>
      <c r="G1253" s="4">
        <v>150000000</v>
      </c>
      <c r="H1253" s="4">
        <v>57173533</v>
      </c>
      <c r="I1253" s="4">
        <v>40000</v>
      </c>
      <c r="J1253" s="4">
        <v>92786467</v>
      </c>
    </row>
    <row r="1254" spans="1:10">
      <c r="A1254" s="4">
        <v>15</v>
      </c>
      <c r="B1254">
        <v>95</v>
      </c>
      <c r="C1254" t="s">
        <v>952</v>
      </c>
      <c r="D1254">
        <v>13508430</v>
      </c>
      <c r="E1254" t="s">
        <v>45</v>
      </c>
      <c r="G1254" s="4">
        <v>70000000</v>
      </c>
      <c r="H1254" s="4">
        <v>30173430</v>
      </c>
      <c r="I1254" s="4">
        <v>18667</v>
      </c>
      <c r="J1254" s="4">
        <v>39807903</v>
      </c>
    </row>
    <row r="1255" spans="1:10">
      <c r="A1255" s="4">
        <v>15</v>
      </c>
      <c r="B1255">
        <v>96</v>
      </c>
      <c r="C1255" t="s">
        <v>4614</v>
      </c>
      <c r="D1255">
        <v>17184764</v>
      </c>
      <c r="E1255" t="s">
        <v>45</v>
      </c>
      <c r="G1255" s="4">
        <v>150000000</v>
      </c>
      <c r="I1255" s="4">
        <v>40000</v>
      </c>
      <c r="J1255" s="4">
        <v>149960000</v>
      </c>
    </row>
    <row r="1256" spans="1:10">
      <c r="A1256" s="4">
        <v>15</v>
      </c>
      <c r="B1256">
        <v>97</v>
      </c>
      <c r="C1256" t="s">
        <v>1514</v>
      </c>
      <c r="D1256">
        <v>79714595</v>
      </c>
      <c r="E1256" t="s">
        <v>45</v>
      </c>
      <c r="G1256" s="4">
        <v>36000000</v>
      </c>
      <c r="I1256" s="4">
        <v>9600</v>
      </c>
      <c r="J1256" s="4">
        <v>35990400</v>
      </c>
    </row>
    <row r="1257" spans="1:10">
      <c r="A1257" s="4">
        <v>15</v>
      </c>
      <c r="B1257">
        <v>98</v>
      </c>
      <c r="C1257" t="s">
        <v>1402</v>
      </c>
      <c r="D1257">
        <v>60357994</v>
      </c>
      <c r="E1257" t="s">
        <v>45</v>
      </c>
      <c r="G1257" s="4">
        <v>140000000</v>
      </c>
      <c r="H1257" s="4">
        <v>54187521</v>
      </c>
      <c r="I1257" s="4">
        <v>37334</v>
      </c>
      <c r="J1257" s="4">
        <v>85775145</v>
      </c>
    </row>
    <row r="1258" spans="1:10">
      <c r="A1258" s="4">
        <v>15</v>
      </c>
      <c r="B1258">
        <v>99</v>
      </c>
      <c r="C1258" t="s">
        <v>867</v>
      </c>
      <c r="D1258">
        <v>46373280</v>
      </c>
      <c r="E1258" t="s">
        <v>45</v>
      </c>
      <c r="F1258" t="s">
        <v>5267</v>
      </c>
      <c r="G1258" s="4">
        <v>30000000</v>
      </c>
      <c r="H1258" s="4">
        <v>0</v>
      </c>
      <c r="I1258" s="4">
        <v>8000</v>
      </c>
      <c r="J1258" s="4">
        <v>29992000</v>
      </c>
    </row>
    <row r="1259" spans="1:10">
      <c r="A1259" s="4">
        <v>15</v>
      </c>
      <c r="B1259">
        <v>100</v>
      </c>
      <c r="C1259" t="s">
        <v>598</v>
      </c>
      <c r="D1259">
        <v>79982066</v>
      </c>
      <c r="E1259" t="s">
        <v>45</v>
      </c>
      <c r="F1259" t="s">
        <v>5267</v>
      </c>
      <c r="G1259" s="4">
        <v>96000000</v>
      </c>
      <c r="H1259" s="4">
        <v>0</v>
      </c>
      <c r="I1259" s="4">
        <v>25600</v>
      </c>
      <c r="J1259" s="4">
        <v>95974400</v>
      </c>
    </row>
    <row r="1260" spans="1:10">
      <c r="A1260" s="4">
        <v>15</v>
      </c>
      <c r="B1260">
        <v>101</v>
      </c>
      <c r="C1260" t="s">
        <v>4602</v>
      </c>
      <c r="D1260">
        <v>93082570</v>
      </c>
      <c r="E1260" t="s">
        <v>45</v>
      </c>
      <c r="F1260" t="s">
        <v>5268</v>
      </c>
      <c r="G1260" s="4">
        <v>30000000</v>
      </c>
      <c r="H1260" s="4">
        <v>2031242</v>
      </c>
      <c r="I1260" s="4">
        <v>8000</v>
      </c>
      <c r="J1260" s="4">
        <v>27960758</v>
      </c>
    </row>
    <row r="1261" spans="1:10">
      <c r="A1261" s="4">
        <v>15</v>
      </c>
      <c r="B1261">
        <v>102</v>
      </c>
      <c r="C1261" t="s">
        <v>4600</v>
      </c>
      <c r="D1261">
        <v>65775686</v>
      </c>
      <c r="E1261" t="s">
        <v>45</v>
      </c>
      <c r="F1261" t="s">
        <v>5267</v>
      </c>
      <c r="G1261" s="4">
        <v>60000000</v>
      </c>
      <c r="H1261" s="4">
        <v>0</v>
      </c>
      <c r="I1261" s="4">
        <v>16000</v>
      </c>
      <c r="J1261" s="4">
        <v>59984000</v>
      </c>
    </row>
    <row r="1262" spans="1:10">
      <c r="A1262" s="4">
        <v>15</v>
      </c>
      <c r="B1262">
        <v>103</v>
      </c>
      <c r="C1262" t="s">
        <v>4770</v>
      </c>
      <c r="D1262">
        <v>65752540</v>
      </c>
      <c r="E1262" t="s">
        <v>45</v>
      </c>
      <c r="F1262" t="s">
        <v>5267</v>
      </c>
      <c r="G1262" s="4">
        <v>102000000</v>
      </c>
      <c r="H1262" s="4">
        <v>0</v>
      </c>
      <c r="I1262" s="4">
        <v>27200</v>
      </c>
      <c r="J1262" s="4">
        <v>101972800</v>
      </c>
    </row>
    <row r="1263" spans="1:10">
      <c r="A1263" s="4">
        <v>15</v>
      </c>
      <c r="B1263">
        <v>104</v>
      </c>
      <c r="C1263" t="s">
        <v>4609</v>
      </c>
      <c r="D1263">
        <v>79713446</v>
      </c>
      <c r="E1263" t="s">
        <v>45</v>
      </c>
      <c r="F1263" t="s">
        <v>5267</v>
      </c>
      <c r="G1263" s="4">
        <v>150000000</v>
      </c>
      <c r="H1263" s="4">
        <v>0</v>
      </c>
      <c r="I1263" s="4">
        <v>40000</v>
      </c>
      <c r="J1263" s="4">
        <v>149960000</v>
      </c>
    </row>
    <row r="1264" spans="1:10">
      <c r="A1264" s="4">
        <v>15</v>
      </c>
      <c r="B1264">
        <v>105</v>
      </c>
      <c r="C1264" t="s">
        <v>6501</v>
      </c>
      <c r="D1264">
        <v>52107692</v>
      </c>
      <c r="E1264" t="s">
        <v>45</v>
      </c>
      <c r="F1264" t="s">
        <v>5268</v>
      </c>
      <c r="G1264" s="4">
        <v>124000000</v>
      </c>
      <c r="H1264" s="4">
        <v>62988508</v>
      </c>
      <c r="I1264" s="4">
        <v>33067</v>
      </c>
      <c r="J1264" s="4">
        <v>60978424</v>
      </c>
    </row>
    <row r="1265" spans="1:10">
      <c r="A1265" s="4">
        <v>15</v>
      </c>
      <c r="B1265">
        <v>106</v>
      </c>
      <c r="C1265" t="s">
        <v>2065</v>
      </c>
      <c r="D1265">
        <v>93135900</v>
      </c>
      <c r="E1265" t="s">
        <v>45</v>
      </c>
      <c r="F1265" t="s">
        <v>5267</v>
      </c>
      <c r="G1265" s="4">
        <v>86000000</v>
      </c>
      <c r="H1265" s="4">
        <v>0</v>
      </c>
      <c r="I1265" s="4">
        <v>22934</v>
      </c>
      <c r="J1265" s="4">
        <v>85977066</v>
      </c>
    </row>
    <row r="1266" spans="1:10">
      <c r="A1266" s="4">
        <v>15</v>
      </c>
      <c r="B1266">
        <v>107</v>
      </c>
      <c r="C1266" t="s">
        <v>6851</v>
      </c>
      <c r="D1266">
        <v>6244987</v>
      </c>
      <c r="E1266" t="s">
        <v>45</v>
      </c>
      <c r="F1266" t="s">
        <v>5267</v>
      </c>
      <c r="G1266" s="4">
        <v>25000000</v>
      </c>
      <c r="H1266" s="4">
        <v>0</v>
      </c>
      <c r="I1266" s="4">
        <v>6667</v>
      </c>
      <c r="J1266" s="4">
        <v>24993333</v>
      </c>
    </row>
    <row r="1267" spans="1:10">
      <c r="A1267" s="4">
        <v>15</v>
      </c>
      <c r="B1267">
        <v>108</v>
      </c>
      <c r="C1267" t="s">
        <v>4746</v>
      </c>
      <c r="D1267">
        <v>19250662</v>
      </c>
      <c r="E1267" t="s">
        <v>84</v>
      </c>
      <c r="F1267" t="s">
        <v>5268</v>
      </c>
      <c r="G1267" s="4">
        <v>55000000</v>
      </c>
      <c r="H1267" s="4">
        <v>1781721</v>
      </c>
      <c r="I1267" s="4">
        <v>14667</v>
      </c>
      <c r="J1267" s="4">
        <v>53203612</v>
      </c>
    </row>
    <row r="1268" spans="1:10">
      <c r="A1268" s="4">
        <v>15</v>
      </c>
      <c r="B1268">
        <v>109</v>
      </c>
      <c r="C1268" t="s">
        <v>1934</v>
      </c>
      <c r="D1268">
        <v>1026576376</v>
      </c>
      <c r="E1268" t="s">
        <v>54</v>
      </c>
      <c r="F1268" t="s">
        <v>5267</v>
      </c>
      <c r="G1268" s="4">
        <v>12000000</v>
      </c>
      <c r="H1268" s="4">
        <v>0</v>
      </c>
      <c r="I1268" s="4">
        <v>3200</v>
      </c>
      <c r="J1268" s="4">
        <v>11996800</v>
      </c>
    </row>
    <row r="1269" spans="1:10">
      <c r="A1269" s="4">
        <v>15</v>
      </c>
      <c r="B1269">
        <v>110</v>
      </c>
      <c r="C1269" t="s">
        <v>1845</v>
      </c>
      <c r="D1269">
        <v>1053330953</v>
      </c>
      <c r="E1269" t="s">
        <v>54</v>
      </c>
      <c r="F1269" t="s">
        <v>6503</v>
      </c>
      <c r="G1269" s="4">
        <v>52000000</v>
      </c>
      <c r="H1269" s="4">
        <v>671879</v>
      </c>
      <c r="I1269" s="4">
        <v>13867</v>
      </c>
      <c r="J1269" s="4">
        <v>51314254</v>
      </c>
    </row>
    <row r="1270" spans="1:10">
      <c r="A1270" s="4">
        <v>15</v>
      </c>
      <c r="B1270">
        <v>111</v>
      </c>
      <c r="C1270" t="s">
        <v>4664</v>
      </c>
      <c r="D1270">
        <v>1112098048</v>
      </c>
      <c r="E1270" t="s">
        <v>54</v>
      </c>
      <c r="F1270" t="s">
        <v>5268</v>
      </c>
      <c r="G1270" s="4">
        <v>35000000</v>
      </c>
      <c r="H1270" s="4">
        <v>10858893</v>
      </c>
      <c r="I1270" s="4">
        <v>9334</v>
      </c>
      <c r="J1270" s="4">
        <v>24131773</v>
      </c>
    </row>
    <row r="1271" spans="1:10">
      <c r="A1271" s="4">
        <v>15</v>
      </c>
      <c r="B1271">
        <v>112</v>
      </c>
      <c r="C1271" t="s">
        <v>1708</v>
      </c>
      <c r="D1271">
        <v>1017154858</v>
      </c>
      <c r="E1271" t="s">
        <v>54</v>
      </c>
      <c r="F1271" t="s">
        <v>5267</v>
      </c>
      <c r="G1271" s="4">
        <v>30000000</v>
      </c>
      <c r="H1271" s="4">
        <v>0</v>
      </c>
      <c r="I1271" s="4">
        <v>8000</v>
      </c>
      <c r="J1271" s="4">
        <v>29992000</v>
      </c>
    </row>
    <row r="1272" spans="1:10">
      <c r="A1272" s="4">
        <v>15</v>
      </c>
      <c r="B1272">
        <v>113</v>
      </c>
      <c r="C1272" t="s">
        <v>6852</v>
      </c>
      <c r="D1272">
        <v>17346375</v>
      </c>
      <c r="E1272" t="s">
        <v>54</v>
      </c>
      <c r="F1272" t="s">
        <v>5268</v>
      </c>
      <c r="G1272" s="4">
        <v>150000000</v>
      </c>
      <c r="H1272" s="4">
        <v>102872152</v>
      </c>
      <c r="I1272" s="4">
        <v>25000</v>
      </c>
      <c r="J1272" s="4">
        <v>47102848</v>
      </c>
    </row>
    <row r="1273" spans="1:10">
      <c r="A1273" s="4">
        <v>15</v>
      </c>
      <c r="B1273">
        <v>114</v>
      </c>
      <c r="C1273" t="s">
        <v>6474</v>
      </c>
      <c r="D1273">
        <v>80825665</v>
      </c>
      <c r="E1273" t="s">
        <v>54</v>
      </c>
      <c r="F1273" t="s">
        <v>5267</v>
      </c>
      <c r="G1273" s="4">
        <v>20000000</v>
      </c>
      <c r="H1273" s="4">
        <v>0</v>
      </c>
      <c r="I1273" s="4">
        <v>3334</v>
      </c>
      <c r="J1273" s="4">
        <v>819996666</v>
      </c>
    </row>
    <row r="1274" spans="1:10">
      <c r="A1274" s="4">
        <v>15</v>
      </c>
      <c r="B1274">
        <v>115</v>
      </c>
      <c r="C1274" t="s">
        <v>776</v>
      </c>
      <c r="D1274">
        <v>74184384</v>
      </c>
      <c r="E1274" t="s">
        <v>54</v>
      </c>
      <c r="F1274" t="s">
        <v>5268</v>
      </c>
      <c r="G1274" s="4">
        <v>150000000</v>
      </c>
      <c r="H1274" s="4">
        <v>57430079</v>
      </c>
      <c r="I1274" s="4">
        <v>25000</v>
      </c>
      <c r="J1274" s="4">
        <v>92544921</v>
      </c>
    </row>
    <row r="1275" spans="1:10">
      <c r="A1275" s="4">
        <v>15</v>
      </c>
      <c r="B1275">
        <v>116</v>
      </c>
      <c r="C1275" t="s">
        <v>794</v>
      </c>
      <c r="D1275">
        <v>88031729</v>
      </c>
      <c r="E1275" t="s">
        <v>54</v>
      </c>
      <c r="F1275" t="s">
        <v>5267</v>
      </c>
      <c r="G1275" s="4">
        <v>71000000</v>
      </c>
      <c r="H1275" s="4">
        <v>0</v>
      </c>
      <c r="I1275" s="4">
        <v>11834</v>
      </c>
      <c r="J1275" s="4">
        <v>70988166</v>
      </c>
    </row>
    <row r="1276" spans="1:10">
      <c r="A1276" s="4">
        <v>15</v>
      </c>
      <c r="B1276">
        <v>117</v>
      </c>
      <c r="C1276" t="s">
        <v>6853</v>
      </c>
      <c r="D1276">
        <v>80842847</v>
      </c>
      <c r="E1276" t="s">
        <v>54</v>
      </c>
      <c r="F1276" t="s">
        <v>5268</v>
      </c>
      <c r="G1276" s="4">
        <v>75000000</v>
      </c>
      <c r="H1276" s="4">
        <v>10575539</v>
      </c>
      <c r="I1276" s="4">
        <v>12500</v>
      </c>
      <c r="J1276" s="4">
        <v>64411961</v>
      </c>
    </row>
    <row r="1277" spans="1:10">
      <c r="A1277" s="4">
        <v>15</v>
      </c>
      <c r="B1277">
        <v>118</v>
      </c>
      <c r="C1277" t="s">
        <v>6854</v>
      </c>
      <c r="D1277">
        <v>79900112</v>
      </c>
      <c r="E1277" t="s">
        <v>54</v>
      </c>
      <c r="F1277" t="s">
        <v>5268</v>
      </c>
      <c r="G1277" s="4">
        <v>115000000</v>
      </c>
      <c r="H1277" s="4">
        <v>63644861</v>
      </c>
      <c r="I1277" s="4">
        <v>19167</v>
      </c>
      <c r="J1277" s="4">
        <v>51335972</v>
      </c>
    </row>
    <row r="1278" spans="1:10">
      <c r="A1278" s="4">
        <v>15</v>
      </c>
      <c r="B1278">
        <v>119</v>
      </c>
      <c r="C1278" t="s">
        <v>857</v>
      </c>
      <c r="D1278">
        <v>7172077</v>
      </c>
      <c r="E1278" t="s">
        <v>54</v>
      </c>
      <c r="F1278" t="s">
        <v>5267</v>
      </c>
      <c r="G1278" s="4">
        <v>38000000</v>
      </c>
      <c r="H1278" s="4">
        <v>0</v>
      </c>
      <c r="I1278" s="4">
        <v>6334</v>
      </c>
      <c r="J1278" s="4">
        <v>37993666</v>
      </c>
    </row>
    <row r="1279" spans="1:10">
      <c r="A1279" s="4">
        <v>15</v>
      </c>
      <c r="B1279">
        <v>120</v>
      </c>
      <c r="C1279" t="s">
        <v>4837</v>
      </c>
      <c r="D1279">
        <v>79999383</v>
      </c>
      <c r="E1279" t="s">
        <v>54</v>
      </c>
      <c r="F1279" t="s">
        <v>5267</v>
      </c>
      <c r="G1279" s="4">
        <v>17000000</v>
      </c>
      <c r="H1279" s="4">
        <v>0</v>
      </c>
      <c r="I1279" s="4">
        <v>2834</v>
      </c>
      <c r="J1279" s="4">
        <v>16997166</v>
      </c>
    </row>
    <row r="1280" spans="1:10">
      <c r="A1280" s="4">
        <v>15</v>
      </c>
      <c r="B1280">
        <v>121</v>
      </c>
      <c r="C1280" t="s">
        <v>4748</v>
      </c>
      <c r="D1280">
        <v>14652387</v>
      </c>
      <c r="E1280" t="s">
        <v>54</v>
      </c>
      <c r="F1280" t="s">
        <v>5267</v>
      </c>
      <c r="G1280" s="4">
        <v>130000000</v>
      </c>
      <c r="H1280" s="4">
        <v>0</v>
      </c>
      <c r="I1280" s="4">
        <v>21667</v>
      </c>
      <c r="J1280" s="4">
        <v>129978333</v>
      </c>
    </row>
    <row r="1281" spans="1:10">
      <c r="A1281" s="4">
        <v>15</v>
      </c>
      <c r="B1281">
        <v>122</v>
      </c>
      <c r="C1281" t="s">
        <v>6855</v>
      </c>
      <c r="D1281">
        <v>93338164</v>
      </c>
      <c r="E1281" t="s">
        <v>54</v>
      </c>
      <c r="F1281" t="s">
        <v>5267</v>
      </c>
      <c r="G1281" s="4">
        <v>92000000</v>
      </c>
      <c r="H1281" s="4">
        <v>0</v>
      </c>
      <c r="I1281" s="4">
        <v>15334</v>
      </c>
      <c r="J1281" s="4">
        <v>91984666</v>
      </c>
    </row>
    <row r="1282" spans="1:10">
      <c r="A1282" s="4">
        <v>15</v>
      </c>
      <c r="B1282">
        <v>123</v>
      </c>
      <c r="C1282" t="s">
        <v>6500</v>
      </c>
      <c r="D1282">
        <v>79908915</v>
      </c>
      <c r="E1282" t="s">
        <v>54</v>
      </c>
      <c r="F1282" t="s">
        <v>5268</v>
      </c>
      <c r="G1282" s="4">
        <v>70000000</v>
      </c>
      <c r="H1282" s="4">
        <v>46539057</v>
      </c>
      <c r="I1282" s="4">
        <v>11667</v>
      </c>
      <c r="J1282" s="4">
        <v>23449276</v>
      </c>
    </row>
    <row r="1283" spans="1:10">
      <c r="A1283" s="4">
        <v>15</v>
      </c>
      <c r="B1283">
        <v>124</v>
      </c>
      <c r="C1283" t="s">
        <v>1350</v>
      </c>
      <c r="D1283">
        <v>10772237</v>
      </c>
      <c r="E1283" t="s">
        <v>54</v>
      </c>
      <c r="F1283" t="s">
        <v>5268</v>
      </c>
      <c r="G1283" s="4">
        <v>110000000</v>
      </c>
      <c r="H1283" s="4">
        <v>49424340</v>
      </c>
      <c r="I1283" s="4">
        <v>18334</v>
      </c>
      <c r="J1283" s="4">
        <v>60557326</v>
      </c>
    </row>
    <row r="1284" spans="1:10">
      <c r="A1284" s="4">
        <v>15</v>
      </c>
      <c r="B1284">
        <v>125</v>
      </c>
      <c r="C1284" t="s">
        <v>6856</v>
      </c>
      <c r="D1284">
        <v>65772195</v>
      </c>
      <c r="E1284" t="s">
        <v>40</v>
      </c>
      <c r="F1284" t="s">
        <v>5267</v>
      </c>
      <c r="G1284" s="4">
        <v>32000000</v>
      </c>
      <c r="H1284" s="4">
        <v>0</v>
      </c>
      <c r="I1284" s="4">
        <v>5334</v>
      </c>
      <c r="J1284" s="4">
        <v>31994666</v>
      </c>
    </row>
    <row r="1285" spans="1:10">
      <c r="A1285" s="4">
        <v>15</v>
      </c>
      <c r="B1285">
        <v>126</v>
      </c>
      <c r="C1285" t="s">
        <v>6502</v>
      </c>
      <c r="D1285">
        <v>1010180650</v>
      </c>
      <c r="E1285" t="s">
        <v>40</v>
      </c>
      <c r="F1285" t="s">
        <v>6503</v>
      </c>
      <c r="G1285" s="4">
        <v>51000000</v>
      </c>
      <c r="H1285" s="4">
        <v>7205925</v>
      </c>
      <c r="I1285" s="4">
        <v>8500</v>
      </c>
      <c r="J1285" s="4">
        <v>43785575</v>
      </c>
    </row>
    <row r="1286" spans="1:10">
      <c r="A1286" s="4">
        <v>17</v>
      </c>
      <c r="B1286">
        <v>1</v>
      </c>
      <c r="C1286" t="s">
        <v>5157</v>
      </c>
      <c r="D1286">
        <v>5420659</v>
      </c>
      <c r="G1286" s="4">
        <v>36000000</v>
      </c>
      <c r="H1286" s="4">
        <v>15975679</v>
      </c>
      <c r="I1286" s="4">
        <v>0</v>
      </c>
      <c r="J1286" s="4">
        <v>20024321</v>
      </c>
    </row>
    <row r="1287" spans="1:10">
      <c r="A1287" s="4">
        <v>17</v>
      </c>
      <c r="B1287">
        <v>2</v>
      </c>
      <c r="C1287" t="s">
        <v>2030</v>
      </c>
      <c r="D1287">
        <v>79650894</v>
      </c>
      <c r="G1287" s="4">
        <v>32000000</v>
      </c>
      <c r="H1287" s="4">
        <v>0</v>
      </c>
      <c r="I1287" s="4">
        <v>0</v>
      </c>
      <c r="J1287" s="4">
        <v>32000000</v>
      </c>
    </row>
    <row r="1288" spans="1:10">
      <c r="A1288" s="4">
        <v>17</v>
      </c>
      <c r="B1288">
        <v>3</v>
      </c>
      <c r="C1288" t="s">
        <v>4842</v>
      </c>
      <c r="D1288">
        <v>6244897</v>
      </c>
      <c r="G1288" s="4">
        <v>11000000</v>
      </c>
      <c r="H1288" s="4">
        <v>0</v>
      </c>
      <c r="I1288" s="4">
        <v>0</v>
      </c>
      <c r="J1288" s="4">
        <v>11000000</v>
      </c>
    </row>
    <row r="1289" spans="1:10">
      <c r="A1289" s="4">
        <v>17</v>
      </c>
      <c r="B1289">
        <v>4</v>
      </c>
      <c r="C1289" t="s">
        <v>1813</v>
      </c>
      <c r="D1289">
        <v>34490055</v>
      </c>
      <c r="G1289" s="4">
        <v>60000000</v>
      </c>
      <c r="H1289" s="4">
        <v>15932682</v>
      </c>
      <c r="I1289" s="4">
        <v>0</v>
      </c>
      <c r="J1289" s="4">
        <v>44067318</v>
      </c>
    </row>
    <row r="1290" spans="1:10">
      <c r="A1290" s="4">
        <v>17</v>
      </c>
      <c r="B1290">
        <v>5</v>
      </c>
      <c r="C1290" t="s">
        <v>702</v>
      </c>
      <c r="D1290">
        <v>12992726</v>
      </c>
      <c r="G1290" s="4">
        <v>35000000</v>
      </c>
      <c r="H1290" s="4">
        <v>0</v>
      </c>
      <c r="I1290" s="4">
        <v>0</v>
      </c>
      <c r="J1290" s="4">
        <v>35000000</v>
      </c>
    </row>
    <row r="1291" spans="1:10">
      <c r="A1291" s="4">
        <v>17</v>
      </c>
      <c r="B1291">
        <v>6</v>
      </c>
      <c r="C1291" t="s">
        <v>2076</v>
      </c>
      <c r="D1291">
        <v>19381526</v>
      </c>
      <c r="G1291" s="4">
        <v>47000000</v>
      </c>
      <c r="H1291" s="4">
        <v>0</v>
      </c>
      <c r="I1291" s="4">
        <v>0</v>
      </c>
      <c r="J1291" s="4">
        <v>47000000</v>
      </c>
    </row>
    <row r="1292" spans="1:10">
      <c r="A1292" s="4">
        <v>17</v>
      </c>
      <c r="B1292">
        <v>7</v>
      </c>
      <c r="C1292" t="s">
        <v>507</v>
      </c>
      <c r="D1292">
        <v>9497292</v>
      </c>
      <c r="G1292" s="4">
        <v>55000000</v>
      </c>
      <c r="H1292" s="4">
        <v>0</v>
      </c>
      <c r="I1292" s="4">
        <v>0</v>
      </c>
      <c r="J1292" s="4">
        <v>55000000</v>
      </c>
    </row>
    <row r="1293" spans="1:10">
      <c r="A1293" s="4">
        <v>17</v>
      </c>
      <c r="B1293">
        <v>8</v>
      </c>
      <c r="C1293" t="s">
        <v>5087</v>
      </c>
      <c r="D1293">
        <v>39563664</v>
      </c>
      <c r="G1293" s="4">
        <v>22000000</v>
      </c>
      <c r="H1293" s="4">
        <v>0</v>
      </c>
      <c r="I1293" s="4">
        <v>0</v>
      </c>
      <c r="J1293" s="4">
        <v>22000000</v>
      </c>
    </row>
    <row r="1294" spans="1:10">
      <c r="A1294" s="4">
        <v>17</v>
      </c>
      <c r="B1294">
        <v>9</v>
      </c>
      <c r="C1294" t="s">
        <v>1346</v>
      </c>
      <c r="D1294">
        <v>34567475</v>
      </c>
      <c r="G1294" s="4">
        <v>94000000</v>
      </c>
      <c r="H1294" s="4">
        <v>19168236</v>
      </c>
      <c r="I1294" s="4">
        <v>0</v>
      </c>
      <c r="J1294" s="4">
        <v>74831764</v>
      </c>
    </row>
    <row r="1295" spans="1:10">
      <c r="A1295" s="4">
        <v>17</v>
      </c>
      <c r="B1295">
        <v>10</v>
      </c>
      <c r="C1295" t="s">
        <v>4869</v>
      </c>
      <c r="D1295">
        <v>79809260</v>
      </c>
      <c r="G1295" s="4">
        <v>15000000</v>
      </c>
      <c r="H1295" s="4">
        <v>0</v>
      </c>
      <c r="I1295" s="4">
        <v>0</v>
      </c>
      <c r="J1295" s="4">
        <v>15000000</v>
      </c>
    </row>
    <row r="1296" spans="1:10">
      <c r="A1296" s="4">
        <v>17</v>
      </c>
      <c r="B1296">
        <v>11</v>
      </c>
      <c r="C1296" t="s">
        <v>1888</v>
      </c>
      <c r="D1296">
        <v>24197830</v>
      </c>
      <c r="G1296" s="4">
        <v>40000000</v>
      </c>
      <c r="H1296" s="4">
        <v>0</v>
      </c>
      <c r="I1296" s="4">
        <v>0</v>
      </c>
      <c r="J1296" s="4">
        <v>40000000</v>
      </c>
    </row>
    <row r="1297" spans="1:10">
      <c r="A1297" s="4">
        <v>17</v>
      </c>
      <c r="B1297">
        <v>12</v>
      </c>
      <c r="C1297" t="s">
        <v>5185</v>
      </c>
      <c r="D1297">
        <v>74357709</v>
      </c>
      <c r="G1297" s="4">
        <v>53000000</v>
      </c>
      <c r="H1297" s="4">
        <v>0</v>
      </c>
      <c r="I1297" s="4">
        <v>0</v>
      </c>
      <c r="J1297" s="4">
        <v>53000000</v>
      </c>
    </row>
    <row r="1298" spans="1:10">
      <c r="A1298" s="4">
        <v>17</v>
      </c>
      <c r="B1298">
        <v>13</v>
      </c>
      <c r="C1298" t="s">
        <v>1412</v>
      </c>
      <c r="D1298">
        <v>6013600</v>
      </c>
      <c r="G1298" s="4">
        <v>29000000</v>
      </c>
      <c r="H1298" s="4">
        <v>0</v>
      </c>
      <c r="I1298" s="4">
        <v>0</v>
      </c>
      <c r="J1298" s="4">
        <v>29000000</v>
      </c>
    </row>
    <row r="1299" spans="1:10">
      <c r="A1299" s="4">
        <v>17</v>
      </c>
      <c r="B1299">
        <v>14</v>
      </c>
      <c r="C1299" t="s">
        <v>2083</v>
      </c>
      <c r="D1299">
        <v>4223126</v>
      </c>
      <c r="E1299" t="s">
        <v>45</v>
      </c>
      <c r="F1299" t="s">
        <v>5267</v>
      </c>
      <c r="G1299" s="4">
        <v>60000000</v>
      </c>
      <c r="H1299" s="4">
        <v>0</v>
      </c>
      <c r="I1299" s="4">
        <v>0</v>
      </c>
      <c r="J1299" s="4">
        <v>60000000</v>
      </c>
    </row>
    <row r="1300" spans="1:10">
      <c r="A1300" s="4">
        <v>17</v>
      </c>
      <c r="B1300">
        <v>15</v>
      </c>
      <c r="C1300" t="s">
        <v>4811</v>
      </c>
      <c r="D1300">
        <v>4226615</v>
      </c>
      <c r="E1300" t="s">
        <v>45</v>
      </c>
      <c r="F1300" t="s">
        <v>5268</v>
      </c>
      <c r="G1300" s="4">
        <v>16000000</v>
      </c>
      <c r="H1300" s="4">
        <v>2243888</v>
      </c>
      <c r="I1300" s="4">
        <v>0</v>
      </c>
      <c r="J1300" s="4">
        <v>13756112</v>
      </c>
    </row>
    <row r="1301" spans="1:10">
      <c r="A1301" s="4">
        <v>17</v>
      </c>
      <c r="B1301">
        <v>16</v>
      </c>
      <c r="C1301" t="s">
        <v>5239</v>
      </c>
      <c r="D1301">
        <v>79532083</v>
      </c>
      <c r="E1301" t="s">
        <v>45</v>
      </c>
      <c r="F1301" t="s">
        <v>5268</v>
      </c>
      <c r="G1301" s="4">
        <v>144000000</v>
      </c>
      <c r="H1301" s="4">
        <v>68997481</v>
      </c>
      <c r="I1301" s="4">
        <v>0</v>
      </c>
      <c r="J1301" s="4">
        <v>75002519</v>
      </c>
    </row>
    <row r="1302" spans="1:10">
      <c r="A1302" s="4">
        <v>17</v>
      </c>
      <c r="B1302">
        <v>17</v>
      </c>
      <c r="C1302" t="s">
        <v>5082</v>
      </c>
      <c r="D1302">
        <v>66812640</v>
      </c>
      <c r="E1302" t="s">
        <v>45</v>
      </c>
      <c r="F1302" t="s">
        <v>6503</v>
      </c>
      <c r="G1302" s="4">
        <v>30000000</v>
      </c>
      <c r="H1302" s="4">
        <v>16784349</v>
      </c>
      <c r="I1302" s="4">
        <v>0</v>
      </c>
      <c r="J1302" s="4">
        <v>13215651</v>
      </c>
    </row>
    <row r="1303" spans="1:10">
      <c r="A1303" s="4">
        <v>17</v>
      </c>
      <c r="B1303">
        <v>18</v>
      </c>
      <c r="C1303" t="s">
        <v>1677</v>
      </c>
      <c r="D1303">
        <v>18600585</v>
      </c>
      <c r="E1303" t="s">
        <v>45</v>
      </c>
      <c r="F1303" t="s">
        <v>5267</v>
      </c>
      <c r="G1303" s="4">
        <v>70000000</v>
      </c>
      <c r="H1303" s="4">
        <v>0</v>
      </c>
      <c r="I1303" s="4">
        <v>0</v>
      </c>
      <c r="J1303" s="4">
        <v>70000000</v>
      </c>
    </row>
    <row r="1304" spans="1:10">
      <c r="A1304" s="4">
        <v>17</v>
      </c>
      <c r="B1304">
        <v>19</v>
      </c>
      <c r="C1304" t="s">
        <v>5243</v>
      </c>
      <c r="D1304">
        <v>98381247</v>
      </c>
      <c r="E1304" t="s">
        <v>45</v>
      </c>
      <c r="F1304" t="s">
        <v>5267</v>
      </c>
      <c r="G1304" s="4">
        <v>80000000</v>
      </c>
      <c r="H1304" s="4">
        <v>0</v>
      </c>
      <c r="I1304" s="4">
        <v>0</v>
      </c>
      <c r="J1304" s="4">
        <v>80000000</v>
      </c>
    </row>
    <row r="1305" spans="1:10">
      <c r="A1305" s="4">
        <v>17</v>
      </c>
      <c r="B1305">
        <v>20</v>
      </c>
      <c r="C1305" t="s">
        <v>5160</v>
      </c>
      <c r="D1305">
        <v>94394506</v>
      </c>
      <c r="E1305" t="s">
        <v>45</v>
      </c>
      <c r="F1305" t="s">
        <v>5267</v>
      </c>
      <c r="G1305" s="4">
        <v>35000000</v>
      </c>
      <c r="H1305" s="4">
        <v>0</v>
      </c>
      <c r="I1305" s="4">
        <v>0</v>
      </c>
      <c r="J1305" s="4">
        <v>35000000</v>
      </c>
    </row>
    <row r="1306" spans="1:10">
      <c r="A1306" s="4">
        <v>17</v>
      </c>
      <c r="B1306">
        <v>21</v>
      </c>
      <c r="C1306" t="s">
        <v>5205</v>
      </c>
      <c r="D1306">
        <v>88158797</v>
      </c>
      <c r="E1306" t="s">
        <v>45</v>
      </c>
      <c r="F1306" t="s">
        <v>5268</v>
      </c>
      <c r="G1306" s="4">
        <v>150000000</v>
      </c>
      <c r="H1306" s="4">
        <v>70353224</v>
      </c>
      <c r="I1306" s="4">
        <v>0</v>
      </c>
      <c r="J1306" s="4">
        <v>79646776</v>
      </c>
    </row>
    <row r="1307" spans="1:10">
      <c r="A1307" s="4">
        <v>17</v>
      </c>
      <c r="B1307">
        <v>22</v>
      </c>
      <c r="C1307" t="s">
        <v>5068</v>
      </c>
      <c r="D1307">
        <v>80654507</v>
      </c>
      <c r="E1307" t="s">
        <v>45</v>
      </c>
      <c r="F1307" t="s">
        <v>5267</v>
      </c>
      <c r="G1307" s="4">
        <v>21000000</v>
      </c>
      <c r="H1307" s="4">
        <v>0</v>
      </c>
      <c r="I1307" s="4">
        <v>0</v>
      </c>
      <c r="J1307" s="4">
        <v>21000000</v>
      </c>
    </row>
    <row r="1308" spans="1:10">
      <c r="A1308" s="4">
        <v>17</v>
      </c>
      <c r="B1308">
        <v>23</v>
      </c>
      <c r="C1308" t="s">
        <v>2051</v>
      </c>
      <c r="D1308">
        <v>94314477</v>
      </c>
      <c r="E1308" t="s">
        <v>45</v>
      </c>
      <c r="F1308" t="s">
        <v>5268</v>
      </c>
      <c r="G1308" s="4">
        <v>22000000</v>
      </c>
      <c r="H1308" s="4">
        <v>2663864</v>
      </c>
      <c r="I1308" s="4">
        <v>0</v>
      </c>
      <c r="J1308" s="4">
        <v>19336136</v>
      </c>
    </row>
    <row r="1309" spans="1:10">
      <c r="A1309" s="4">
        <v>17</v>
      </c>
      <c r="B1309">
        <v>24</v>
      </c>
      <c r="C1309" t="s">
        <v>4731</v>
      </c>
      <c r="D1309">
        <v>4525954</v>
      </c>
      <c r="E1309" t="s">
        <v>45</v>
      </c>
      <c r="F1309" t="s">
        <v>5267</v>
      </c>
      <c r="G1309" s="4">
        <v>60000000</v>
      </c>
      <c r="H1309" s="4">
        <v>0</v>
      </c>
      <c r="I1309" s="4">
        <v>0</v>
      </c>
      <c r="J1309" s="4">
        <v>60000000</v>
      </c>
    </row>
    <row r="1310" spans="1:10">
      <c r="A1310" s="4">
        <v>17</v>
      </c>
      <c r="B1310">
        <v>25</v>
      </c>
      <c r="C1310" t="s">
        <v>2104</v>
      </c>
      <c r="D1310">
        <v>94356320</v>
      </c>
      <c r="E1310" t="s">
        <v>45</v>
      </c>
      <c r="F1310" t="s">
        <v>5268</v>
      </c>
      <c r="G1310" s="4">
        <v>95000000</v>
      </c>
      <c r="H1310" s="4">
        <v>931764</v>
      </c>
      <c r="I1310" s="4">
        <v>0</v>
      </c>
      <c r="J1310" s="4">
        <v>94068236</v>
      </c>
    </row>
    <row r="1311" spans="1:10">
      <c r="A1311" s="4">
        <v>17</v>
      </c>
      <c r="B1311">
        <v>26</v>
      </c>
      <c r="C1311" t="s">
        <v>6857</v>
      </c>
      <c r="D1311">
        <v>79902173</v>
      </c>
      <c r="E1311" t="s">
        <v>45</v>
      </c>
      <c r="F1311" t="s">
        <v>5267</v>
      </c>
      <c r="G1311" s="4">
        <v>12000000</v>
      </c>
      <c r="H1311" s="4">
        <v>0</v>
      </c>
      <c r="I1311" s="4">
        <v>0</v>
      </c>
      <c r="J1311" s="4">
        <v>12000000</v>
      </c>
    </row>
    <row r="1312" spans="1:10">
      <c r="A1312" s="4">
        <v>17</v>
      </c>
      <c r="B1312" t="s">
        <v>6858</v>
      </c>
      <c r="C1312" t="s">
        <v>5220</v>
      </c>
      <c r="D1312">
        <v>79410031</v>
      </c>
      <c r="E1312" t="s">
        <v>45</v>
      </c>
      <c r="F1312" t="s">
        <v>5267</v>
      </c>
      <c r="G1312" s="4">
        <v>25000000</v>
      </c>
      <c r="H1312" s="4">
        <v>0</v>
      </c>
      <c r="I1312" s="4">
        <v>0</v>
      </c>
      <c r="J1312" s="4">
        <v>25000000</v>
      </c>
    </row>
    <row r="1313" spans="1:10">
      <c r="A1313" s="4">
        <v>17</v>
      </c>
      <c r="B1313">
        <v>28</v>
      </c>
      <c r="C1313" t="s">
        <v>1094</v>
      </c>
      <c r="D1313">
        <v>97480564</v>
      </c>
      <c r="E1313" t="s">
        <v>45</v>
      </c>
      <c r="F1313" t="s">
        <v>5268</v>
      </c>
      <c r="G1313" s="4">
        <v>50000000</v>
      </c>
      <c r="H1313" s="4">
        <v>19992901</v>
      </c>
      <c r="I1313" s="4">
        <v>0</v>
      </c>
      <c r="J1313" s="4">
        <v>30007099</v>
      </c>
    </row>
    <row r="1314" spans="1:10">
      <c r="A1314" s="4">
        <v>17</v>
      </c>
      <c r="B1314">
        <v>29</v>
      </c>
      <c r="C1314" t="s">
        <v>6498</v>
      </c>
      <c r="D1314">
        <v>13073571</v>
      </c>
      <c r="E1314" t="s">
        <v>45</v>
      </c>
      <c r="F1314" t="s">
        <v>5267</v>
      </c>
      <c r="G1314" s="4">
        <v>40000000</v>
      </c>
      <c r="H1314" s="4">
        <v>0</v>
      </c>
      <c r="I1314" s="4">
        <v>0</v>
      </c>
      <c r="J1314" s="4">
        <v>40000000</v>
      </c>
    </row>
    <row r="1315" spans="1:10">
      <c r="A1315" s="4">
        <v>17</v>
      </c>
      <c r="B1315">
        <v>30</v>
      </c>
      <c r="C1315" t="s">
        <v>1108</v>
      </c>
      <c r="D1315">
        <v>79454894</v>
      </c>
      <c r="E1315" t="s">
        <v>45</v>
      </c>
      <c r="F1315" t="s">
        <v>5267</v>
      </c>
      <c r="G1315" s="4">
        <v>50000000</v>
      </c>
      <c r="H1315" s="4">
        <v>0</v>
      </c>
      <c r="I1315" s="4">
        <v>0</v>
      </c>
      <c r="J1315" s="4">
        <v>50000000</v>
      </c>
    </row>
    <row r="1316" spans="1:10">
      <c r="A1316" s="4">
        <v>16</v>
      </c>
      <c r="B1316">
        <v>1</v>
      </c>
      <c r="C1316" t="s">
        <v>4501</v>
      </c>
      <c r="D1316">
        <v>39457547</v>
      </c>
      <c r="G1316" s="4">
        <v>10000000</v>
      </c>
    </row>
    <row r="1317" spans="1:10">
      <c r="A1317" s="4">
        <v>16</v>
      </c>
      <c r="B1317">
        <v>2</v>
      </c>
      <c r="C1317" t="s">
        <v>4249</v>
      </c>
      <c r="D1317">
        <v>94390304</v>
      </c>
      <c r="G1317" s="4">
        <v>10000000</v>
      </c>
    </row>
    <row r="1318" spans="1:10">
      <c r="A1318" s="4">
        <v>16</v>
      </c>
      <c r="B1318">
        <v>3</v>
      </c>
      <c r="C1318" t="s">
        <v>4430</v>
      </c>
      <c r="D1318">
        <v>1030573068</v>
      </c>
      <c r="G1318" s="4">
        <v>10000000</v>
      </c>
    </row>
    <row r="1319" spans="1:10">
      <c r="A1319" s="4">
        <v>16</v>
      </c>
      <c r="B1319">
        <v>4</v>
      </c>
      <c r="C1319" t="s">
        <v>818</v>
      </c>
      <c r="D1319">
        <v>34445861</v>
      </c>
      <c r="G1319" s="4">
        <v>10000000</v>
      </c>
    </row>
    <row r="1320" spans="1:10">
      <c r="A1320" s="4">
        <v>16</v>
      </c>
      <c r="B1320">
        <v>5</v>
      </c>
      <c r="C1320" t="s">
        <v>4441</v>
      </c>
      <c r="D1320">
        <v>1055833798</v>
      </c>
      <c r="G1320" s="4">
        <v>10000000</v>
      </c>
    </row>
    <row r="1321" spans="1:10">
      <c r="A1321" s="4">
        <v>16</v>
      </c>
      <c r="B1321">
        <v>6</v>
      </c>
      <c r="C1321" t="s">
        <v>4844</v>
      </c>
      <c r="D1321">
        <v>1024511410</v>
      </c>
      <c r="G1321" s="4">
        <v>87000000</v>
      </c>
    </row>
    <row r="1322" spans="1:10">
      <c r="A1322" s="4">
        <v>16</v>
      </c>
      <c r="B1322">
        <v>7</v>
      </c>
      <c r="C1322" t="s">
        <v>4538</v>
      </c>
      <c r="D1322">
        <v>1010101540</v>
      </c>
      <c r="G1322" s="4">
        <v>27000000</v>
      </c>
    </row>
    <row r="1323" spans="1:10">
      <c r="A1323" s="4">
        <v>16</v>
      </c>
      <c r="B1323">
        <v>8</v>
      </c>
      <c r="C1323" t="s">
        <v>1936</v>
      </c>
      <c r="D1323">
        <v>16773948</v>
      </c>
      <c r="G1323" s="4">
        <v>50000000</v>
      </c>
    </row>
    <row r="1324" spans="1:10">
      <c r="A1324" s="4">
        <v>16</v>
      </c>
      <c r="B1324">
        <v>9</v>
      </c>
      <c r="C1324" t="s">
        <v>1277</v>
      </c>
      <c r="D1324">
        <v>73560269</v>
      </c>
      <c r="G1324" s="4">
        <v>65000000</v>
      </c>
    </row>
    <row r="1325" spans="1:10">
      <c r="A1325" s="4">
        <v>16</v>
      </c>
      <c r="B1325">
        <v>10</v>
      </c>
      <c r="C1325" t="s">
        <v>861</v>
      </c>
      <c r="D1325">
        <v>9923548</v>
      </c>
      <c r="G1325" s="4">
        <v>66000000</v>
      </c>
    </row>
    <row r="1326" spans="1:10">
      <c r="A1326" s="4">
        <v>16</v>
      </c>
      <c r="B1326">
        <v>11</v>
      </c>
      <c r="C1326" t="s">
        <v>4666</v>
      </c>
      <c r="D1326">
        <v>5228349</v>
      </c>
      <c r="G1326" s="4">
        <v>20000000</v>
      </c>
    </row>
    <row r="1327" spans="1:10">
      <c r="A1327" s="4">
        <v>16</v>
      </c>
      <c r="B1327">
        <v>12</v>
      </c>
      <c r="C1327" t="s">
        <v>4673</v>
      </c>
      <c r="D1327">
        <v>1053808639</v>
      </c>
      <c r="G1327" s="4">
        <v>28000000</v>
      </c>
    </row>
    <row r="1328" spans="1:10">
      <c r="A1328" s="4">
        <v>16</v>
      </c>
      <c r="B1328">
        <v>13</v>
      </c>
      <c r="C1328" t="s">
        <v>1090</v>
      </c>
      <c r="D1328">
        <v>1010101402</v>
      </c>
      <c r="G1328" s="4">
        <v>18000000</v>
      </c>
    </row>
    <row r="1329" spans="1:7">
      <c r="A1329" s="4">
        <v>16</v>
      </c>
      <c r="B1329">
        <v>14</v>
      </c>
      <c r="C1329" t="s">
        <v>2036</v>
      </c>
      <c r="D1329">
        <v>91300921</v>
      </c>
      <c r="G1329" s="4">
        <v>48000000</v>
      </c>
    </row>
    <row r="1330" spans="1:7">
      <c r="A1330" s="4">
        <v>16</v>
      </c>
      <c r="B1330">
        <v>15</v>
      </c>
      <c r="C1330" t="s">
        <v>1072</v>
      </c>
      <c r="D1330">
        <v>12751205</v>
      </c>
      <c r="G1330" s="4">
        <v>97000000</v>
      </c>
    </row>
    <row r="1331" spans="1:7">
      <c r="A1331" s="4">
        <v>16</v>
      </c>
      <c r="B1331">
        <v>16</v>
      </c>
      <c r="C1331" t="s">
        <v>4804</v>
      </c>
      <c r="D1331">
        <v>70855433</v>
      </c>
      <c r="G1331" s="4">
        <v>48000000</v>
      </c>
    </row>
    <row r="1332" spans="1:7">
      <c r="A1332" s="4">
        <v>16</v>
      </c>
      <c r="B1332">
        <v>17</v>
      </c>
      <c r="C1332" t="s">
        <v>1765</v>
      </c>
      <c r="D1332">
        <v>14798303</v>
      </c>
      <c r="G1332" s="4">
        <v>80000000</v>
      </c>
    </row>
    <row r="1333" spans="1:7">
      <c r="A1333" s="4">
        <v>16</v>
      </c>
      <c r="B1333">
        <v>18</v>
      </c>
      <c r="C1333" t="s">
        <v>1104</v>
      </c>
      <c r="D1333">
        <v>65709339</v>
      </c>
      <c r="G1333" s="4">
        <v>35000000</v>
      </c>
    </row>
    <row r="1334" spans="1:7">
      <c r="A1334" s="4">
        <v>16</v>
      </c>
      <c r="B1334">
        <v>19</v>
      </c>
      <c r="C1334" t="s">
        <v>1326</v>
      </c>
      <c r="D1334">
        <v>79584887</v>
      </c>
      <c r="G1334" s="4">
        <v>12000000</v>
      </c>
    </row>
    <row r="1335" spans="1:7">
      <c r="A1335" s="4">
        <v>16</v>
      </c>
      <c r="B1335">
        <v>20</v>
      </c>
      <c r="C1335" t="s">
        <v>1779</v>
      </c>
      <c r="D1335">
        <v>7321377</v>
      </c>
      <c r="G1335" s="4">
        <v>27000000</v>
      </c>
    </row>
    <row r="1336" spans="1:7">
      <c r="A1336" s="4">
        <v>16</v>
      </c>
      <c r="B1336">
        <v>21</v>
      </c>
      <c r="C1336" t="s">
        <v>1551</v>
      </c>
      <c r="D1336">
        <v>1050220265</v>
      </c>
      <c r="G1336" s="4">
        <v>80000000</v>
      </c>
    </row>
    <row r="1337" spans="1:7">
      <c r="A1337" s="4">
        <v>16</v>
      </c>
      <c r="B1337">
        <v>22</v>
      </c>
      <c r="C1337" t="s">
        <v>4757</v>
      </c>
      <c r="D1337">
        <v>93082437</v>
      </c>
      <c r="G1337" s="4">
        <v>40000000</v>
      </c>
    </row>
    <row r="1338" spans="1:7">
      <c r="A1338" s="4">
        <v>16</v>
      </c>
      <c r="B1338">
        <v>23</v>
      </c>
      <c r="C1338" t="s">
        <v>1736</v>
      </c>
      <c r="D1338">
        <v>51593758</v>
      </c>
      <c r="G1338" s="4">
        <v>16000000</v>
      </c>
    </row>
    <row r="1339" spans="1:7">
      <c r="A1339" s="4">
        <v>16</v>
      </c>
      <c r="B1339">
        <v>24</v>
      </c>
      <c r="C1339" t="s">
        <v>4743</v>
      </c>
      <c r="D1339">
        <v>24175336</v>
      </c>
      <c r="G1339" s="4">
        <v>48000000</v>
      </c>
    </row>
    <row r="1340" spans="1:7">
      <c r="A1340" s="4">
        <v>16</v>
      </c>
      <c r="B1340">
        <v>25</v>
      </c>
      <c r="C1340" t="s">
        <v>4866</v>
      </c>
      <c r="D1340">
        <v>75145226</v>
      </c>
      <c r="G1340" s="4">
        <v>50000000</v>
      </c>
    </row>
    <row r="1341" spans="1:7">
      <c r="A1341" s="4">
        <v>16</v>
      </c>
      <c r="B1341">
        <v>26</v>
      </c>
      <c r="C1341" t="s">
        <v>926</v>
      </c>
      <c r="D1341">
        <v>79955260</v>
      </c>
      <c r="G1341" s="4">
        <v>45000000</v>
      </c>
    </row>
    <row r="1342" spans="1:7">
      <c r="A1342" s="4">
        <v>16</v>
      </c>
      <c r="B1342">
        <v>27</v>
      </c>
      <c r="C1342" t="s">
        <v>4465</v>
      </c>
      <c r="D1342">
        <v>35375234</v>
      </c>
      <c r="G1342" s="4">
        <v>40000000</v>
      </c>
    </row>
    <row r="1343" spans="1:7">
      <c r="A1343" s="4">
        <v>16</v>
      </c>
      <c r="B1343">
        <v>28</v>
      </c>
      <c r="C1343" t="s">
        <v>1619</v>
      </c>
      <c r="D1343">
        <v>4059082</v>
      </c>
      <c r="G1343" s="4">
        <v>70000000</v>
      </c>
    </row>
    <row r="1344" spans="1:7">
      <c r="A1344" s="4">
        <v>16</v>
      </c>
      <c r="B1344">
        <v>29</v>
      </c>
      <c r="C1344" t="s">
        <v>1148</v>
      </c>
      <c r="D1344">
        <v>79527883</v>
      </c>
      <c r="G1344" s="4">
        <v>65000000</v>
      </c>
    </row>
    <row r="1345" spans="1:7">
      <c r="A1345" s="4">
        <v>16</v>
      </c>
      <c r="B1345">
        <v>30</v>
      </c>
      <c r="C1345" t="s">
        <v>1530</v>
      </c>
      <c r="D1345">
        <v>17268518</v>
      </c>
      <c r="G1345" s="4">
        <v>105000000</v>
      </c>
    </row>
    <row r="1346" spans="1:7">
      <c r="A1346" s="4">
        <v>16</v>
      </c>
      <c r="B1346">
        <v>31</v>
      </c>
      <c r="C1346" t="s">
        <v>2047</v>
      </c>
      <c r="D1346">
        <v>1098670042</v>
      </c>
      <c r="G1346" s="4">
        <v>21000000</v>
      </c>
    </row>
    <row r="1347" spans="1:7">
      <c r="A1347" s="4">
        <v>16</v>
      </c>
      <c r="B1347">
        <v>32</v>
      </c>
      <c r="C1347" t="s">
        <v>4880</v>
      </c>
      <c r="D1347">
        <v>98350006</v>
      </c>
      <c r="G1347" s="4">
        <v>35000000</v>
      </c>
    </row>
    <row r="1348" spans="1:7">
      <c r="A1348" s="4">
        <v>16</v>
      </c>
      <c r="B1348">
        <v>33</v>
      </c>
      <c r="C1348" t="s">
        <v>4921</v>
      </c>
      <c r="D1348">
        <v>80233517</v>
      </c>
      <c r="G1348" s="4">
        <v>26000000</v>
      </c>
    </row>
    <row r="1349" spans="1:7">
      <c r="A1349" s="4">
        <v>16</v>
      </c>
      <c r="B1349">
        <v>34</v>
      </c>
      <c r="C1349" t="s">
        <v>4918</v>
      </c>
      <c r="D1349">
        <v>1110452448</v>
      </c>
      <c r="G1349" s="4">
        <v>90000000</v>
      </c>
    </row>
    <row r="1350" spans="1:7">
      <c r="A1350" s="4">
        <v>16</v>
      </c>
      <c r="B1350">
        <v>35</v>
      </c>
      <c r="C1350" t="s">
        <v>966</v>
      </c>
      <c r="D1350">
        <v>5853645</v>
      </c>
      <c r="G1350" s="4">
        <v>58000000</v>
      </c>
    </row>
    <row r="1351" spans="1:7">
      <c r="A1351" s="4">
        <v>16</v>
      </c>
      <c r="B1351">
        <v>36</v>
      </c>
      <c r="C1351" t="s">
        <v>778</v>
      </c>
      <c r="D1351">
        <v>16762104</v>
      </c>
      <c r="G1351" s="4">
        <v>40000000</v>
      </c>
    </row>
    <row r="1352" spans="1:7">
      <c r="A1352" s="4">
        <v>16</v>
      </c>
      <c r="B1352">
        <v>37</v>
      </c>
      <c r="C1352" t="s">
        <v>4887</v>
      </c>
      <c r="D1352">
        <v>10182780</v>
      </c>
      <c r="G1352" s="4">
        <v>80000000</v>
      </c>
    </row>
    <row r="1353" spans="1:7">
      <c r="A1353" s="4">
        <v>16</v>
      </c>
      <c r="B1353">
        <v>38</v>
      </c>
      <c r="C1353" t="s">
        <v>541</v>
      </c>
      <c r="D1353">
        <v>17445924</v>
      </c>
      <c r="G1353" s="4">
        <v>37000000</v>
      </c>
    </row>
    <row r="1354" spans="1:7">
      <c r="A1354" s="4">
        <v>16</v>
      </c>
      <c r="B1354">
        <v>39</v>
      </c>
      <c r="C1354" t="s">
        <v>4928</v>
      </c>
      <c r="D1354">
        <v>1024486592</v>
      </c>
      <c r="G1354" s="4">
        <v>130000000</v>
      </c>
    </row>
    <row r="1355" spans="1:7">
      <c r="A1355" s="4">
        <v>16</v>
      </c>
      <c r="B1355">
        <v>40</v>
      </c>
      <c r="C1355" t="s">
        <v>5000</v>
      </c>
      <c r="D1355">
        <v>98357364</v>
      </c>
      <c r="G1355" s="4">
        <v>71000000</v>
      </c>
    </row>
    <row r="1356" spans="1:7">
      <c r="A1356" s="4">
        <v>16</v>
      </c>
      <c r="B1356">
        <v>41</v>
      </c>
      <c r="C1356" t="s">
        <v>4511</v>
      </c>
      <c r="D1356">
        <v>80008079</v>
      </c>
      <c r="G1356" s="4">
        <v>66000000</v>
      </c>
    </row>
    <row r="1357" spans="1:7">
      <c r="A1357" s="4">
        <v>16</v>
      </c>
      <c r="B1357">
        <v>42</v>
      </c>
      <c r="C1357" t="s">
        <v>175</v>
      </c>
      <c r="D1357">
        <v>4166248</v>
      </c>
      <c r="G1357" s="4">
        <v>86000000</v>
      </c>
    </row>
    <row r="1358" spans="1:7">
      <c r="A1358" s="4">
        <v>16</v>
      </c>
      <c r="B1358">
        <v>43</v>
      </c>
      <c r="C1358" t="s">
        <v>2116</v>
      </c>
      <c r="D1358">
        <v>12279657</v>
      </c>
      <c r="G1358" s="4">
        <v>35000000</v>
      </c>
    </row>
    <row r="1359" spans="1:7">
      <c r="A1359" s="4">
        <v>16</v>
      </c>
      <c r="B1359">
        <v>44</v>
      </c>
      <c r="C1359" t="s">
        <v>1794</v>
      </c>
      <c r="D1359">
        <v>43160808</v>
      </c>
      <c r="G1359" s="4">
        <v>60000000</v>
      </c>
    </row>
    <row r="1360" spans="1:7">
      <c r="A1360" s="4">
        <v>16</v>
      </c>
      <c r="B1360">
        <v>45</v>
      </c>
      <c r="C1360" t="s">
        <v>1241</v>
      </c>
      <c r="D1360">
        <v>1022973859</v>
      </c>
      <c r="G1360" s="4">
        <v>39000000</v>
      </c>
    </row>
    <row r="1361" spans="1:7">
      <c r="A1361" s="4">
        <v>16</v>
      </c>
      <c r="B1361">
        <v>46</v>
      </c>
      <c r="C1361" t="s">
        <v>4292</v>
      </c>
      <c r="D1361">
        <v>19085170</v>
      </c>
      <c r="G1361" s="4">
        <v>21000000</v>
      </c>
    </row>
    <row r="1362" spans="1:7">
      <c r="A1362" s="4">
        <v>16</v>
      </c>
      <c r="B1362">
        <v>47</v>
      </c>
      <c r="C1362" t="s">
        <v>4901</v>
      </c>
      <c r="D1362">
        <v>11412527</v>
      </c>
      <c r="G1362" s="4">
        <v>25000000</v>
      </c>
    </row>
    <row r="1363" spans="1:7">
      <c r="A1363" s="4">
        <v>16</v>
      </c>
      <c r="B1363">
        <v>48</v>
      </c>
      <c r="C1363" t="s">
        <v>1700</v>
      </c>
      <c r="D1363">
        <v>43048173</v>
      </c>
      <c r="G1363" s="4">
        <v>41000000</v>
      </c>
    </row>
    <row r="1364" spans="1:7">
      <c r="A1364" s="4">
        <v>16</v>
      </c>
      <c r="B1364">
        <v>49</v>
      </c>
      <c r="C1364" t="s">
        <v>2141</v>
      </c>
      <c r="D1364">
        <v>1121821793</v>
      </c>
      <c r="G1364" s="4">
        <v>92000000</v>
      </c>
    </row>
    <row r="1365" spans="1:7">
      <c r="A1365" s="4">
        <v>16</v>
      </c>
      <c r="B1365">
        <v>50</v>
      </c>
      <c r="C1365" t="s">
        <v>1792</v>
      </c>
      <c r="D1365">
        <v>16368252</v>
      </c>
      <c r="G1365" s="4">
        <v>50000000</v>
      </c>
    </row>
    <row r="1366" spans="1:7">
      <c r="A1366" s="4">
        <v>16</v>
      </c>
      <c r="B1366">
        <v>51</v>
      </c>
      <c r="C1366" t="s">
        <v>1966</v>
      </c>
      <c r="D1366">
        <v>16362677</v>
      </c>
      <c r="G1366" s="4">
        <v>45000000</v>
      </c>
    </row>
    <row r="1367" spans="1:7">
      <c r="A1367" s="4">
        <v>16</v>
      </c>
      <c r="B1367">
        <v>52</v>
      </c>
      <c r="C1367" t="s">
        <v>1645</v>
      </c>
      <c r="D1367">
        <v>1018419464</v>
      </c>
      <c r="G1367" s="4">
        <v>25000000</v>
      </c>
    </row>
    <row r="1368" spans="1:7">
      <c r="A1368" s="4">
        <v>16</v>
      </c>
      <c r="B1368">
        <v>53</v>
      </c>
      <c r="C1368" t="s">
        <v>1831</v>
      </c>
      <c r="D1368">
        <v>14321826</v>
      </c>
      <c r="G1368" s="4">
        <v>46000000</v>
      </c>
    </row>
    <row r="1369" spans="1:7">
      <c r="A1369" s="4">
        <v>16</v>
      </c>
      <c r="B1369">
        <v>54</v>
      </c>
      <c r="C1369" t="s">
        <v>855</v>
      </c>
      <c r="D1369">
        <v>41646955</v>
      </c>
      <c r="G1369" s="4">
        <v>63000000</v>
      </c>
    </row>
    <row r="1370" spans="1:7">
      <c r="A1370" s="4">
        <v>16</v>
      </c>
      <c r="B1370">
        <v>55</v>
      </c>
      <c r="C1370" t="s">
        <v>2087</v>
      </c>
      <c r="D1370">
        <v>16799725</v>
      </c>
      <c r="G1370" s="4">
        <v>68000000</v>
      </c>
    </row>
    <row r="1371" spans="1:7">
      <c r="A1371" s="4">
        <v>16</v>
      </c>
      <c r="B1371">
        <v>56</v>
      </c>
      <c r="C1371" t="s">
        <v>5065</v>
      </c>
      <c r="D1371">
        <v>23574153</v>
      </c>
      <c r="G1371" s="4">
        <v>19000000</v>
      </c>
    </row>
    <row r="1372" spans="1:7">
      <c r="A1372" s="4">
        <v>16</v>
      </c>
      <c r="B1372">
        <v>57</v>
      </c>
      <c r="C1372" t="s">
        <v>5251</v>
      </c>
      <c r="D1372">
        <v>79417106</v>
      </c>
      <c r="G1372" s="4">
        <v>68000000</v>
      </c>
    </row>
    <row r="1373" spans="1:7">
      <c r="A1373" s="4">
        <v>16</v>
      </c>
      <c r="B1373">
        <v>58</v>
      </c>
      <c r="C1373" t="s">
        <v>5151</v>
      </c>
      <c r="D1373">
        <v>79312824</v>
      </c>
      <c r="G1373" s="4">
        <v>107000000</v>
      </c>
    </row>
    <row r="1374" spans="1:7">
      <c r="A1374" s="4">
        <v>16</v>
      </c>
      <c r="B1374">
        <v>59</v>
      </c>
      <c r="C1374" t="s">
        <v>1916</v>
      </c>
      <c r="D1374">
        <v>6766513</v>
      </c>
      <c r="G1374" s="4">
        <v>74000000</v>
      </c>
    </row>
    <row r="1375" spans="1:7">
      <c r="A1375" s="4">
        <v>16</v>
      </c>
      <c r="B1375">
        <v>60</v>
      </c>
      <c r="C1375" t="s">
        <v>5199</v>
      </c>
      <c r="D1375">
        <v>52046064</v>
      </c>
      <c r="G1375" s="4">
        <v>75000000</v>
      </c>
    </row>
    <row r="1376" spans="1:7">
      <c r="A1376" s="4">
        <v>16</v>
      </c>
      <c r="B1376">
        <v>61</v>
      </c>
      <c r="C1376" t="s">
        <v>5218</v>
      </c>
      <c r="D1376">
        <v>19457999</v>
      </c>
      <c r="G1376" s="4">
        <v>122000000</v>
      </c>
    </row>
    <row r="1377" spans="1:7">
      <c r="A1377" s="4">
        <v>16</v>
      </c>
      <c r="B1377">
        <v>62</v>
      </c>
      <c r="C1377" t="s">
        <v>4954</v>
      </c>
      <c r="D1377">
        <v>75073507</v>
      </c>
      <c r="G1377" s="4">
        <v>11000000</v>
      </c>
    </row>
    <row r="1378" spans="1:7">
      <c r="A1378" s="4">
        <v>16</v>
      </c>
      <c r="B1378">
        <v>63</v>
      </c>
      <c r="C1378" t="s">
        <v>5009</v>
      </c>
      <c r="D1378">
        <v>7169396</v>
      </c>
      <c r="G1378" s="4">
        <v>43000000</v>
      </c>
    </row>
    <row r="1379" spans="1:7">
      <c r="A1379" s="4">
        <v>16</v>
      </c>
      <c r="B1379">
        <v>64</v>
      </c>
      <c r="C1379" t="s">
        <v>1950</v>
      </c>
      <c r="D1379">
        <v>79662507</v>
      </c>
      <c r="G1379" s="4">
        <v>150000000</v>
      </c>
    </row>
    <row r="1380" spans="1:7">
      <c r="A1380" s="4">
        <v>16</v>
      </c>
      <c r="B1380">
        <v>65</v>
      </c>
      <c r="C1380" t="s">
        <v>1100</v>
      </c>
      <c r="D1380">
        <v>43651779</v>
      </c>
      <c r="G1380" s="4">
        <v>42000000</v>
      </c>
    </row>
    <row r="1381" spans="1:7">
      <c r="A1381" s="4">
        <v>16</v>
      </c>
      <c r="B1381">
        <v>66</v>
      </c>
      <c r="C1381" t="s">
        <v>4660</v>
      </c>
      <c r="D1381">
        <v>55165426</v>
      </c>
      <c r="G1381" s="4">
        <v>59000000</v>
      </c>
    </row>
    <row r="1382" spans="1:7">
      <c r="A1382" s="4">
        <v>16</v>
      </c>
      <c r="B1382">
        <v>67</v>
      </c>
      <c r="C1382" t="s">
        <v>4987</v>
      </c>
      <c r="D1382">
        <v>79347684</v>
      </c>
      <c r="G1382" s="4">
        <v>150000000</v>
      </c>
    </row>
    <row r="1383" spans="1:7">
      <c r="A1383" s="4">
        <v>16</v>
      </c>
      <c r="B1383">
        <v>68</v>
      </c>
      <c r="C1383" t="s">
        <v>4882</v>
      </c>
      <c r="D1383">
        <v>15901719</v>
      </c>
      <c r="G1383" s="4">
        <v>135000000</v>
      </c>
    </row>
    <row r="1384" spans="1:7">
      <c r="A1384" s="4">
        <v>16</v>
      </c>
      <c r="B1384">
        <v>69</v>
      </c>
      <c r="C1384" t="s">
        <v>4903</v>
      </c>
      <c r="D1384">
        <v>39568916</v>
      </c>
      <c r="G1384" s="4">
        <v>101000000</v>
      </c>
    </row>
    <row r="1385" spans="1:7">
      <c r="A1385" s="4">
        <v>16</v>
      </c>
      <c r="B1385">
        <v>70</v>
      </c>
      <c r="C1385" t="s">
        <v>5136</v>
      </c>
      <c r="D1385">
        <v>39727825</v>
      </c>
      <c r="G1385" s="4">
        <v>70000000</v>
      </c>
    </row>
    <row r="1386" spans="1:7">
      <c r="A1386" s="4">
        <v>16</v>
      </c>
      <c r="B1386">
        <v>71</v>
      </c>
      <c r="C1386" t="s">
        <v>738</v>
      </c>
      <c r="D1386">
        <v>79563181</v>
      </c>
      <c r="G1386" s="4">
        <v>50000000</v>
      </c>
    </row>
    <row r="1387" spans="1:7">
      <c r="A1387" s="4">
        <v>16</v>
      </c>
      <c r="B1387">
        <v>72</v>
      </c>
      <c r="C1387" t="s">
        <v>568</v>
      </c>
      <c r="D1387">
        <v>93336051</v>
      </c>
      <c r="G1387" s="4">
        <v>95000000</v>
      </c>
    </row>
    <row r="1388" spans="1:7">
      <c r="A1388" s="4">
        <v>16</v>
      </c>
      <c r="B1388">
        <v>73</v>
      </c>
      <c r="C1388" t="s">
        <v>875</v>
      </c>
      <c r="D1388">
        <v>93128393</v>
      </c>
      <c r="G1388" s="4">
        <v>50000000</v>
      </c>
    </row>
    <row r="1389" spans="1:7">
      <c r="A1389" s="4">
        <v>16</v>
      </c>
      <c r="B1389">
        <v>74</v>
      </c>
      <c r="C1389" t="s">
        <v>5072</v>
      </c>
      <c r="D1389">
        <v>16549564</v>
      </c>
      <c r="G1389" s="4">
        <v>14000000</v>
      </c>
    </row>
    <row r="1390" spans="1:7">
      <c r="A1390" s="4">
        <v>16</v>
      </c>
      <c r="B1390">
        <v>75</v>
      </c>
      <c r="C1390" t="s">
        <v>5162</v>
      </c>
      <c r="D1390">
        <v>10283329</v>
      </c>
      <c r="G1390" s="4">
        <v>90000000</v>
      </c>
    </row>
    <row r="1391" spans="1:7">
      <c r="A1391" s="4">
        <v>16</v>
      </c>
      <c r="B1391">
        <v>76</v>
      </c>
      <c r="C1391" t="s">
        <v>2124</v>
      </c>
      <c r="D1391">
        <v>17649240</v>
      </c>
      <c r="G1391" s="4">
        <v>30000000</v>
      </c>
    </row>
    <row r="1392" spans="1:7">
      <c r="A1392" s="4">
        <v>16</v>
      </c>
      <c r="B1392">
        <v>77</v>
      </c>
      <c r="C1392" t="s">
        <v>2106</v>
      </c>
      <c r="D1392">
        <v>16765864</v>
      </c>
      <c r="G1392" s="4">
        <v>11000000</v>
      </c>
    </row>
    <row r="1393" spans="1:7">
      <c r="A1393" s="4">
        <v>16</v>
      </c>
      <c r="B1393">
        <v>78</v>
      </c>
      <c r="C1393" t="s">
        <v>5107</v>
      </c>
      <c r="D1393">
        <v>13481378</v>
      </c>
      <c r="G1393" s="4">
        <v>70000000</v>
      </c>
    </row>
    <row r="1394" spans="1:7">
      <c r="A1394" s="4">
        <v>16</v>
      </c>
      <c r="B1394">
        <v>79</v>
      </c>
      <c r="C1394" t="s">
        <v>1751</v>
      </c>
      <c r="D1394">
        <v>79712750</v>
      </c>
      <c r="G1394" s="4">
        <v>49000000</v>
      </c>
    </row>
    <row r="1395" spans="1:7">
      <c r="A1395" s="4">
        <v>16</v>
      </c>
      <c r="B1395">
        <v>80</v>
      </c>
      <c r="C1395" t="s">
        <v>4787</v>
      </c>
      <c r="D1395">
        <v>80760392</v>
      </c>
      <c r="G1395" s="4">
        <v>91000000</v>
      </c>
    </row>
    <row r="1396" spans="1:7">
      <c r="A1396" s="4">
        <v>16</v>
      </c>
      <c r="B1396">
        <v>81</v>
      </c>
      <c r="C1396" t="s">
        <v>5168</v>
      </c>
      <c r="D1396">
        <v>60302678</v>
      </c>
      <c r="G1396" s="4">
        <v>68000000</v>
      </c>
    </row>
    <row r="1397" spans="1:7">
      <c r="A1397" s="4">
        <v>16</v>
      </c>
      <c r="B1397">
        <v>82</v>
      </c>
      <c r="C1397" t="s">
        <v>5036</v>
      </c>
      <c r="D1397">
        <v>24627681</v>
      </c>
      <c r="G1397" s="4">
        <v>40000000</v>
      </c>
    </row>
    <row r="1398" spans="1:7">
      <c r="A1398" s="4">
        <v>16</v>
      </c>
      <c r="B1398">
        <v>83</v>
      </c>
      <c r="C1398" t="s">
        <v>948</v>
      </c>
      <c r="D1398">
        <v>88175253</v>
      </c>
      <c r="G1398" s="4">
        <v>50000000</v>
      </c>
    </row>
    <row r="1399" spans="1:7">
      <c r="A1399" s="4">
        <v>16</v>
      </c>
      <c r="B1399">
        <v>84</v>
      </c>
      <c r="C1399" t="s">
        <v>804</v>
      </c>
      <c r="D1399">
        <v>79752268</v>
      </c>
      <c r="G1399" s="4">
        <v>150000000</v>
      </c>
    </row>
    <row r="1400" spans="1:7">
      <c r="A1400" s="4">
        <v>16</v>
      </c>
      <c r="B1400">
        <v>85</v>
      </c>
      <c r="C1400" t="s">
        <v>4654</v>
      </c>
      <c r="D1400">
        <v>94285322</v>
      </c>
      <c r="G1400" s="4">
        <v>90000000</v>
      </c>
    </row>
    <row r="1401" spans="1:7">
      <c r="A1401" s="4">
        <v>16</v>
      </c>
      <c r="B1401">
        <v>86</v>
      </c>
      <c r="C1401" t="s">
        <v>4823</v>
      </c>
      <c r="D1401">
        <v>79700744</v>
      </c>
      <c r="G1401" s="4">
        <v>30000000</v>
      </c>
    </row>
    <row r="1402" spans="1:7">
      <c r="A1402" s="4">
        <v>16</v>
      </c>
      <c r="B1402">
        <v>87</v>
      </c>
      <c r="C1402" t="s">
        <v>4170</v>
      </c>
      <c r="D1402">
        <v>79123112</v>
      </c>
      <c r="G1402" s="4">
        <v>40000000</v>
      </c>
    </row>
    <row r="1403" spans="1:7">
      <c r="A1403" s="4">
        <v>16</v>
      </c>
      <c r="B1403">
        <v>88</v>
      </c>
      <c r="C1403" t="s">
        <v>1692</v>
      </c>
      <c r="D1403">
        <v>65715762</v>
      </c>
      <c r="G1403" s="4">
        <v>47000000</v>
      </c>
    </row>
    <row r="1404" spans="1:7">
      <c r="A1404" s="4">
        <v>16</v>
      </c>
      <c r="B1404">
        <v>89</v>
      </c>
      <c r="C1404" t="s">
        <v>2695</v>
      </c>
      <c r="D1404">
        <v>52272572</v>
      </c>
      <c r="G1404" s="4">
        <v>70000000</v>
      </c>
    </row>
    <row r="1405" spans="1:7">
      <c r="A1405" s="4">
        <v>16</v>
      </c>
      <c r="B1405">
        <v>90</v>
      </c>
      <c r="C1405" t="s">
        <v>4568</v>
      </c>
      <c r="D1405">
        <v>51691110</v>
      </c>
      <c r="G1405" s="4">
        <v>150000000</v>
      </c>
    </row>
    <row r="1406" spans="1:7">
      <c r="A1406" s="4">
        <v>16</v>
      </c>
      <c r="B1406">
        <v>91</v>
      </c>
      <c r="C1406" t="s">
        <v>1022</v>
      </c>
      <c r="D1406">
        <v>65738826</v>
      </c>
      <c r="G1406" s="4">
        <v>150000000</v>
      </c>
    </row>
    <row r="1407" spans="1:7">
      <c r="A1407" s="4">
        <v>16</v>
      </c>
      <c r="B1407">
        <v>92</v>
      </c>
      <c r="C1407" t="s">
        <v>5017</v>
      </c>
      <c r="D1407">
        <v>79537631</v>
      </c>
      <c r="G1407" s="4">
        <v>100000000</v>
      </c>
    </row>
    <row r="1408" spans="1:7">
      <c r="A1408" s="4">
        <v>16</v>
      </c>
      <c r="B1408">
        <v>93</v>
      </c>
      <c r="C1408" t="s">
        <v>4861</v>
      </c>
      <c r="D1408">
        <v>19250590</v>
      </c>
      <c r="G1408" s="4">
        <v>90000000</v>
      </c>
    </row>
    <row r="1409" spans="1:7">
      <c r="A1409" s="4">
        <v>16</v>
      </c>
      <c r="B1409">
        <v>94</v>
      </c>
      <c r="C1409" t="s">
        <v>4733</v>
      </c>
      <c r="D1409">
        <v>80377504</v>
      </c>
      <c r="G1409" s="4">
        <v>44000000</v>
      </c>
    </row>
    <row r="1410" spans="1:7">
      <c r="A1410" s="4">
        <v>16</v>
      </c>
      <c r="B1410">
        <v>95</v>
      </c>
      <c r="C1410" t="s">
        <v>4588</v>
      </c>
      <c r="D1410">
        <v>98648272</v>
      </c>
      <c r="G1410" s="4">
        <v>91000000</v>
      </c>
    </row>
    <row r="1411" spans="1:7">
      <c r="A1411" s="4">
        <v>16</v>
      </c>
      <c r="B1411">
        <v>96</v>
      </c>
      <c r="C1411" t="s">
        <v>5155</v>
      </c>
      <c r="D1411">
        <v>23780420</v>
      </c>
      <c r="G1411" s="4">
        <v>80000000</v>
      </c>
    </row>
    <row r="1412" spans="1:7">
      <c r="A1412" s="4">
        <v>16</v>
      </c>
      <c r="B1412">
        <v>97</v>
      </c>
      <c r="C1412" t="s">
        <v>4574</v>
      </c>
      <c r="D1412">
        <v>6394549</v>
      </c>
      <c r="G1412" s="4">
        <v>70000000</v>
      </c>
    </row>
    <row r="1413" spans="1:7">
      <c r="A1413" s="4">
        <v>16</v>
      </c>
      <c r="B1413">
        <v>98</v>
      </c>
      <c r="C1413" t="s">
        <v>4806</v>
      </c>
      <c r="D1413">
        <v>7218121</v>
      </c>
      <c r="G1413" s="4">
        <v>70000000</v>
      </c>
    </row>
    <row r="1414" spans="1:7">
      <c r="A1414" s="4">
        <v>16</v>
      </c>
      <c r="B1414">
        <v>99</v>
      </c>
      <c r="C1414" t="s">
        <v>5015</v>
      </c>
      <c r="D1414">
        <v>39570193</v>
      </c>
      <c r="G1414" s="4">
        <v>40000000</v>
      </c>
    </row>
    <row r="1415" spans="1:7">
      <c r="A1415" s="4">
        <v>16</v>
      </c>
      <c r="B1415">
        <v>100</v>
      </c>
      <c r="C1415" t="s">
        <v>608</v>
      </c>
      <c r="D1415">
        <v>79693917</v>
      </c>
      <c r="G1415" s="4">
        <v>70000000</v>
      </c>
    </row>
    <row r="1416" spans="1:7">
      <c r="A1416" s="4">
        <v>16</v>
      </c>
      <c r="B1416">
        <v>101</v>
      </c>
      <c r="C1416" t="s">
        <v>5224</v>
      </c>
      <c r="D1416">
        <v>19095452</v>
      </c>
      <c r="G1416" s="4">
        <v>100000000</v>
      </c>
    </row>
    <row r="1417" spans="1:7">
      <c r="A1417" s="4">
        <v>16</v>
      </c>
      <c r="B1417">
        <v>102</v>
      </c>
      <c r="C1417" t="s">
        <v>4899</v>
      </c>
      <c r="D1417">
        <v>5823160</v>
      </c>
      <c r="G1417" s="4">
        <v>80000000</v>
      </c>
    </row>
    <row r="1418" spans="1:7">
      <c r="A1418" s="4">
        <v>16</v>
      </c>
      <c r="B1418">
        <v>103</v>
      </c>
      <c r="C1418" t="s">
        <v>626</v>
      </c>
      <c r="D1418">
        <v>11438846</v>
      </c>
      <c r="G1418" s="4">
        <v>40000000</v>
      </c>
    </row>
    <row r="1419" spans="1:7">
      <c r="A1419" s="4">
        <v>16</v>
      </c>
      <c r="B1419">
        <v>104</v>
      </c>
      <c r="C1419" t="s">
        <v>1613</v>
      </c>
      <c r="D1419">
        <v>24047911</v>
      </c>
      <c r="G1419" s="4">
        <v>65000000</v>
      </c>
    </row>
    <row r="1420" spans="1:7">
      <c r="A1420" s="4">
        <v>16</v>
      </c>
      <c r="B1420">
        <v>105</v>
      </c>
      <c r="C1420" t="s">
        <v>2507</v>
      </c>
      <c r="D1420">
        <v>63392102</v>
      </c>
      <c r="G1420" s="4">
        <v>28000000</v>
      </c>
    </row>
    <row r="1421" spans="1:7">
      <c r="A1421" s="4">
        <v>16</v>
      </c>
      <c r="B1421">
        <v>106</v>
      </c>
      <c r="C1421" t="s">
        <v>5237</v>
      </c>
      <c r="D1421">
        <v>24079270</v>
      </c>
      <c r="G1421" s="4">
        <v>67000000</v>
      </c>
    </row>
    <row r="1422" spans="1:7">
      <c r="A1422" s="4">
        <v>16</v>
      </c>
      <c r="B1422">
        <v>107</v>
      </c>
      <c r="C1422" t="s">
        <v>865</v>
      </c>
      <c r="D1422">
        <v>19333793</v>
      </c>
      <c r="G1422" s="4">
        <v>150000000</v>
      </c>
    </row>
    <row r="1423" spans="1:7">
      <c r="A1423" s="4">
        <v>16</v>
      </c>
      <c r="B1423">
        <v>108</v>
      </c>
      <c r="C1423" t="s">
        <v>4760</v>
      </c>
      <c r="D1423">
        <v>93130931</v>
      </c>
      <c r="G1423" s="4">
        <v>30000000</v>
      </c>
    </row>
    <row r="1424" spans="1:7">
      <c r="A1424" s="4">
        <v>16</v>
      </c>
      <c r="B1424">
        <v>109</v>
      </c>
      <c r="C1424" t="s">
        <v>4973</v>
      </c>
      <c r="D1424">
        <v>79953325</v>
      </c>
      <c r="G1424" s="4">
        <v>150000000</v>
      </c>
    </row>
    <row r="1425" spans="1:7">
      <c r="A1425" s="4">
        <v>16</v>
      </c>
      <c r="B1425">
        <v>110</v>
      </c>
      <c r="C1425" t="s">
        <v>5125</v>
      </c>
      <c r="D1425">
        <v>79606446</v>
      </c>
      <c r="G1425" s="4">
        <v>50000000</v>
      </c>
    </row>
    <row r="1426" spans="1:7">
      <c r="A1426" s="4">
        <v>16</v>
      </c>
      <c r="B1426">
        <v>111</v>
      </c>
      <c r="C1426" t="s">
        <v>1510</v>
      </c>
      <c r="D1426">
        <v>52076616</v>
      </c>
      <c r="G1426" s="4">
        <v>40000000</v>
      </c>
    </row>
    <row r="1427" spans="1:7">
      <c r="A1427" s="4">
        <v>16</v>
      </c>
      <c r="B1427">
        <v>112</v>
      </c>
      <c r="C1427" t="s">
        <v>1068</v>
      </c>
      <c r="D1427">
        <v>15920543</v>
      </c>
      <c r="G1427" s="4">
        <v>112000000</v>
      </c>
    </row>
    <row r="1428" spans="1:7">
      <c r="A1428" s="4">
        <v>16</v>
      </c>
      <c r="B1428">
        <v>113</v>
      </c>
      <c r="C1428" t="s">
        <v>4938</v>
      </c>
      <c r="D1428">
        <v>51995188</v>
      </c>
      <c r="G1428" s="4">
        <v>97000000</v>
      </c>
    </row>
    <row r="1429" spans="1:7">
      <c r="A1429" s="4">
        <v>16</v>
      </c>
      <c r="B1429">
        <v>114</v>
      </c>
      <c r="C1429" t="s">
        <v>721</v>
      </c>
      <c r="D1429">
        <v>79635597</v>
      </c>
      <c r="G1429" s="4">
        <v>73000000</v>
      </c>
    </row>
    <row r="1430" spans="1:7">
      <c r="A1430" s="4">
        <v>16</v>
      </c>
      <c r="B1430">
        <v>115</v>
      </c>
      <c r="C1430" t="s">
        <v>4577</v>
      </c>
      <c r="D1430">
        <v>39562313</v>
      </c>
      <c r="G1430" s="4">
        <v>20000000</v>
      </c>
    </row>
    <row r="1431" spans="1:7">
      <c r="A1431" s="4">
        <v>16</v>
      </c>
      <c r="B1431">
        <v>116</v>
      </c>
      <c r="C1431" t="s">
        <v>1437</v>
      </c>
      <c r="D1431">
        <v>79900605</v>
      </c>
      <c r="G1431" s="4">
        <v>25000000</v>
      </c>
    </row>
    <row r="1432" spans="1:7">
      <c r="A1432" s="4">
        <v>16</v>
      </c>
      <c r="B1432">
        <v>117</v>
      </c>
      <c r="C1432" t="s">
        <v>5051</v>
      </c>
      <c r="D1432">
        <v>19159295</v>
      </c>
      <c r="G1432" s="4">
        <v>150000000</v>
      </c>
    </row>
    <row r="1433" spans="1:7">
      <c r="A1433" s="4">
        <v>16</v>
      </c>
      <c r="B1433">
        <v>118</v>
      </c>
      <c r="C1433" t="s">
        <v>894</v>
      </c>
      <c r="D1433">
        <v>98382776</v>
      </c>
      <c r="G1433" s="4">
        <v>50000000</v>
      </c>
    </row>
    <row r="1434" spans="1:7">
      <c r="A1434" s="4">
        <v>16</v>
      </c>
      <c r="B1434">
        <v>119</v>
      </c>
      <c r="C1434" t="s">
        <v>4724</v>
      </c>
      <c r="D1434">
        <v>94461206</v>
      </c>
      <c r="G1434" s="4">
        <v>35000000</v>
      </c>
    </row>
    <row r="1435" spans="1:7">
      <c r="A1435" s="4">
        <v>16</v>
      </c>
      <c r="B1435">
        <v>120</v>
      </c>
      <c r="C1435" t="s">
        <v>1694</v>
      </c>
      <c r="D1435">
        <v>66713263</v>
      </c>
      <c r="G1435" s="4">
        <v>40000000</v>
      </c>
    </row>
    <row r="1436" spans="1:7">
      <c r="A1436" s="4">
        <v>16</v>
      </c>
      <c r="B1436">
        <v>121</v>
      </c>
      <c r="C1436" t="s">
        <v>1004</v>
      </c>
      <c r="D1436">
        <v>17337089</v>
      </c>
      <c r="G1436" s="4">
        <v>53000000</v>
      </c>
    </row>
    <row r="1437" spans="1:7">
      <c r="A1437" s="4">
        <v>16</v>
      </c>
      <c r="B1437">
        <v>122</v>
      </c>
      <c r="C1437" t="s">
        <v>1303</v>
      </c>
      <c r="D1437">
        <v>19126977</v>
      </c>
      <c r="G1437" s="4">
        <v>70000000</v>
      </c>
    </row>
    <row r="1438" spans="1:7">
      <c r="A1438" s="4">
        <v>16</v>
      </c>
      <c r="B1438">
        <v>123</v>
      </c>
      <c r="C1438" t="s">
        <v>4989</v>
      </c>
      <c r="D1438">
        <v>7161107</v>
      </c>
      <c r="G1438" s="4">
        <v>92000000</v>
      </c>
    </row>
    <row r="1439" spans="1:7">
      <c r="A1439" s="4">
        <v>16</v>
      </c>
      <c r="B1439">
        <v>124</v>
      </c>
      <c r="C1439" t="s">
        <v>5031</v>
      </c>
      <c r="D1439">
        <v>19326843</v>
      </c>
      <c r="G1439" s="4">
        <v>120000000</v>
      </c>
    </row>
    <row r="1440" spans="1:7">
      <c r="A1440" s="4">
        <v>16</v>
      </c>
      <c r="B1440">
        <v>125</v>
      </c>
      <c r="C1440" t="s">
        <v>1690</v>
      </c>
      <c r="D1440">
        <v>66953739</v>
      </c>
      <c r="G1440" s="4">
        <v>20000000</v>
      </c>
    </row>
    <row r="1441" spans="1:7">
      <c r="A1441" s="4">
        <v>16</v>
      </c>
      <c r="B1441">
        <v>126</v>
      </c>
      <c r="C1441" t="s">
        <v>5209</v>
      </c>
      <c r="D1441">
        <v>79321425</v>
      </c>
      <c r="G1441" s="4">
        <v>43000000</v>
      </c>
    </row>
    <row r="1442" spans="1:7">
      <c r="A1442" s="4">
        <v>16</v>
      </c>
      <c r="B1442">
        <v>127</v>
      </c>
      <c r="C1442" t="s">
        <v>5062</v>
      </c>
      <c r="D1442">
        <v>80493597</v>
      </c>
      <c r="G1442" s="4">
        <v>44000000</v>
      </c>
    </row>
    <row r="1443" spans="1:7">
      <c r="A1443" s="4">
        <v>16</v>
      </c>
      <c r="B1443">
        <v>128</v>
      </c>
      <c r="C1443" t="s">
        <v>1020</v>
      </c>
      <c r="D1443">
        <v>79842335</v>
      </c>
      <c r="G1443" s="4">
        <v>55000000</v>
      </c>
    </row>
    <row r="1444" spans="1:7">
      <c r="A1444" s="4">
        <v>16</v>
      </c>
      <c r="B1444">
        <v>129</v>
      </c>
      <c r="C1444" t="s">
        <v>5212</v>
      </c>
      <c r="D1444">
        <v>11447228</v>
      </c>
      <c r="G1444" s="4">
        <v>18000000</v>
      </c>
    </row>
    <row r="1445" spans="1:7">
      <c r="A1445" s="4">
        <v>16</v>
      </c>
      <c r="B1445">
        <v>130</v>
      </c>
      <c r="C1445" t="s">
        <v>4967</v>
      </c>
      <c r="D1445">
        <v>79977963</v>
      </c>
      <c r="G1445" s="4">
        <v>25000000</v>
      </c>
    </row>
    <row r="1446" spans="1:7">
      <c r="A1446" s="4">
        <v>16</v>
      </c>
      <c r="B1446">
        <v>131</v>
      </c>
      <c r="C1446" t="s">
        <v>1008</v>
      </c>
      <c r="D1446">
        <v>15904411</v>
      </c>
      <c r="G1446" s="4">
        <v>50000000</v>
      </c>
    </row>
    <row r="1447" spans="1:7">
      <c r="A1447" s="4">
        <v>16</v>
      </c>
      <c r="B1447">
        <v>132</v>
      </c>
      <c r="C1447" t="s">
        <v>5021</v>
      </c>
      <c r="D1447">
        <v>82363095</v>
      </c>
      <c r="G1447" s="4">
        <v>82000000</v>
      </c>
    </row>
    <row r="1448" spans="1:7">
      <c r="A1448" s="4">
        <v>16</v>
      </c>
      <c r="B1448">
        <v>133</v>
      </c>
      <c r="C1448" t="s">
        <v>205</v>
      </c>
      <c r="D1448">
        <v>4227678</v>
      </c>
      <c r="G1448" s="4">
        <v>30000000</v>
      </c>
    </row>
    <row r="1449" spans="1:7">
      <c r="A1449" s="4">
        <v>16</v>
      </c>
      <c r="B1449">
        <v>134</v>
      </c>
      <c r="C1449" t="s">
        <v>213</v>
      </c>
      <c r="D1449">
        <v>19462166</v>
      </c>
      <c r="G1449" s="4">
        <v>56000000</v>
      </c>
    </row>
    <row r="1450" spans="1:7">
      <c r="A1450" s="4">
        <v>16</v>
      </c>
      <c r="B1450">
        <v>135</v>
      </c>
      <c r="C1450" t="s">
        <v>1730</v>
      </c>
      <c r="D1450">
        <v>39717776</v>
      </c>
      <c r="G1450" s="4">
        <v>45000000</v>
      </c>
    </row>
    <row r="1451" spans="1:7">
      <c r="A1451" s="4">
        <v>16</v>
      </c>
      <c r="B1451">
        <v>136</v>
      </c>
      <c r="C1451" t="s">
        <v>1050</v>
      </c>
      <c r="D1451">
        <v>79999999</v>
      </c>
      <c r="G1451" s="4">
        <v>30000000</v>
      </c>
    </row>
    <row r="1452" spans="1:7">
      <c r="A1452" s="4">
        <v>16</v>
      </c>
      <c r="B1452">
        <v>137</v>
      </c>
      <c r="C1452" t="s">
        <v>4675</v>
      </c>
      <c r="D1452">
        <v>91077460</v>
      </c>
      <c r="G1452" s="4">
        <v>80000000</v>
      </c>
    </row>
    <row r="1453" spans="1:7">
      <c r="A1453" s="4">
        <v>16</v>
      </c>
      <c r="B1453">
        <v>138</v>
      </c>
      <c r="C1453" t="s">
        <v>1247</v>
      </c>
      <c r="D1453">
        <v>52697467</v>
      </c>
      <c r="G1453" s="4">
        <v>150000000</v>
      </c>
    </row>
    <row r="1454" spans="1:7">
      <c r="A1454" s="4">
        <v>16</v>
      </c>
      <c r="B1454">
        <v>139</v>
      </c>
      <c r="C1454" t="s">
        <v>4944</v>
      </c>
      <c r="D1454">
        <v>10295891</v>
      </c>
      <c r="G1454" s="4">
        <v>30000000</v>
      </c>
    </row>
    <row r="1455" spans="1:7">
      <c r="A1455" s="4">
        <v>16</v>
      </c>
      <c r="B1455">
        <v>140</v>
      </c>
      <c r="C1455" t="s">
        <v>2993</v>
      </c>
      <c r="D1455">
        <v>14395173</v>
      </c>
      <c r="G1455" s="4">
        <v>45000000</v>
      </c>
    </row>
    <row r="1456" spans="1:7">
      <c r="A1456" s="4">
        <v>16</v>
      </c>
      <c r="B1456">
        <v>141</v>
      </c>
      <c r="C1456" t="s">
        <v>4952</v>
      </c>
      <c r="D1456">
        <v>80154294</v>
      </c>
      <c r="G1456" s="4">
        <v>150000000</v>
      </c>
    </row>
    <row r="1457" spans="1:7">
      <c r="A1457" s="4">
        <v>16</v>
      </c>
      <c r="B1457">
        <v>142</v>
      </c>
      <c r="C1457" t="s">
        <v>1657</v>
      </c>
      <c r="D1457">
        <v>30287341</v>
      </c>
      <c r="G1457" s="4">
        <v>127000000</v>
      </c>
    </row>
    <row r="1458" spans="1:7">
      <c r="A1458" s="4">
        <v>16</v>
      </c>
      <c r="B1458">
        <v>143</v>
      </c>
      <c r="C1458" t="s">
        <v>5043</v>
      </c>
      <c r="D1458">
        <v>79739658</v>
      </c>
      <c r="G1458" s="4">
        <v>87000000</v>
      </c>
    </row>
    <row r="1459" spans="1:7">
      <c r="A1459" s="4">
        <v>16</v>
      </c>
      <c r="B1459">
        <v>144</v>
      </c>
      <c r="C1459" t="s">
        <v>5180</v>
      </c>
      <c r="D1459">
        <v>80730144</v>
      </c>
      <c r="G1459" s="4">
        <v>106000000</v>
      </c>
    </row>
    <row r="1460" spans="1:7">
      <c r="A1460" s="4">
        <v>16</v>
      </c>
      <c r="B1460">
        <v>145</v>
      </c>
      <c r="C1460" t="s">
        <v>1578</v>
      </c>
      <c r="D1460">
        <v>11257414</v>
      </c>
      <c r="G1460" s="4">
        <v>35000000</v>
      </c>
    </row>
    <row r="1461" spans="1:7">
      <c r="A1461" s="4">
        <v>16</v>
      </c>
      <c r="B1461">
        <v>146</v>
      </c>
      <c r="C1461" t="s">
        <v>4668</v>
      </c>
      <c r="D1461">
        <v>71085335</v>
      </c>
      <c r="G1461" s="4">
        <v>60000000</v>
      </c>
    </row>
    <row r="1462" spans="1:7">
      <c r="A1462" s="4">
        <v>16</v>
      </c>
      <c r="B1462">
        <v>147</v>
      </c>
      <c r="C1462" t="s">
        <v>1728</v>
      </c>
      <c r="D1462">
        <v>80828993</v>
      </c>
      <c r="G1462" s="4">
        <v>120000000</v>
      </c>
    </row>
  </sheetData>
  <sortState ref="P2:Q1048397">
    <sortCondition ref="Q2:Q1048397"/>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O2884"/>
  <sheetViews>
    <sheetView workbookViewId="0">
      <selection activeCell="C241" sqref="C241"/>
    </sheetView>
  </sheetViews>
  <sheetFormatPr baseColWidth="10" defaultColWidth="31.5703125" defaultRowHeight="12"/>
  <cols>
    <col min="1" max="1" width="8.28515625" style="16" bestFit="1" customWidth="1"/>
    <col min="2" max="2" width="17.7109375" style="16" bestFit="1" customWidth="1"/>
    <col min="3" max="3" width="14" style="16" bestFit="1" customWidth="1"/>
    <col min="4" max="4" width="32.85546875" style="16" customWidth="1"/>
    <col min="5" max="5" width="17.5703125" style="16" bestFit="1" customWidth="1"/>
    <col min="6" max="6" width="21" style="16" bestFit="1" customWidth="1"/>
    <col min="7" max="7" width="25.7109375" style="16" bestFit="1" customWidth="1"/>
    <col min="8" max="8" width="16.5703125" style="16" bestFit="1" customWidth="1"/>
    <col min="9" max="9" width="17.85546875" style="16" bestFit="1" customWidth="1"/>
    <col min="10" max="10" width="16.85546875" style="16" bestFit="1" customWidth="1"/>
    <col min="11" max="11" width="18.85546875" style="16" bestFit="1" customWidth="1"/>
    <col min="12" max="12" width="17.140625" style="16" bestFit="1" customWidth="1"/>
    <col min="13" max="13" width="10.5703125" style="16" bestFit="1" customWidth="1"/>
    <col min="14" max="14" width="13.5703125" style="16" bestFit="1" customWidth="1"/>
    <col min="15" max="15" width="11.140625" style="16" bestFit="1" customWidth="1"/>
    <col min="16" max="16384" width="31.5703125" style="16"/>
  </cols>
  <sheetData>
    <row r="1" spans="1:15" s="10" customFormat="1" ht="12.75">
      <c r="A1" s="9" t="s">
        <v>24</v>
      </c>
      <c r="B1" s="9" t="s">
        <v>25</v>
      </c>
      <c r="C1" s="9" t="s">
        <v>26</v>
      </c>
      <c r="D1" s="9" t="s">
        <v>27</v>
      </c>
      <c r="E1" s="9" t="s">
        <v>28</v>
      </c>
      <c r="F1" s="9" t="s">
        <v>29</v>
      </c>
      <c r="G1" s="9" t="s">
        <v>30</v>
      </c>
      <c r="H1" s="9" t="s">
        <v>31</v>
      </c>
      <c r="I1" s="9" t="s">
        <v>32</v>
      </c>
      <c r="J1" s="9" t="s">
        <v>33</v>
      </c>
      <c r="K1" s="9" t="s">
        <v>34</v>
      </c>
      <c r="L1" s="9" t="s">
        <v>0</v>
      </c>
    </row>
    <row r="2" spans="1:15" hidden="1">
      <c r="A2" s="11">
        <v>1237</v>
      </c>
      <c r="B2" s="12" t="s">
        <v>2339</v>
      </c>
      <c r="C2" s="12">
        <v>65698767</v>
      </c>
      <c r="D2" s="12" t="s">
        <v>2340</v>
      </c>
      <c r="E2" s="12" t="s">
        <v>2341</v>
      </c>
      <c r="F2" s="12" t="s">
        <v>59</v>
      </c>
      <c r="G2" s="12" t="s">
        <v>44</v>
      </c>
      <c r="H2" s="13">
        <v>150000000</v>
      </c>
      <c r="I2" s="13">
        <v>150000000</v>
      </c>
      <c r="J2" s="14">
        <f>VLOOKUP(C2,[1]Hoja1!$C$4:$E$2840,3,0)</f>
        <v>44986.332962962966</v>
      </c>
      <c r="K2" s="15" t="s">
        <v>45</v>
      </c>
      <c r="L2" s="16">
        <f>VLOOKUP(C2,ACTAS!$D:$L,9,FALSE)</f>
        <v>3</v>
      </c>
    </row>
    <row r="3" spans="1:15" ht="24" hidden="1">
      <c r="A3" s="11">
        <v>1238</v>
      </c>
      <c r="B3" s="12" t="s">
        <v>2342</v>
      </c>
      <c r="C3" s="12">
        <v>75085860</v>
      </c>
      <c r="D3" s="12" t="s">
        <v>2343</v>
      </c>
      <c r="E3" s="12" t="s">
        <v>2341</v>
      </c>
      <c r="F3" s="12" t="s">
        <v>52</v>
      </c>
      <c r="G3" s="12" t="s">
        <v>49</v>
      </c>
      <c r="H3" s="13">
        <v>114000000</v>
      </c>
      <c r="I3" s="13">
        <v>114000000</v>
      </c>
      <c r="J3" s="14">
        <f>VLOOKUP(C3,[1]Hoja1!$C$4:$E$2840,3,0)</f>
        <v>44986.339884259258</v>
      </c>
      <c r="K3" s="15" t="s">
        <v>54</v>
      </c>
      <c r="L3" s="16">
        <f>VLOOKUP(C3,ACTAS!$D:$L,9,FALSE)</f>
        <v>1</v>
      </c>
    </row>
    <row r="4" spans="1:15" ht="24" hidden="1">
      <c r="A4" s="11">
        <v>1239</v>
      </c>
      <c r="B4" s="12" t="s">
        <v>2344</v>
      </c>
      <c r="C4" s="12">
        <v>18608881</v>
      </c>
      <c r="D4" s="12" t="s">
        <v>1338</v>
      </c>
      <c r="E4" s="12" t="s">
        <v>2341</v>
      </c>
      <c r="F4" s="12" t="s">
        <v>38</v>
      </c>
      <c r="G4" s="12" t="s">
        <v>49</v>
      </c>
      <c r="H4" s="13">
        <v>109000000</v>
      </c>
      <c r="I4" s="13">
        <v>109000000</v>
      </c>
      <c r="J4" s="14">
        <f>VLOOKUP(C4,[1]Hoja1!$C$4:$E$2840,3,0)</f>
        <v>44986.341608796298</v>
      </c>
      <c r="K4" s="15" t="s">
        <v>54</v>
      </c>
      <c r="L4" s="16">
        <f>VLOOKUP(C4,ACTAS!$D:$L,9,FALSE)</f>
        <v>1</v>
      </c>
    </row>
    <row r="5" spans="1:15" hidden="1">
      <c r="A5" s="11">
        <v>1240</v>
      </c>
      <c r="B5" s="12" t="s">
        <v>2345</v>
      </c>
      <c r="C5" s="12">
        <v>14799340</v>
      </c>
      <c r="D5" s="12" t="s">
        <v>2346</v>
      </c>
      <c r="E5" s="12" t="s">
        <v>2341</v>
      </c>
      <c r="F5" s="12" t="s">
        <v>52</v>
      </c>
      <c r="G5" s="12" t="s">
        <v>44</v>
      </c>
      <c r="H5" s="13">
        <v>102000000</v>
      </c>
      <c r="I5" s="13">
        <v>102000000</v>
      </c>
      <c r="J5" s="14">
        <f>VLOOKUP(C5,[1]Hoja1!$C$4:$E$2840,3,0)</f>
        <v>44986.34202546296</v>
      </c>
      <c r="K5" s="15" t="s">
        <v>54</v>
      </c>
      <c r="L5" s="16">
        <f>VLOOKUP(C5,ACTAS!$D:$L,9,FALSE)</f>
        <v>1</v>
      </c>
    </row>
    <row r="6" spans="1:15" hidden="1">
      <c r="A6" s="11">
        <v>1241</v>
      </c>
      <c r="B6" s="12" t="s">
        <v>2347</v>
      </c>
      <c r="C6" s="12">
        <v>17411594</v>
      </c>
      <c r="D6" s="12" t="s">
        <v>2348</v>
      </c>
      <c r="E6" s="12" t="s">
        <v>2341</v>
      </c>
      <c r="F6" s="12" t="s">
        <v>52</v>
      </c>
      <c r="G6" s="12" t="s">
        <v>44</v>
      </c>
      <c r="H6" s="13">
        <v>50000000</v>
      </c>
      <c r="I6" s="13">
        <v>50000000</v>
      </c>
      <c r="J6" s="14">
        <f>VLOOKUP(C6,[1]Hoja1!$C$4:$E$2840,3,0)</f>
        <v>44986.342488425929</v>
      </c>
      <c r="K6" s="15" t="s">
        <v>45</v>
      </c>
      <c r="L6" s="16">
        <f>VLOOKUP(C6,ACTAS!$D:$L,9,FALSE)</f>
        <v>4</v>
      </c>
    </row>
    <row r="7" spans="1:15" hidden="1">
      <c r="A7" s="11">
        <v>1242</v>
      </c>
      <c r="B7" s="12" t="s">
        <v>2349</v>
      </c>
      <c r="C7" s="12">
        <v>79951891</v>
      </c>
      <c r="D7" s="12" t="s">
        <v>2350</v>
      </c>
      <c r="E7" s="12" t="s">
        <v>2341</v>
      </c>
      <c r="F7" s="12" t="s">
        <v>38</v>
      </c>
      <c r="G7" s="12" t="s">
        <v>44</v>
      </c>
      <c r="H7" s="13">
        <v>72000000</v>
      </c>
      <c r="I7" s="13">
        <v>72000000</v>
      </c>
      <c r="J7" s="14">
        <f>VLOOKUP(C7,[1]Hoja1!$C$4:$E$2840,3,0)</f>
        <v>44986.343287037038</v>
      </c>
      <c r="K7" s="15" t="s">
        <v>45</v>
      </c>
      <c r="L7" s="16">
        <f>VLOOKUP(C7,ACTAS!$D:$L,9,FALSE)</f>
        <v>4</v>
      </c>
    </row>
    <row r="8" spans="1:15" hidden="1">
      <c r="A8" s="11">
        <v>1243</v>
      </c>
      <c r="B8" s="12" t="s">
        <v>2351</v>
      </c>
      <c r="C8" s="12">
        <v>52338670</v>
      </c>
      <c r="D8" s="12" t="s">
        <v>2352</v>
      </c>
      <c r="E8" s="12" t="s">
        <v>2341</v>
      </c>
      <c r="F8" s="12" t="s">
        <v>52</v>
      </c>
      <c r="G8" s="12" t="s">
        <v>44</v>
      </c>
      <c r="H8" s="13">
        <v>60000000</v>
      </c>
      <c r="I8" s="13">
        <v>60000000</v>
      </c>
      <c r="J8" s="14">
        <f>VLOOKUP(C8,[1]Hoja1!$C$4:$E$2840,3,0)</f>
        <v>44986.346365740741</v>
      </c>
      <c r="K8" s="15" t="s">
        <v>45</v>
      </c>
      <c r="L8" s="16">
        <f>VLOOKUP(C8,ACTAS!$D:$L,9,FALSE)</f>
        <v>3</v>
      </c>
    </row>
    <row r="9" spans="1:15" ht="12.75" hidden="1">
      <c r="A9" s="11">
        <v>1244</v>
      </c>
      <c r="B9" s="12" t="s">
        <v>2353</v>
      </c>
      <c r="C9" s="12">
        <v>41913800</v>
      </c>
      <c r="D9" s="12" t="s">
        <v>2354</v>
      </c>
      <c r="E9" s="12" t="s">
        <v>2341</v>
      </c>
      <c r="F9" s="12" t="s">
        <v>38</v>
      </c>
      <c r="G9" s="12" t="s">
        <v>44</v>
      </c>
      <c r="H9" s="13">
        <v>70000000</v>
      </c>
      <c r="I9" s="13">
        <v>70000000</v>
      </c>
      <c r="J9" s="14">
        <f>VLOOKUP(C9,[1]Hoja1!$C$4:$E$2840,3,0)</f>
        <v>44986.346909722219</v>
      </c>
      <c r="K9" s="15" t="s">
        <v>45</v>
      </c>
      <c r="L9" s="16">
        <f>VLOOKUP(C9,ACTAS!$D:$L,9,FALSE)</f>
        <v>4</v>
      </c>
      <c r="M9" s="17" t="s">
        <v>65</v>
      </c>
      <c r="N9" s="17" t="s">
        <v>66</v>
      </c>
      <c r="O9" s="17" t="s">
        <v>67</v>
      </c>
    </row>
    <row r="10" spans="1:15" hidden="1">
      <c r="A10" s="11">
        <v>1245</v>
      </c>
      <c r="B10" s="12" t="s">
        <v>2355</v>
      </c>
      <c r="C10" s="12">
        <v>19308567</v>
      </c>
      <c r="D10" s="12" t="s">
        <v>2356</v>
      </c>
      <c r="E10" s="12" t="s">
        <v>2341</v>
      </c>
      <c r="F10" s="12" t="s">
        <v>62</v>
      </c>
      <c r="G10" s="12" t="s">
        <v>44</v>
      </c>
      <c r="H10" s="13">
        <v>83000000</v>
      </c>
      <c r="I10" s="13">
        <v>83000000</v>
      </c>
      <c r="J10" s="14">
        <f>VLOOKUP(C10,[1]Hoja1!$C$4:$E$2840,3,0)</f>
        <v>44986.351076388892</v>
      </c>
      <c r="K10" s="15" t="s">
        <v>45</v>
      </c>
      <c r="L10" s="16">
        <f>VLOOKUP(C10,ACTAS!$D:$L,9,FALSE)</f>
        <v>4</v>
      </c>
      <c r="M10" s="18" t="s">
        <v>70</v>
      </c>
      <c r="N10" s="19">
        <v>1</v>
      </c>
      <c r="O10" s="20">
        <v>3.5001750087504402E-4</v>
      </c>
    </row>
    <row r="11" spans="1:15" ht="24" hidden="1">
      <c r="A11" s="11">
        <v>1246</v>
      </c>
      <c r="B11" s="12" t="s">
        <v>2357</v>
      </c>
      <c r="C11" s="12">
        <v>79708697</v>
      </c>
      <c r="D11" s="12" t="s">
        <v>2358</v>
      </c>
      <c r="E11" s="12" t="s">
        <v>2341</v>
      </c>
      <c r="F11" s="12" t="s">
        <v>62</v>
      </c>
      <c r="G11" s="12" t="s">
        <v>49</v>
      </c>
      <c r="H11" s="13">
        <v>20000000</v>
      </c>
      <c r="I11" s="13">
        <v>20000000</v>
      </c>
      <c r="J11" s="14">
        <f>VLOOKUP(C11,[1]Hoja1!$C$4:$E$2840,3,0)</f>
        <v>44986.3516087963</v>
      </c>
      <c r="K11" s="15" t="s">
        <v>54</v>
      </c>
      <c r="L11" s="16">
        <f>VLOOKUP(C11,ACTAS!$D:$L,9,FALSE)</f>
        <v>1</v>
      </c>
      <c r="M11" s="18" t="s">
        <v>74</v>
      </c>
      <c r="N11" s="19">
        <v>1235</v>
      </c>
      <c r="O11" s="20">
        <v>0.432271613580679</v>
      </c>
    </row>
    <row r="12" spans="1:15" hidden="1">
      <c r="A12" s="11">
        <v>1247</v>
      </c>
      <c r="B12" s="12" t="s">
        <v>2359</v>
      </c>
      <c r="C12" s="12">
        <v>80171792</v>
      </c>
      <c r="D12" s="12" t="s">
        <v>2360</v>
      </c>
      <c r="E12" s="12" t="s">
        <v>2341</v>
      </c>
      <c r="F12" s="12" t="s">
        <v>59</v>
      </c>
      <c r="G12" s="12" t="s">
        <v>44</v>
      </c>
      <c r="H12" s="13">
        <v>93000000</v>
      </c>
      <c r="I12" s="13">
        <v>93000000</v>
      </c>
      <c r="J12" s="14">
        <f>VLOOKUP(C12,[1]Hoja1!$C$4:$E$2840,3,0)</f>
        <v>44987.46979166667</v>
      </c>
      <c r="K12" s="15" t="s">
        <v>54</v>
      </c>
      <c r="L12" s="16">
        <f>VLOOKUP(C12,ACTAS!$D:$L,9,FALSE)</f>
        <v>1</v>
      </c>
      <c r="M12" s="18" t="s">
        <v>77</v>
      </c>
      <c r="N12" s="19">
        <v>1621</v>
      </c>
      <c r="O12" s="20">
        <v>0.56737836891844595</v>
      </c>
    </row>
    <row r="13" spans="1:15" ht="24" hidden="1">
      <c r="A13" s="11">
        <v>1248</v>
      </c>
      <c r="B13" s="12" t="s">
        <v>2361</v>
      </c>
      <c r="C13" s="12">
        <v>1069402446</v>
      </c>
      <c r="D13" s="12" t="s">
        <v>2362</v>
      </c>
      <c r="E13" s="12" t="s">
        <v>2341</v>
      </c>
      <c r="F13" s="12" t="s">
        <v>38</v>
      </c>
      <c r="G13" s="12" t="s">
        <v>53</v>
      </c>
      <c r="H13" s="13">
        <v>4000000</v>
      </c>
      <c r="I13" s="13">
        <v>4000000</v>
      </c>
      <c r="J13" s="14">
        <f>VLOOKUP(C13,[1]Hoja1!$C$4:$E$2840,3,0)</f>
        <v>44986.355416666665</v>
      </c>
      <c r="K13" s="15" t="s">
        <v>54</v>
      </c>
      <c r="L13" s="16">
        <f>VLOOKUP(C13,ACTAS!$D:$L,9,FALSE)</f>
        <v>3</v>
      </c>
      <c r="M13" s="21" t="s">
        <v>66</v>
      </c>
      <c r="N13" s="19">
        <v>2857</v>
      </c>
      <c r="O13" s="20">
        <v>1</v>
      </c>
    </row>
    <row r="14" spans="1:15" hidden="1">
      <c r="A14" s="11">
        <v>1249</v>
      </c>
      <c r="B14" s="12" t="s">
        <v>2363</v>
      </c>
      <c r="C14" s="12">
        <v>23522200</v>
      </c>
      <c r="D14" s="12" t="s">
        <v>2364</v>
      </c>
      <c r="E14" s="12" t="s">
        <v>2341</v>
      </c>
      <c r="F14" s="12" t="s">
        <v>59</v>
      </c>
      <c r="G14" s="12" t="s">
        <v>44</v>
      </c>
      <c r="H14" s="13">
        <v>33000000</v>
      </c>
      <c r="I14" s="13">
        <v>33000000</v>
      </c>
      <c r="J14" s="14">
        <f>VLOOKUP(C14,[1]Hoja1!$C$4:$E$2840,3,0)</f>
        <v>44986.356678240743</v>
      </c>
      <c r="K14" s="15" t="s">
        <v>45</v>
      </c>
      <c r="L14" s="16">
        <f>VLOOKUP(C14,ACTAS!$D:$L,9,FALSE)</f>
        <v>3</v>
      </c>
    </row>
    <row r="15" spans="1:15" hidden="1">
      <c r="A15" s="11">
        <v>1250</v>
      </c>
      <c r="B15" s="12" t="s">
        <v>2365</v>
      </c>
      <c r="C15" s="12">
        <v>86088353</v>
      </c>
      <c r="D15" s="12" t="s">
        <v>2366</v>
      </c>
      <c r="E15" s="12" t="s">
        <v>2341</v>
      </c>
      <c r="F15" s="12" t="s">
        <v>38</v>
      </c>
      <c r="G15" s="12" t="s">
        <v>53</v>
      </c>
      <c r="H15" s="13">
        <v>10000000</v>
      </c>
      <c r="I15" s="13">
        <v>10000000</v>
      </c>
      <c r="J15" s="14">
        <f>VLOOKUP(C15,[1]Hoja1!$C$4:$E$2840,3,0)</f>
        <v>44986.359907407408</v>
      </c>
      <c r="K15" s="15" t="s">
        <v>54</v>
      </c>
      <c r="L15" s="16">
        <f>VLOOKUP(C15,ACTAS!$D:$L,9,FALSE)</f>
        <v>1</v>
      </c>
    </row>
    <row r="16" spans="1:15" hidden="1">
      <c r="A16" s="11">
        <v>1251</v>
      </c>
      <c r="B16" s="12" t="s">
        <v>2367</v>
      </c>
      <c r="C16" s="12">
        <v>88266380</v>
      </c>
      <c r="D16" s="12" t="s">
        <v>2368</v>
      </c>
      <c r="E16" s="12" t="s">
        <v>2341</v>
      </c>
      <c r="F16" s="12" t="s">
        <v>38</v>
      </c>
      <c r="G16" s="12" t="s">
        <v>53</v>
      </c>
      <c r="H16" s="13">
        <v>3000000</v>
      </c>
      <c r="I16" s="13">
        <v>3000000</v>
      </c>
      <c r="J16" s="14">
        <f>VLOOKUP(C16,[1]Hoja1!$C$4:$E$2840,3,0)</f>
        <v>44986.361319444448</v>
      </c>
      <c r="K16" s="15" t="s">
        <v>54</v>
      </c>
      <c r="L16" s="16">
        <f>VLOOKUP(C16,ACTAS!$D:$L,9,FALSE)</f>
        <v>4</v>
      </c>
    </row>
    <row r="17" spans="1:12" hidden="1">
      <c r="A17" s="11">
        <v>1252</v>
      </c>
      <c r="B17" s="12" t="s">
        <v>2369</v>
      </c>
      <c r="C17" s="12">
        <v>79745533</v>
      </c>
      <c r="D17" s="12" t="s">
        <v>2370</v>
      </c>
      <c r="E17" s="12" t="s">
        <v>2341</v>
      </c>
      <c r="F17" s="12" t="s">
        <v>59</v>
      </c>
      <c r="G17" s="12" t="s">
        <v>44</v>
      </c>
      <c r="H17" s="13">
        <v>120000000</v>
      </c>
      <c r="I17" s="13">
        <v>120000000</v>
      </c>
      <c r="J17" s="14">
        <f>VLOOKUP(C17,[1]Hoja1!$C$4:$E$2840,3,0)</f>
        <v>44986.36141203704</v>
      </c>
      <c r="K17" s="15" t="s">
        <v>45</v>
      </c>
      <c r="L17" s="16">
        <f>VLOOKUP(C17,ACTAS!$D:$L,9,FALSE)</f>
        <v>3</v>
      </c>
    </row>
    <row r="18" spans="1:12" ht="24" hidden="1">
      <c r="A18" s="11">
        <v>1253</v>
      </c>
      <c r="B18" s="12" t="s">
        <v>2371</v>
      </c>
      <c r="C18" s="12">
        <v>7162247</v>
      </c>
      <c r="D18" s="12" t="s">
        <v>2372</v>
      </c>
      <c r="E18" s="12" t="s">
        <v>2341</v>
      </c>
      <c r="F18" s="12" t="s">
        <v>52</v>
      </c>
      <c r="G18" s="12" t="s">
        <v>44</v>
      </c>
      <c r="H18" s="13">
        <v>22000000</v>
      </c>
      <c r="I18" s="13">
        <v>22000000</v>
      </c>
      <c r="J18" s="14">
        <f>VLOOKUP(C18,[1]Hoja1!$C$4:$E$2840,3,0)</f>
        <v>44986.361909722225</v>
      </c>
      <c r="K18" s="15" t="s">
        <v>45</v>
      </c>
      <c r="L18" s="16">
        <f>VLOOKUP(C18,ACTAS!$D:$L,9,FALSE)</f>
        <v>3</v>
      </c>
    </row>
    <row r="19" spans="1:12" hidden="1">
      <c r="A19" s="11">
        <v>1254</v>
      </c>
      <c r="B19" s="12" t="s">
        <v>2373</v>
      </c>
      <c r="C19" s="12">
        <v>10026359</v>
      </c>
      <c r="D19" s="12" t="s">
        <v>2374</v>
      </c>
      <c r="E19" s="12" t="s">
        <v>2341</v>
      </c>
      <c r="F19" s="12" t="s">
        <v>38</v>
      </c>
      <c r="G19" s="12" t="s">
        <v>44</v>
      </c>
      <c r="H19" s="13">
        <v>110000000</v>
      </c>
      <c r="I19" s="13">
        <v>110000000</v>
      </c>
      <c r="J19" s="14">
        <f>VLOOKUP(C19,[1]Hoja1!$C$4:$E$2840,3,0)</f>
        <v>44986.362638888888</v>
      </c>
      <c r="K19" s="15" t="s">
        <v>45</v>
      </c>
      <c r="L19" s="16">
        <f>VLOOKUP(C19,ACTAS!$D:$L,9,FALSE)</f>
        <v>3</v>
      </c>
    </row>
    <row r="20" spans="1:12" hidden="1">
      <c r="A20" s="11">
        <v>1255</v>
      </c>
      <c r="B20" s="12" t="s">
        <v>2375</v>
      </c>
      <c r="C20" s="12">
        <v>54259391</v>
      </c>
      <c r="D20" s="12" t="s">
        <v>2376</v>
      </c>
      <c r="E20" s="12" t="s">
        <v>2341</v>
      </c>
      <c r="F20" s="12" t="s">
        <v>38</v>
      </c>
      <c r="G20" s="12" t="s">
        <v>44</v>
      </c>
      <c r="H20" s="13">
        <v>30000000</v>
      </c>
      <c r="I20" s="13">
        <v>30000000</v>
      </c>
      <c r="J20" s="14">
        <f>VLOOKUP(C20,[1]Hoja1!$C$4:$E$2840,3,0)</f>
        <v>44986.363020833334</v>
      </c>
      <c r="K20" s="15" t="s">
        <v>45</v>
      </c>
      <c r="L20" s="16">
        <f>VLOOKUP(C20,ACTAS!$D:$L,9,FALSE)</f>
        <v>3</v>
      </c>
    </row>
    <row r="21" spans="1:12" hidden="1">
      <c r="A21" s="11">
        <v>1256</v>
      </c>
      <c r="B21" s="12" t="s">
        <v>2377</v>
      </c>
      <c r="C21" s="12">
        <v>53050042</v>
      </c>
      <c r="D21" s="12" t="s">
        <v>2378</v>
      </c>
      <c r="E21" s="12" t="s">
        <v>2341</v>
      </c>
      <c r="F21" s="12" t="s">
        <v>59</v>
      </c>
      <c r="G21" s="12" t="s">
        <v>44</v>
      </c>
      <c r="H21" s="13">
        <v>93000000</v>
      </c>
      <c r="I21" s="13">
        <v>93000000</v>
      </c>
      <c r="J21" s="14">
        <f>VLOOKUP(C21,[1]Hoja1!$C$4:$E$2840,3,0)</f>
        <v>44986.363275462965</v>
      </c>
      <c r="K21" s="15" t="s">
        <v>54</v>
      </c>
      <c r="L21" s="16">
        <f>VLOOKUP(C21,ACTAS!$D:$L,9,FALSE)</f>
        <v>1</v>
      </c>
    </row>
    <row r="22" spans="1:12" hidden="1">
      <c r="A22" s="11">
        <v>1257</v>
      </c>
      <c r="B22" s="12" t="s">
        <v>2379</v>
      </c>
      <c r="C22" s="12">
        <v>16919864</v>
      </c>
      <c r="D22" s="12" t="s">
        <v>2380</v>
      </c>
      <c r="E22" s="12" t="s">
        <v>2341</v>
      </c>
      <c r="F22" s="12" t="s">
        <v>59</v>
      </c>
      <c r="G22" s="12" t="s">
        <v>44</v>
      </c>
      <c r="H22" s="13">
        <v>15000000</v>
      </c>
      <c r="I22" s="13">
        <v>15000000</v>
      </c>
      <c r="J22" s="14">
        <f>VLOOKUP(C22,[1]Hoja1!$C$4:$E$2840,3,0)</f>
        <v>44986.363275462965</v>
      </c>
      <c r="K22" s="15" t="s">
        <v>54</v>
      </c>
      <c r="L22" s="16">
        <f>VLOOKUP(C22,ACTAS!$D:$L,9,FALSE)</f>
        <v>1</v>
      </c>
    </row>
    <row r="23" spans="1:12" hidden="1">
      <c r="A23" s="11">
        <v>1258</v>
      </c>
      <c r="B23" s="12" t="s">
        <v>2381</v>
      </c>
      <c r="C23" s="12">
        <v>52755331</v>
      </c>
      <c r="D23" s="12" t="s">
        <v>2382</v>
      </c>
      <c r="E23" s="12" t="s">
        <v>2341</v>
      </c>
      <c r="F23" s="12" t="s">
        <v>130</v>
      </c>
      <c r="G23" s="12" t="s">
        <v>127</v>
      </c>
      <c r="H23" s="13">
        <v>5000000</v>
      </c>
      <c r="I23" s="13">
        <v>5000000</v>
      </c>
      <c r="J23" s="14">
        <f>VLOOKUP(C23,[1]Hoja1!$C$4:$E$2840,3,0)</f>
        <v>44986.364421296297</v>
      </c>
      <c r="K23" s="15" t="s">
        <v>40</v>
      </c>
      <c r="L23" s="16">
        <f>VLOOKUP(C23,ACTAS!$D:$L,9,FALSE)</f>
        <v>2</v>
      </c>
    </row>
    <row r="24" spans="1:12" hidden="1">
      <c r="A24" s="11">
        <v>1259</v>
      </c>
      <c r="B24" s="12" t="s">
        <v>2383</v>
      </c>
      <c r="C24" s="12">
        <v>1061738921</v>
      </c>
      <c r="D24" s="12" t="s">
        <v>2384</v>
      </c>
      <c r="E24" s="12" t="s">
        <v>2341</v>
      </c>
      <c r="F24" s="12" t="s">
        <v>52</v>
      </c>
      <c r="G24" s="12" t="s">
        <v>53</v>
      </c>
      <c r="H24" s="13">
        <v>10000000</v>
      </c>
      <c r="I24" s="13">
        <v>10000000</v>
      </c>
      <c r="J24" s="14">
        <f>VLOOKUP(C24,[1]Hoja1!$C$4:$E$2840,3,0)</f>
        <v>44986.365312499998</v>
      </c>
      <c r="K24" s="15" t="s">
        <v>54</v>
      </c>
      <c r="L24" s="16">
        <f>VLOOKUP(C24,ACTAS!$D:$L,9,FALSE)</f>
        <v>1</v>
      </c>
    </row>
    <row r="25" spans="1:12" hidden="1">
      <c r="A25" s="11">
        <v>1260</v>
      </c>
      <c r="B25" s="12" t="s">
        <v>2385</v>
      </c>
      <c r="C25" s="12">
        <v>91282187</v>
      </c>
      <c r="D25" s="12" t="s">
        <v>2386</v>
      </c>
      <c r="E25" s="12" t="s">
        <v>2341</v>
      </c>
      <c r="F25" s="12" t="s">
        <v>52</v>
      </c>
      <c r="G25" s="12" t="s">
        <v>44</v>
      </c>
      <c r="H25" s="13">
        <v>55000000</v>
      </c>
      <c r="I25" s="13">
        <v>55000000</v>
      </c>
      <c r="J25" s="14">
        <f>VLOOKUP(C25,[1]Hoja1!$C$4:$E$2840,3,0)</f>
        <v>44986.368414351855</v>
      </c>
      <c r="K25" s="15" t="s">
        <v>45</v>
      </c>
      <c r="L25" s="16">
        <f>VLOOKUP(C25,ACTAS!$D:$L,9,FALSE)</f>
        <v>3</v>
      </c>
    </row>
    <row r="26" spans="1:12" hidden="1">
      <c r="A26" s="11">
        <v>1261</v>
      </c>
      <c r="B26" s="12" t="s">
        <v>2387</v>
      </c>
      <c r="C26" s="12">
        <v>16139707</v>
      </c>
      <c r="D26" s="12" t="s">
        <v>2388</v>
      </c>
      <c r="E26" s="12" t="s">
        <v>2341</v>
      </c>
      <c r="F26" s="12" t="s">
        <v>38</v>
      </c>
      <c r="G26" s="12" t="s">
        <v>44</v>
      </c>
      <c r="H26" s="13">
        <v>13000000</v>
      </c>
      <c r="I26" s="13">
        <v>13000000</v>
      </c>
      <c r="J26" s="14">
        <f>VLOOKUP(C26,[1]Hoja1!$C$4:$E$2840,3,0)</f>
        <v>44986.369490740741</v>
      </c>
      <c r="K26" s="15" t="s">
        <v>54</v>
      </c>
      <c r="L26" s="16">
        <f>VLOOKUP(C26,ACTAS!$D:$L,9,FALSE)</f>
        <v>1</v>
      </c>
    </row>
    <row r="27" spans="1:12" hidden="1">
      <c r="A27" s="11">
        <v>1262</v>
      </c>
      <c r="B27" s="12" t="s">
        <v>2389</v>
      </c>
      <c r="C27" s="12">
        <v>4211421</v>
      </c>
      <c r="D27" s="12" t="s">
        <v>2390</v>
      </c>
      <c r="E27" s="12" t="s">
        <v>2341</v>
      </c>
      <c r="F27" s="12" t="s">
        <v>38</v>
      </c>
      <c r="G27" s="12" t="s">
        <v>44</v>
      </c>
      <c r="H27" s="13">
        <v>107000000</v>
      </c>
      <c r="I27" s="13">
        <v>107000000</v>
      </c>
      <c r="J27" s="14">
        <f>VLOOKUP(C27,[1]Hoja1!$C$4:$E$2840,3,0)</f>
        <v>44986.372141203705</v>
      </c>
      <c r="K27" s="15" t="s">
        <v>45</v>
      </c>
      <c r="L27" s="16">
        <f>VLOOKUP(C27,ACTAS!$D:$L,9,FALSE)</f>
        <v>3</v>
      </c>
    </row>
    <row r="28" spans="1:12" hidden="1">
      <c r="A28" s="11">
        <v>1263</v>
      </c>
      <c r="B28" s="12" t="s">
        <v>2391</v>
      </c>
      <c r="C28" s="12">
        <v>1022346883</v>
      </c>
      <c r="D28" s="12" t="s">
        <v>1498</v>
      </c>
      <c r="E28" s="12" t="s">
        <v>2341</v>
      </c>
      <c r="F28" s="12" t="s">
        <v>38</v>
      </c>
      <c r="G28" s="12" t="s">
        <v>44</v>
      </c>
      <c r="H28" s="13">
        <v>15000000</v>
      </c>
      <c r="I28" s="13">
        <v>15000000</v>
      </c>
      <c r="J28" s="14">
        <f>VLOOKUP(C28,[1]Hoja1!$C$4:$E$2840,3,0)</f>
        <v>44986.374305555553</v>
      </c>
      <c r="K28" s="15" t="s">
        <v>54</v>
      </c>
      <c r="L28" s="16">
        <f>VLOOKUP(C28,ACTAS!$D:$L,9,FALSE)</f>
        <v>1</v>
      </c>
    </row>
    <row r="29" spans="1:12" hidden="1">
      <c r="A29" s="11">
        <v>1264</v>
      </c>
      <c r="B29" s="12" t="s">
        <v>2392</v>
      </c>
      <c r="C29" s="12">
        <v>1098623250</v>
      </c>
      <c r="D29" s="12" t="s">
        <v>2393</v>
      </c>
      <c r="E29" s="12" t="s">
        <v>2341</v>
      </c>
      <c r="F29" s="12" t="s">
        <v>165</v>
      </c>
      <c r="G29" s="12" t="s">
        <v>53</v>
      </c>
      <c r="H29" s="13">
        <v>10000000</v>
      </c>
      <c r="I29" s="13">
        <v>10000000</v>
      </c>
      <c r="J29" s="14">
        <f>VLOOKUP(C29,[1]Hoja1!$C$4:$E$2840,3,0)</f>
        <v>44986.374479166669</v>
      </c>
      <c r="K29" s="15" t="s">
        <v>54</v>
      </c>
      <c r="L29" s="16">
        <f>VLOOKUP(C29,ACTAS!$D:$L,9,FALSE)</f>
        <v>1</v>
      </c>
    </row>
    <row r="30" spans="1:12" hidden="1">
      <c r="A30" s="11">
        <v>1265</v>
      </c>
      <c r="B30" s="12" t="s">
        <v>2394</v>
      </c>
      <c r="C30" s="12">
        <v>46357749</v>
      </c>
      <c r="D30" s="12" t="s">
        <v>2395</v>
      </c>
      <c r="E30" s="12" t="s">
        <v>2341</v>
      </c>
      <c r="F30" s="12" t="s">
        <v>52</v>
      </c>
      <c r="G30" s="12" t="s">
        <v>44</v>
      </c>
      <c r="H30" s="13">
        <v>60000000</v>
      </c>
      <c r="I30" s="13">
        <v>60000000</v>
      </c>
      <c r="J30" s="14">
        <f>VLOOKUP(C30,[1]Hoja1!$C$4:$E$2840,3,0)</f>
        <v>44987.459317129629</v>
      </c>
      <c r="K30" s="15" t="s">
        <v>45</v>
      </c>
      <c r="L30" s="16">
        <f>VLOOKUP(C30,ACTAS!$D:$L,9,FALSE)</f>
        <v>3</v>
      </c>
    </row>
    <row r="31" spans="1:12" hidden="1">
      <c r="A31" s="11">
        <v>1266</v>
      </c>
      <c r="B31" s="12" t="s">
        <v>2396</v>
      </c>
      <c r="C31" s="12">
        <v>80799066</v>
      </c>
      <c r="D31" s="12" t="s">
        <v>2397</v>
      </c>
      <c r="E31" s="12" t="s">
        <v>2341</v>
      </c>
      <c r="F31" s="12" t="s">
        <v>59</v>
      </c>
      <c r="G31" s="12" t="s">
        <v>44</v>
      </c>
      <c r="H31" s="13">
        <v>86000000</v>
      </c>
      <c r="I31" s="13">
        <v>86000000</v>
      </c>
      <c r="J31" s="14">
        <f>VLOOKUP(C31,[1]Hoja1!$C$4:$E$2840,3,0)</f>
        <v>44987.457546296297</v>
      </c>
      <c r="K31" s="15" t="s">
        <v>54</v>
      </c>
      <c r="L31" s="16">
        <f>VLOOKUP(C31,ACTAS!$D:$L,9,FALSE)</f>
        <v>1</v>
      </c>
    </row>
    <row r="32" spans="1:12" hidden="1">
      <c r="A32" s="11">
        <v>1267</v>
      </c>
      <c r="B32" s="12" t="s">
        <v>2398</v>
      </c>
      <c r="C32" s="12">
        <v>66963161</v>
      </c>
      <c r="D32" s="12" t="s">
        <v>2399</v>
      </c>
      <c r="E32" s="12" t="s">
        <v>2341</v>
      </c>
      <c r="F32" s="12" t="s">
        <v>59</v>
      </c>
      <c r="G32" s="12" t="s">
        <v>44</v>
      </c>
      <c r="H32" s="13">
        <v>105000000</v>
      </c>
      <c r="I32" s="13">
        <v>105000000</v>
      </c>
      <c r="J32" s="14">
        <f>VLOOKUP(C32,[1]Hoja1!$C$4:$E$2840,3,0)</f>
        <v>44986.380520833336</v>
      </c>
      <c r="K32" s="15" t="s">
        <v>54</v>
      </c>
      <c r="L32" s="16">
        <f>VLOOKUP(C32,ACTAS!$D:$L,9,FALSE)</f>
        <v>1</v>
      </c>
    </row>
    <row r="33" spans="1:12" hidden="1">
      <c r="A33" s="11">
        <v>1268</v>
      </c>
      <c r="B33" s="12" t="s">
        <v>2400</v>
      </c>
      <c r="C33" s="12">
        <v>18522949</v>
      </c>
      <c r="D33" s="12" t="s">
        <v>2401</v>
      </c>
      <c r="E33" s="12" t="s">
        <v>2341</v>
      </c>
      <c r="F33" s="12" t="s">
        <v>59</v>
      </c>
      <c r="G33" s="12" t="s">
        <v>44</v>
      </c>
      <c r="H33" s="13">
        <v>90000000</v>
      </c>
      <c r="I33" s="13">
        <v>90000000</v>
      </c>
      <c r="J33" s="14">
        <f>VLOOKUP(C33,[1]Hoja1!$C$4:$E$2840,3,0)</f>
        <v>44986.381701388891</v>
      </c>
      <c r="K33" s="15" t="s">
        <v>54</v>
      </c>
      <c r="L33" s="16">
        <f>VLOOKUP(C33,ACTAS!$D:$L,9,FALSE)</f>
        <v>2</v>
      </c>
    </row>
    <row r="34" spans="1:12" hidden="1">
      <c r="A34" s="11">
        <v>1269</v>
      </c>
      <c r="B34" s="12" t="s">
        <v>2402</v>
      </c>
      <c r="C34" s="12">
        <v>1049606348</v>
      </c>
      <c r="D34" s="12" t="s">
        <v>2403</v>
      </c>
      <c r="E34" s="12" t="s">
        <v>2341</v>
      </c>
      <c r="F34" s="12" t="s">
        <v>59</v>
      </c>
      <c r="G34" s="12" t="s">
        <v>44</v>
      </c>
      <c r="H34" s="13">
        <v>46000000</v>
      </c>
      <c r="I34" s="13">
        <v>46000000</v>
      </c>
      <c r="J34" s="14">
        <f>VLOOKUP(C34,[1]Hoja1!$C$4:$E$2840,3,0)</f>
        <v>44986.387106481481</v>
      </c>
      <c r="K34" s="15" t="s">
        <v>54</v>
      </c>
      <c r="L34" s="16">
        <f>VLOOKUP(C34,ACTAS!$D:$L,9,FALSE)</f>
        <v>2</v>
      </c>
    </row>
    <row r="35" spans="1:12" hidden="1">
      <c r="A35" s="11">
        <v>1270</v>
      </c>
      <c r="B35" s="12" t="s">
        <v>2404</v>
      </c>
      <c r="C35" s="12">
        <v>1053764874</v>
      </c>
      <c r="D35" s="12" t="s">
        <v>2405</v>
      </c>
      <c r="E35" s="12" t="s">
        <v>2341</v>
      </c>
      <c r="F35" s="12" t="s">
        <v>73</v>
      </c>
      <c r="G35" s="12" t="s">
        <v>44</v>
      </c>
      <c r="H35" s="13">
        <v>12000000</v>
      </c>
      <c r="I35" s="13">
        <v>12000000</v>
      </c>
      <c r="J35" s="14">
        <f>VLOOKUP(C35,[1]Hoja1!$C$4:$E$2840,3,0)</f>
        <v>44986.390451388892</v>
      </c>
      <c r="K35" s="15" t="s">
        <v>54</v>
      </c>
      <c r="L35" s="16">
        <f>VLOOKUP(C35,ACTAS!$D:$L,9,FALSE)</f>
        <v>1</v>
      </c>
    </row>
    <row r="36" spans="1:12" hidden="1">
      <c r="A36" s="11">
        <v>1271</v>
      </c>
      <c r="B36" s="12" t="s">
        <v>2406</v>
      </c>
      <c r="C36" s="12">
        <v>1053781096</v>
      </c>
      <c r="D36" s="12" t="s">
        <v>2407</v>
      </c>
      <c r="E36" s="12" t="s">
        <v>2341</v>
      </c>
      <c r="F36" s="12" t="s">
        <v>59</v>
      </c>
      <c r="G36" s="12" t="s">
        <v>44</v>
      </c>
      <c r="H36" s="13">
        <v>60000000</v>
      </c>
      <c r="I36" s="13">
        <v>60000000</v>
      </c>
      <c r="J36" s="14">
        <f>VLOOKUP(C36,[1]Hoja1!$C$4:$E$2840,3,0)</f>
        <v>44986.391250000001</v>
      </c>
      <c r="K36" s="15" t="s">
        <v>54</v>
      </c>
      <c r="L36" s="16">
        <f>VLOOKUP(C36,ACTAS!$D:$L,9,FALSE)</f>
        <v>1</v>
      </c>
    </row>
    <row r="37" spans="1:12" hidden="1">
      <c r="A37" s="11">
        <v>1272</v>
      </c>
      <c r="B37" s="12" t="s">
        <v>2408</v>
      </c>
      <c r="C37" s="12">
        <v>80829481</v>
      </c>
      <c r="D37" s="12" t="s">
        <v>1825</v>
      </c>
      <c r="E37" s="12" t="s">
        <v>2341</v>
      </c>
      <c r="F37" s="12" t="s">
        <v>59</v>
      </c>
      <c r="G37" s="12" t="s">
        <v>44</v>
      </c>
      <c r="H37" s="13">
        <v>70000000</v>
      </c>
      <c r="I37" s="13">
        <v>70000000</v>
      </c>
      <c r="J37" s="14">
        <f>VLOOKUP(C37,[1]Hoja1!$C$4:$E$2840,3,0)</f>
        <v>44986.391423611109</v>
      </c>
      <c r="K37" s="15" t="s">
        <v>54</v>
      </c>
      <c r="L37" s="16">
        <f>VLOOKUP(C37,ACTAS!$D:$L,9,FALSE)</f>
        <v>3</v>
      </c>
    </row>
    <row r="38" spans="1:12" hidden="1">
      <c r="A38" s="11">
        <v>1273</v>
      </c>
      <c r="B38" s="12" t="s">
        <v>2409</v>
      </c>
      <c r="C38" s="12">
        <v>80137835</v>
      </c>
      <c r="D38" s="12" t="s">
        <v>2410</v>
      </c>
      <c r="E38" s="12" t="s">
        <v>2341</v>
      </c>
      <c r="F38" s="12" t="s">
        <v>38</v>
      </c>
      <c r="G38" s="12" t="s">
        <v>44</v>
      </c>
      <c r="H38" s="13">
        <v>92000000</v>
      </c>
      <c r="I38" s="13">
        <v>92000000</v>
      </c>
      <c r="J38" s="14">
        <f>VLOOKUP(C38,[1]Hoja1!$C$4:$E$2840,3,0)</f>
        <v>44986.39502314815</v>
      </c>
      <c r="K38" s="15" t="s">
        <v>54</v>
      </c>
      <c r="L38" s="16">
        <f>VLOOKUP(C38,ACTAS!$D:$L,9,FALSE)</f>
        <v>1</v>
      </c>
    </row>
    <row r="39" spans="1:12" hidden="1">
      <c r="A39" s="11">
        <v>1274</v>
      </c>
      <c r="B39" s="12" t="s">
        <v>2411</v>
      </c>
      <c r="C39" s="12">
        <v>75098734</v>
      </c>
      <c r="D39" s="12" t="s">
        <v>2412</v>
      </c>
      <c r="E39" s="12" t="s">
        <v>2341</v>
      </c>
      <c r="F39" s="12" t="s">
        <v>59</v>
      </c>
      <c r="G39" s="12" t="s">
        <v>53</v>
      </c>
      <c r="H39" s="13">
        <v>4000000</v>
      </c>
      <c r="I39" s="13">
        <v>4000000</v>
      </c>
      <c r="J39" s="14">
        <f>VLOOKUP(C39,[1]Hoja1!$C$4:$E$2840,3,0)</f>
        <v>44986.397199074076</v>
      </c>
      <c r="K39" s="15" t="s">
        <v>54</v>
      </c>
      <c r="L39" s="16">
        <f>VLOOKUP(C39,ACTAS!$D:$L,9,FALSE)</f>
        <v>1</v>
      </c>
    </row>
    <row r="40" spans="1:12" hidden="1">
      <c r="A40" s="11">
        <v>1275</v>
      </c>
      <c r="B40" s="12" t="s">
        <v>2413</v>
      </c>
      <c r="C40" s="12">
        <v>11408274</v>
      </c>
      <c r="D40" s="12" t="s">
        <v>2414</v>
      </c>
      <c r="E40" s="12" t="s">
        <v>2341</v>
      </c>
      <c r="F40" s="12" t="s">
        <v>52</v>
      </c>
      <c r="G40" s="12" t="s">
        <v>53</v>
      </c>
      <c r="H40" s="13">
        <v>9000000</v>
      </c>
      <c r="I40" s="13">
        <v>9000000</v>
      </c>
      <c r="J40" s="14">
        <f>VLOOKUP(C40,[1]Hoja1!$C$4:$E$2840,3,0)</f>
        <v>44986.397881944446</v>
      </c>
      <c r="K40" s="15" t="s">
        <v>45</v>
      </c>
      <c r="L40" s="16">
        <f>VLOOKUP(C40,ACTAS!$D:$L,9,FALSE)</f>
        <v>4</v>
      </c>
    </row>
    <row r="41" spans="1:12" hidden="1">
      <c r="A41" s="11">
        <v>1276</v>
      </c>
      <c r="B41" s="12" t="s">
        <v>2415</v>
      </c>
      <c r="C41" s="12">
        <v>1053785189</v>
      </c>
      <c r="D41" s="12" t="s">
        <v>2416</v>
      </c>
      <c r="E41" s="12" t="s">
        <v>2341</v>
      </c>
      <c r="F41" s="12" t="s">
        <v>38</v>
      </c>
      <c r="G41" s="12" t="s">
        <v>44</v>
      </c>
      <c r="H41" s="13">
        <v>70000000</v>
      </c>
      <c r="I41" s="13">
        <v>70000000</v>
      </c>
      <c r="J41" s="14">
        <f>VLOOKUP(C41,[1]Hoja1!$C$4:$E$2840,3,0)</f>
        <v>44986.398912037039</v>
      </c>
      <c r="K41" s="15" t="s">
        <v>54</v>
      </c>
      <c r="L41" s="16">
        <f>VLOOKUP(C41,ACTAS!$D:$L,9,FALSE)</f>
        <v>1</v>
      </c>
    </row>
    <row r="42" spans="1:12" hidden="1">
      <c r="A42" s="11">
        <v>1277</v>
      </c>
      <c r="B42" s="12" t="s">
        <v>2417</v>
      </c>
      <c r="C42" s="12">
        <v>1014185905</v>
      </c>
      <c r="D42" s="12" t="s">
        <v>2418</v>
      </c>
      <c r="E42" s="12" t="s">
        <v>2341</v>
      </c>
      <c r="F42" s="12" t="s">
        <v>59</v>
      </c>
      <c r="G42" s="12" t="s">
        <v>44</v>
      </c>
      <c r="H42" s="13">
        <v>70000000</v>
      </c>
      <c r="I42" s="13">
        <v>70000000</v>
      </c>
      <c r="J42" s="14">
        <f>VLOOKUP(C42,[1]Hoja1!$C$4:$E$2840,3,0)</f>
        <v>44986.399525462963</v>
      </c>
      <c r="K42" s="15" t="s">
        <v>54</v>
      </c>
      <c r="L42" s="16">
        <f>VLOOKUP(C42,ACTAS!$D:$L,9,FALSE)</f>
        <v>2</v>
      </c>
    </row>
    <row r="43" spans="1:12" hidden="1">
      <c r="A43" s="11">
        <v>1278</v>
      </c>
      <c r="B43" s="12" t="s">
        <v>2419</v>
      </c>
      <c r="C43" s="12">
        <v>41212898</v>
      </c>
      <c r="D43" s="12" t="s">
        <v>2420</v>
      </c>
      <c r="E43" s="12" t="s">
        <v>2341</v>
      </c>
      <c r="F43" s="12" t="s">
        <v>59</v>
      </c>
      <c r="G43" s="12" t="s">
        <v>53</v>
      </c>
      <c r="H43" s="13">
        <v>4000000</v>
      </c>
      <c r="I43" s="13">
        <v>4000000</v>
      </c>
      <c r="J43" s="14">
        <f>VLOOKUP(C43,[1]Hoja1!$C$4:$E$2840,3,0)</f>
        <v>44986.402141203704</v>
      </c>
      <c r="K43" s="15" t="s">
        <v>54</v>
      </c>
      <c r="L43" s="16">
        <f>VLOOKUP(C43,ACTAS!$D:$L,9,FALSE)</f>
        <v>3</v>
      </c>
    </row>
    <row r="44" spans="1:12" hidden="1">
      <c r="A44" s="11">
        <v>1279</v>
      </c>
      <c r="B44" s="12" t="s">
        <v>2421</v>
      </c>
      <c r="C44" s="12">
        <v>91185431</v>
      </c>
      <c r="D44" s="12" t="s">
        <v>2422</v>
      </c>
      <c r="E44" s="12" t="s">
        <v>2341</v>
      </c>
      <c r="F44" s="12" t="s">
        <v>38</v>
      </c>
      <c r="G44" s="12" t="s">
        <v>53</v>
      </c>
      <c r="H44" s="13">
        <v>9000000</v>
      </c>
      <c r="I44" s="13">
        <v>9000000</v>
      </c>
      <c r="J44" s="14">
        <f>VLOOKUP(C44,[1]Hoja1!$C$4:$E$2840,3,0)</f>
        <v>44986.402280092596</v>
      </c>
      <c r="K44" s="15" t="s">
        <v>54</v>
      </c>
      <c r="L44" s="16">
        <f>VLOOKUP(C44,ACTAS!$D:$L,9,FALSE)</f>
        <v>1</v>
      </c>
    </row>
    <row r="45" spans="1:12" ht="24" hidden="1">
      <c r="A45" s="11">
        <v>1280</v>
      </c>
      <c r="B45" s="12" t="s">
        <v>2423</v>
      </c>
      <c r="C45" s="12">
        <v>52547005</v>
      </c>
      <c r="D45" s="12" t="s">
        <v>2424</v>
      </c>
      <c r="E45" s="12" t="s">
        <v>2341</v>
      </c>
      <c r="F45" s="12" t="s">
        <v>59</v>
      </c>
      <c r="G45" s="12" t="s">
        <v>44</v>
      </c>
      <c r="H45" s="13">
        <v>83000000</v>
      </c>
      <c r="I45" s="13">
        <v>83000000</v>
      </c>
      <c r="J45" s="14">
        <f>VLOOKUP(C45,[1]Hoja1!$C$4:$E$2840,3,0)</f>
        <v>44986.403043981481</v>
      </c>
      <c r="K45" s="15" t="s">
        <v>54</v>
      </c>
      <c r="L45" s="16">
        <f>VLOOKUP(C45,ACTAS!$D:$L,9,FALSE)</f>
        <v>1</v>
      </c>
    </row>
    <row r="46" spans="1:12" hidden="1">
      <c r="A46" s="11">
        <v>1281</v>
      </c>
      <c r="B46" s="12" t="s">
        <v>2425</v>
      </c>
      <c r="C46" s="12">
        <v>86074085</v>
      </c>
      <c r="D46" s="12" t="s">
        <v>2426</v>
      </c>
      <c r="E46" s="12" t="s">
        <v>2341</v>
      </c>
      <c r="F46" s="12" t="s">
        <v>38</v>
      </c>
      <c r="G46" s="12" t="s">
        <v>44</v>
      </c>
      <c r="H46" s="13">
        <v>12000000</v>
      </c>
      <c r="I46" s="13">
        <v>12000000</v>
      </c>
      <c r="J46" s="14">
        <f>VLOOKUP(C46,[1]Hoja1!$C$4:$E$2840,3,0)</f>
        <v>44986.405243055553</v>
      </c>
      <c r="K46" s="15" t="s">
        <v>54</v>
      </c>
      <c r="L46" s="16">
        <f>VLOOKUP(C46,ACTAS!$D:$L,9,FALSE)</f>
        <v>1</v>
      </c>
    </row>
    <row r="47" spans="1:12" hidden="1">
      <c r="A47" s="11">
        <v>1282</v>
      </c>
      <c r="B47" s="12" t="s">
        <v>2427</v>
      </c>
      <c r="C47" s="12">
        <v>75094392</v>
      </c>
      <c r="D47" s="12" t="s">
        <v>2428</v>
      </c>
      <c r="E47" s="12" t="s">
        <v>2341</v>
      </c>
      <c r="F47" s="12" t="s">
        <v>38</v>
      </c>
      <c r="G47" s="12" t="s">
        <v>44</v>
      </c>
      <c r="H47" s="13">
        <v>31000000</v>
      </c>
      <c r="I47" s="13">
        <v>31000000</v>
      </c>
      <c r="J47" s="14">
        <f>VLOOKUP(C47,[1]Hoja1!$C$4:$E$2840,3,0)</f>
        <v>44986.406550925924</v>
      </c>
      <c r="K47" s="15" t="s">
        <v>54</v>
      </c>
      <c r="L47" s="16">
        <f>VLOOKUP(C47,ACTAS!$D:$L,9,FALSE)</f>
        <v>1</v>
      </c>
    </row>
    <row r="48" spans="1:12" ht="24" hidden="1">
      <c r="A48" s="11">
        <v>1283</v>
      </c>
      <c r="B48" s="12" t="s">
        <v>2429</v>
      </c>
      <c r="C48" s="12">
        <v>80139269</v>
      </c>
      <c r="D48" s="12" t="s">
        <v>2430</v>
      </c>
      <c r="E48" s="12" t="s">
        <v>2341</v>
      </c>
      <c r="F48" s="12" t="s">
        <v>52</v>
      </c>
      <c r="G48" s="12" t="s">
        <v>49</v>
      </c>
      <c r="H48" s="13">
        <v>70000000</v>
      </c>
      <c r="I48" s="13">
        <v>70000000</v>
      </c>
      <c r="J48" s="14">
        <f>VLOOKUP(C48,[1]Hoja1!$C$4:$E$2840,3,0)</f>
        <v>44986.406851851854</v>
      </c>
      <c r="K48" s="15" t="s">
        <v>54</v>
      </c>
      <c r="L48" s="16">
        <f>VLOOKUP(C48,ACTAS!$D:$L,9,FALSE)</f>
        <v>1</v>
      </c>
    </row>
    <row r="49" spans="1:12" ht="24" hidden="1">
      <c r="A49" s="11">
        <v>1284</v>
      </c>
      <c r="B49" s="12" t="s">
        <v>2431</v>
      </c>
      <c r="C49" s="12">
        <v>80072909</v>
      </c>
      <c r="D49" s="12" t="s">
        <v>2432</v>
      </c>
      <c r="E49" s="12" t="s">
        <v>2341</v>
      </c>
      <c r="F49" s="12" t="s">
        <v>52</v>
      </c>
      <c r="G49" s="12" t="s">
        <v>49</v>
      </c>
      <c r="H49" s="13">
        <v>150000000</v>
      </c>
      <c r="I49" s="13">
        <v>150000000</v>
      </c>
      <c r="J49" s="14">
        <f>VLOOKUP(C49,[1]Hoja1!$C$4:$E$2840,3,0)</f>
        <v>44986.407546296294</v>
      </c>
      <c r="K49" s="15" t="s">
        <v>54</v>
      </c>
      <c r="L49" s="16">
        <f>VLOOKUP(C49,ACTAS!$D:$L,9,FALSE)</f>
        <v>3</v>
      </c>
    </row>
    <row r="50" spans="1:12" hidden="1">
      <c r="A50" s="11">
        <v>1285</v>
      </c>
      <c r="B50" s="12" t="s">
        <v>2433</v>
      </c>
      <c r="C50" s="12">
        <v>79751629</v>
      </c>
      <c r="D50" s="12" t="s">
        <v>2434</v>
      </c>
      <c r="E50" s="12" t="s">
        <v>2341</v>
      </c>
      <c r="F50" s="12" t="s">
        <v>38</v>
      </c>
      <c r="G50" s="12" t="s">
        <v>53</v>
      </c>
      <c r="H50" s="13">
        <v>10000000</v>
      </c>
      <c r="I50" s="13">
        <v>10000000</v>
      </c>
      <c r="J50" s="14">
        <f>VLOOKUP(C50,[1]Hoja1!$C$4:$E$2840,3,0)</f>
        <v>44986.408460648148</v>
      </c>
      <c r="K50" s="15" t="s">
        <v>54</v>
      </c>
      <c r="L50" s="16">
        <f>VLOOKUP(C50,ACTAS!$D:$L,9,FALSE)</f>
        <v>3</v>
      </c>
    </row>
    <row r="51" spans="1:12" hidden="1">
      <c r="A51" s="11">
        <v>1286</v>
      </c>
      <c r="B51" s="12" t="s">
        <v>2435</v>
      </c>
      <c r="C51" s="12">
        <v>80877813</v>
      </c>
      <c r="D51" s="12" t="s">
        <v>2436</v>
      </c>
      <c r="E51" s="12" t="s">
        <v>2341</v>
      </c>
      <c r="F51" s="12" t="s">
        <v>59</v>
      </c>
      <c r="G51" s="12" t="s">
        <v>44</v>
      </c>
      <c r="H51" s="13">
        <v>25000000</v>
      </c>
      <c r="I51" s="13">
        <v>25000000</v>
      </c>
      <c r="J51" s="14">
        <f>VLOOKUP(C51,[1]Hoja1!$C$4:$E$2840,3,0)</f>
        <v>44986.409375000003</v>
      </c>
      <c r="K51" s="15" t="s">
        <v>54</v>
      </c>
      <c r="L51" s="16">
        <f>VLOOKUP(C51,ACTAS!$D:$L,9,FALSE)</f>
        <v>1</v>
      </c>
    </row>
    <row r="52" spans="1:12" hidden="1">
      <c r="A52" s="11">
        <v>1287</v>
      </c>
      <c r="B52" s="12" t="s">
        <v>2437</v>
      </c>
      <c r="C52" s="12">
        <v>1053787755</v>
      </c>
      <c r="D52" s="12" t="s">
        <v>2438</v>
      </c>
      <c r="E52" s="12" t="s">
        <v>2341</v>
      </c>
      <c r="F52" s="12" t="s">
        <v>52</v>
      </c>
      <c r="G52" s="12" t="s">
        <v>44</v>
      </c>
      <c r="H52" s="13">
        <v>65000000</v>
      </c>
      <c r="I52" s="13">
        <v>65000000</v>
      </c>
      <c r="J52" s="14">
        <f>VLOOKUP(C52,[1]Hoja1!$C$4:$E$2840,3,0)</f>
        <v>44986.410486111112</v>
      </c>
      <c r="K52" s="15" t="s">
        <v>54</v>
      </c>
      <c r="L52" s="16">
        <f>VLOOKUP(C52,ACTAS!$D:$L,9,FALSE)</f>
        <v>2</v>
      </c>
    </row>
    <row r="53" spans="1:12" hidden="1">
      <c r="A53" s="11">
        <v>1288</v>
      </c>
      <c r="B53" s="12" t="s">
        <v>2439</v>
      </c>
      <c r="C53" s="12">
        <v>1116258995</v>
      </c>
      <c r="D53" s="12" t="s">
        <v>2440</v>
      </c>
      <c r="E53" s="12" t="s">
        <v>2341</v>
      </c>
      <c r="F53" s="12" t="s">
        <v>130</v>
      </c>
      <c r="G53" s="12" t="s">
        <v>53</v>
      </c>
      <c r="H53" s="13">
        <v>5000000</v>
      </c>
      <c r="I53" s="13">
        <v>5000000</v>
      </c>
      <c r="J53" s="14">
        <f>VLOOKUP(C53,[1]Hoja1!$C$4:$E$2840,3,0)</f>
        <v>44986.412719907406</v>
      </c>
      <c r="K53" s="15" t="s">
        <v>54</v>
      </c>
      <c r="L53" s="16">
        <f>VLOOKUP(C53,ACTAS!$D:$L,9,FALSE)</f>
        <v>2</v>
      </c>
    </row>
    <row r="54" spans="1:12" hidden="1">
      <c r="A54" s="11">
        <v>1289</v>
      </c>
      <c r="B54" s="12" t="s">
        <v>2441</v>
      </c>
      <c r="C54" s="12">
        <v>1014244468</v>
      </c>
      <c r="D54" s="12" t="s">
        <v>2442</v>
      </c>
      <c r="E54" s="12" t="s">
        <v>2341</v>
      </c>
      <c r="F54" s="12" t="s">
        <v>52</v>
      </c>
      <c r="G54" s="12" t="s">
        <v>53</v>
      </c>
      <c r="H54" s="13">
        <v>4000000</v>
      </c>
      <c r="I54" s="13">
        <v>4000000</v>
      </c>
      <c r="J54" s="14">
        <f>VLOOKUP(C54,[1]Hoja1!$C$4:$E$2840,3,0)</f>
        <v>44986.413726851853</v>
      </c>
      <c r="K54" s="15" t="s">
        <v>54</v>
      </c>
      <c r="L54" s="16">
        <f>VLOOKUP(C54,ACTAS!$D:$L,9,FALSE)</f>
        <v>1</v>
      </c>
    </row>
    <row r="55" spans="1:12" ht="24" hidden="1">
      <c r="A55" s="11">
        <v>1290</v>
      </c>
      <c r="B55" s="12" t="s">
        <v>2443</v>
      </c>
      <c r="C55" s="12">
        <v>80049656</v>
      </c>
      <c r="D55" s="12" t="s">
        <v>2444</v>
      </c>
      <c r="E55" s="12" t="s">
        <v>2341</v>
      </c>
      <c r="F55" s="12" t="s">
        <v>38</v>
      </c>
      <c r="G55" s="12" t="s">
        <v>49</v>
      </c>
      <c r="H55" s="13">
        <v>21000000</v>
      </c>
      <c r="I55" s="13">
        <v>21000000</v>
      </c>
      <c r="J55" s="14">
        <f>VLOOKUP(C55,[1]Hoja1!$C$4:$E$2840,3,0)</f>
        <v>44986.416250000002</v>
      </c>
      <c r="K55" s="15" t="s">
        <v>54</v>
      </c>
      <c r="L55" s="16">
        <f>VLOOKUP(C55,ACTAS!$D:$L,9,FALSE)</f>
        <v>1</v>
      </c>
    </row>
    <row r="56" spans="1:12" hidden="1">
      <c r="A56" s="11">
        <v>1291</v>
      </c>
      <c r="B56" s="12" t="s">
        <v>2445</v>
      </c>
      <c r="C56" s="12">
        <v>98646980</v>
      </c>
      <c r="D56" s="12" t="s">
        <v>2446</v>
      </c>
      <c r="E56" s="12" t="s">
        <v>2341</v>
      </c>
      <c r="F56" s="12" t="s">
        <v>59</v>
      </c>
      <c r="G56" s="12" t="s">
        <v>44</v>
      </c>
      <c r="H56" s="13">
        <v>60000000</v>
      </c>
      <c r="I56" s="13">
        <v>60000000</v>
      </c>
      <c r="J56" s="14">
        <f>VLOOKUP(C56,[1]Hoja1!$C$4:$E$2840,3,0)</f>
        <v>44986.416678240741</v>
      </c>
      <c r="K56" s="15" t="s">
        <v>45</v>
      </c>
      <c r="L56" s="16">
        <f>VLOOKUP(C56,ACTAS!$D:$L,9,FALSE)</f>
        <v>4</v>
      </c>
    </row>
    <row r="57" spans="1:12" hidden="1">
      <c r="A57" s="11">
        <v>1292</v>
      </c>
      <c r="B57" s="12" t="s">
        <v>2447</v>
      </c>
      <c r="C57" s="12">
        <v>53099173</v>
      </c>
      <c r="D57" s="12" t="s">
        <v>2448</v>
      </c>
      <c r="E57" s="12" t="s">
        <v>2341</v>
      </c>
      <c r="F57" s="12" t="s">
        <v>59</v>
      </c>
      <c r="G57" s="12" t="s">
        <v>53</v>
      </c>
      <c r="H57" s="13">
        <v>10000000</v>
      </c>
      <c r="I57" s="13">
        <v>10000000</v>
      </c>
      <c r="J57" s="14">
        <f>VLOOKUP(C57,[1]Hoja1!$C$4:$E$2840,3,0)</f>
        <v>44986.417430555557</v>
      </c>
      <c r="K57" s="15" t="s">
        <v>54</v>
      </c>
      <c r="L57" s="16">
        <f>VLOOKUP(C57,ACTAS!$D:$L,9,FALSE)</f>
        <v>1</v>
      </c>
    </row>
    <row r="58" spans="1:12" ht="24" hidden="1">
      <c r="A58" s="11">
        <v>1293</v>
      </c>
      <c r="B58" s="12" t="s">
        <v>2449</v>
      </c>
      <c r="C58" s="12">
        <v>86078265</v>
      </c>
      <c r="D58" s="12" t="s">
        <v>2450</v>
      </c>
      <c r="E58" s="12" t="s">
        <v>2341</v>
      </c>
      <c r="F58" s="12" t="s">
        <v>59</v>
      </c>
      <c r="G58" s="12" t="s">
        <v>49</v>
      </c>
      <c r="H58" s="13">
        <v>100000000</v>
      </c>
      <c r="I58" s="13">
        <v>100000000</v>
      </c>
      <c r="J58" s="14">
        <f>VLOOKUP(C58,[1]Hoja1!$C$4:$E$2840,3,0)</f>
        <v>44986.41747685185</v>
      </c>
      <c r="K58" s="15" t="s">
        <v>54</v>
      </c>
      <c r="L58" s="16">
        <f>VLOOKUP(C58,ACTAS!$D:$L,9,FALSE)</f>
        <v>1</v>
      </c>
    </row>
    <row r="59" spans="1:12" hidden="1">
      <c r="A59" s="11">
        <v>1294</v>
      </c>
      <c r="B59" s="12" t="s">
        <v>2451</v>
      </c>
      <c r="C59" s="12">
        <v>94483246</v>
      </c>
      <c r="D59" s="12" t="s">
        <v>2452</v>
      </c>
      <c r="E59" s="12" t="s">
        <v>2341</v>
      </c>
      <c r="F59" s="12" t="s">
        <v>38</v>
      </c>
      <c r="G59" s="12" t="s">
        <v>44</v>
      </c>
      <c r="H59" s="13">
        <v>22000000</v>
      </c>
      <c r="I59" s="13">
        <v>22000000</v>
      </c>
      <c r="J59" s="14">
        <f>VLOOKUP(C59,[1]Hoja1!$C$4:$E$2840,3,0)</f>
        <v>44986.423854166664</v>
      </c>
      <c r="K59" s="15" t="s">
        <v>54</v>
      </c>
      <c r="L59" s="16">
        <f>VLOOKUP(C59,ACTAS!$D:$L,9,FALSE)</f>
        <v>1</v>
      </c>
    </row>
    <row r="60" spans="1:12" hidden="1">
      <c r="A60" s="11">
        <v>1295</v>
      </c>
      <c r="B60" s="12" t="s">
        <v>2453</v>
      </c>
      <c r="C60" s="12">
        <v>1013625022</v>
      </c>
      <c r="D60" s="12" t="s">
        <v>2454</v>
      </c>
      <c r="E60" s="12" t="s">
        <v>2341</v>
      </c>
      <c r="F60" s="12" t="s">
        <v>48</v>
      </c>
      <c r="G60" s="12" t="s">
        <v>53</v>
      </c>
      <c r="H60" s="13">
        <v>4000000</v>
      </c>
      <c r="I60" s="13">
        <v>4000000</v>
      </c>
      <c r="J60" s="14">
        <f>VLOOKUP(C60,[1]Hoja1!$C$4:$E$2840,3,0)</f>
        <v>44986.424421296295</v>
      </c>
      <c r="K60" s="15" t="s">
        <v>54</v>
      </c>
      <c r="L60" s="16">
        <f>VLOOKUP(C60,ACTAS!$D:$L,9,FALSE)</f>
        <v>1</v>
      </c>
    </row>
    <row r="61" spans="1:12" hidden="1">
      <c r="A61" s="11">
        <v>1296</v>
      </c>
      <c r="B61" s="12" t="s">
        <v>2455</v>
      </c>
      <c r="C61" s="12">
        <v>1057582592</v>
      </c>
      <c r="D61" s="12" t="s">
        <v>1920</v>
      </c>
      <c r="E61" s="12" t="s">
        <v>2341</v>
      </c>
      <c r="F61" s="12" t="s">
        <v>48</v>
      </c>
      <c r="G61" s="12" t="s">
        <v>44</v>
      </c>
      <c r="H61" s="13">
        <v>70000000</v>
      </c>
      <c r="I61" s="13">
        <v>70000000</v>
      </c>
      <c r="J61" s="14">
        <f>VLOOKUP(C61,[1]Hoja1!$C$4:$E$2840,3,0)</f>
        <v>44986.424432870372</v>
      </c>
      <c r="K61" s="15" t="s">
        <v>54</v>
      </c>
      <c r="L61" s="16">
        <f>VLOOKUP(C61,ACTAS!$D:$L,9,FALSE)</f>
        <v>3</v>
      </c>
    </row>
    <row r="62" spans="1:12" hidden="1">
      <c r="A62" s="11">
        <v>1297</v>
      </c>
      <c r="B62" s="12" t="s">
        <v>2456</v>
      </c>
      <c r="C62" s="12">
        <v>75069178</v>
      </c>
      <c r="D62" s="12" t="s">
        <v>2457</v>
      </c>
      <c r="E62" s="12" t="s">
        <v>2341</v>
      </c>
      <c r="F62" s="12" t="s">
        <v>38</v>
      </c>
      <c r="G62" s="12" t="s">
        <v>44</v>
      </c>
      <c r="H62" s="13">
        <v>150000000</v>
      </c>
      <c r="I62" s="13">
        <v>150000000</v>
      </c>
      <c r="J62" s="14">
        <f>VLOOKUP(C62,[1]Hoja1!$C$4:$E$2840,3,0)</f>
        <v>44986.424826388888</v>
      </c>
      <c r="K62" s="15" t="s">
        <v>45</v>
      </c>
      <c r="L62" s="16">
        <f>VLOOKUP(C62,ACTAS!$D:$L,9,FALSE)</f>
        <v>4</v>
      </c>
    </row>
    <row r="63" spans="1:12" hidden="1">
      <c r="A63" s="11">
        <v>1298</v>
      </c>
      <c r="B63" s="12" t="s">
        <v>2458</v>
      </c>
      <c r="C63" s="12">
        <v>1054091735</v>
      </c>
      <c r="D63" s="12" t="s">
        <v>2459</v>
      </c>
      <c r="E63" s="12" t="s">
        <v>2341</v>
      </c>
      <c r="F63" s="12" t="s">
        <v>59</v>
      </c>
      <c r="G63" s="12" t="s">
        <v>44</v>
      </c>
      <c r="H63" s="13">
        <v>75000000</v>
      </c>
      <c r="I63" s="13">
        <v>75000000</v>
      </c>
      <c r="J63" s="14">
        <f>VLOOKUP(C63,[1]Hoja1!$C$4:$E$2840,3,0)</f>
        <v>44986.426782407405</v>
      </c>
      <c r="K63" s="15" t="s">
        <v>54</v>
      </c>
      <c r="L63" s="16">
        <f>VLOOKUP(C63,ACTAS!$D:$L,9,FALSE)</f>
        <v>1</v>
      </c>
    </row>
    <row r="64" spans="1:12" hidden="1">
      <c r="A64" s="11">
        <v>1299</v>
      </c>
      <c r="B64" s="12" t="s">
        <v>2460</v>
      </c>
      <c r="C64" s="12">
        <v>80236149</v>
      </c>
      <c r="D64" s="12" t="s">
        <v>2461</v>
      </c>
      <c r="E64" s="12" t="s">
        <v>2341</v>
      </c>
      <c r="F64" s="12" t="s">
        <v>48</v>
      </c>
      <c r="G64" s="12" t="s">
        <v>44</v>
      </c>
      <c r="H64" s="13">
        <v>17000000</v>
      </c>
      <c r="I64" s="13">
        <v>17000000</v>
      </c>
      <c r="J64" s="14">
        <f>VLOOKUP(C64,[1]Hoja1!$C$4:$E$2840,3,0)</f>
        <v>44986.427314814813</v>
      </c>
      <c r="K64" s="15" t="s">
        <v>54</v>
      </c>
      <c r="L64" s="16">
        <f>VLOOKUP(C64,ACTAS!$D:$L,9,FALSE)</f>
        <v>2</v>
      </c>
    </row>
    <row r="65" spans="1:12" ht="24" hidden="1">
      <c r="A65" s="11">
        <v>1300</v>
      </c>
      <c r="B65" s="12" t="s">
        <v>2462</v>
      </c>
      <c r="C65" s="12">
        <v>7177034</v>
      </c>
      <c r="D65" s="12" t="s">
        <v>2463</v>
      </c>
      <c r="E65" s="12" t="s">
        <v>2341</v>
      </c>
      <c r="F65" s="12" t="s">
        <v>38</v>
      </c>
      <c r="G65" s="12" t="s">
        <v>49</v>
      </c>
      <c r="H65" s="13">
        <v>150000000</v>
      </c>
      <c r="I65" s="13">
        <v>150000000</v>
      </c>
      <c r="J65" s="14">
        <f>VLOOKUP(C65,[1]Hoja1!$C$4:$E$2840,3,0)</f>
        <v>44986.42732638889</v>
      </c>
      <c r="K65" s="15" t="s">
        <v>54</v>
      </c>
      <c r="L65" s="16">
        <f>VLOOKUP(C65,ACTAS!$D:$L,9,FALSE)</f>
        <v>3</v>
      </c>
    </row>
    <row r="66" spans="1:12" hidden="1">
      <c r="A66" s="11">
        <v>1301</v>
      </c>
      <c r="B66" s="12" t="s">
        <v>2464</v>
      </c>
      <c r="C66" s="12">
        <v>52285610</v>
      </c>
      <c r="D66" s="12" t="s">
        <v>2465</v>
      </c>
      <c r="E66" s="12" t="s">
        <v>2341</v>
      </c>
      <c r="F66" s="12" t="s">
        <v>59</v>
      </c>
      <c r="G66" s="12" t="s">
        <v>44</v>
      </c>
      <c r="H66" s="13">
        <v>40000000</v>
      </c>
      <c r="I66" s="13">
        <v>40000000</v>
      </c>
      <c r="J66" s="14">
        <f>VLOOKUP(C66,[1]Hoja1!$C$4:$E$2840,3,0)</f>
        <v>44986.430231481485</v>
      </c>
      <c r="K66" s="15" t="s">
        <v>45</v>
      </c>
      <c r="L66" s="16">
        <f>VLOOKUP(C66,ACTAS!$D:$L,9,FALSE)</f>
        <v>3</v>
      </c>
    </row>
    <row r="67" spans="1:12" hidden="1">
      <c r="A67" s="11">
        <v>1302</v>
      </c>
      <c r="B67" s="12" t="s">
        <v>2466</v>
      </c>
      <c r="C67" s="12">
        <v>1019040809</v>
      </c>
      <c r="D67" s="12" t="s">
        <v>2467</v>
      </c>
      <c r="E67" s="12" t="s">
        <v>2341</v>
      </c>
      <c r="F67" s="12" t="s">
        <v>59</v>
      </c>
      <c r="G67" s="12" t="s">
        <v>44</v>
      </c>
      <c r="H67" s="13">
        <v>48000000</v>
      </c>
      <c r="I67" s="13">
        <v>48000000</v>
      </c>
      <c r="J67" s="14">
        <f>VLOOKUP(C67,[1]Hoja1!$C$4:$E$2840,3,0)</f>
        <v>44986.431817129633</v>
      </c>
      <c r="K67" s="15" t="s">
        <v>54</v>
      </c>
      <c r="L67" s="16">
        <f>VLOOKUP(C67,ACTAS!$D:$L,9,FALSE)</f>
        <v>1</v>
      </c>
    </row>
    <row r="68" spans="1:12" hidden="1">
      <c r="A68" s="11">
        <v>1303</v>
      </c>
      <c r="B68" s="12" t="s">
        <v>2468</v>
      </c>
      <c r="C68" s="12">
        <v>81740468</v>
      </c>
      <c r="D68" s="12" t="s">
        <v>2469</v>
      </c>
      <c r="E68" s="12" t="s">
        <v>2341</v>
      </c>
      <c r="F68" s="12" t="s">
        <v>52</v>
      </c>
      <c r="G68" s="12" t="s">
        <v>44</v>
      </c>
      <c r="H68" s="13">
        <v>30000000</v>
      </c>
      <c r="I68" s="13">
        <v>30000000</v>
      </c>
      <c r="J68" s="14">
        <f>VLOOKUP(C68,[1]Hoja1!$C$4:$E$2840,3,0)</f>
        <v>44986.433518518519</v>
      </c>
      <c r="K68" s="15" t="s">
        <v>84</v>
      </c>
      <c r="L68" s="16">
        <f>VLOOKUP(C68,ACTAS!$D:$L,9,FALSE)</f>
        <v>4</v>
      </c>
    </row>
    <row r="69" spans="1:12" ht="24" hidden="1">
      <c r="A69" s="11">
        <v>1304</v>
      </c>
      <c r="B69" s="12" t="s">
        <v>2470</v>
      </c>
      <c r="C69" s="12">
        <v>80142099</v>
      </c>
      <c r="D69" s="12" t="s">
        <v>2471</v>
      </c>
      <c r="E69" s="12" t="s">
        <v>2341</v>
      </c>
      <c r="F69" s="12" t="s">
        <v>59</v>
      </c>
      <c r="G69" s="12" t="s">
        <v>49</v>
      </c>
      <c r="H69" s="13">
        <v>150000000</v>
      </c>
      <c r="I69" s="13">
        <v>150000000</v>
      </c>
      <c r="J69" s="14">
        <f>VLOOKUP(C69,[1]Hoja1!$C$4:$E$2840,3,0)</f>
        <v>44986.43377314815</v>
      </c>
      <c r="K69" s="15" t="s">
        <v>54</v>
      </c>
      <c r="L69" s="16">
        <f>VLOOKUP(C69,ACTAS!$D:$L,9,FALSE)</f>
        <v>2</v>
      </c>
    </row>
    <row r="70" spans="1:12" hidden="1">
      <c r="A70" s="11">
        <v>1305</v>
      </c>
      <c r="B70" s="12" t="s">
        <v>2472</v>
      </c>
      <c r="C70" s="12">
        <v>1053810228</v>
      </c>
      <c r="D70" s="12" t="s">
        <v>2473</v>
      </c>
      <c r="E70" s="12" t="s">
        <v>2341</v>
      </c>
      <c r="F70" s="12" t="s">
        <v>59</v>
      </c>
      <c r="G70" s="12" t="s">
        <v>44</v>
      </c>
      <c r="H70" s="13">
        <v>47000000</v>
      </c>
      <c r="I70" s="13">
        <v>47000000</v>
      </c>
      <c r="J70" s="14">
        <f>VLOOKUP(C70,[1]Hoja1!$C$4:$E$2840,3,0)</f>
        <v>44986.438148148147</v>
      </c>
      <c r="K70" s="15" t="s">
        <v>54</v>
      </c>
      <c r="L70" s="16">
        <f>VLOOKUP(C70,ACTAS!$D:$L,9,FALSE)</f>
        <v>1</v>
      </c>
    </row>
    <row r="71" spans="1:12" hidden="1">
      <c r="A71" s="11">
        <v>1306</v>
      </c>
      <c r="B71" s="12" t="s">
        <v>2474</v>
      </c>
      <c r="C71" s="12">
        <v>1092910827</v>
      </c>
      <c r="D71" s="12" t="s">
        <v>2475</v>
      </c>
      <c r="E71" s="12" t="s">
        <v>2341</v>
      </c>
      <c r="F71" s="12" t="s">
        <v>38</v>
      </c>
      <c r="G71" s="12" t="s">
        <v>44</v>
      </c>
      <c r="H71" s="13">
        <v>32000000</v>
      </c>
      <c r="I71" s="13">
        <v>32000000</v>
      </c>
      <c r="J71" s="14">
        <f>VLOOKUP(C71,[1]Hoja1!$C$4:$E$2840,3,0)</f>
        <v>44986.438206018516</v>
      </c>
      <c r="K71" s="15" t="s">
        <v>54</v>
      </c>
      <c r="L71" s="16">
        <f>VLOOKUP(C71,ACTAS!$D:$L,9,FALSE)</f>
        <v>1</v>
      </c>
    </row>
    <row r="72" spans="1:12" hidden="1">
      <c r="A72" s="11">
        <v>1307</v>
      </c>
      <c r="B72" s="12" t="s">
        <v>2476</v>
      </c>
      <c r="C72" s="12">
        <v>41606758</v>
      </c>
      <c r="D72" s="12" t="s">
        <v>2477</v>
      </c>
      <c r="E72" s="12" t="s">
        <v>2341</v>
      </c>
      <c r="F72" s="12" t="s">
        <v>59</v>
      </c>
      <c r="G72" s="12" t="s">
        <v>44</v>
      </c>
      <c r="H72" s="13">
        <v>100000000</v>
      </c>
      <c r="I72" s="13">
        <v>100000000</v>
      </c>
      <c r="J72" s="14">
        <f>VLOOKUP(C72,[1]Hoja1!$C$4:$E$2840,3,0)</f>
        <v>44986.439074074071</v>
      </c>
      <c r="K72" s="15" t="s">
        <v>84</v>
      </c>
      <c r="L72" s="16">
        <f>VLOOKUP(C72,ACTAS!$D:$L,9,FALSE)</f>
        <v>6</v>
      </c>
    </row>
    <row r="73" spans="1:12" hidden="1">
      <c r="A73" s="11">
        <v>1308</v>
      </c>
      <c r="B73" s="12" t="s">
        <v>2478</v>
      </c>
      <c r="C73" s="12">
        <v>91519760</v>
      </c>
      <c r="D73" s="12" t="s">
        <v>2479</v>
      </c>
      <c r="E73" s="12" t="s">
        <v>2341</v>
      </c>
      <c r="F73" s="12" t="s">
        <v>59</v>
      </c>
      <c r="G73" s="12" t="s">
        <v>44</v>
      </c>
      <c r="H73" s="13">
        <v>72000000</v>
      </c>
      <c r="I73" s="13">
        <v>72000000</v>
      </c>
      <c r="J73" s="14">
        <f>VLOOKUP(C73,[1]Hoja1!$C$4:$E$2840,3,0)</f>
        <v>44986.439282407409</v>
      </c>
      <c r="K73" s="15" t="s">
        <v>54</v>
      </c>
      <c r="L73" s="16">
        <f>VLOOKUP(C73,ACTAS!$D:$L,9,FALSE)</f>
        <v>1</v>
      </c>
    </row>
    <row r="74" spans="1:12" hidden="1">
      <c r="A74" s="11">
        <v>1309</v>
      </c>
      <c r="B74" s="12" t="s">
        <v>2480</v>
      </c>
      <c r="C74" s="12">
        <v>13813897</v>
      </c>
      <c r="D74" s="12" t="s">
        <v>2481</v>
      </c>
      <c r="E74" s="12" t="s">
        <v>2341</v>
      </c>
      <c r="F74" s="12" t="s">
        <v>52</v>
      </c>
      <c r="G74" s="12" t="s">
        <v>44</v>
      </c>
      <c r="H74" s="13">
        <v>75000000</v>
      </c>
      <c r="I74" s="13">
        <v>75000000</v>
      </c>
      <c r="J74" s="14">
        <f>VLOOKUP(C74,[1]Hoja1!$C$4:$E$2840,3,0)</f>
        <v>44986.441643518519</v>
      </c>
      <c r="K74" s="15" t="s">
        <v>45</v>
      </c>
      <c r="L74" s="16">
        <f>VLOOKUP(C74,ACTAS!$D:$L,9,FALSE)</f>
        <v>4</v>
      </c>
    </row>
    <row r="75" spans="1:12" hidden="1">
      <c r="A75" s="11">
        <v>1310</v>
      </c>
      <c r="B75" s="12" t="s">
        <v>2482</v>
      </c>
      <c r="C75" s="12">
        <v>7187160</v>
      </c>
      <c r="D75" s="12" t="s">
        <v>2483</v>
      </c>
      <c r="E75" s="12" t="s">
        <v>2341</v>
      </c>
      <c r="F75" s="12" t="s">
        <v>59</v>
      </c>
      <c r="G75" s="12" t="s">
        <v>44</v>
      </c>
      <c r="H75" s="13">
        <v>72000000</v>
      </c>
      <c r="I75" s="13">
        <v>72000000</v>
      </c>
      <c r="J75" s="14">
        <f>VLOOKUP(C75,[1]Hoja1!$C$4:$E$2840,3,0)</f>
        <v>44986.444120370368</v>
      </c>
      <c r="K75" s="15" t="s">
        <v>54</v>
      </c>
      <c r="L75" s="16">
        <f>VLOOKUP(C75,ACTAS!$D:$L,9,FALSE)</f>
        <v>1</v>
      </c>
    </row>
    <row r="76" spans="1:12" hidden="1">
      <c r="A76" s="11">
        <v>1311</v>
      </c>
      <c r="B76" s="12" t="s">
        <v>2484</v>
      </c>
      <c r="C76" s="12">
        <v>17189287</v>
      </c>
      <c r="D76" s="12" t="s">
        <v>2485</v>
      </c>
      <c r="E76" s="12" t="s">
        <v>2341</v>
      </c>
      <c r="F76" s="12" t="s">
        <v>48</v>
      </c>
      <c r="G76" s="12" t="s">
        <v>53</v>
      </c>
      <c r="H76" s="13">
        <v>10000000</v>
      </c>
      <c r="I76" s="13">
        <v>10000000</v>
      </c>
      <c r="J76" s="14">
        <f>VLOOKUP(C76,[1]Hoja1!$C$4:$E$2840,3,0)</f>
        <v>44986.445335648146</v>
      </c>
      <c r="K76" s="15" t="s">
        <v>45</v>
      </c>
      <c r="L76" s="16">
        <f>VLOOKUP(C76,ACTAS!$D:$L,9,FALSE)</f>
        <v>3</v>
      </c>
    </row>
    <row r="77" spans="1:12" ht="24" hidden="1">
      <c r="A77" s="11">
        <v>1312</v>
      </c>
      <c r="B77" s="12" t="s">
        <v>2486</v>
      </c>
      <c r="C77" s="12">
        <v>83219319</v>
      </c>
      <c r="D77" s="12" t="s">
        <v>2487</v>
      </c>
      <c r="E77" s="12" t="s">
        <v>2341</v>
      </c>
      <c r="F77" s="12" t="s">
        <v>59</v>
      </c>
      <c r="G77" s="12" t="s">
        <v>49</v>
      </c>
      <c r="H77" s="13">
        <v>40000000</v>
      </c>
      <c r="I77" s="13">
        <v>40000000</v>
      </c>
      <c r="J77" s="14">
        <f>VLOOKUP(C77,[1]Hoja1!$C$4:$E$2840,3,0)</f>
        <v>44986.445671296293</v>
      </c>
      <c r="K77" s="15" t="s">
        <v>54</v>
      </c>
      <c r="L77" s="16">
        <f>VLOOKUP(C77,ACTAS!$D:$L,9,FALSE)</f>
        <v>1</v>
      </c>
    </row>
    <row r="78" spans="1:12" hidden="1">
      <c r="A78" s="11">
        <v>1313</v>
      </c>
      <c r="B78" s="12" t="s">
        <v>2488</v>
      </c>
      <c r="C78" s="12">
        <v>1022331792</v>
      </c>
      <c r="D78" s="12" t="s">
        <v>2489</v>
      </c>
      <c r="E78" s="12" t="s">
        <v>2341</v>
      </c>
      <c r="F78" s="12" t="s">
        <v>59</v>
      </c>
      <c r="G78" s="12" t="s">
        <v>44</v>
      </c>
      <c r="H78" s="13">
        <v>97000000</v>
      </c>
      <c r="I78" s="13">
        <v>97000000</v>
      </c>
      <c r="J78" s="14">
        <f>VLOOKUP(C78,[1]Hoja1!$C$4:$E$2840,3,0)</f>
        <v>44986.447418981479</v>
      </c>
      <c r="K78" s="15" t="s">
        <v>54</v>
      </c>
      <c r="L78" s="16">
        <f>VLOOKUP(C78,ACTAS!$D:$L,9,FALSE)</f>
        <v>3</v>
      </c>
    </row>
    <row r="79" spans="1:12" hidden="1">
      <c r="A79" s="11">
        <v>1314</v>
      </c>
      <c r="B79" s="12" t="s">
        <v>2490</v>
      </c>
      <c r="C79" s="12">
        <v>9432096</v>
      </c>
      <c r="D79" s="12" t="s">
        <v>2491</v>
      </c>
      <c r="E79" s="12" t="s">
        <v>2341</v>
      </c>
      <c r="F79" s="12" t="s">
        <v>59</v>
      </c>
      <c r="G79" s="12" t="s">
        <v>44</v>
      </c>
      <c r="H79" s="13">
        <v>70000000</v>
      </c>
      <c r="I79" s="13">
        <v>70000000</v>
      </c>
      <c r="J79" s="14">
        <f>VLOOKUP(C79,[1]Hoja1!$C$4:$E$2840,3,0)</f>
        <v>44987.586041666669</v>
      </c>
      <c r="K79" s="15" t="s">
        <v>54</v>
      </c>
      <c r="L79" s="16">
        <f>VLOOKUP(C79,ACTAS!$D:$L,9,FALSE)</f>
        <v>1</v>
      </c>
    </row>
    <row r="80" spans="1:12" hidden="1">
      <c r="A80" s="11">
        <v>1315</v>
      </c>
      <c r="B80" s="12" t="s">
        <v>2492</v>
      </c>
      <c r="C80" s="12">
        <v>66850329</v>
      </c>
      <c r="D80" s="12" t="s">
        <v>2493</v>
      </c>
      <c r="E80" s="12" t="s">
        <v>2341</v>
      </c>
      <c r="F80" s="12" t="s">
        <v>52</v>
      </c>
      <c r="G80" s="12" t="s">
        <v>44</v>
      </c>
      <c r="H80" s="13">
        <v>79000000</v>
      </c>
      <c r="I80" s="13">
        <v>79000000</v>
      </c>
      <c r="J80" s="14">
        <f>VLOOKUP(C80,[1]Hoja1!$C$4:$E$2840,3,0)</f>
        <v>44986.450243055559</v>
      </c>
      <c r="K80" s="15" t="s">
        <v>45</v>
      </c>
      <c r="L80" s="16">
        <f>VLOOKUP(C80,ACTAS!$D:$L,9,FALSE)</f>
        <v>3</v>
      </c>
    </row>
    <row r="81" spans="1:12" hidden="1">
      <c r="A81" s="11">
        <v>1316</v>
      </c>
      <c r="B81" s="12" t="s">
        <v>2494</v>
      </c>
      <c r="C81" s="12">
        <v>79719456</v>
      </c>
      <c r="D81" s="12" t="s">
        <v>2495</v>
      </c>
      <c r="E81" s="12" t="s">
        <v>2341</v>
      </c>
      <c r="F81" s="12" t="s">
        <v>48</v>
      </c>
      <c r="G81" s="12" t="s">
        <v>44</v>
      </c>
      <c r="H81" s="13">
        <v>75000000</v>
      </c>
      <c r="I81" s="13">
        <v>75000000</v>
      </c>
      <c r="J81" s="14">
        <f>VLOOKUP(C81,[1]Hoja1!$C$4:$E$2840,3,0)</f>
        <v>44986.451770833337</v>
      </c>
      <c r="K81" s="15" t="s">
        <v>45</v>
      </c>
      <c r="L81" s="16">
        <f>VLOOKUP(C81,ACTAS!$D:$L,9,FALSE)</f>
        <v>3</v>
      </c>
    </row>
    <row r="82" spans="1:12" hidden="1">
      <c r="A82" s="11">
        <v>1317</v>
      </c>
      <c r="B82" s="12" t="s">
        <v>2496</v>
      </c>
      <c r="C82" s="12">
        <v>1045048766</v>
      </c>
      <c r="D82" s="12" t="s">
        <v>2497</v>
      </c>
      <c r="E82" s="12" t="s">
        <v>2341</v>
      </c>
      <c r="F82" s="12" t="s">
        <v>59</v>
      </c>
      <c r="G82" s="12" t="s">
        <v>44</v>
      </c>
      <c r="H82" s="13">
        <v>47000000</v>
      </c>
      <c r="I82" s="13">
        <v>47000000</v>
      </c>
      <c r="J82" s="14">
        <f>VLOOKUP(C82,[1]Hoja1!$C$4:$E$2840,3,0)</f>
        <v>44986.45207175926</v>
      </c>
      <c r="K82" s="15" t="s">
        <v>54</v>
      </c>
      <c r="L82" s="16">
        <f>VLOOKUP(C82,ACTAS!$D:$L,9,FALSE)</f>
        <v>1</v>
      </c>
    </row>
    <row r="83" spans="1:12" hidden="1">
      <c r="A83" s="11">
        <v>1318</v>
      </c>
      <c r="B83" s="12" t="s">
        <v>2498</v>
      </c>
      <c r="C83" s="12">
        <v>3377690</v>
      </c>
      <c r="D83" s="12" t="s">
        <v>2499</v>
      </c>
      <c r="E83" s="12" t="s">
        <v>2341</v>
      </c>
      <c r="F83" s="12" t="s">
        <v>48</v>
      </c>
      <c r="G83" s="12" t="s">
        <v>53</v>
      </c>
      <c r="H83" s="13">
        <v>10000000</v>
      </c>
      <c r="I83" s="13">
        <v>10000000</v>
      </c>
      <c r="J83" s="14">
        <f>VLOOKUP(C83,[1]Hoja1!$C$4:$E$2840,3,0)</f>
        <v>44986.452256944445</v>
      </c>
      <c r="K83" s="15" t="s">
        <v>54</v>
      </c>
      <c r="L83" s="16">
        <f>VLOOKUP(C83,ACTAS!$D:$L,9,FALSE)</f>
        <v>2</v>
      </c>
    </row>
    <row r="84" spans="1:12" hidden="1">
      <c r="A84" s="11">
        <v>1319</v>
      </c>
      <c r="B84" s="12" t="s">
        <v>2500</v>
      </c>
      <c r="C84" s="12">
        <v>10542783</v>
      </c>
      <c r="D84" s="12" t="s">
        <v>2501</v>
      </c>
      <c r="E84" s="12" t="s">
        <v>2341</v>
      </c>
      <c r="F84" s="12" t="s">
        <v>38</v>
      </c>
      <c r="G84" s="12" t="s">
        <v>44</v>
      </c>
      <c r="H84" s="13">
        <v>70000000</v>
      </c>
      <c r="I84" s="13">
        <v>70000000</v>
      </c>
      <c r="J84" s="14">
        <f>VLOOKUP(C84,[1]Hoja1!$C$4:$E$2840,3,0)</f>
        <v>44986.452696759261</v>
      </c>
      <c r="K84" s="15" t="s">
        <v>45</v>
      </c>
      <c r="L84" s="16">
        <f>VLOOKUP(C84,ACTAS!$D:$L,9,FALSE)</f>
        <v>4</v>
      </c>
    </row>
    <row r="85" spans="1:12" hidden="1">
      <c r="A85" s="11">
        <v>1320</v>
      </c>
      <c r="B85" s="12" t="s">
        <v>2502</v>
      </c>
      <c r="C85" s="12">
        <v>80038282</v>
      </c>
      <c r="D85" s="12" t="s">
        <v>2503</v>
      </c>
      <c r="E85" s="12" t="s">
        <v>2341</v>
      </c>
      <c r="F85" s="12" t="s">
        <v>38</v>
      </c>
      <c r="G85" s="12" t="s">
        <v>53</v>
      </c>
      <c r="H85" s="13">
        <v>10000000</v>
      </c>
      <c r="I85" s="13">
        <v>10000000</v>
      </c>
      <c r="J85" s="14">
        <f>VLOOKUP(C85,[1]Hoja1!$C$4:$E$2840,3,0)</f>
        <v>44986.456354166665</v>
      </c>
      <c r="K85" s="15" t="s">
        <v>54</v>
      </c>
      <c r="L85" s="16">
        <f>VLOOKUP(C85,ACTAS!$D:$L,9,FALSE)</f>
        <v>1</v>
      </c>
    </row>
    <row r="86" spans="1:12" hidden="1">
      <c r="A86" s="11">
        <v>1321</v>
      </c>
      <c r="B86" s="12" t="s">
        <v>2504</v>
      </c>
      <c r="C86" s="12">
        <v>46457685</v>
      </c>
      <c r="D86" s="12" t="s">
        <v>2505</v>
      </c>
      <c r="E86" s="12" t="s">
        <v>2341</v>
      </c>
      <c r="F86" s="12" t="s">
        <v>48</v>
      </c>
      <c r="G86" s="12" t="s">
        <v>44</v>
      </c>
      <c r="H86" s="13">
        <v>65000000</v>
      </c>
      <c r="I86" s="13">
        <v>65000000</v>
      </c>
      <c r="J86" s="14">
        <f>VLOOKUP(C86,[1]Hoja1!$C$4:$E$2840,3,0)</f>
        <v>44986.45652777778</v>
      </c>
      <c r="K86" s="15" t="s">
        <v>54</v>
      </c>
      <c r="L86" s="16">
        <f>VLOOKUP(C86,ACTAS!$D:$L,9,FALSE)</f>
        <v>2</v>
      </c>
    </row>
    <row r="87" spans="1:12" hidden="1">
      <c r="A87" s="11">
        <v>1322</v>
      </c>
      <c r="B87" s="12" t="s">
        <v>2506</v>
      </c>
      <c r="C87" s="12">
        <v>63392102</v>
      </c>
      <c r="D87" s="12" t="s">
        <v>2507</v>
      </c>
      <c r="E87" s="12" t="s">
        <v>2341</v>
      </c>
      <c r="F87" s="12" t="s">
        <v>59</v>
      </c>
      <c r="G87" s="12" t="s">
        <v>44</v>
      </c>
      <c r="H87" s="13">
        <v>26000000</v>
      </c>
      <c r="I87" s="13">
        <v>26000000</v>
      </c>
      <c r="J87" s="14">
        <f>VLOOKUP(C87,[1]Hoja1!$C$4:$E$2840,3,0)</f>
        <v>44986.45684027778</v>
      </c>
      <c r="K87" s="15" t="s">
        <v>45</v>
      </c>
      <c r="L87" s="16">
        <f>VLOOKUP(C87,ACTAS!$D:$L,9,FALSE)</f>
        <v>4</v>
      </c>
    </row>
    <row r="88" spans="1:12" hidden="1">
      <c r="A88" s="11">
        <v>1323</v>
      </c>
      <c r="B88" s="12" t="s">
        <v>2508</v>
      </c>
      <c r="C88" s="12">
        <v>93414466</v>
      </c>
      <c r="D88" s="12" t="s">
        <v>2509</v>
      </c>
      <c r="E88" s="12" t="s">
        <v>2341</v>
      </c>
      <c r="F88" s="12" t="s">
        <v>59</v>
      </c>
      <c r="G88" s="12" t="s">
        <v>44</v>
      </c>
      <c r="H88" s="13">
        <v>150000000</v>
      </c>
      <c r="I88" s="13">
        <v>150000000</v>
      </c>
      <c r="J88" s="14">
        <f>VLOOKUP(C88,[1]Hoja1!$C$4:$E$2840,3,0)</f>
        <v>44986.458055555559</v>
      </c>
      <c r="K88" s="15" t="s">
        <v>45</v>
      </c>
      <c r="L88" s="16">
        <f>VLOOKUP(C88,ACTAS!$D:$L,9,FALSE)</f>
        <v>4</v>
      </c>
    </row>
    <row r="89" spans="1:12" hidden="1">
      <c r="A89" s="11">
        <v>1324</v>
      </c>
      <c r="B89" s="12" t="s">
        <v>2510</v>
      </c>
      <c r="C89" s="12">
        <v>1053610987</v>
      </c>
      <c r="D89" s="12" t="s">
        <v>2511</v>
      </c>
      <c r="E89" s="12" t="s">
        <v>2341</v>
      </c>
      <c r="F89" s="12" t="s">
        <v>38</v>
      </c>
      <c r="G89" s="12" t="s">
        <v>53</v>
      </c>
      <c r="H89" s="13">
        <v>5000000</v>
      </c>
      <c r="I89" s="13">
        <v>5000000</v>
      </c>
      <c r="J89" s="14">
        <f>VLOOKUP(C89,[1]Hoja1!$C$4:$E$2840,3,0)</f>
        <v>44986.458240740743</v>
      </c>
      <c r="K89" s="15" t="s">
        <v>54</v>
      </c>
      <c r="L89" s="16">
        <f>VLOOKUP(C89,ACTAS!$D:$L,9,FALSE)</f>
        <v>2</v>
      </c>
    </row>
    <row r="90" spans="1:12" hidden="1">
      <c r="A90" s="11">
        <v>1325</v>
      </c>
      <c r="B90" s="12" t="s">
        <v>2512</v>
      </c>
      <c r="C90" s="12">
        <v>1017125948</v>
      </c>
      <c r="D90" s="12" t="s">
        <v>2513</v>
      </c>
      <c r="E90" s="12" t="s">
        <v>2341</v>
      </c>
      <c r="F90" s="12" t="s">
        <v>52</v>
      </c>
      <c r="G90" s="12" t="s">
        <v>44</v>
      </c>
      <c r="H90" s="13">
        <v>26000000</v>
      </c>
      <c r="I90" s="13">
        <v>26000000</v>
      </c>
      <c r="J90" s="14">
        <f>VLOOKUP(C90,[1]Hoja1!$C$4:$E$2840,3,0)</f>
        <v>44986.460613425923</v>
      </c>
      <c r="K90" s="15" t="s">
        <v>54</v>
      </c>
      <c r="L90" s="16">
        <f>VLOOKUP(C90,ACTAS!$D:$L,9,FALSE)</f>
        <v>1</v>
      </c>
    </row>
    <row r="91" spans="1:12" ht="24" hidden="1">
      <c r="A91" s="11">
        <v>1326</v>
      </c>
      <c r="B91" s="12" t="s">
        <v>2514</v>
      </c>
      <c r="C91" s="12">
        <v>2230759</v>
      </c>
      <c r="D91" s="12" t="s">
        <v>2515</v>
      </c>
      <c r="E91" s="12" t="s">
        <v>2341</v>
      </c>
      <c r="F91" s="12" t="s">
        <v>52</v>
      </c>
      <c r="G91" s="12" t="s">
        <v>49</v>
      </c>
      <c r="H91" s="13">
        <v>93000000</v>
      </c>
      <c r="I91" s="13">
        <v>93000000</v>
      </c>
      <c r="J91" s="14">
        <f>VLOOKUP(C91,[1]Hoja1!$C$4:$E$2840,3,0)</f>
        <v>44986.461423611108</v>
      </c>
      <c r="K91" s="15" t="s">
        <v>54</v>
      </c>
      <c r="L91" s="16">
        <f>VLOOKUP(C91,ACTAS!$D:$L,9,FALSE)</f>
        <v>1</v>
      </c>
    </row>
    <row r="92" spans="1:12" hidden="1">
      <c r="A92" s="11">
        <v>1327</v>
      </c>
      <c r="B92" s="12" t="s">
        <v>2516</v>
      </c>
      <c r="C92" s="12">
        <v>93439670</v>
      </c>
      <c r="D92" s="12" t="s">
        <v>2517</v>
      </c>
      <c r="E92" s="12" t="s">
        <v>2341</v>
      </c>
      <c r="F92" s="12" t="s">
        <v>62</v>
      </c>
      <c r="G92" s="12" t="s">
        <v>53</v>
      </c>
      <c r="H92" s="13">
        <v>10000000</v>
      </c>
      <c r="I92" s="13">
        <v>10000000</v>
      </c>
      <c r="J92" s="14">
        <f>VLOOKUP(C92,[1]Hoja1!$C$4:$E$2840,3,0)</f>
        <v>44986.466192129628</v>
      </c>
      <c r="K92" s="15" t="s">
        <v>54</v>
      </c>
      <c r="L92" s="16">
        <f>VLOOKUP(C92,ACTAS!$D:$L,9,FALSE)</f>
        <v>2</v>
      </c>
    </row>
    <row r="93" spans="1:12" ht="24" hidden="1">
      <c r="A93" s="11">
        <v>1328</v>
      </c>
      <c r="B93" s="12" t="s">
        <v>2518</v>
      </c>
      <c r="C93" s="12">
        <v>80004402</v>
      </c>
      <c r="D93" s="12" t="s">
        <v>2519</v>
      </c>
      <c r="E93" s="12" t="s">
        <v>2341</v>
      </c>
      <c r="F93" s="12" t="s">
        <v>38</v>
      </c>
      <c r="G93" s="12" t="s">
        <v>106</v>
      </c>
      <c r="H93" s="13">
        <v>10000000</v>
      </c>
      <c r="I93" s="13">
        <v>10000000</v>
      </c>
      <c r="J93" s="14">
        <f>VLOOKUP(C93,[1]Hoja1!$C$4:$E$2840,3,0)</f>
        <v>44986.466226851851</v>
      </c>
      <c r="K93" s="15" t="s">
        <v>54</v>
      </c>
      <c r="L93" s="16">
        <f>VLOOKUP(C93,ACTAS!$D:$L,9,FALSE)</f>
        <v>1</v>
      </c>
    </row>
    <row r="94" spans="1:12" ht="24" hidden="1">
      <c r="A94" s="11">
        <v>1329</v>
      </c>
      <c r="B94" s="12" t="s">
        <v>2520</v>
      </c>
      <c r="C94" s="12">
        <v>80152565</v>
      </c>
      <c r="D94" s="12" t="s">
        <v>2521</v>
      </c>
      <c r="E94" s="12" t="s">
        <v>2341</v>
      </c>
      <c r="F94" s="12" t="s">
        <v>48</v>
      </c>
      <c r="G94" s="12" t="s">
        <v>49</v>
      </c>
      <c r="H94" s="13">
        <v>138000000</v>
      </c>
      <c r="I94" s="13">
        <v>138000000</v>
      </c>
      <c r="J94" s="14">
        <f>VLOOKUP(C94,[1]Hoja1!$C$4:$E$2840,3,0)</f>
        <v>44986.469236111108</v>
      </c>
      <c r="K94" s="15" t="s">
        <v>54</v>
      </c>
      <c r="L94" s="16">
        <f>VLOOKUP(C94,ACTAS!$D:$L,9,FALSE)</f>
        <v>2</v>
      </c>
    </row>
    <row r="95" spans="1:12" hidden="1">
      <c r="A95" s="11">
        <v>1330</v>
      </c>
      <c r="B95" s="12" t="s">
        <v>2522</v>
      </c>
      <c r="C95" s="12">
        <v>15879007</v>
      </c>
      <c r="D95" s="12" t="s">
        <v>2523</v>
      </c>
      <c r="E95" s="12" t="s">
        <v>2341</v>
      </c>
      <c r="F95" s="12" t="s">
        <v>59</v>
      </c>
      <c r="G95" s="12" t="s">
        <v>44</v>
      </c>
      <c r="H95" s="13">
        <v>100000000</v>
      </c>
      <c r="I95" s="13">
        <v>100000000</v>
      </c>
      <c r="J95" s="14">
        <f>VLOOKUP(C95,[1]Hoja1!$C$4:$E$2840,3,0)</f>
        <v>44986.470509259256</v>
      </c>
      <c r="K95" s="15" t="s">
        <v>54</v>
      </c>
      <c r="L95" s="16">
        <f>VLOOKUP(C95,ACTAS!$D:$L,9,FALSE)</f>
        <v>1</v>
      </c>
    </row>
    <row r="96" spans="1:12" hidden="1">
      <c r="A96" s="11">
        <v>1331</v>
      </c>
      <c r="B96" s="12" t="s">
        <v>2524</v>
      </c>
      <c r="C96" s="12">
        <v>93414223</v>
      </c>
      <c r="D96" s="12" t="s">
        <v>2525</v>
      </c>
      <c r="E96" s="12" t="s">
        <v>2341</v>
      </c>
      <c r="F96" s="12" t="s">
        <v>52</v>
      </c>
      <c r="G96" s="12" t="s">
        <v>44</v>
      </c>
      <c r="H96" s="13">
        <v>60000000</v>
      </c>
      <c r="I96" s="13">
        <v>60000000</v>
      </c>
      <c r="J96" s="14">
        <f>VLOOKUP(C96,[1]Hoja1!$C$4:$E$2840,3,0)</f>
        <v>44986.470914351848</v>
      </c>
      <c r="K96" s="15" t="s">
        <v>45</v>
      </c>
      <c r="L96" s="16">
        <f>VLOOKUP(C96,ACTAS!$D:$L,9,FALSE)</f>
        <v>4</v>
      </c>
    </row>
    <row r="97" spans="1:12" ht="24" hidden="1">
      <c r="A97" s="11">
        <v>1332</v>
      </c>
      <c r="B97" s="12" t="s">
        <v>2526</v>
      </c>
      <c r="C97" s="12">
        <v>80202480</v>
      </c>
      <c r="D97" s="12" t="s">
        <v>2527</v>
      </c>
      <c r="E97" s="12" t="s">
        <v>2341</v>
      </c>
      <c r="F97" s="12" t="s">
        <v>59</v>
      </c>
      <c r="G97" s="12" t="s">
        <v>49</v>
      </c>
      <c r="H97" s="13">
        <v>68000000</v>
      </c>
      <c r="I97" s="13">
        <v>68000000</v>
      </c>
      <c r="J97" s="14">
        <f>VLOOKUP(C97,[1]Hoja1!$C$4:$E$2840,3,0)</f>
        <v>44986.476863425924</v>
      </c>
      <c r="K97" s="15" t="s">
        <v>54</v>
      </c>
      <c r="L97" s="16">
        <f>VLOOKUP(C97,ACTAS!$D:$L,9,FALSE)</f>
        <v>5</v>
      </c>
    </row>
    <row r="98" spans="1:12" hidden="1">
      <c r="A98" s="11">
        <v>1333</v>
      </c>
      <c r="B98" s="12" t="s">
        <v>2528</v>
      </c>
      <c r="C98" s="12">
        <v>46365934</v>
      </c>
      <c r="D98" s="12" t="s">
        <v>2529</v>
      </c>
      <c r="E98" s="12" t="s">
        <v>2341</v>
      </c>
      <c r="F98" s="12" t="s">
        <v>48</v>
      </c>
      <c r="G98" s="12" t="s">
        <v>44</v>
      </c>
      <c r="H98" s="13">
        <v>50000000</v>
      </c>
      <c r="I98" s="13">
        <v>50000000</v>
      </c>
      <c r="J98" s="14">
        <f>VLOOKUP(C98,[1]Hoja1!$C$4:$E$2840,3,0)</f>
        <v>44986.476967592593</v>
      </c>
      <c r="K98" s="15" t="s">
        <v>45</v>
      </c>
      <c r="L98" s="16">
        <f>VLOOKUP(C98,ACTAS!$D:$L,9,FALSE)</f>
        <v>3</v>
      </c>
    </row>
    <row r="99" spans="1:12" ht="24" hidden="1">
      <c r="A99" s="11">
        <v>1334</v>
      </c>
      <c r="B99" s="12" t="s">
        <v>2530</v>
      </c>
      <c r="C99" s="12">
        <v>91111896</v>
      </c>
      <c r="D99" s="12" t="s">
        <v>2531</v>
      </c>
      <c r="E99" s="12" t="s">
        <v>2341</v>
      </c>
      <c r="F99" s="12" t="s">
        <v>52</v>
      </c>
      <c r="G99" s="12" t="s">
        <v>49</v>
      </c>
      <c r="H99" s="13">
        <v>101000000</v>
      </c>
      <c r="I99" s="13">
        <v>101000000</v>
      </c>
      <c r="J99" s="14">
        <f>VLOOKUP(C99,[1]Hoja1!$C$4:$E$2840,3,0)</f>
        <v>44986.477349537039</v>
      </c>
      <c r="K99" s="15" t="s">
        <v>54</v>
      </c>
      <c r="L99" s="16">
        <f>VLOOKUP(C99,ACTAS!$D:$L,9,FALSE)</f>
        <v>1</v>
      </c>
    </row>
    <row r="100" spans="1:12" hidden="1">
      <c r="A100" s="11">
        <v>1335</v>
      </c>
      <c r="B100" s="12" t="s">
        <v>2532</v>
      </c>
      <c r="C100" s="12">
        <v>19355419</v>
      </c>
      <c r="D100" s="12" t="s">
        <v>2533</v>
      </c>
      <c r="E100" s="12" t="s">
        <v>2341</v>
      </c>
      <c r="F100" s="12" t="s">
        <v>59</v>
      </c>
      <c r="G100" s="12" t="s">
        <v>44</v>
      </c>
      <c r="H100" s="13">
        <v>30000000</v>
      </c>
      <c r="I100" s="13">
        <v>30000000</v>
      </c>
      <c r="J100" s="14">
        <f>VLOOKUP(C100,[1]Hoja1!$C$4:$E$2840,3,0)</f>
        <v>44986.478263888886</v>
      </c>
      <c r="K100" s="15" t="s">
        <v>45</v>
      </c>
      <c r="L100" s="16">
        <f>VLOOKUP(C100,ACTAS!$D:$L,9,FALSE)</f>
        <v>4</v>
      </c>
    </row>
    <row r="101" spans="1:12" hidden="1">
      <c r="A101" s="11">
        <v>1336</v>
      </c>
      <c r="B101" s="12" t="s">
        <v>2534</v>
      </c>
      <c r="C101" s="12">
        <v>93089194</v>
      </c>
      <c r="D101" s="12" t="s">
        <v>2535</v>
      </c>
      <c r="E101" s="12" t="s">
        <v>2341</v>
      </c>
      <c r="F101" s="12" t="s">
        <v>38</v>
      </c>
      <c r="G101" s="12" t="s">
        <v>53</v>
      </c>
      <c r="H101" s="13">
        <v>10000000</v>
      </c>
      <c r="I101" s="13">
        <v>10000000</v>
      </c>
      <c r="J101" s="14">
        <f>VLOOKUP(C101,[1]Hoja1!$C$4:$E$2840,3,0)</f>
        <v>44986.480405092596</v>
      </c>
      <c r="K101" s="15" t="s">
        <v>45</v>
      </c>
      <c r="L101" s="16">
        <f>VLOOKUP(C101,ACTAS!$D:$L,9,FALSE)</f>
        <v>4</v>
      </c>
    </row>
    <row r="102" spans="1:12" hidden="1">
      <c r="A102" s="11">
        <v>1337</v>
      </c>
      <c r="B102" s="12" t="s">
        <v>2536</v>
      </c>
      <c r="C102" s="12">
        <v>86055171</v>
      </c>
      <c r="D102" s="12" t="s">
        <v>2537</v>
      </c>
      <c r="E102" s="12" t="s">
        <v>2341</v>
      </c>
      <c r="F102" s="12" t="s">
        <v>38</v>
      </c>
      <c r="G102" s="12" t="s">
        <v>44</v>
      </c>
      <c r="H102" s="13">
        <v>11000000</v>
      </c>
      <c r="I102" s="13">
        <v>11000000</v>
      </c>
      <c r="J102" s="14">
        <f>VLOOKUP(C102,[1]Hoja1!$C$4:$E$2840,3,0)</f>
        <v>44986.481550925928</v>
      </c>
      <c r="K102" s="15" t="s">
        <v>54</v>
      </c>
      <c r="L102" s="16">
        <f>VLOOKUP(C102,ACTAS!$D:$L,9,FALSE)</f>
        <v>1</v>
      </c>
    </row>
    <row r="103" spans="1:12" hidden="1">
      <c r="A103" s="11">
        <v>1338</v>
      </c>
      <c r="B103" s="12" t="s">
        <v>2538</v>
      </c>
      <c r="C103" s="12">
        <v>80054791</v>
      </c>
      <c r="D103" s="12" t="s">
        <v>2539</v>
      </c>
      <c r="E103" s="12" t="s">
        <v>2341</v>
      </c>
      <c r="F103" s="12" t="s">
        <v>52</v>
      </c>
      <c r="G103" s="12" t="s">
        <v>44</v>
      </c>
      <c r="H103" s="13">
        <v>20000000</v>
      </c>
      <c r="I103" s="13">
        <v>20000000</v>
      </c>
      <c r="J103" s="14">
        <f>VLOOKUP(C103,[1]Hoja1!$C$4:$E$2840,3,0)</f>
        <v>44986.482199074075</v>
      </c>
      <c r="K103" s="15" t="s">
        <v>45</v>
      </c>
      <c r="L103" s="16">
        <f>VLOOKUP(C103,ACTAS!$D:$L,9,FALSE)</f>
        <v>4</v>
      </c>
    </row>
    <row r="104" spans="1:12" hidden="1">
      <c r="A104" s="11">
        <v>1339</v>
      </c>
      <c r="B104" s="12" t="s">
        <v>2540</v>
      </c>
      <c r="C104" s="12">
        <v>1121914954</v>
      </c>
      <c r="D104" s="12" t="s">
        <v>2541</v>
      </c>
      <c r="E104" s="12" t="s">
        <v>2341</v>
      </c>
      <c r="F104" s="12" t="s">
        <v>59</v>
      </c>
      <c r="G104" s="12" t="s">
        <v>44</v>
      </c>
      <c r="H104" s="13">
        <v>49000000</v>
      </c>
      <c r="I104" s="13">
        <v>49000000</v>
      </c>
      <c r="J104" s="14">
        <f>VLOOKUP(C104,[1]Hoja1!$C$4:$E$2840,3,0)</f>
        <v>44986.482569444444</v>
      </c>
      <c r="K104" s="15" t="s">
        <v>54</v>
      </c>
      <c r="L104" s="16">
        <f>VLOOKUP(C104,ACTAS!$D:$L,9,FALSE)</f>
        <v>2</v>
      </c>
    </row>
    <row r="105" spans="1:12" hidden="1">
      <c r="A105" s="11">
        <v>1340</v>
      </c>
      <c r="B105" s="12" t="s">
        <v>2542</v>
      </c>
      <c r="C105" s="12">
        <v>77013294</v>
      </c>
      <c r="D105" s="12" t="s">
        <v>2543</v>
      </c>
      <c r="E105" s="12" t="s">
        <v>2341</v>
      </c>
      <c r="F105" s="12" t="s">
        <v>59</v>
      </c>
      <c r="G105" s="12" t="s">
        <v>44</v>
      </c>
      <c r="H105" s="13">
        <v>72000000</v>
      </c>
      <c r="I105" s="13">
        <v>72000000</v>
      </c>
      <c r="J105" s="14">
        <f>VLOOKUP(C105,[1]Hoja1!$C$4:$E$2840,3,0)</f>
        <v>44986.484560185185</v>
      </c>
      <c r="K105" s="15" t="s">
        <v>45</v>
      </c>
      <c r="L105" s="16">
        <f>VLOOKUP(C105,ACTAS!$D:$L,9,FALSE)</f>
        <v>6</v>
      </c>
    </row>
    <row r="106" spans="1:12" hidden="1">
      <c r="A106" s="11">
        <v>1341</v>
      </c>
      <c r="B106" s="12" t="s">
        <v>2544</v>
      </c>
      <c r="C106" s="12">
        <v>1020738334</v>
      </c>
      <c r="D106" s="12" t="s">
        <v>2545</v>
      </c>
      <c r="E106" s="12" t="s">
        <v>2341</v>
      </c>
      <c r="F106" s="12" t="s">
        <v>59</v>
      </c>
      <c r="G106" s="12" t="s">
        <v>44</v>
      </c>
      <c r="H106" s="13">
        <v>81000000</v>
      </c>
      <c r="I106" s="13">
        <v>81000000</v>
      </c>
      <c r="J106" s="14">
        <f>VLOOKUP(C106,[1]Hoja1!$C$4:$E$2840,3,0)</f>
        <v>44986.485300925924</v>
      </c>
      <c r="K106" s="15" t="s">
        <v>54</v>
      </c>
      <c r="L106" s="16">
        <f>VLOOKUP(C106,ACTAS!$D:$L,9,FALSE)</f>
        <v>1</v>
      </c>
    </row>
    <row r="107" spans="1:12" hidden="1">
      <c r="A107" s="11">
        <v>1342</v>
      </c>
      <c r="B107" s="12" t="s">
        <v>2546</v>
      </c>
      <c r="C107" s="12">
        <v>79325582</v>
      </c>
      <c r="D107" s="12" t="s">
        <v>2547</v>
      </c>
      <c r="E107" s="12" t="s">
        <v>2341</v>
      </c>
      <c r="F107" s="12" t="s">
        <v>48</v>
      </c>
      <c r="G107" s="12" t="s">
        <v>44</v>
      </c>
      <c r="H107" s="13">
        <v>35000000</v>
      </c>
      <c r="I107" s="13">
        <v>35000000</v>
      </c>
      <c r="J107" s="14">
        <f>VLOOKUP(C107,[1]Hoja1!$C$4:$E$2840,3,0)</f>
        <v>44986.486759259256</v>
      </c>
      <c r="K107" s="15" t="s">
        <v>45</v>
      </c>
      <c r="L107" s="16">
        <f>VLOOKUP(C107,ACTAS!$D:$L,9,FALSE)</f>
        <v>4</v>
      </c>
    </row>
    <row r="108" spans="1:12" hidden="1">
      <c r="A108" s="11">
        <v>1343</v>
      </c>
      <c r="B108" s="12" t="s">
        <v>2548</v>
      </c>
      <c r="C108" s="12">
        <v>79107443</v>
      </c>
      <c r="D108" s="12" t="s">
        <v>2549</v>
      </c>
      <c r="E108" s="12" t="s">
        <v>2341</v>
      </c>
      <c r="F108" s="12" t="s">
        <v>52</v>
      </c>
      <c r="G108" s="12" t="s">
        <v>44</v>
      </c>
      <c r="H108" s="13">
        <v>86000000</v>
      </c>
      <c r="I108" s="13">
        <v>86000000</v>
      </c>
      <c r="J108" s="14">
        <f>VLOOKUP(C108,[1]Hoja1!$C$4:$E$2840,3,0)</f>
        <v>44986.491782407407</v>
      </c>
      <c r="K108" s="15" t="s">
        <v>45</v>
      </c>
      <c r="L108" s="16">
        <f>VLOOKUP(C108,ACTAS!$D:$L,9,FALSE)</f>
        <v>4</v>
      </c>
    </row>
    <row r="109" spans="1:12" hidden="1">
      <c r="A109" s="11">
        <v>1344</v>
      </c>
      <c r="B109" s="12" t="s">
        <v>2550</v>
      </c>
      <c r="C109" s="12">
        <v>74080777</v>
      </c>
      <c r="D109" s="12" t="s">
        <v>2551</v>
      </c>
      <c r="E109" s="12" t="s">
        <v>2341</v>
      </c>
      <c r="F109" s="12" t="s">
        <v>38</v>
      </c>
      <c r="G109" s="12" t="s">
        <v>44</v>
      </c>
      <c r="H109" s="13">
        <v>16000000</v>
      </c>
      <c r="I109" s="13">
        <v>16000000</v>
      </c>
      <c r="J109" s="14">
        <f>VLOOKUP(C109,[1]Hoja1!$C$4:$E$2840,3,0)</f>
        <v>44986.494618055556</v>
      </c>
      <c r="K109" s="15" t="s">
        <v>54</v>
      </c>
      <c r="L109" s="16">
        <f>VLOOKUP(C109,ACTAS!$D:$L,9,FALSE)</f>
        <v>2</v>
      </c>
    </row>
    <row r="110" spans="1:12" hidden="1">
      <c r="A110" s="11">
        <v>1345</v>
      </c>
      <c r="B110" s="12" t="s">
        <v>2552</v>
      </c>
      <c r="C110" s="12">
        <v>25221290</v>
      </c>
      <c r="D110" s="12" t="s">
        <v>2553</v>
      </c>
      <c r="E110" s="12" t="s">
        <v>2341</v>
      </c>
      <c r="F110" s="12" t="s">
        <v>59</v>
      </c>
      <c r="G110" s="12" t="s">
        <v>44</v>
      </c>
      <c r="H110" s="13">
        <v>73000000</v>
      </c>
      <c r="I110" s="13">
        <v>73000000</v>
      </c>
      <c r="J110" s="14">
        <f>VLOOKUP(C110,[1]Hoja1!$C$4:$E$2840,3,0)</f>
        <v>44986.49491898148</v>
      </c>
      <c r="K110" s="15" t="s">
        <v>45</v>
      </c>
      <c r="L110" s="16">
        <f>VLOOKUP(C110,ACTAS!$D:$L,9,FALSE)</f>
        <v>4</v>
      </c>
    </row>
    <row r="111" spans="1:12" hidden="1">
      <c r="A111" s="11">
        <v>1346</v>
      </c>
      <c r="B111" s="12" t="s">
        <v>2554</v>
      </c>
      <c r="C111" s="12">
        <v>80220133</v>
      </c>
      <c r="D111" s="12" t="s">
        <v>2555</v>
      </c>
      <c r="E111" s="12" t="s">
        <v>2341</v>
      </c>
      <c r="F111" s="12" t="s">
        <v>38</v>
      </c>
      <c r="G111" s="12" t="s">
        <v>44</v>
      </c>
      <c r="H111" s="13">
        <v>40000000</v>
      </c>
      <c r="I111" s="13">
        <v>40000000</v>
      </c>
      <c r="J111" s="14">
        <f>VLOOKUP(C111,[1]Hoja1!$C$4:$E$2840,3,0)</f>
        <v>44986.494988425926</v>
      </c>
      <c r="K111" s="15" t="s">
        <v>45</v>
      </c>
      <c r="L111" s="16">
        <f>VLOOKUP(C111,ACTAS!$D:$L,9,FALSE)</f>
        <v>4</v>
      </c>
    </row>
    <row r="112" spans="1:12" hidden="1">
      <c r="A112" s="11">
        <v>1347</v>
      </c>
      <c r="B112" s="12" t="s">
        <v>2556</v>
      </c>
      <c r="C112" s="12">
        <v>75066918</v>
      </c>
      <c r="D112" s="12" t="s">
        <v>2557</v>
      </c>
      <c r="E112" s="12" t="s">
        <v>2341</v>
      </c>
      <c r="F112" s="12" t="s">
        <v>59</v>
      </c>
      <c r="G112" s="12" t="s">
        <v>44</v>
      </c>
      <c r="H112" s="13">
        <v>35000000</v>
      </c>
      <c r="I112" s="13">
        <v>35000000</v>
      </c>
      <c r="J112" s="14">
        <f>VLOOKUP(C112,[1]Hoja1!$C$4:$E$2840,3,0)</f>
        <v>44986.495717592596</v>
      </c>
      <c r="K112" s="15" t="s">
        <v>45</v>
      </c>
      <c r="L112" s="16">
        <f>VLOOKUP(C112,ACTAS!$D:$L,9,FALSE)</f>
        <v>4</v>
      </c>
    </row>
    <row r="113" spans="1:12" hidden="1">
      <c r="A113" s="11">
        <v>1348</v>
      </c>
      <c r="B113" s="12" t="s">
        <v>2558</v>
      </c>
      <c r="C113" s="12">
        <v>94288562</v>
      </c>
      <c r="D113" s="12" t="s">
        <v>2559</v>
      </c>
      <c r="E113" s="12" t="s">
        <v>2341</v>
      </c>
      <c r="F113" s="12" t="s">
        <v>38</v>
      </c>
      <c r="G113" s="12" t="s">
        <v>53</v>
      </c>
      <c r="H113" s="13">
        <v>4000000</v>
      </c>
      <c r="I113" s="13">
        <v>4000000</v>
      </c>
      <c r="J113" s="14">
        <f>VLOOKUP(C113,[1]Hoja1!$C$4:$E$2840,3,0)</f>
        <v>44986.497673611113</v>
      </c>
      <c r="K113" s="15" t="s">
        <v>54</v>
      </c>
      <c r="L113" s="16">
        <f>VLOOKUP(C113,ACTAS!$D:$L,9,FALSE)</f>
        <v>2</v>
      </c>
    </row>
    <row r="114" spans="1:12" hidden="1">
      <c r="A114" s="11">
        <v>1349</v>
      </c>
      <c r="B114" s="12" t="s">
        <v>2560</v>
      </c>
      <c r="C114" s="12">
        <v>93376244</v>
      </c>
      <c r="D114" s="12" t="s">
        <v>2561</v>
      </c>
      <c r="E114" s="12" t="s">
        <v>2341</v>
      </c>
      <c r="F114" s="12" t="s">
        <v>38</v>
      </c>
      <c r="G114" s="12" t="s">
        <v>44</v>
      </c>
      <c r="H114" s="13">
        <v>42000000</v>
      </c>
      <c r="I114" s="13">
        <v>42000000</v>
      </c>
      <c r="J114" s="14">
        <f>VLOOKUP(C114,[1]Hoja1!$C$4:$E$2840,3,0)</f>
        <v>44986.499050925922</v>
      </c>
      <c r="K114" s="15" t="s">
        <v>45</v>
      </c>
      <c r="L114" s="16">
        <f>VLOOKUP(C114,ACTAS!$D:$L,9,FALSE)</f>
        <v>3</v>
      </c>
    </row>
    <row r="115" spans="1:12" hidden="1">
      <c r="A115" s="11">
        <v>1350</v>
      </c>
      <c r="B115" s="12" t="s">
        <v>2562</v>
      </c>
      <c r="C115" s="12">
        <v>75087623</v>
      </c>
      <c r="D115" s="12" t="s">
        <v>2563</v>
      </c>
      <c r="E115" s="12" t="s">
        <v>2341</v>
      </c>
      <c r="F115" s="12" t="s">
        <v>52</v>
      </c>
      <c r="G115" s="12" t="s">
        <v>44</v>
      </c>
      <c r="H115" s="13">
        <v>12000000</v>
      </c>
      <c r="I115" s="13">
        <v>12000000</v>
      </c>
      <c r="J115" s="14">
        <f>VLOOKUP(C115,[1]Hoja1!$C$4:$E$2840,3,0)</f>
        <v>44986.499479166669</v>
      </c>
      <c r="K115" s="15" t="s">
        <v>45</v>
      </c>
      <c r="L115" s="16">
        <f>VLOOKUP(C115,ACTAS!$D:$L,9,FALSE)</f>
        <v>4</v>
      </c>
    </row>
    <row r="116" spans="1:12" hidden="1">
      <c r="A116" s="11">
        <v>1351</v>
      </c>
      <c r="B116" s="12" t="s">
        <v>2564</v>
      </c>
      <c r="C116" s="12">
        <v>1049482858</v>
      </c>
      <c r="D116" s="12" t="s">
        <v>2565</v>
      </c>
      <c r="E116" s="12" t="s">
        <v>2341</v>
      </c>
      <c r="F116" s="12" t="s">
        <v>59</v>
      </c>
      <c r="G116" s="12" t="s">
        <v>53</v>
      </c>
      <c r="H116" s="13">
        <v>10000000</v>
      </c>
      <c r="I116" s="13">
        <v>10000000</v>
      </c>
      <c r="J116" s="14">
        <f>VLOOKUP(C116,[1]Hoja1!$C$4:$E$2840,3,0)</f>
        <v>44986.499710648146</v>
      </c>
      <c r="K116" s="15" t="s">
        <v>54</v>
      </c>
      <c r="L116" s="16">
        <f>VLOOKUP(C116,ACTAS!$D:$L,9,FALSE)</f>
        <v>1</v>
      </c>
    </row>
    <row r="117" spans="1:12" hidden="1">
      <c r="A117" s="11">
        <v>1352</v>
      </c>
      <c r="B117" s="12" t="s">
        <v>2566</v>
      </c>
      <c r="C117" s="12">
        <v>52062994</v>
      </c>
      <c r="D117" s="12" t="s">
        <v>2567</v>
      </c>
      <c r="E117" s="12" t="s">
        <v>2341</v>
      </c>
      <c r="F117" s="12" t="s">
        <v>52</v>
      </c>
      <c r="G117" s="12" t="s">
        <v>44</v>
      </c>
      <c r="H117" s="13">
        <v>63000000</v>
      </c>
      <c r="I117" s="13">
        <v>63000000</v>
      </c>
      <c r="J117" s="14">
        <f>VLOOKUP(C117,[1]Hoja1!$C$4:$E$2840,3,0)</f>
        <v>44986.500104166669</v>
      </c>
      <c r="K117" s="15" t="s">
        <v>45</v>
      </c>
      <c r="L117" s="16">
        <f>VLOOKUP(C117,ACTAS!$D:$L,9,FALSE)</f>
        <v>4</v>
      </c>
    </row>
    <row r="118" spans="1:12" hidden="1">
      <c r="A118" s="11">
        <v>1353</v>
      </c>
      <c r="B118" s="12" t="s">
        <v>2568</v>
      </c>
      <c r="C118" s="12">
        <v>1014260103</v>
      </c>
      <c r="D118" s="12" t="s">
        <v>2569</v>
      </c>
      <c r="E118" s="12" t="s">
        <v>2341</v>
      </c>
      <c r="F118" s="12" t="s">
        <v>59</v>
      </c>
      <c r="G118" s="12" t="s">
        <v>44</v>
      </c>
      <c r="H118" s="13">
        <v>30000000</v>
      </c>
      <c r="I118" s="13">
        <v>30000000</v>
      </c>
      <c r="J118" s="14">
        <f>VLOOKUP(C118,[1]Hoja1!$C$4:$E$2840,3,0)</f>
        <v>44986.50203703704</v>
      </c>
      <c r="K118" s="15" t="s">
        <v>54</v>
      </c>
      <c r="L118" s="16">
        <f>VLOOKUP(C118,ACTAS!$D:$L,9,FALSE)</f>
        <v>1</v>
      </c>
    </row>
    <row r="119" spans="1:12" hidden="1">
      <c r="A119" s="11">
        <v>1354</v>
      </c>
      <c r="B119" s="12" t="s">
        <v>2570</v>
      </c>
      <c r="C119" s="12">
        <v>1032393175</v>
      </c>
      <c r="D119" s="12" t="s">
        <v>2571</v>
      </c>
      <c r="E119" s="12" t="s">
        <v>2341</v>
      </c>
      <c r="F119" s="12" t="s">
        <v>59</v>
      </c>
      <c r="G119" s="12" t="s">
        <v>44</v>
      </c>
      <c r="H119" s="13">
        <v>70000000</v>
      </c>
      <c r="I119" s="13">
        <v>70000000</v>
      </c>
      <c r="J119" s="14">
        <f>VLOOKUP(C119,[1]Hoja1!$C$4:$E$2840,3,0)</f>
        <v>44986.504351851851</v>
      </c>
      <c r="K119" s="15" t="s">
        <v>54</v>
      </c>
      <c r="L119" s="16">
        <f>VLOOKUP(C119,ACTAS!$D:$L,9,FALSE)</f>
        <v>1</v>
      </c>
    </row>
    <row r="120" spans="1:12" hidden="1">
      <c r="A120" s="11">
        <v>1355</v>
      </c>
      <c r="B120" s="12" t="s">
        <v>2572</v>
      </c>
      <c r="C120" s="12">
        <v>79218320</v>
      </c>
      <c r="D120" s="12" t="s">
        <v>2573</v>
      </c>
      <c r="E120" s="12" t="s">
        <v>2341</v>
      </c>
      <c r="F120" s="12" t="s">
        <v>59</v>
      </c>
      <c r="G120" s="12" t="s">
        <v>44</v>
      </c>
      <c r="H120" s="13">
        <v>23000000</v>
      </c>
      <c r="I120" s="13">
        <v>23000000</v>
      </c>
      <c r="J120" s="14">
        <f>VLOOKUP(C120,[1]Hoja1!$C$4:$E$2840,3,0)</f>
        <v>44986.504467592589</v>
      </c>
      <c r="K120" s="15" t="s">
        <v>54</v>
      </c>
      <c r="L120" s="16">
        <f>VLOOKUP(C120,ACTAS!$D:$L,9,FALSE)</f>
        <v>1</v>
      </c>
    </row>
    <row r="121" spans="1:12" hidden="1">
      <c r="A121" s="11">
        <v>1356</v>
      </c>
      <c r="B121" s="12" t="s">
        <v>2574</v>
      </c>
      <c r="C121" s="12">
        <v>93436652</v>
      </c>
      <c r="D121" s="12" t="s">
        <v>2575</v>
      </c>
      <c r="E121" s="12" t="s">
        <v>2341</v>
      </c>
      <c r="F121" s="12" t="s">
        <v>48</v>
      </c>
      <c r="G121" s="12" t="s">
        <v>44</v>
      </c>
      <c r="H121" s="13">
        <v>85000000</v>
      </c>
      <c r="I121" s="13">
        <v>85000000</v>
      </c>
      <c r="J121" s="14">
        <f>VLOOKUP(C121,[1]Hoja1!$C$4:$E$2840,3,0)</f>
        <v>44986.504525462966</v>
      </c>
      <c r="K121" s="15" t="s">
        <v>45</v>
      </c>
      <c r="L121" s="16">
        <f>VLOOKUP(C121,ACTAS!$D:$L,9,FALSE)</f>
        <v>4</v>
      </c>
    </row>
    <row r="122" spans="1:12" ht="24" hidden="1">
      <c r="A122" s="11">
        <v>1357</v>
      </c>
      <c r="B122" s="12" t="s">
        <v>2576</v>
      </c>
      <c r="C122" s="12">
        <v>79064282</v>
      </c>
      <c r="D122" s="12" t="s">
        <v>2577</v>
      </c>
      <c r="E122" s="12" t="s">
        <v>2341</v>
      </c>
      <c r="F122" s="12" t="s">
        <v>52</v>
      </c>
      <c r="G122" s="12" t="s">
        <v>49</v>
      </c>
      <c r="H122" s="13">
        <v>150000000</v>
      </c>
      <c r="I122" s="13">
        <v>150000000</v>
      </c>
      <c r="J122" s="14">
        <f>VLOOKUP(C122,[1]Hoja1!$C$4:$E$2840,3,0)</f>
        <v>44986.506319444445</v>
      </c>
      <c r="K122" s="15" t="s">
        <v>54</v>
      </c>
      <c r="L122" s="16">
        <f>VLOOKUP(C122,ACTAS!$D:$L,9,FALSE)</f>
        <v>3</v>
      </c>
    </row>
    <row r="123" spans="1:12" hidden="1">
      <c r="A123" s="11">
        <v>1358</v>
      </c>
      <c r="B123" s="12" t="s">
        <v>2578</v>
      </c>
      <c r="C123" s="12">
        <v>1032404802</v>
      </c>
      <c r="D123" s="12" t="s">
        <v>2579</v>
      </c>
      <c r="E123" s="12" t="s">
        <v>2341</v>
      </c>
      <c r="F123" s="12" t="s">
        <v>38</v>
      </c>
      <c r="G123" s="12" t="s">
        <v>44</v>
      </c>
      <c r="H123" s="13">
        <v>32000000</v>
      </c>
      <c r="I123" s="13">
        <v>32000000</v>
      </c>
      <c r="J123" s="14">
        <f>VLOOKUP(C123,[1]Hoja1!$C$4:$E$2840,3,0)</f>
        <v>44986.507002314815</v>
      </c>
      <c r="K123" s="15" t="s">
        <v>54</v>
      </c>
      <c r="L123" s="16">
        <f>VLOOKUP(C123,ACTAS!$D:$L,9,FALSE)</f>
        <v>3</v>
      </c>
    </row>
    <row r="124" spans="1:12" hidden="1">
      <c r="A124" s="11">
        <v>1359</v>
      </c>
      <c r="B124" s="12" t="s">
        <v>2580</v>
      </c>
      <c r="C124" s="12">
        <v>18125631</v>
      </c>
      <c r="D124" s="12" t="s">
        <v>2581</v>
      </c>
      <c r="E124" s="12" t="s">
        <v>2341</v>
      </c>
      <c r="F124" s="12" t="s">
        <v>59</v>
      </c>
      <c r="G124" s="12" t="s">
        <v>44</v>
      </c>
      <c r="H124" s="13">
        <v>150000000</v>
      </c>
      <c r="I124" s="13">
        <v>150000000</v>
      </c>
      <c r="J124" s="14">
        <f>VLOOKUP(C124,[1]Hoja1!$C$4:$E$2840,3,0)</f>
        <v>44986.507997685185</v>
      </c>
      <c r="K124" s="15" t="s">
        <v>45</v>
      </c>
      <c r="L124" s="16">
        <f>VLOOKUP(C124,ACTAS!$D:$L,9,FALSE)</f>
        <v>4</v>
      </c>
    </row>
    <row r="125" spans="1:12" hidden="1">
      <c r="A125" s="11">
        <v>1360</v>
      </c>
      <c r="B125" s="12" t="s">
        <v>2582</v>
      </c>
      <c r="C125" s="12">
        <v>51910650</v>
      </c>
      <c r="D125" s="12" t="s">
        <v>2583</v>
      </c>
      <c r="E125" s="12" t="s">
        <v>2341</v>
      </c>
      <c r="F125" s="12" t="s">
        <v>52</v>
      </c>
      <c r="G125" s="12" t="s">
        <v>44</v>
      </c>
      <c r="H125" s="13">
        <v>43000000</v>
      </c>
      <c r="I125" s="13">
        <v>43000000</v>
      </c>
      <c r="J125" s="14">
        <f>VLOOKUP(C125,[1]Hoja1!$C$4:$E$2840,3,0)</f>
        <v>44986.508622685185</v>
      </c>
      <c r="K125" s="15" t="s">
        <v>84</v>
      </c>
      <c r="L125" s="16">
        <f>VLOOKUP(C125,ACTAS!$D:$L,9,FALSE)</f>
        <v>3</v>
      </c>
    </row>
    <row r="126" spans="1:12" hidden="1">
      <c r="A126" s="11">
        <v>1361</v>
      </c>
      <c r="B126" s="12" t="s">
        <v>2584</v>
      </c>
      <c r="C126" s="12">
        <v>80724486</v>
      </c>
      <c r="D126" s="12" t="s">
        <v>2585</v>
      </c>
      <c r="E126" s="12" t="s">
        <v>2341</v>
      </c>
      <c r="F126" s="12" t="s">
        <v>62</v>
      </c>
      <c r="G126" s="12" t="s">
        <v>53</v>
      </c>
      <c r="H126" s="13">
        <v>10000000</v>
      </c>
      <c r="I126" s="13">
        <v>10000000</v>
      </c>
      <c r="J126" s="14">
        <f>VLOOKUP(C126,[1]Hoja1!$C$4:$E$2840,3,0)</f>
        <v>44986.508831018517</v>
      </c>
      <c r="K126" s="15" t="s">
        <v>45</v>
      </c>
      <c r="L126" s="16">
        <f>VLOOKUP(C126,ACTAS!$D:$L,9,FALSE)</f>
        <v>4</v>
      </c>
    </row>
    <row r="127" spans="1:12" ht="24" hidden="1">
      <c r="A127" s="11">
        <v>1362</v>
      </c>
      <c r="B127" s="12" t="s">
        <v>2586</v>
      </c>
      <c r="C127" s="12">
        <v>7718557</v>
      </c>
      <c r="D127" s="12" t="s">
        <v>2587</v>
      </c>
      <c r="E127" s="12" t="s">
        <v>2341</v>
      </c>
      <c r="F127" s="12" t="s">
        <v>59</v>
      </c>
      <c r="G127" s="12" t="s">
        <v>49</v>
      </c>
      <c r="H127" s="13">
        <v>111000000</v>
      </c>
      <c r="I127" s="13">
        <v>111000000</v>
      </c>
      <c r="J127" s="14">
        <f>VLOOKUP(C127,[1]Hoja1!$C$4:$E$2840,3,0)</f>
        <v>44986.511331018519</v>
      </c>
      <c r="K127" s="15" t="s">
        <v>54</v>
      </c>
      <c r="L127" s="16">
        <f>VLOOKUP(C127,ACTAS!$D:$L,9,FALSE)</f>
        <v>2</v>
      </c>
    </row>
    <row r="128" spans="1:12" hidden="1">
      <c r="A128" s="11">
        <v>1363</v>
      </c>
      <c r="B128" s="12" t="s">
        <v>2588</v>
      </c>
      <c r="C128" s="12">
        <v>23965415</v>
      </c>
      <c r="D128" s="12" t="s">
        <v>2589</v>
      </c>
      <c r="E128" s="12" t="s">
        <v>2341</v>
      </c>
      <c r="F128" s="12" t="s">
        <v>59</v>
      </c>
      <c r="G128" s="12" t="s">
        <v>44</v>
      </c>
      <c r="H128" s="13">
        <v>109000000</v>
      </c>
      <c r="I128" s="13">
        <v>109000000</v>
      </c>
      <c r="J128" s="14">
        <f>VLOOKUP(C128,[1]Hoja1!$C$4:$E$2840,3,0)</f>
        <v>44986.511562500003</v>
      </c>
      <c r="K128" s="15" t="s">
        <v>45</v>
      </c>
      <c r="L128" s="16">
        <f>VLOOKUP(C128,ACTAS!$D:$L,9,FALSE)</f>
        <v>4</v>
      </c>
    </row>
    <row r="129" spans="1:12" hidden="1">
      <c r="A129" s="11">
        <v>1364</v>
      </c>
      <c r="B129" s="12" t="s">
        <v>2590</v>
      </c>
      <c r="C129" s="12">
        <v>1022394615</v>
      </c>
      <c r="D129" s="12" t="s">
        <v>2591</v>
      </c>
      <c r="E129" s="12" t="s">
        <v>2341</v>
      </c>
      <c r="F129" s="12" t="s">
        <v>62</v>
      </c>
      <c r="G129" s="12" t="s">
        <v>53</v>
      </c>
      <c r="H129" s="13">
        <v>6500000</v>
      </c>
      <c r="I129" s="13">
        <v>6500000</v>
      </c>
      <c r="J129" s="14">
        <f>VLOOKUP(C129,[1]Hoja1!$C$4:$E$2840,3,0)</f>
        <v>44986.513067129628</v>
      </c>
      <c r="K129" s="15" t="s">
        <v>54</v>
      </c>
      <c r="L129" s="16">
        <f>VLOOKUP(C129,ACTAS!$D:$L,9,FALSE)</f>
        <v>1</v>
      </c>
    </row>
    <row r="130" spans="1:12" hidden="1">
      <c r="A130" s="11">
        <v>1365</v>
      </c>
      <c r="B130" s="12" t="s">
        <v>2592</v>
      </c>
      <c r="C130" s="12">
        <v>1075872808</v>
      </c>
      <c r="D130" s="12" t="s">
        <v>2593</v>
      </c>
      <c r="E130" s="12" t="s">
        <v>2341</v>
      </c>
      <c r="F130" s="12" t="s">
        <v>59</v>
      </c>
      <c r="G130" s="12" t="s">
        <v>44</v>
      </c>
      <c r="H130" s="13">
        <v>50000000</v>
      </c>
      <c r="I130" s="13">
        <v>50000000</v>
      </c>
      <c r="J130" s="14">
        <f>VLOOKUP(C130,[1]Hoja1!$C$4:$E$2840,3,0)</f>
        <v>44986.513136574074</v>
      </c>
      <c r="K130" s="15" t="s">
        <v>54</v>
      </c>
      <c r="L130" s="16">
        <f>VLOOKUP(C130,ACTAS!$D:$L,9,FALSE)</f>
        <v>1</v>
      </c>
    </row>
    <row r="131" spans="1:12" hidden="1">
      <c r="A131" s="11">
        <v>1366</v>
      </c>
      <c r="B131" s="12" t="s">
        <v>2594</v>
      </c>
      <c r="C131" s="12">
        <v>1053790792</v>
      </c>
      <c r="D131" s="12" t="s">
        <v>2595</v>
      </c>
      <c r="E131" s="12" t="s">
        <v>2341</v>
      </c>
      <c r="F131" s="12" t="s">
        <v>130</v>
      </c>
      <c r="G131" s="12" t="s">
        <v>53</v>
      </c>
      <c r="H131" s="13">
        <v>8000000</v>
      </c>
      <c r="I131" s="13">
        <v>8000000</v>
      </c>
      <c r="J131" s="14">
        <f>VLOOKUP(C131,[1]Hoja1!$C$4:$E$2840,3,0)</f>
        <v>44986.514305555553</v>
      </c>
      <c r="K131" s="15" t="s">
        <v>54</v>
      </c>
      <c r="L131" s="16">
        <f>VLOOKUP(C131,ACTAS!$D:$L,9,FALSE)</f>
        <v>1</v>
      </c>
    </row>
    <row r="132" spans="1:12" hidden="1">
      <c r="A132" s="11">
        <v>1367</v>
      </c>
      <c r="B132" s="12" t="s">
        <v>2596</v>
      </c>
      <c r="C132" s="12">
        <v>1075650574</v>
      </c>
      <c r="D132" s="12" t="s">
        <v>2597</v>
      </c>
      <c r="E132" s="12" t="s">
        <v>2341</v>
      </c>
      <c r="F132" s="12" t="s">
        <v>52</v>
      </c>
      <c r="G132" s="12" t="s">
        <v>44</v>
      </c>
      <c r="H132" s="13">
        <v>43000000</v>
      </c>
      <c r="I132" s="13">
        <v>43000000</v>
      </c>
      <c r="J132" s="14">
        <f>VLOOKUP(C132,[1]Hoja1!$C$4:$E$2840,3,0)</f>
        <v>44987.773252314815</v>
      </c>
      <c r="K132" s="15" t="s">
        <v>54</v>
      </c>
      <c r="L132" s="16">
        <f>VLOOKUP(C132,ACTAS!$D:$L,9,FALSE)</f>
        <v>1</v>
      </c>
    </row>
    <row r="133" spans="1:12" hidden="1">
      <c r="A133" s="11">
        <v>1368</v>
      </c>
      <c r="B133" s="12" t="s">
        <v>2598</v>
      </c>
      <c r="C133" s="12">
        <v>1092390453</v>
      </c>
      <c r="D133" s="12" t="s">
        <v>2599</v>
      </c>
      <c r="E133" s="12" t="s">
        <v>2341</v>
      </c>
      <c r="F133" s="12" t="s">
        <v>48</v>
      </c>
      <c r="G133" s="12" t="s">
        <v>53</v>
      </c>
      <c r="H133" s="13">
        <v>10000000</v>
      </c>
      <c r="I133" s="13">
        <v>10000000</v>
      </c>
      <c r="J133" s="14">
        <f>VLOOKUP(C133,[1]Hoja1!$C$4:$E$2840,3,0)</f>
        <v>44986.517233796294</v>
      </c>
      <c r="K133" s="15" t="s">
        <v>54</v>
      </c>
      <c r="L133" s="16">
        <f>VLOOKUP(C133,ACTAS!$D:$L,9,FALSE)</f>
        <v>2</v>
      </c>
    </row>
    <row r="134" spans="1:12" hidden="1">
      <c r="A134" s="11">
        <v>1369</v>
      </c>
      <c r="B134" s="12" t="s">
        <v>2600</v>
      </c>
      <c r="C134" s="12">
        <v>1026563954</v>
      </c>
      <c r="D134" s="12" t="s">
        <v>2601</v>
      </c>
      <c r="E134" s="12" t="s">
        <v>2341</v>
      </c>
      <c r="F134" s="12" t="s">
        <v>59</v>
      </c>
      <c r="G134" s="12" t="s">
        <v>44</v>
      </c>
      <c r="H134" s="13">
        <v>56000000</v>
      </c>
      <c r="I134" s="13">
        <v>56000000</v>
      </c>
      <c r="J134" s="14">
        <f>VLOOKUP(C134,[1]Hoja1!$C$4:$E$2840,3,0)</f>
        <v>44986.518182870372</v>
      </c>
      <c r="K134" s="15" t="s">
        <v>54</v>
      </c>
      <c r="L134" s="16">
        <f>VLOOKUP(C134,ACTAS!$D:$L,9,FALSE)</f>
        <v>3</v>
      </c>
    </row>
    <row r="135" spans="1:12" hidden="1">
      <c r="A135" s="11">
        <v>1370</v>
      </c>
      <c r="B135" s="12" t="s">
        <v>2602</v>
      </c>
      <c r="C135" s="12">
        <v>75039790</v>
      </c>
      <c r="D135" s="12" t="s">
        <v>2603</v>
      </c>
      <c r="E135" s="12" t="s">
        <v>2341</v>
      </c>
      <c r="F135" s="12" t="s">
        <v>59</v>
      </c>
      <c r="G135" s="12" t="s">
        <v>44</v>
      </c>
      <c r="H135" s="13">
        <v>94000000</v>
      </c>
      <c r="I135" s="13">
        <v>94000000</v>
      </c>
      <c r="J135" s="14">
        <f>VLOOKUP(C135,[1]Hoja1!$C$4:$E$2840,3,0)</f>
        <v>44986.519930555558</v>
      </c>
      <c r="K135" s="15" t="s">
        <v>45</v>
      </c>
      <c r="L135" s="16">
        <f>VLOOKUP(C135,ACTAS!$D:$L,9,FALSE)</f>
        <v>4</v>
      </c>
    </row>
    <row r="136" spans="1:12" ht="24" hidden="1">
      <c r="A136" s="11">
        <v>1371</v>
      </c>
      <c r="B136" s="12" t="s">
        <v>2604</v>
      </c>
      <c r="C136" s="12">
        <v>92548663</v>
      </c>
      <c r="D136" s="12" t="s">
        <v>2605</v>
      </c>
      <c r="E136" s="12" t="s">
        <v>2341</v>
      </c>
      <c r="F136" s="12" t="s">
        <v>38</v>
      </c>
      <c r="G136" s="12" t="s">
        <v>39</v>
      </c>
      <c r="H136" s="13">
        <v>140000000</v>
      </c>
      <c r="I136" s="13">
        <v>140000000</v>
      </c>
      <c r="J136" s="14">
        <f>VLOOKUP(C136,[1]Hoja1!$C$4:$E$2840,3,0)</f>
        <v>44986.5234375</v>
      </c>
      <c r="K136" s="15" t="s">
        <v>54</v>
      </c>
      <c r="L136" s="16">
        <f>VLOOKUP(C136,ACTAS!$D:$L,9,FALSE)</f>
        <v>2</v>
      </c>
    </row>
    <row r="137" spans="1:12" hidden="1">
      <c r="A137" s="11">
        <v>1372</v>
      </c>
      <c r="B137" s="12" t="s">
        <v>2606</v>
      </c>
      <c r="C137" s="12">
        <v>51962391</v>
      </c>
      <c r="D137" s="12" t="s">
        <v>2607</v>
      </c>
      <c r="E137" s="12" t="s">
        <v>2341</v>
      </c>
      <c r="F137" s="12" t="s">
        <v>52</v>
      </c>
      <c r="G137" s="12" t="s">
        <v>44</v>
      </c>
      <c r="H137" s="13">
        <v>59000000</v>
      </c>
      <c r="I137" s="13">
        <v>59000000</v>
      </c>
      <c r="J137" s="14">
        <f>VLOOKUP(C137,[1]Hoja1!$C$4:$E$2840,3,0)</f>
        <v>44986.524768518517</v>
      </c>
      <c r="K137" s="15" t="s">
        <v>84</v>
      </c>
      <c r="L137" s="16">
        <f>VLOOKUP(C137,ACTAS!$D:$L,9,FALSE)</f>
        <v>3</v>
      </c>
    </row>
    <row r="138" spans="1:12" hidden="1">
      <c r="A138" s="11">
        <v>1373</v>
      </c>
      <c r="B138" s="12" t="s">
        <v>2608</v>
      </c>
      <c r="C138" s="12">
        <v>80048434</v>
      </c>
      <c r="D138" s="12" t="s">
        <v>2609</v>
      </c>
      <c r="E138" s="12" t="s">
        <v>2341</v>
      </c>
      <c r="F138" s="12" t="s">
        <v>38</v>
      </c>
      <c r="G138" s="12" t="s">
        <v>44</v>
      </c>
      <c r="H138" s="13">
        <v>88000000</v>
      </c>
      <c r="I138" s="13">
        <v>88000000</v>
      </c>
      <c r="J138" s="14">
        <f>VLOOKUP(C138,[1]Hoja1!$C$4:$E$2840,3,0)</f>
        <v>44986.532002314816</v>
      </c>
      <c r="K138" s="15" t="s">
        <v>45</v>
      </c>
      <c r="L138" s="16">
        <f>VLOOKUP(C138,ACTAS!$D:$L,9,FALSE)</f>
        <v>4</v>
      </c>
    </row>
    <row r="139" spans="1:12" hidden="1">
      <c r="A139" s="11">
        <v>1374</v>
      </c>
      <c r="B139" s="12" t="s">
        <v>2610</v>
      </c>
      <c r="C139" s="12">
        <v>79830825</v>
      </c>
      <c r="D139" s="12" t="s">
        <v>2611</v>
      </c>
      <c r="E139" s="12" t="s">
        <v>2341</v>
      </c>
      <c r="F139" s="12" t="s">
        <v>38</v>
      </c>
      <c r="G139" s="12" t="s">
        <v>53</v>
      </c>
      <c r="H139" s="13">
        <v>5000000</v>
      </c>
      <c r="I139" s="13">
        <v>5000000</v>
      </c>
      <c r="J139" s="14">
        <f>VLOOKUP(C139,[1]Hoja1!$C$4:$E$2840,3,0)</f>
        <v>44986.537210648145</v>
      </c>
      <c r="K139" s="15" t="s">
        <v>45</v>
      </c>
      <c r="L139" s="16">
        <f>VLOOKUP(C139,ACTAS!$D:$L,9,FALSE)</f>
        <v>4</v>
      </c>
    </row>
    <row r="140" spans="1:12" hidden="1">
      <c r="A140" s="11">
        <v>1375</v>
      </c>
      <c r="B140" s="12" t="s">
        <v>2612</v>
      </c>
      <c r="C140" s="12">
        <v>19332190</v>
      </c>
      <c r="D140" s="12" t="s">
        <v>2613</v>
      </c>
      <c r="E140" s="12" t="s">
        <v>2341</v>
      </c>
      <c r="F140" s="12" t="s">
        <v>59</v>
      </c>
      <c r="G140" s="12" t="s">
        <v>44</v>
      </c>
      <c r="H140" s="13">
        <v>11000000</v>
      </c>
      <c r="I140" s="13">
        <v>11000000</v>
      </c>
      <c r="J140" s="14">
        <f>VLOOKUP(C140,[1]Hoja1!$C$4:$E$2840,3,0)</f>
        <v>44986.538657407407</v>
      </c>
      <c r="K140" s="15" t="s">
        <v>45</v>
      </c>
      <c r="L140" s="16">
        <f>VLOOKUP(C140,ACTAS!$D:$L,9,FALSE)</f>
        <v>3</v>
      </c>
    </row>
    <row r="141" spans="1:12" hidden="1">
      <c r="A141" s="11">
        <v>1376</v>
      </c>
      <c r="B141" s="12" t="s">
        <v>2614</v>
      </c>
      <c r="C141" s="12">
        <v>1116543021</v>
      </c>
      <c r="D141" s="12" t="s">
        <v>1861</v>
      </c>
      <c r="E141" s="12" t="s">
        <v>2341</v>
      </c>
      <c r="F141" s="12" t="s">
        <v>38</v>
      </c>
      <c r="G141" s="12" t="s">
        <v>53</v>
      </c>
      <c r="H141" s="13">
        <v>4500000</v>
      </c>
      <c r="I141" s="13">
        <v>4500000</v>
      </c>
      <c r="J141" s="14">
        <f>VLOOKUP(C141,[1]Hoja1!$C$4:$E$2840,3,0)</f>
        <v>44986.543194444443</v>
      </c>
      <c r="K141" s="15" t="s">
        <v>54</v>
      </c>
      <c r="L141" s="16">
        <f>VLOOKUP(C141,ACTAS!$D:$L,9,FALSE)</f>
        <v>3</v>
      </c>
    </row>
    <row r="142" spans="1:12" ht="24" hidden="1">
      <c r="A142" s="11">
        <v>1377</v>
      </c>
      <c r="B142" s="12" t="s">
        <v>2615</v>
      </c>
      <c r="C142" s="12">
        <v>40433752</v>
      </c>
      <c r="D142" s="12" t="s">
        <v>2616</v>
      </c>
      <c r="E142" s="12" t="s">
        <v>2341</v>
      </c>
      <c r="F142" s="12" t="s">
        <v>59</v>
      </c>
      <c r="G142" s="12" t="s">
        <v>49</v>
      </c>
      <c r="H142" s="13">
        <v>150000000</v>
      </c>
      <c r="I142" s="13">
        <v>150000000</v>
      </c>
      <c r="J142" s="14">
        <f>VLOOKUP(C142,[1]Hoja1!$C$4:$E$2840,3,0)</f>
        <v>44986.551759259259</v>
      </c>
      <c r="K142" s="15" t="s">
        <v>54</v>
      </c>
      <c r="L142" s="16">
        <f>VLOOKUP(C142,ACTAS!$D:$L,9,FALSE)</f>
        <v>3</v>
      </c>
    </row>
    <row r="143" spans="1:12" hidden="1">
      <c r="A143" s="11">
        <v>1378</v>
      </c>
      <c r="B143" s="12" t="s">
        <v>2617</v>
      </c>
      <c r="C143" s="12">
        <v>1018453134</v>
      </c>
      <c r="D143" s="12" t="s">
        <v>2618</v>
      </c>
      <c r="E143" s="12" t="s">
        <v>2341</v>
      </c>
      <c r="F143" s="12" t="s">
        <v>73</v>
      </c>
      <c r="G143" s="12" t="s">
        <v>53</v>
      </c>
      <c r="H143" s="13">
        <v>4000000</v>
      </c>
      <c r="I143" s="13">
        <v>4000000</v>
      </c>
      <c r="J143" s="14">
        <f>VLOOKUP(C143,[1]Hoja1!$C$4:$E$2840,3,0)</f>
        <v>44986.551921296297</v>
      </c>
      <c r="K143" s="15" t="s">
        <v>54</v>
      </c>
      <c r="L143" s="16">
        <f>VLOOKUP(C143,ACTAS!$D:$L,9,FALSE)</f>
        <v>2</v>
      </c>
    </row>
    <row r="144" spans="1:12" hidden="1">
      <c r="A144" s="11">
        <v>1379</v>
      </c>
      <c r="B144" s="12" t="s">
        <v>2619</v>
      </c>
      <c r="C144" s="12">
        <v>3174390</v>
      </c>
      <c r="D144" s="12" t="s">
        <v>2620</v>
      </c>
      <c r="E144" s="12" t="s">
        <v>2341</v>
      </c>
      <c r="F144" s="12" t="s">
        <v>52</v>
      </c>
      <c r="G144" s="12" t="s">
        <v>44</v>
      </c>
      <c r="H144" s="13">
        <v>94000000</v>
      </c>
      <c r="I144" s="13">
        <v>94000000</v>
      </c>
      <c r="J144" s="14">
        <f>VLOOKUP(C144,[1]Hoja1!$C$4:$E$2840,3,0)</f>
        <v>44986.555833333332</v>
      </c>
      <c r="K144" s="15" t="s">
        <v>54</v>
      </c>
      <c r="L144" s="16">
        <f>VLOOKUP(C144,ACTAS!$D:$L,9,FALSE)</f>
        <v>4</v>
      </c>
    </row>
    <row r="145" spans="1:12" hidden="1">
      <c r="A145" s="11">
        <v>1380</v>
      </c>
      <c r="B145" s="12" t="s">
        <v>2621</v>
      </c>
      <c r="C145" s="12">
        <v>74082282</v>
      </c>
      <c r="D145" s="12" t="s">
        <v>2622</v>
      </c>
      <c r="E145" s="12" t="s">
        <v>2341</v>
      </c>
      <c r="F145" s="12" t="s">
        <v>59</v>
      </c>
      <c r="G145" s="12" t="s">
        <v>44</v>
      </c>
      <c r="H145" s="13">
        <v>60000000</v>
      </c>
      <c r="I145" s="13">
        <v>60000000</v>
      </c>
      <c r="J145" s="14">
        <f>VLOOKUP(C145,[1]Hoja1!$C$4:$E$2840,3,0)</f>
        <v>44986.557210648149</v>
      </c>
      <c r="K145" s="15" t="s">
        <v>54</v>
      </c>
      <c r="L145" s="16">
        <f>VLOOKUP(C145,ACTAS!$D:$L,9,FALSE)</f>
        <v>2</v>
      </c>
    </row>
    <row r="146" spans="1:12" hidden="1">
      <c r="A146" s="11">
        <v>1381</v>
      </c>
      <c r="B146" s="12" t="s">
        <v>2623</v>
      </c>
      <c r="C146" s="12">
        <v>1070609249</v>
      </c>
      <c r="D146" s="12" t="s">
        <v>2624</v>
      </c>
      <c r="E146" s="12" t="s">
        <v>2341</v>
      </c>
      <c r="F146" s="12" t="s">
        <v>59</v>
      </c>
      <c r="G146" s="12" t="s">
        <v>53</v>
      </c>
      <c r="H146" s="13">
        <v>10000000</v>
      </c>
      <c r="I146" s="13">
        <v>10000000</v>
      </c>
      <c r="J146" s="14">
        <f>VLOOKUP(C146,[1]Hoja1!$C$4:$E$2840,3,0)</f>
        <v>44986.557291666664</v>
      </c>
      <c r="K146" s="15" t="s">
        <v>54</v>
      </c>
      <c r="L146" s="16">
        <f>VLOOKUP(C146,ACTAS!$D:$L,9,FALSE)</f>
        <v>1</v>
      </c>
    </row>
    <row r="147" spans="1:12" hidden="1">
      <c r="A147" s="11">
        <v>1382</v>
      </c>
      <c r="B147" s="12" t="s">
        <v>2625</v>
      </c>
      <c r="C147" s="12">
        <v>1105680191</v>
      </c>
      <c r="D147" s="12" t="s">
        <v>2626</v>
      </c>
      <c r="E147" s="12" t="s">
        <v>2341</v>
      </c>
      <c r="F147" s="12" t="s">
        <v>38</v>
      </c>
      <c r="G147" s="12" t="s">
        <v>44</v>
      </c>
      <c r="H147" s="13">
        <v>37000000</v>
      </c>
      <c r="I147" s="13">
        <v>37000000</v>
      </c>
      <c r="J147" s="14">
        <f>VLOOKUP(C147,[1]Hoja1!$C$4:$E$2840,3,0)</f>
        <v>44986.557638888888</v>
      </c>
      <c r="K147" s="15" t="s">
        <v>54</v>
      </c>
      <c r="L147" s="16">
        <f>VLOOKUP(C147,ACTAS!$D:$L,9,FALSE)</f>
        <v>2</v>
      </c>
    </row>
    <row r="148" spans="1:12" hidden="1">
      <c r="A148" s="11">
        <v>1383</v>
      </c>
      <c r="B148" s="12" t="s">
        <v>2627</v>
      </c>
      <c r="C148" s="12">
        <v>14620281</v>
      </c>
      <c r="D148" s="12" t="s">
        <v>2628</v>
      </c>
      <c r="E148" s="12" t="s">
        <v>2341</v>
      </c>
      <c r="F148" s="12" t="s">
        <v>59</v>
      </c>
      <c r="G148" s="12" t="s">
        <v>44</v>
      </c>
      <c r="H148" s="13">
        <v>40000000</v>
      </c>
      <c r="I148" s="13">
        <v>40000000</v>
      </c>
      <c r="J148" s="14">
        <f>VLOOKUP(C148,[1]Hoja1!$C$4:$E$2840,3,0)</f>
        <v>44986.557893518519</v>
      </c>
      <c r="K148" s="15" t="s">
        <v>54</v>
      </c>
      <c r="L148" s="16">
        <f>VLOOKUP(C148,ACTAS!$D:$L,9,FALSE)</f>
        <v>1</v>
      </c>
    </row>
    <row r="149" spans="1:12" ht="24" hidden="1">
      <c r="A149" s="11">
        <v>1384</v>
      </c>
      <c r="B149" s="12" t="s">
        <v>2629</v>
      </c>
      <c r="C149" s="12">
        <v>79923874</v>
      </c>
      <c r="D149" s="12" t="s">
        <v>2630</v>
      </c>
      <c r="E149" s="12" t="s">
        <v>2341</v>
      </c>
      <c r="F149" s="12" t="s">
        <v>59</v>
      </c>
      <c r="G149" s="12" t="s">
        <v>49</v>
      </c>
      <c r="H149" s="13">
        <v>150000000</v>
      </c>
      <c r="I149" s="13">
        <v>150000000</v>
      </c>
      <c r="J149" s="14">
        <f>VLOOKUP(C149,[1]Hoja1!$C$4:$E$2840,3,0)</f>
        <v>44986.560011574074</v>
      </c>
      <c r="K149" s="15" t="s">
        <v>54</v>
      </c>
      <c r="L149" s="16">
        <f>VLOOKUP(C149,ACTAS!$D:$L,9,FALSE)</f>
        <v>3</v>
      </c>
    </row>
    <row r="150" spans="1:12" hidden="1">
      <c r="A150" s="11">
        <v>1385</v>
      </c>
      <c r="B150" s="12" t="s">
        <v>2631</v>
      </c>
      <c r="C150" s="12">
        <v>79367116</v>
      </c>
      <c r="D150" s="12" t="s">
        <v>2632</v>
      </c>
      <c r="E150" s="12" t="s">
        <v>2341</v>
      </c>
      <c r="F150" s="12" t="s">
        <v>130</v>
      </c>
      <c r="G150" s="12" t="s">
        <v>44</v>
      </c>
      <c r="H150" s="13">
        <v>56000000</v>
      </c>
      <c r="I150" s="13">
        <v>56000000</v>
      </c>
      <c r="J150" s="14">
        <f>VLOOKUP(C150,[1]Hoja1!$C$4:$E$2840,3,0)</f>
        <v>44986.570543981485</v>
      </c>
      <c r="K150" s="15" t="s">
        <v>45</v>
      </c>
      <c r="L150" s="16">
        <f>VLOOKUP(C150,ACTAS!$D:$L,9,FALSE)</f>
        <v>4</v>
      </c>
    </row>
    <row r="151" spans="1:12" ht="24" hidden="1">
      <c r="A151" s="11">
        <v>1386</v>
      </c>
      <c r="B151" s="12" t="s">
        <v>2633</v>
      </c>
      <c r="C151" s="12">
        <v>71312968</v>
      </c>
      <c r="D151" s="12" t="s">
        <v>2634</v>
      </c>
      <c r="E151" s="12" t="s">
        <v>2341</v>
      </c>
      <c r="F151" s="12" t="s">
        <v>48</v>
      </c>
      <c r="G151" s="12" t="s">
        <v>53</v>
      </c>
      <c r="H151" s="13">
        <v>10000000</v>
      </c>
      <c r="I151" s="13">
        <v>10000000</v>
      </c>
      <c r="J151" s="14">
        <f>VLOOKUP(C151,[1]Hoja1!$C$4:$E$2840,3,0)</f>
        <v>44986.572453703702</v>
      </c>
      <c r="K151" s="15" t="s">
        <v>54</v>
      </c>
      <c r="L151" s="16">
        <f>VLOOKUP(C151,ACTAS!$D:$L,9,FALSE)</f>
        <v>5</v>
      </c>
    </row>
    <row r="152" spans="1:12" ht="24" hidden="1">
      <c r="A152" s="11">
        <v>1387</v>
      </c>
      <c r="B152" s="12" t="s">
        <v>2635</v>
      </c>
      <c r="C152" s="12">
        <v>52542532</v>
      </c>
      <c r="D152" s="12" t="s">
        <v>2636</v>
      </c>
      <c r="E152" s="12" t="s">
        <v>2341</v>
      </c>
      <c r="F152" s="12" t="s">
        <v>59</v>
      </c>
      <c r="G152" s="12" t="s">
        <v>49</v>
      </c>
      <c r="H152" s="13">
        <v>150000000</v>
      </c>
      <c r="I152" s="13">
        <v>150000000</v>
      </c>
      <c r="J152" s="14">
        <f>VLOOKUP(C152,[1]Hoja1!$C$4:$E$2840,3,0)</f>
        <v>44986.572627314818</v>
      </c>
      <c r="K152" s="15" t="s">
        <v>54</v>
      </c>
      <c r="L152" s="16">
        <f>VLOOKUP(C152,ACTAS!$D:$L,9,FALSE)</f>
        <v>3</v>
      </c>
    </row>
    <row r="153" spans="1:12" hidden="1">
      <c r="A153" s="11">
        <v>1388</v>
      </c>
      <c r="B153" s="12" t="s">
        <v>2637</v>
      </c>
      <c r="C153" s="12">
        <v>93089537</v>
      </c>
      <c r="D153" s="12" t="s">
        <v>2638</v>
      </c>
      <c r="E153" s="12" t="s">
        <v>2341</v>
      </c>
      <c r="F153" s="12" t="s">
        <v>38</v>
      </c>
      <c r="G153" s="12" t="s">
        <v>53</v>
      </c>
      <c r="H153" s="13">
        <v>10000000</v>
      </c>
      <c r="I153" s="13">
        <v>10000000</v>
      </c>
      <c r="J153" s="14">
        <f>VLOOKUP(C153,[1]Hoja1!$C$4:$E$2840,3,0)</f>
        <v>44986.574675925927</v>
      </c>
      <c r="K153" s="15" t="s">
        <v>54</v>
      </c>
      <c r="L153" s="16">
        <f>VLOOKUP(C153,ACTAS!$D:$L,9,FALSE)</f>
        <v>1</v>
      </c>
    </row>
    <row r="154" spans="1:12" hidden="1">
      <c r="A154" s="11">
        <v>1389</v>
      </c>
      <c r="B154" s="12" t="s">
        <v>2639</v>
      </c>
      <c r="C154" s="12">
        <v>357671</v>
      </c>
      <c r="D154" s="12" t="s">
        <v>2640</v>
      </c>
      <c r="E154" s="12" t="s">
        <v>2341</v>
      </c>
      <c r="F154" s="12" t="s">
        <v>59</v>
      </c>
      <c r="G154" s="12" t="s">
        <v>44</v>
      </c>
      <c r="H154" s="13">
        <v>15000000</v>
      </c>
      <c r="I154" s="13">
        <v>15000000</v>
      </c>
      <c r="J154" s="14">
        <f>VLOOKUP(C154,[1]Hoja1!$C$4:$E$2840,3,0)</f>
        <v>44986.578090277777</v>
      </c>
      <c r="K154" s="15" t="s">
        <v>45</v>
      </c>
      <c r="L154" s="16">
        <f>VLOOKUP(C154,ACTAS!$D:$L,9,FALSE)</f>
        <v>4</v>
      </c>
    </row>
    <row r="155" spans="1:12" ht="24" hidden="1">
      <c r="A155" s="11">
        <v>1390</v>
      </c>
      <c r="B155" s="12" t="s">
        <v>2641</v>
      </c>
      <c r="C155" s="12">
        <v>80125299</v>
      </c>
      <c r="D155" s="12" t="s">
        <v>2642</v>
      </c>
      <c r="E155" s="12" t="s">
        <v>2341</v>
      </c>
      <c r="F155" s="12" t="s">
        <v>38</v>
      </c>
      <c r="G155" s="12" t="s">
        <v>106</v>
      </c>
      <c r="H155" s="13">
        <v>10000000</v>
      </c>
      <c r="I155" s="13">
        <v>10000000</v>
      </c>
      <c r="J155" s="14">
        <f>VLOOKUP(C155,[1]Hoja1!$C$4:$E$2840,3,0)</f>
        <v>44986.57849537037</v>
      </c>
      <c r="K155" s="15" t="s">
        <v>54</v>
      </c>
      <c r="L155" s="16">
        <f>VLOOKUP(C155,ACTAS!$D:$L,9,FALSE)</f>
        <v>1</v>
      </c>
    </row>
    <row r="156" spans="1:12" hidden="1">
      <c r="A156" s="11">
        <v>1391</v>
      </c>
      <c r="B156" s="12" t="s">
        <v>2643</v>
      </c>
      <c r="C156" s="12">
        <v>1122647465</v>
      </c>
      <c r="D156" s="12" t="s">
        <v>2644</v>
      </c>
      <c r="E156" s="12" t="s">
        <v>2341</v>
      </c>
      <c r="F156" s="12" t="s">
        <v>59</v>
      </c>
      <c r="G156" s="12" t="s">
        <v>53</v>
      </c>
      <c r="H156" s="13">
        <v>10000000</v>
      </c>
      <c r="I156" s="13">
        <v>10000000</v>
      </c>
      <c r="J156" s="14">
        <f>VLOOKUP(C156,[1]Hoja1!$C$4:$E$2840,3,0)</f>
        <v>44986.581793981481</v>
      </c>
      <c r="K156" s="15" t="s">
        <v>54</v>
      </c>
      <c r="L156" s="16">
        <f>VLOOKUP(C156,ACTAS!$D:$L,9,FALSE)</f>
        <v>2</v>
      </c>
    </row>
    <row r="157" spans="1:12" ht="24" hidden="1">
      <c r="A157" s="11">
        <v>1392</v>
      </c>
      <c r="B157" s="12" t="s">
        <v>2645</v>
      </c>
      <c r="C157" s="12">
        <v>79796715</v>
      </c>
      <c r="D157" s="12" t="s">
        <v>2646</v>
      </c>
      <c r="E157" s="12" t="s">
        <v>2341</v>
      </c>
      <c r="F157" s="12" t="s">
        <v>48</v>
      </c>
      <c r="G157" s="12" t="s">
        <v>49</v>
      </c>
      <c r="H157" s="13">
        <v>105000000</v>
      </c>
      <c r="I157" s="13">
        <v>105000000</v>
      </c>
      <c r="J157" s="14">
        <f>VLOOKUP(C157,[1]Hoja1!$C$4:$E$2840,3,0)</f>
        <v>44986.583668981482</v>
      </c>
      <c r="K157" s="15" t="s">
        <v>54</v>
      </c>
      <c r="L157" s="16">
        <f>VLOOKUP(C157,ACTAS!$D:$L,9,FALSE)</f>
        <v>1</v>
      </c>
    </row>
    <row r="158" spans="1:12" hidden="1">
      <c r="A158" s="11">
        <v>1393</v>
      </c>
      <c r="B158" s="12" t="s">
        <v>2647</v>
      </c>
      <c r="C158" s="12">
        <v>79537634</v>
      </c>
      <c r="D158" s="12" t="s">
        <v>2648</v>
      </c>
      <c r="E158" s="12" t="s">
        <v>2341</v>
      </c>
      <c r="F158" s="12" t="s">
        <v>59</v>
      </c>
      <c r="G158" s="12" t="s">
        <v>44</v>
      </c>
      <c r="H158" s="13">
        <v>58000000</v>
      </c>
      <c r="I158" s="13">
        <v>58000000</v>
      </c>
      <c r="J158" s="14">
        <f>VLOOKUP(C158,[1]Hoja1!$C$4:$E$2840,3,0)</f>
        <v>44986.588553240741</v>
      </c>
      <c r="K158" s="15" t="s">
        <v>45</v>
      </c>
      <c r="L158" s="16">
        <f>VLOOKUP(C158,ACTAS!$D:$L,9,FALSE)</f>
        <v>4</v>
      </c>
    </row>
    <row r="159" spans="1:12" hidden="1">
      <c r="A159" s="11">
        <v>1394</v>
      </c>
      <c r="B159" s="12" t="s">
        <v>2649</v>
      </c>
      <c r="C159" s="12">
        <v>1121855679</v>
      </c>
      <c r="D159" s="12" t="s">
        <v>2650</v>
      </c>
      <c r="E159" s="12" t="s">
        <v>2341</v>
      </c>
      <c r="F159" s="12" t="s">
        <v>52</v>
      </c>
      <c r="G159" s="12" t="s">
        <v>44</v>
      </c>
      <c r="H159" s="13">
        <v>44000000</v>
      </c>
      <c r="I159" s="13">
        <v>44000000</v>
      </c>
      <c r="J159" s="14">
        <f>VLOOKUP(C159,[1]Hoja1!$C$4:$E$2840,3,0)</f>
        <v>44986.590821759259</v>
      </c>
      <c r="K159" s="15" t="s">
        <v>54</v>
      </c>
      <c r="L159" s="16">
        <f>VLOOKUP(C159,ACTAS!$D:$L,9,FALSE)</f>
        <v>2</v>
      </c>
    </row>
    <row r="160" spans="1:12" hidden="1">
      <c r="A160" s="11">
        <v>1395</v>
      </c>
      <c r="B160" s="12" t="s">
        <v>2651</v>
      </c>
      <c r="C160" s="12">
        <v>80048385</v>
      </c>
      <c r="D160" s="12" t="s">
        <v>2652</v>
      </c>
      <c r="E160" s="12" t="s">
        <v>2341</v>
      </c>
      <c r="F160" s="12" t="s">
        <v>48</v>
      </c>
      <c r="G160" s="12" t="s">
        <v>53</v>
      </c>
      <c r="H160" s="13">
        <v>10000000</v>
      </c>
      <c r="I160" s="13">
        <v>10000000</v>
      </c>
      <c r="J160" s="14">
        <f>VLOOKUP(C160,[1]Hoja1!$C$4:$E$2840,3,0)</f>
        <v>44986.592800925922</v>
      </c>
      <c r="K160" s="15" t="s">
        <v>54</v>
      </c>
      <c r="L160" s="16">
        <f>VLOOKUP(C160,ACTAS!$D:$L,9,FALSE)</f>
        <v>2</v>
      </c>
    </row>
    <row r="161" spans="1:12" hidden="1">
      <c r="A161" s="11">
        <v>1396</v>
      </c>
      <c r="B161" s="12" t="s">
        <v>2653</v>
      </c>
      <c r="C161" s="12">
        <v>1023875185</v>
      </c>
      <c r="D161" s="12" t="s">
        <v>2654</v>
      </c>
      <c r="E161" s="12" t="s">
        <v>2341</v>
      </c>
      <c r="F161" s="12" t="s">
        <v>59</v>
      </c>
      <c r="G161" s="12" t="s">
        <v>44</v>
      </c>
      <c r="H161" s="13">
        <v>36000000</v>
      </c>
      <c r="I161" s="13">
        <v>36000000</v>
      </c>
      <c r="J161" s="14">
        <f>VLOOKUP(C161,[1]Hoja1!$C$4:$E$2840,3,0)</f>
        <v>44986.594050925924</v>
      </c>
      <c r="K161" s="15" t="s">
        <v>54</v>
      </c>
      <c r="L161" s="16">
        <f>VLOOKUP(C161,ACTAS!$D:$L,9,FALSE)</f>
        <v>4</v>
      </c>
    </row>
    <row r="162" spans="1:12" hidden="1">
      <c r="A162" s="11">
        <v>1397</v>
      </c>
      <c r="B162" s="12" t="s">
        <v>2655</v>
      </c>
      <c r="C162" s="12">
        <v>93410159</v>
      </c>
      <c r="D162" s="12" t="s">
        <v>2656</v>
      </c>
      <c r="E162" s="12" t="s">
        <v>2341</v>
      </c>
      <c r="F162" s="12" t="s">
        <v>38</v>
      </c>
      <c r="G162" s="12" t="s">
        <v>44</v>
      </c>
      <c r="H162" s="13">
        <v>30000000</v>
      </c>
      <c r="I162" s="13">
        <v>30000000</v>
      </c>
      <c r="J162" s="14">
        <f>VLOOKUP(C162,[1]Hoja1!$C$4:$E$2840,3,0)</f>
        <v>44986.595636574071</v>
      </c>
      <c r="K162" s="15" t="s">
        <v>54</v>
      </c>
      <c r="L162" s="16">
        <f>VLOOKUP(C162,ACTAS!$D:$L,9,FALSE)</f>
        <v>3</v>
      </c>
    </row>
    <row r="163" spans="1:12" hidden="1">
      <c r="A163" s="11">
        <v>1398</v>
      </c>
      <c r="B163" s="12" t="s">
        <v>2657</v>
      </c>
      <c r="C163" s="12">
        <v>80257848</v>
      </c>
      <c r="D163" s="12" t="s">
        <v>2658</v>
      </c>
      <c r="E163" s="12" t="s">
        <v>2341</v>
      </c>
      <c r="F163" s="12" t="s">
        <v>38</v>
      </c>
      <c r="G163" s="12" t="s">
        <v>44</v>
      </c>
      <c r="H163" s="13">
        <v>50000000</v>
      </c>
      <c r="I163" s="13">
        <v>50000000</v>
      </c>
      <c r="J163" s="14">
        <f>VLOOKUP(C163,[1]Hoja1!$C$4:$E$2840,3,0)</f>
        <v>44986.595706018517</v>
      </c>
      <c r="K163" s="15" t="s">
        <v>54</v>
      </c>
      <c r="L163" s="16">
        <f>VLOOKUP(C163,ACTAS!$D:$L,9,FALSE)</f>
        <v>3</v>
      </c>
    </row>
    <row r="164" spans="1:12" hidden="1">
      <c r="A164" s="11">
        <v>1399</v>
      </c>
      <c r="B164" s="12" t="s">
        <v>2659</v>
      </c>
      <c r="C164" s="12">
        <v>40008542</v>
      </c>
      <c r="D164" s="12" t="s">
        <v>2660</v>
      </c>
      <c r="E164" s="12" t="s">
        <v>2341</v>
      </c>
      <c r="F164" s="12" t="s">
        <v>38</v>
      </c>
      <c r="G164" s="12" t="s">
        <v>44</v>
      </c>
      <c r="H164" s="13">
        <v>60000000</v>
      </c>
      <c r="I164" s="13">
        <v>60000000</v>
      </c>
      <c r="J164" s="14">
        <f>VLOOKUP(C164,[1]Hoja1!$C$4:$E$2840,3,0)</f>
        <v>44986.596458333333</v>
      </c>
      <c r="K164" s="15" t="s">
        <v>84</v>
      </c>
      <c r="L164" s="16">
        <f>VLOOKUP(C164,ACTAS!$D:$L,9,FALSE)</f>
        <v>4</v>
      </c>
    </row>
    <row r="165" spans="1:12" hidden="1">
      <c r="A165" s="11">
        <v>1400</v>
      </c>
      <c r="B165" s="12" t="s">
        <v>2661</v>
      </c>
      <c r="C165" s="12">
        <v>1090408878</v>
      </c>
      <c r="D165" s="12" t="s">
        <v>2662</v>
      </c>
      <c r="E165" s="12" t="s">
        <v>2341</v>
      </c>
      <c r="F165" s="12" t="s">
        <v>59</v>
      </c>
      <c r="G165" s="12" t="s">
        <v>53</v>
      </c>
      <c r="H165" s="13">
        <v>10000000</v>
      </c>
      <c r="I165" s="13">
        <v>10000000</v>
      </c>
      <c r="J165" s="14">
        <f>VLOOKUP(C165,[1]Hoja1!$C$4:$E$2840,3,0)</f>
        <v>44986.605115740742</v>
      </c>
      <c r="K165" s="15" t="s">
        <v>54</v>
      </c>
      <c r="L165" s="16">
        <f>VLOOKUP(C165,ACTAS!$D:$L,9,FALSE)</f>
        <v>1</v>
      </c>
    </row>
    <row r="166" spans="1:12" hidden="1">
      <c r="A166" s="11">
        <v>1401</v>
      </c>
      <c r="B166" s="12" t="s">
        <v>2663</v>
      </c>
      <c r="C166" s="12">
        <v>1030566003</v>
      </c>
      <c r="D166" s="12" t="s">
        <v>2664</v>
      </c>
      <c r="E166" s="12" t="s">
        <v>2341</v>
      </c>
      <c r="F166" s="12" t="s">
        <v>52</v>
      </c>
      <c r="G166" s="12" t="s">
        <v>44</v>
      </c>
      <c r="H166" s="13">
        <v>50000000</v>
      </c>
      <c r="I166" s="13">
        <v>50000000</v>
      </c>
      <c r="J166" s="14">
        <f>VLOOKUP(C166,[1]Hoja1!$C$4:$E$2840,3,0)</f>
        <v>44986.60765046296</v>
      </c>
      <c r="K166" s="15" t="s">
        <v>54</v>
      </c>
      <c r="L166" s="16">
        <f>VLOOKUP(C166,ACTAS!$D:$L,9,FALSE)</f>
        <v>4</v>
      </c>
    </row>
    <row r="167" spans="1:12" hidden="1">
      <c r="A167" s="11">
        <v>1402</v>
      </c>
      <c r="B167" s="12" t="s">
        <v>2665</v>
      </c>
      <c r="C167" s="12">
        <v>14567382</v>
      </c>
      <c r="D167" s="12" t="s">
        <v>2666</v>
      </c>
      <c r="E167" s="12" t="s">
        <v>2341</v>
      </c>
      <c r="F167" s="12" t="s">
        <v>38</v>
      </c>
      <c r="G167" s="12" t="s">
        <v>53</v>
      </c>
      <c r="H167" s="13">
        <v>9000000</v>
      </c>
      <c r="I167" s="13">
        <v>9000000</v>
      </c>
      <c r="J167" s="14">
        <f>VLOOKUP(C167,[1]Hoja1!$C$4:$E$2840,3,0)</f>
        <v>44986.611134259256</v>
      </c>
      <c r="K167" s="15" t="s">
        <v>54</v>
      </c>
      <c r="L167" s="16">
        <f>VLOOKUP(C167,ACTAS!$D:$L,9,FALSE)</f>
        <v>2</v>
      </c>
    </row>
    <row r="168" spans="1:12" hidden="1">
      <c r="A168" s="11">
        <v>1403</v>
      </c>
      <c r="B168" s="12" t="s">
        <v>2667</v>
      </c>
      <c r="C168" s="12">
        <v>51573006</v>
      </c>
      <c r="D168" s="12" t="s">
        <v>2668</v>
      </c>
      <c r="E168" s="12" t="s">
        <v>2341</v>
      </c>
      <c r="F168" s="12" t="s">
        <v>38</v>
      </c>
      <c r="G168" s="12" t="s">
        <v>44</v>
      </c>
      <c r="H168" s="13">
        <v>20000000</v>
      </c>
      <c r="I168" s="13">
        <v>20000000</v>
      </c>
      <c r="J168" s="14">
        <f>VLOOKUP(C168,[1]Hoja1!$C$4:$E$2840,3,0)</f>
        <v>44986.61277777778</v>
      </c>
      <c r="K168" s="15" t="s">
        <v>45</v>
      </c>
      <c r="L168" s="16">
        <f>VLOOKUP(C168,ACTAS!$D:$L,9,FALSE)</f>
        <v>4</v>
      </c>
    </row>
    <row r="169" spans="1:12" hidden="1">
      <c r="A169" s="11">
        <v>1404</v>
      </c>
      <c r="B169" s="12" t="s">
        <v>2669</v>
      </c>
      <c r="C169" s="12">
        <v>79186513</v>
      </c>
      <c r="D169" s="12" t="s">
        <v>2670</v>
      </c>
      <c r="E169" s="12" t="s">
        <v>2341</v>
      </c>
      <c r="F169" s="12" t="s">
        <v>38</v>
      </c>
      <c r="G169" s="12" t="s">
        <v>44</v>
      </c>
      <c r="H169" s="13">
        <v>60000000</v>
      </c>
      <c r="I169" s="13">
        <v>60000000</v>
      </c>
      <c r="J169" s="14">
        <f>VLOOKUP(C169,[1]Hoja1!$C$4:$E$2840,3,0)</f>
        <v>44986.614363425928</v>
      </c>
      <c r="K169" s="15" t="s">
        <v>45</v>
      </c>
      <c r="L169" s="16">
        <f>VLOOKUP(C169,ACTAS!$D:$L,9,FALSE)</f>
        <v>4</v>
      </c>
    </row>
    <row r="170" spans="1:12" hidden="1">
      <c r="A170" s="11">
        <v>1405</v>
      </c>
      <c r="B170" s="12" t="s">
        <v>2671</v>
      </c>
      <c r="C170" s="12">
        <v>93125083</v>
      </c>
      <c r="D170" s="12" t="s">
        <v>2089</v>
      </c>
      <c r="E170" s="12" t="s">
        <v>2341</v>
      </c>
      <c r="F170" s="12" t="s">
        <v>62</v>
      </c>
      <c r="G170" s="12" t="s">
        <v>53</v>
      </c>
      <c r="H170" s="13">
        <v>10000000</v>
      </c>
      <c r="I170" s="13">
        <v>10000000</v>
      </c>
      <c r="J170" s="14">
        <f>VLOOKUP(C170,[1]Hoja1!$C$4:$E$2840,3,0)</f>
        <v>44986.614641203705</v>
      </c>
      <c r="K170" s="15" t="s">
        <v>45</v>
      </c>
      <c r="L170" s="16">
        <f>VLOOKUP(C170,ACTAS!$D:$L,9,FALSE)</f>
        <v>4</v>
      </c>
    </row>
    <row r="171" spans="1:12" hidden="1">
      <c r="A171" s="11">
        <v>1406</v>
      </c>
      <c r="B171" s="12" t="s">
        <v>2672</v>
      </c>
      <c r="C171" s="12">
        <v>93402240</v>
      </c>
      <c r="D171" s="12" t="s">
        <v>2673</v>
      </c>
      <c r="E171" s="12" t="s">
        <v>2341</v>
      </c>
      <c r="F171" s="12" t="s">
        <v>59</v>
      </c>
      <c r="G171" s="12" t="s">
        <v>44</v>
      </c>
      <c r="H171" s="13">
        <v>75000000</v>
      </c>
      <c r="I171" s="13">
        <v>75000000</v>
      </c>
      <c r="J171" s="14">
        <f>VLOOKUP(C171,[1]Hoja1!$C$4:$E$2840,3,0)</f>
        <v>44986.615451388891</v>
      </c>
      <c r="K171" s="15" t="s">
        <v>45</v>
      </c>
      <c r="L171" s="16">
        <f>VLOOKUP(C171,ACTAS!$D:$L,9,FALSE)</f>
        <v>4</v>
      </c>
    </row>
    <row r="172" spans="1:12" hidden="1">
      <c r="A172" s="11">
        <v>1407</v>
      </c>
      <c r="B172" s="12" t="s">
        <v>2674</v>
      </c>
      <c r="C172" s="12">
        <v>80063454</v>
      </c>
      <c r="D172" s="12" t="s">
        <v>2675</v>
      </c>
      <c r="E172" s="12" t="s">
        <v>2341</v>
      </c>
      <c r="F172" s="12" t="s">
        <v>38</v>
      </c>
      <c r="G172" s="12" t="s">
        <v>44</v>
      </c>
      <c r="H172" s="13">
        <v>90000000</v>
      </c>
      <c r="I172" s="13">
        <v>90000000</v>
      </c>
      <c r="J172" s="14">
        <f>VLOOKUP(C172,[1]Hoja1!$C$4:$E$2840,3,0)</f>
        <v>44986.617858796293</v>
      </c>
      <c r="K172" s="15" t="s">
        <v>54</v>
      </c>
      <c r="L172" s="16">
        <f>VLOOKUP(C172,ACTAS!$D:$L,9,FALSE)</f>
        <v>2</v>
      </c>
    </row>
    <row r="173" spans="1:12" hidden="1">
      <c r="A173" s="11">
        <v>1408</v>
      </c>
      <c r="B173" s="12" t="s">
        <v>2676</v>
      </c>
      <c r="C173" s="12">
        <v>52764959</v>
      </c>
      <c r="D173" s="12" t="s">
        <v>2677</v>
      </c>
      <c r="E173" s="12" t="s">
        <v>2341</v>
      </c>
      <c r="F173" s="12" t="s">
        <v>59</v>
      </c>
      <c r="G173" s="12" t="s">
        <v>44</v>
      </c>
      <c r="H173" s="13">
        <v>65000000</v>
      </c>
      <c r="I173" s="13">
        <v>65000000</v>
      </c>
      <c r="J173" s="14">
        <f>VLOOKUP(C173,[1]Hoja1!$C$4:$E$2840,3,0)</f>
        <v>44986.618958333333</v>
      </c>
      <c r="K173" s="15" t="s">
        <v>45</v>
      </c>
      <c r="L173" s="16">
        <f>VLOOKUP(C173,ACTAS!$D:$L,9,FALSE)</f>
        <v>4</v>
      </c>
    </row>
    <row r="174" spans="1:12" hidden="1">
      <c r="A174" s="11">
        <v>1409</v>
      </c>
      <c r="B174" s="12" t="s">
        <v>2678</v>
      </c>
      <c r="C174" s="12">
        <v>1056798871</v>
      </c>
      <c r="D174" s="12" t="s">
        <v>2679</v>
      </c>
      <c r="E174" s="12" t="s">
        <v>2341</v>
      </c>
      <c r="F174" s="12" t="s">
        <v>62</v>
      </c>
      <c r="G174" s="12" t="s">
        <v>53</v>
      </c>
      <c r="H174" s="13">
        <v>2000000</v>
      </c>
      <c r="I174" s="13">
        <v>2000000</v>
      </c>
      <c r="J174" s="14">
        <f>VLOOKUP(C174,[1]Hoja1!$C$4:$E$2840,3,0)</f>
        <v>44986.619421296295</v>
      </c>
      <c r="K174" s="15" t="s">
        <v>54</v>
      </c>
      <c r="L174" s="16">
        <f>VLOOKUP(C174,ACTAS!$D:$L,9,FALSE)</f>
        <v>3</v>
      </c>
    </row>
    <row r="175" spans="1:12" hidden="1">
      <c r="A175" s="11">
        <v>1410</v>
      </c>
      <c r="B175" s="12" t="s">
        <v>2680</v>
      </c>
      <c r="C175" s="12">
        <v>8801028</v>
      </c>
      <c r="D175" s="12" t="s">
        <v>2681</v>
      </c>
      <c r="E175" s="12" t="s">
        <v>2341</v>
      </c>
      <c r="F175" s="12" t="s">
        <v>165</v>
      </c>
      <c r="G175" s="12" t="s">
        <v>44</v>
      </c>
      <c r="H175" s="13">
        <v>20000000</v>
      </c>
      <c r="I175" s="13">
        <v>20000000</v>
      </c>
      <c r="J175" s="14">
        <f>VLOOKUP(C175,[1]Hoja1!$C$4:$E$2840,3,0)</f>
        <v>44986.624548611115</v>
      </c>
      <c r="K175" s="15" t="s">
        <v>54</v>
      </c>
      <c r="L175" s="16">
        <f>VLOOKUP(C175,ACTAS!$D:$L,9,FALSE)</f>
        <v>2</v>
      </c>
    </row>
    <row r="176" spans="1:12" hidden="1">
      <c r="A176" s="11">
        <v>1411</v>
      </c>
      <c r="B176" s="12" t="s">
        <v>2682</v>
      </c>
      <c r="C176" s="12">
        <v>7335491</v>
      </c>
      <c r="D176" s="12" t="s">
        <v>2683</v>
      </c>
      <c r="E176" s="12" t="s">
        <v>2341</v>
      </c>
      <c r="F176" s="12" t="s">
        <v>59</v>
      </c>
      <c r="G176" s="12" t="s">
        <v>44</v>
      </c>
      <c r="H176" s="13">
        <v>23000000</v>
      </c>
      <c r="I176" s="13">
        <v>23000000</v>
      </c>
      <c r="J176" s="14">
        <f>VLOOKUP(C176,[1]Hoja1!$C$4:$E$2840,3,0)</f>
        <v>44986.6247337963</v>
      </c>
      <c r="K176" s="15" t="s">
        <v>54</v>
      </c>
      <c r="L176" s="16">
        <f>VLOOKUP(C176,ACTAS!$D:$L,9,FALSE)</f>
        <v>2</v>
      </c>
    </row>
    <row r="177" spans="1:12" hidden="1">
      <c r="A177" s="11">
        <v>1412</v>
      </c>
      <c r="B177" s="12" t="s">
        <v>2684</v>
      </c>
      <c r="C177" s="12">
        <v>1097391790</v>
      </c>
      <c r="D177" s="12" t="s">
        <v>2685</v>
      </c>
      <c r="E177" s="12" t="s">
        <v>2341</v>
      </c>
      <c r="F177" s="12" t="s">
        <v>38</v>
      </c>
      <c r="G177" s="12" t="s">
        <v>44</v>
      </c>
      <c r="H177" s="13">
        <v>36000000</v>
      </c>
      <c r="I177" s="13">
        <v>36000000</v>
      </c>
      <c r="J177" s="14">
        <f>VLOOKUP(C177,[1]Hoja1!$C$4:$E$2840,3,0)</f>
        <v>44986.626828703702</v>
      </c>
      <c r="K177" s="15" t="s">
        <v>54</v>
      </c>
      <c r="L177" s="16">
        <f>VLOOKUP(C177,ACTAS!$D:$L,9,FALSE)</f>
        <v>2</v>
      </c>
    </row>
    <row r="178" spans="1:12" hidden="1">
      <c r="A178" s="11">
        <v>1413</v>
      </c>
      <c r="B178" s="12" t="s">
        <v>2686</v>
      </c>
      <c r="C178" s="12">
        <v>79747659</v>
      </c>
      <c r="D178" s="12" t="s">
        <v>2687</v>
      </c>
      <c r="E178" s="12" t="s">
        <v>2341</v>
      </c>
      <c r="F178" s="12" t="s">
        <v>52</v>
      </c>
      <c r="G178" s="12" t="s">
        <v>44</v>
      </c>
      <c r="H178" s="13">
        <v>100000000</v>
      </c>
      <c r="I178" s="13">
        <v>100000000</v>
      </c>
      <c r="J178" s="14">
        <f>VLOOKUP(C178,[1]Hoja1!$C$4:$E$2840,3,0)</f>
        <v>44986.627013888887</v>
      </c>
      <c r="K178" s="15" t="s">
        <v>45</v>
      </c>
      <c r="L178" s="16">
        <f>VLOOKUP(C178,ACTAS!$D:$L,9,FALSE)</f>
        <v>4</v>
      </c>
    </row>
    <row r="179" spans="1:12" hidden="1">
      <c r="A179" s="11">
        <v>1414</v>
      </c>
      <c r="B179" s="12" t="s">
        <v>2688</v>
      </c>
      <c r="C179" s="12">
        <v>80732863</v>
      </c>
      <c r="D179" s="12" t="s">
        <v>2689</v>
      </c>
      <c r="E179" s="12" t="s">
        <v>2341</v>
      </c>
      <c r="F179" s="12" t="s">
        <v>59</v>
      </c>
      <c r="G179" s="12" t="s">
        <v>53</v>
      </c>
      <c r="H179" s="13">
        <v>6000000</v>
      </c>
      <c r="I179" s="13">
        <v>6000000</v>
      </c>
      <c r="J179" s="14">
        <f>VLOOKUP(C179,[1]Hoja1!$C$4:$E$2840,3,0)</f>
        <v>44986.631956018522</v>
      </c>
      <c r="K179" s="15" t="s">
        <v>54</v>
      </c>
      <c r="L179" s="16">
        <f>VLOOKUP(C179,ACTAS!$D:$L,9,FALSE)</f>
        <v>1</v>
      </c>
    </row>
    <row r="180" spans="1:12" hidden="1">
      <c r="A180" s="11">
        <v>1415</v>
      </c>
      <c r="B180" s="12" t="s">
        <v>2690</v>
      </c>
      <c r="C180" s="12">
        <v>51966970</v>
      </c>
      <c r="D180" s="12" t="s">
        <v>2691</v>
      </c>
      <c r="E180" s="12" t="s">
        <v>2341</v>
      </c>
      <c r="F180" s="12" t="s">
        <v>38</v>
      </c>
      <c r="G180" s="12" t="s">
        <v>127</v>
      </c>
      <c r="H180" s="13">
        <v>10000000</v>
      </c>
      <c r="I180" s="13">
        <v>10000000</v>
      </c>
      <c r="J180" s="14">
        <f>VLOOKUP(C180,[1]Hoja1!$C$4:$E$2840,3,0)</f>
        <v>44986.632233796299</v>
      </c>
      <c r="K180" s="15" t="s">
        <v>40</v>
      </c>
      <c r="L180" s="16">
        <f>VLOOKUP(C180,ACTAS!$D:$L,9,FALSE)</f>
        <v>3</v>
      </c>
    </row>
    <row r="181" spans="1:12" ht="24" hidden="1">
      <c r="A181" s="11">
        <v>1416</v>
      </c>
      <c r="B181" s="12" t="s">
        <v>2692</v>
      </c>
      <c r="C181" s="12">
        <v>55173581</v>
      </c>
      <c r="D181" s="12" t="s">
        <v>2693</v>
      </c>
      <c r="E181" s="12" t="s">
        <v>2341</v>
      </c>
      <c r="F181" s="12" t="s">
        <v>62</v>
      </c>
      <c r="G181" s="12" t="s">
        <v>49</v>
      </c>
      <c r="H181" s="13">
        <v>60000000</v>
      </c>
      <c r="I181" s="13">
        <v>60000000</v>
      </c>
      <c r="J181" s="14">
        <f>VLOOKUP(C181,[1]Hoja1!$C$4:$E$2840,3,0)</f>
        <v>44986.635636574072</v>
      </c>
      <c r="K181" s="15" t="s">
        <v>54</v>
      </c>
      <c r="L181" s="16">
        <f>VLOOKUP(C181,ACTAS!$D:$L,9,FALSE)</f>
        <v>3</v>
      </c>
    </row>
    <row r="182" spans="1:12" hidden="1">
      <c r="A182" s="11">
        <v>1417</v>
      </c>
      <c r="B182" s="12" t="s">
        <v>2694</v>
      </c>
      <c r="C182" s="12">
        <v>52272572</v>
      </c>
      <c r="D182" s="12" t="s">
        <v>2695</v>
      </c>
      <c r="E182" s="12" t="s">
        <v>2341</v>
      </c>
      <c r="F182" s="12" t="s">
        <v>38</v>
      </c>
      <c r="G182" s="12" t="s">
        <v>44</v>
      </c>
      <c r="H182" s="13">
        <v>60000000</v>
      </c>
      <c r="I182" s="13">
        <v>60000000</v>
      </c>
      <c r="J182" s="14">
        <f>VLOOKUP(C182,[1]Hoja1!$C$4:$E$2840,3,0)</f>
        <v>44986.635810185187</v>
      </c>
      <c r="K182" s="15" t="s">
        <v>45</v>
      </c>
      <c r="L182" s="16">
        <f>VLOOKUP(C182,ACTAS!$D:$L,9,FALSE)</f>
        <v>4</v>
      </c>
    </row>
    <row r="183" spans="1:12" hidden="1">
      <c r="A183" s="11">
        <v>1418</v>
      </c>
      <c r="B183" s="12" t="s">
        <v>2696</v>
      </c>
      <c r="C183" s="12">
        <v>19709356</v>
      </c>
      <c r="D183" s="12" t="s">
        <v>2697</v>
      </c>
      <c r="E183" s="12" t="s">
        <v>2341</v>
      </c>
      <c r="F183" s="12" t="s">
        <v>59</v>
      </c>
      <c r="G183" s="12" t="s">
        <v>44</v>
      </c>
      <c r="H183" s="13">
        <v>86000000</v>
      </c>
      <c r="I183" s="13">
        <v>86000000</v>
      </c>
      <c r="J183" s="14">
        <f>VLOOKUP(C183,[1]Hoja1!$C$4:$E$2840,3,0)</f>
        <v>44991.494768518518</v>
      </c>
      <c r="K183" s="15" t="s">
        <v>54</v>
      </c>
      <c r="L183" s="16">
        <f>VLOOKUP(C183,ACTAS!$D:$L,9,FALSE)</f>
        <v>1</v>
      </c>
    </row>
    <row r="184" spans="1:12" hidden="1">
      <c r="A184" s="11">
        <v>1419</v>
      </c>
      <c r="B184" s="12" t="s">
        <v>2698</v>
      </c>
      <c r="C184" s="12">
        <v>1100950577</v>
      </c>
      <c r="D184" s="12" t="s">
        <v>2699</v>
      </c>
      <c r="E184" s="12" t="s">
        <v>2341</v>
      </c>
      <c r="F184" s="12" t="s">
        <v>48</v>
      </c>
      <c r="G184" s="12" t="s">
        <v>44</v>
      </c>
      <c r="H184" s="13">
        <v>30000000</v>
      </c>
      <c r="I184" s="13">
        <v>30000000</v>
      </c>
      <c r="J184" s="14">
        <f>VLOOKUP(C184,[1]Hoja1!$C$4:$E$2840,3,0)</f>
        <v>44986.637731481482</v>
      </c>
      <c r="K184" s="15" t="s">
        <v>54</v>
      </c>
      <c r="L184" s="16">
        <f>VLOOKUP(C184,ACTAS!$D:$L,9,FALSE)</f>
        <v>2</v>
      </c>
    </row>
    <row r="185" spans="1:12" hidden="1">
      <c r="A185" s="11">
        <v>1420</v>
      </c>
      <c r="B185" s="12" t="s">
        <v>2700</v>
      </c>
      <c r="C185" s="12">
        <v>91112773</v>
      </c>
      <c r="D185" s="12" t="s">
        <v>2701</v>
      </c>
      <c r="E185" s="12" t="s">
        <v>2341</v>
      </c>
      <c r="F185" s="12" t="s">
        <v>59</v>
      </c>
      <c r="G185" s="12" t="s">
        <v>44</v>
      </c>
      <c r="H185" s="13">
        <v>40000000</v>
      </c>
      <c r="I185" s="13">
        <v>40000000</v>
      </c>
      <c r="J185" s="14">
        <f>VLOOKUP(C185,[1]Hoja1!$C$4:$E$2840,3,0)</f>
        <v>44986.639189814814</v>
      </c>
      <c r="K185" s="15" t="s">
        <v>54</v>
      </c>
      <c r="L185" s="16">
        <f>VLOOKUP(C185,ACTAS!$D:$L,9,FALSE)</f>
        <v>2</v>
      </c>
    </row>
    <row r="186" spans="1:12" hidden="1">
      <c r="A186" s="11">
        <v>1421</v>
      </c>
      <c r="B186" s="12" t="s">
        <v>2702</v>
      </c>
      <c r="C186" s="12">
        <v>1097396024</v>
      </c>
      <c r="D186" s="12" t="s">
        <v>2703</v>
      </c>
      <c r="E186" s="12" t="s">
        <v>2341</v>
      </c>
      <c r="F186" s="12" t="s">
        <v>48</v>
      </c>
      <c r="G186" s="12" t="s">
        <v>53</v>
      </c>
      <c r="H186" s="13">
        <v>10000000</v>
      </c>
      <c r="I186" s="13">
        <v>10000000</v>
      </c>
      <c r="J186" s="14">
        <f>VLOOKUP(C186,[1]Hoja1!$C$4:$E$2840,3,0)</f>
        <v>44986.639861111114</v>
      </c>
      <c r="K186" s="15" t="s">
        <v>54</v>
      </c>
      <c r="L186" s="16">
        <f>VLOOKUP(C186,ACTAS!$D:$L,9,FALSE)</f>
        <v>2</v>
      </c>
    </row>
    <row r="187" spans="1:12" hidden="1">
      <c r="A187" s="11">
        <v>1422</v>
      </c>
      <c r="B187" s="12" t="s">
        <v>2704</v>
      </c>
      <c r="C187" s="12">
        <v>1032425167</v>
      </c>
      <c r="D187" s="12" t="s">
        <v>2705</v>
      </c>
      <c r="E187" s="12" t="s">
        <v>2341</v>
      </c>
      <c r="F187" s="12" t="s">
        <v>59</v>
      </c>
      <c r="G187" s="12" t="s">
        <v>44</v>
      </c>
      <c r="H187" s="13">
        <v>90000000</v>
      </c>
      <c r="I187" s="13">
        <v>90000000</v>
      </c>
      <c r="J187" s="14">
        <f>VLOOKUP(C187,[1]Hoja1!$C$4:$E$2840,3,0)</f>
        <v>44986.6403587963</v>
      </c>
      <c r="K187" s="15" t="s">
        <v>54</v>
      </c>
      <c r="L187" s="16">
        <f>VLOOKUP(C187,ACTAS!$D:$L,9,FALSE)</f>
        <v>2</v>
      </c>
    </row>
    <row r="188" spans="1:12" hidden="1">
      <c r="A188" s="11">
        <v>1423</v>
      </c>
      <c r="B188" s="12" t="s">
        <v>2706</v>
      </c>
      <c r="C188" s="12">
        <v>32935536</v>
      </c>
      <c r="D188" s="12" t="s">
        <v>1400</v>
      </c>
      <c r="E188" s="12" t="s">
        <v>2341</v>
      </c>
      <c r="F188" s="12" t="s">
        <v>52</v>
      </c>
      <c r="G188" s="12" t="s">
        <v>44</v>
      </c>
      <c r="H188" s="13">
        <v>71000000</v>
      </c>
      <c r="I188" s="13">
        <v>71000000</v>
      </c>
      <c r="J188" s="14">
        <f>VLOOKUP(C188,[1]Hoja1!$C$4:$E$2840,3,0)</f>
        <v>44986.640925925924</v>
      </c>
      <c r="K188" s="15" t="s">
        <v>54</v>
      </c>
      <c r="L188" s="16">
        <f>VLOOKUP(C188,ACTAS!$D:$L,9,FALSE)</f>
        <v>2</v>
      </c>
    </row>
    <row r="189" spans="1:12" hidden="1">
      <c r="A189" s="11">
        <v>1424</v>
      </c>
      <c r="B189" s="12" t="s">
        <v>2707</v>
      </c>
      <c r="C189" s="12">
        <v>1144141030</v>
      </c>
      <c r="D189" s="12" t="s">
        <v>2708</v>
      </c>
      <c r="E189" s="12" t="s">
        <v>2341</v>
      </c>
      <c r="F189" s="12" t="s">
        <v>38</v>
      </c>
      <c r="G189" s="12" t="s">
        <v>53</v>
      </c>
      <c r="H189" s="13">
        <v>10000000</v>
      </c>
      <c r="I189" s="13">
        <v>10000000</v>
      </c>
      <c r="J189" s="14">
        <f>VLOOKUP(C189,[1]Hoja1!$C$4:$E$2840,3,0)</f>
        <v>44986.641203703701</v>
      </c>
      <c r="K189" s="15" t="s">
        <v>54</v>
      </c>
      <c r="L189" s="16">
        <f>VLOOKUP(C189,ACTAS!$D:$L,9,FALSE)</f>
        <v>2</v>
      </c>
    </row>
    <row r="190" spans="1:12" hidden="1">
      <c r="A190" s="11">
        <v>1425</v>
      </c>
      <c r="B190" s="12" t="s">
        <v>2709</v>
      </c>
      <c r="C190" s="12">
        <v>74189287</v>
      </c>
      <c r="D190" s="12" t="s">
        <v>2710</v>
      </c>
      <c r="E190" s="12" t="s">
        <v>2341</v>
      </c>
      <c r="F190" s="12" t="s">
        <v>59</v>
      </c>
      <c r="G190" s="12" t="s">
        <v>44</v>
      </c>
      <c r="H190" s="13">
        <v>92000000</v>
      </c>
      <c r="I190" s="13">
        <v>92000000</v>
      </c>
      <c r="J190" s="14">
        <f>VLOOKUP(C190,[1]Hoja1!$C$4:$E$2840,3,0)</f>
        <v>44986.642685185187</v>
      </c>
      <c r="K190" s="15" t="s">
        <v>54</v>
      </c>
      <c r="L190" s="16">
        <f>VLOOKUP(C190,ACTAS!$D:$L,9,FALSE)</f>
        <v>3</v>
      </c>
    </row>
    <row r="191" spans="1:12" ht="24" hidden="1">
      <c r="A191" s="11">
        <v>1426</v>
      </c>
      <c r="B191" s="12" t="s">
        <v>2711</v>
      </c>
      <c r="C191" s="12">
        <v>1057164206</v>
      </c>
      <c r="D191" s="12" t="s">
        <v>2712</v>
      </c>
      <c r="E191" s="12" t="s">
        <v>2341</v>
      </c>
      <c r="F191" s="12" t="s">
        <v>59</v>
      </c>
      <c r="G191" s="12" t="s">
        <v>53</v>
      </c>
      <c r="H191" s="13">
        <v>10000000</v>
      </c>
      <c r="I191" s="13">
        <v>10000000</v>
      </c>
      <c r="J191" s="14">
        <f>VLOOKUP(C191,[1]Hoja1!$C$4:$E$2840,3,0)</f>
        <v>44986.644421296296</v>
      </c>
      <c r="K191" s="15" t="s">
        <v>54</v>
      </c>
      <c r="L191" s="16">
        <f>VLOOKUP(C191,ACTAS!$D:$L,9,FALSE)</f>
        <v>2</v>
      </c>
    </row>
    <row r="192" spans="1:12" hidden="1">
      <c r="A192" s="11">
        <v>1427</v>
      </c>
      <c r="B192" s="12" t="s">
        <v>2713</v>
      </c>
      <c r="C192" s="12">
        <v>1099552365</v>
      </c>
      <c r="D192" s="12" t="s">
        <v>2714</v>
      </c>
      <c r="E192" s="12" t="s">
        <v>2341</v>
      </c>
      <c r="F192" s="12" t="s">
        <v>38</v>
      </c>
      <c r="G192" s="12" t="s">
        <v>44</v>
      </c>
      <c r="H192" s="13">
        <v>28000000</v>
      </c>
      <c r="I192" s="13">
        <v>28000000</v>
      </c>
      <c r="J192" s="14">
        <f>VLOOKUP(C192,[1]Hoja1!$C$4:$E$2840,3,0)</f>
        <v>44986.644606481481</v>
      </c>
      <c r="K192" s="15" t="s">
        <v>54</v>
      </c>
      <c r="L192" s="16">
        <f>VLOOKUP(C192,ACTAS!$D:$L,9,FALSE)</f>
        <v>4</v>
      </c>
    </row>
    <row r="193" spans="1:12" hidden="1">
      <c r="A193" s="11">
        <v>1428</v>
      </c>
      <c r="B193" s="12" t="s">
        <v>2715</v>
      </c>
      <c r="C193" s="12">
        <v>1032451752</v>
      </c>
      <c r="D193" s="12" t="s">
        <v>2716</v>
      </c>
      <c r="E193" s="12" t="s">
        <v>2341</v>
      </c>
      <c r="F193" s="12" t="s">
        <v>38</v>
      </c>
      <c r="G193" s="12" t="s">
        <v>53</v>
      </c>
      <c r="H193" s="13">
        <v>5000000</v>
      </c>
      <c r="I193" s="13">
        <v>5000000</v>
      </c>
      <c r="J193" s="14">
        <f>VLOOKUP(C193,[1]Hoja1!$C$4:$E$2840,3,0)</f>
        <v>44986.645162037035</v>
      </c>
      <c r="K193" s="15" t="s">
        <v>54</v>
      </c>
      <c r="L193" s="16">
        <f>VLOOKUP(C193,ACTAS!$D:$L,9,FALSE)</f>
        <v>2</v>
      </c>
    </row>
    <row r="194" spans="1:12" hidden="1">
      <c r="A194" s="11">
        <v>1429</v>
      </c>
      <c r="B194" s="12" t="s">
        <v>2717</v>
      </c>
      <c r="C194" s="12">
        <v>51892031</v>
      </c>
      <c r="D194" s="12" t="s">
        <v>2718</v>
      </c>
      <c r="E194" s="12" t="s">
        <v>2341</v>
      </c>
      <c r="F194" s="12" t="s">
        <v>59</v>
      </c>
      <c r="G194" s="12" t="s">
        <v>44</v>
      </c>
      <c r="H194" s="13">
        <v>35000000</v>
      </c>
      <c r="I194" s="13">
        <v>35000000</v>
      </c>
      <c r="J194" s="14">
        <f>VLOOKUP(C194,[1]Hoja1!$C$4:$E$2840,3,0)</f>
        <v>44991.543506944443</v>
      </c>
      <c r="K194" s="15" t="s">
        <v>84</v>
      </c>
      <c r="L194" s="16">
        <f>VLOOKUP(C194,ACTAS!$D:$L,9,FALSE)</f>
        <v>4</v>
      </c>
    </row>
    <row r="195" spans="1:12" hidden="1">
      <c r="A195" s="11">
        <v>1430</v>
      </c>
      <c r="B195" s="12" t="s">
        <v>2719</v>
      </c>
      <c r="C195" s="12">
        <v>1073513634</v>
      </c>
      <c r="D195" s="12" t="s">
        <v>2720</v>
      </c>
      <c r="E195" s="12" t="s">
        <v>2341</v>
      </c>
      <c r="F195" s="12" t="s">
        <v>62</v>
      </c>
      <c r="G195" s="12" t="s">
        <v>53</v>
      </c>
      <c r="H195" s="13">
        <v>3000000</v>
      </c>
      <c r="I195" s="13">
        <v>3000000</v>
      </c>
      <c r="J195" s="14">
        <f>VLOOKUP(C195,[1]Hoja1!$C$4:$E$2840,3,0)</f>
        <v>44986.64603009259</v>
      </c>
      <c r="K195" s="15" t="s">
        <v>54</v>
      </c>
      <c r="L195" s="16">
        <f>VLOOKUP(C195,ACTAS!$D:$L,9,FALSE)</f>
        <v>3</v>
      </c>
    </row>
    <row r="196" spans="1:12" hidden="1">
      <c r="A196" s="11">
        <v>1431</v>
      </c>
      <c r="B196" s="12" t="s">
        <v>2721</v>
      </c>
      <c r="C196" s="12">
        <v>16138916</v>
      </c>
      <c r="D196" s="12" t="s">
        <v>2722</v>
      </c>
      <c r="E196" s="12" t="s">
        <v>2341</v>
      </c>
      <c r="F196" s="12" t="s">
        <v>48</v>
      </c>
      <c r="G196" s="12" t="s">
        <v>44</v>
      </c>
      <c r="H196" s="13">
        <v>35000000</v>
      </c>
      <c r="I196" s="13">
        <v>35000000</v>
      </c>
      <c r="J196" s="14">
        <f>VLOOKUP(C196,[1]Hoja1!$C$4:$E$2840,3,0)</f>
        <v>44986.646180555559</v>
      </c>
      <c r="K196" s="15" t="s">
        <v>45</v>
      </c>
      <c r="L196" s="16">
        <f>VLOOKUP(C196,ACTAS!$D:$L,9,FALSE)</f>
        <v>6</v>
      </c>
    </row>
    <row r="197" spans="1:12" hidden="1">
      <c r="A197" s="11">
        <v>1432</v>
      </c>
      <c r="B197" s="12" t="s">
        <v>2723</v>
      </c>
      <c r="C197" s="12">
        <v>9893562</v>
      </c>
      <c r="D197" s="12" t="s">
        <v>2724</v>
      </c>
      <c r="E197" s="12" t="s">
        <v>2341</v>
      </c>
      <c r="F197" s="12" t="s">
        <v>52</v>
      </c>
      <c r="G197" s="12" t="s">
        <v>53</v>
      </c>
      <c r="H197" s="13">
        <v>4000000</v>
      </c>
      <c r="I197" s="13">
        <v>4000000</v>
      </c>
      <c r="J197" s="14">
        <f>VLOOKUP(C197,[1]Hoja1!$C$4:$E$2840,3,0)</f>
        <v>44986.646226851852</v>
      </c>
      <c r="K197" s="15" t="s">
        <v>45</v>
      </c>
      <c r="L197" s="16">
        <f>VLOOKUP(C197,ACTAS!$D:$L,9,FALSE)</f>
        <v>4</v>
      </c>
    </row>
    <row r="198" spans="1:12" hidden="1">
      <c r="A198" s="11">
        <v>1433</v>
      </c>
      <c r="B198" s="12" t="s">
        <v>2725</v>
      </c>
      <c r="C198" s="12">
        <v>1143360251</v>
      </c>
      <c r="D198" s="12" t="s">
        <v>2726</v>
      </c>
      <c r="E198" s="12" t="s">
        <v>2341</v>
      </c>
      <c r="F198" s="12" t="s">
        <v>38</v>
      </c>
      <c r="G198" s="12" t="s">
        <v>53</v>
      </c>
      <c r="H198" s="13">
        <v>6000000</v>
      </c>
      <c r="I198" s="13">
        <v>6000000</v>
      </c>
      <c r="J198" s="14">
        <f>VLOOKUP(C198,[1]Hoja1!$C$4:$E$2840,3,0)</f>
        <v>44986.647175925929</v>
      </c>
      <c r="K198" s="15" t="s">
        <v>54</v>
      </c>
      <c r="L198" s="16">
        <f>VLOOKUP(C198,ACTAS!$D:$L,9,FALSE)</f>
        <v>3</v>
      </c>
    </row>
    <row r="199" spans="1:12" hidden="1">
      <c r="A199" s="11">
        <v>1434</v>
      </c>
      <c r="B199" s="12" t="s">
        <v>2727</v>
      </c>
      <c r="C199" s="12">
        <v>16734206</v>
      </c>
      <c r="D199" s="12" t="s">
        <v>2728</v>
      </c>
      <c r="E199" s="12" t="s">
        <v>2341</v>
      </c>
      <c r="F199" s="12" t="s">
        <v>59</v>
      </c>
      <c r="G199" s="12" t="s">
        <v>44</v>
      </c>
      <c r="H199" s="13">
        <v>33000000</v>
      </c>
      <c r="I199" s="13">
        <v>33000000</v>
      </c>
      <c r="J199" s="14">
        <f>VLOOKUP(C199,[1]Hoja1!$C$4:$E$2840,3,0)</f>
        <v>44986.649328703701</v>
      </c>
      <c r="K199" s="15" t="s">
        <v>45</v>
      </c>
      <c r="L199" s="16">
        <f>VLOOKUP(C199,ACTAS!$D:$L,9,FALSE)</f>
        <v>7</v>
      </c>
    </row>
    <row r="200" spans="1:12">
      <c r="A200" s="11">
        <v>1435</v>
      </c>
      <c r="B200" s="12" t="s">
        <v>2729</v>
      </c>
      <c r="C200" s="12">
        <v>1033713116</v>
      </c>
      <c r="D200" s="12" t="s">
        <v>2730</v>
      </c>
      <c r="E200" s="12" t="s">
        <v>2341</v>
      </c>
      <c r="F200" s="12" t="s">
        <v>38</v>
      </c>
      <c r="G200" s="12" t="s">
        <v>44</v>
      </c>
      <c r="H200" s="13">
        <v>80000000</v>
      </c>
      <c r="I200" s="13">
        <v>80000000</v>
      </c>
      <c r="J200" s="14">
        <f>VLOOKUP(C200,[1]Hoja1!$C$4:$E$2840,3,0)</f>
        <v>44986.65053240741</v>
      </c>
      <c r="K200" s="15" t="s">
        <v>54</v>
      </c>
      <c r="L200" s="16">
        <f>VLOOKUP(C200,ACTAS!$D:$L,9,FALSE)</f>
        <v>2</v>
      </c>
    </row>
    <row r="201" spans="1:12" hidden="1">
      <c r="A201" s="11">
        <v>1436</v>
      </c>
      <c r="B201" s="12" t="s">
        <v>2731</v>
      </c>
      <c r="C201" s="12">
        <v>80095037</v>
      </c>
      <c r="D201" s="12" t="s">
        <v>2732</v>
      </c>
      <c r="E201" s="12" t="s">
        <v>2341</v>
      </c>
      <c r="F201" s="12" t="s">
        <v>59</v>
      </c>
      <c r="G201" s="12" t="s">
        <v>44</v>
      </c>
      <c r="H201" s="13">
        <v>140000000</v>
      </c>
      <c r="I201" s="13">
        <v>140000000</v>
      </c>
      <c r="J201" s="14">
        <f>VLOOKUP(C201,[1]Hoja1!$C$4:$E$2840,3,0)</f>
        <v>44986.653611111113</v>
      </c>
      <c r="K201" s="15" t="s">
        <v>54</v>
      </c>
      <c r="L201" s="16">
        <f>VLOOKUP(C201,ACTAS!$D:$L,9,FALSE)</f>
        <v>4</v>
      </c>
    </row>
    <row r="202" spans="1:12" hidden="1">
      <c r="A202" s="11">
        <v>1437</v>
      </c>
      <c r="B202" s="12" t="s">
        <v>2733</v>
      </c>
      <c r="C202" s="12">
        <v>16232299</v>
      </c>
      <c r="D202" s="12" t="s">
        <v>2734</v>
      </c>
      <c r="E202" s="12" t="s">
        <v>2341</v>
      </c>
      <c r="F202" s="12" t="s">
        <v>59</v>
      </c>
      <c r="G202" s="12" t="s">
        <v>44</v>
      </c>
      <c r="H202" s="13">
        <v>70000000</v>
      </c>
      <c r="I202" s="13">
        <v>70000000</v>
      </c>
      <c r="J202" s="14">
        <f>VLOOKUP(C202,[1]Hoja1!$C$4:$E$2840,3,0)</f>
        <v>44986.654398148145</v>
      </c>
      <c r="K202" s="15" t="s">
        <v>45</v>
      </c>
      <c r="L202" s="16">
        <f>VLOOKUP(C202,ACTAS!$D:$L,9,FALSE)</f>
        <v>4</v>
      </c>
    </row>
    <row r="203" spans="1:12" ht="24" hidden="1">
      <c r="A203" s="11">
        <v>1438</v>
      </c>
      <c r="B203" s="12" t="s">
        <v>2735</v>
      </c>
      <c r="C203" s="12">
        <v>24048996</v>
      </c>
      <c r="D203" s="12" t="s">
        <v>1698</v>
      </c>
      <c r="E203" s="12" t="s">
        <v>2341</v>
      </c>
      <c r="F203" s="12" t="s">
        <v>38</v>
      </c>
      <c r="G203" s="12" t="s">
        <v>49</v>
      </c>
      <c r="H203" s="13">
        <v>51000000</v>
      </c>
      <c r="I203" s="13">
        <v>51000000</v>
      </c>
      <c r="J203" s="14">
        <f>VLOOKUP(C203,[1]Hoja1!$C$4:$E$2840,3,0)</f>
        <v>44986.655752314815</v>
      </c>
      <c r="K203" s="15" t="s">
        <v>54</v>
      </c>
      <c r="L203" s="16">
        <f>VLOOKUP(C203,ACTAS!$D:$L,9,FALSE)</f>
        <v>2</v>
      </c>
    </row>
    <row r="204" spans="1:12" hidden="1">
      <c r="A204" s="11">
        <v>1439</v>
      </c>
      <c r="B204" s="12" t="s">
        <v>2736</v>
      </c>
      <c r="C204" s="12">
        <v>1035223725</v>
      </c>
      <c r="D204" s="12" t="s">
        <v>2737</v>
      </c>
      <c r="E204" s="12" t="s">
        <v>2341</v>
      </c>
      <c r="F204" s="12" t="s">
        <v>59</v>
      </c>
      <c r="G204" s="12" t="s">
        <v>44</v>
      </c>
      <c r="H204" s="13">
        <v>65000000</v>
      </c>
      <c r="I204" s="13">
        <v>65000000</v>
      </c>
      <c r="J204" s="14">
        <f>VLOOKUP(C204,[1]Hoja1!$C$4:$E$2840,3,0)</f>
        <v>44986.656041666669</v>
      </c>
      <c r="K204" s="15" t="s">
        <v>54</v>
      </c>
      <c r="L204" s="16">
        <f>VLOOKUP(C204,ACTAS!$D:$L,9,FALSE)</f>
        <v>3</v>
      </c>
    </row>
    <row r="205" spans="1:12" hidden="1">
      <c r="A205" s="11">
        <v>1440</v>
      </c>
      <c r="B205" s="12" t="s">
        <v>2738</v>
      </c>
      <c r="C205" s="12">
        <v>94232946</v>
      </c>
      <c r="D205" s="12" t="s">
        <v>2739</v>
      </c>
      <c r="E205" s="12" t="s">
        <v>2341</v>
      </c>
      <c r="F205" s="12" t="s">
        <v>59</v>
      </c>
      <c r="G205" s="12" t="s">
        <v>44</v>
      </c>
      <c r="H205" s="13">
        <v>85000000</v>
      </c>
      <c r="I205" s="13">
        <v>85000000</v>
      </c>
      <c r="J205" s="14">
        <f>VLOOKUP(C205,[1]Hoja1!$C$4:$E$2840,3,0)</f>
        <v>44986.656770833331</v>
      </c>
      <c r="K205" s="15" t="s">
        <v>54</v>
      </c>
      <c r="L205" s="16">
        <f>VLOOKUP(C205,ACTAS!$D:$L,9,FALSE)</f>
        <v>2</v>
      </c>
    </row>
    <row r="206" spans="1:12" hidden="1">
      <c r="A206" s="11">
        <v>1441</v>
      </c>
      <c r="B206" s="12" t="s">
        <v>2740</v>
      </c>
      <c r="C206" s="12">
        <v>1105680412</v>
      </c>
      <c r="D206" s="12" t="s">
        <v>2741</v>
      </c>
      <c r="E206" s="12" t="s">
        <v>2341</v>
      </c>
      <c r="F206" s="12" t="s">
        <v>62</v>
      </c>
      <c r="G206" s="12" t="s">
        <v>53</v>
      </c>
      <c r="H206" s="13">
        <v>6000000</v>
      </c>
      <c r="I206" s="13">
        <v>6000000</v>
      </c>
      <c r="J206" s="14">
        <f>VLOOKUP(C206,[1]Hoja1!$C$4:$E$2840,3,0)</f>
        <v>44986.662280092591</v>
      </c>
      <c r="K206" s="15" t="s">
        <v>54</v>
      </c>
      <c r="L206" s="16">
        <f>VLOOKUP(C206,ACTAS!$D:$L,9,FALSE)</f>
        <v>2</v>
      </c>
    </row>
    <row r="207" spans="1:12" hidden="1">
      <c r="A207" s="11">
        <v>1442</v>
      </c>
      <c r="B207" s="12" t="s">
        <v>2742</v>
      </c>
      <c r="C207" s="12">
        <v>22064776</v>
      </c>
      <c r="D207" s="12" t="s">
        <v>2743</v>
      </c>
      <c r="E207" s="12" t="s">
        <v>2341</v>
      </c>
      <c r="F207" s="12" t="s">
        <v>59</v>
      </c>
      <c r="G207" s="12" t="s">
        <v>44</v>
      </c>
      <c r="H207" s="13">
        <v>25000000</v>
      </c>
      <c r="I207" s="13">
        <v>25000000</v>
      </c>
      <c r="J207" s="14">
        <f>VLOOKUP(C207,[1]Hoja1!$C$4:$E$2840,3,0)</f>
        <v>44986.663055555553</v>
      </c>
      <c r="K207" s="15" t="s">
        <v>84</v>
      </c>
      <c r="L207" s="16">
        <f>VLOOKUP(C207,ACTAS!$D:$L,9,FALSE)</f>
        <v>4</v>
      </c>
    </row>
    <row r="208" spans="1:12" hidden="1">
      <c r="A208" s="11">
        <v>1443</v>
      </c>
      <c r="B208" s="12" t="s">
        <v>2744</v>
      </c>
      <c r="C208" s="12">
        <v>1095485926</v>
      </c>
      <c r="D208" s="12" t="s">
        <v>2745</v>
      </c>
      <c r="E208" s="12" t="s">
        <v>2341</v>
      </c>
      <c r="F208" s="12" t="s">
        <v>38</v>
      </c>
      <c r="G208" s="12" t="s">
        <v>53</v>
      </c>
      <c r="H208" s="13">
        <v>5000000</v>
      </c>
      <c r="I208" s="13">
        <v>5000000</v>
      </c>
      <c r="J208" s="14">
        <f>VLOOKUP(C208,[1]Hoja1!$C$4:$E$2840,3,0)</f>
        <v>44986.663784722223</v>
      </c>
      <c r="K208" s="15" t="s">
        <v>54</v>
      </c>
      <c r="L208" s="16">
        <f>VLOOKUP(C208,ACTAS!$D:$L,9,FALSE)</f>
        <v>3</v>
      </c>
    </row>
    <row r="209" spans="1:12" hidden="1">
      <c r="A209" s="11">
        <v>1444</v>
      </c>
      <c r="B209" s="12" t="s">
        <v>2746</v>
      </c>
      <c r="C209" s="12">
        <v>1110458246</v>
      </c>
      <c r="D209" s="12" t="s">
        <v>2747</v>
      </c>
      <c r="E209" s="12" t="s">
        <v>2341</v>
      </c>
      <c r="F209" s="12" t="s">
        <v>52</v>
      </c>
      <c r="G209" s="12" t="s">
        <v>44</v>
      </c>
      <c r="H209" s="13">
        <v>51000000</v>
      </c>
      <c r="I209" s="13">
        <v>51000000</v>
      </c>
      <c r="J209" s="14">
        <f>VLOOKUP(C209,[1]Hoja1!$C$4:$E$2840,3,0)</f>
        <v>44986.667453703703</v>
      </c>
      <c r="K209" s="15" t="s">
        <v>54</v>
      </c>
      <c r="L209" s="16">
        <f>VLOOKUP(C209,ACTAS!$D:$L,9,FALSE)</f>
        <v>3</v>
      </c>
    </row>
    <row r="210" spans="1:12" hidden="1">
      <c r="A210" s="11">
        <v>1445</v>
      </c>
      <c r="B210" s="12" t="s">
        <v>2748</v>
      </c>
      <c r="C210" s="12">
        <v>80229011</v>
      </c>
      <c r="D210" s="12" t="s">
        <v>2749</v>
      </c>
      <c r="E210" s="12" t="s">
        <v>2341</v>
      </c>
      <c r="F210" s="12" t="s">
        <v>52</v>
      </c>
      <c r="G210" s="12" t="s">
        <v>44</v>
      </c>
      <c r="H210" s="13">
        <v>68000000</v>
      </c>
      <c r="I210" s="13">
        <v>68000000</v>
      </c>
      <c r="J210" s="14">
        <f>VLOOKUP(C210,[1]Hoja1!$C$4:$E$2840,3,0)</f>
        <v>44986.668020833335</v>
      </c>
      <c r="K210" s="15" t="s">
        <v>45</v>
      </c>
      <c r="L210" s="16">
        <f>VLOOKUP(C210,ACTAS!$D:$L,9,FALSE)</f>
        <v>4</v>
      </c>
    </row>
    <row r="211" spans="1:12" hidden="1">
      <c r="A211" s="11">
        <v>1446</v>
      </c>
      <c r="B211" s="12" t="s">
        <v>2750</v>
      </c>
      <c r="C211" s="12">
        <v>98697998</v>
      </c>
      <c r="D211" s="12" t="s">
        <v>2751</v>
      </c>
      <c r="E211" s="12" t="s">
        <v>2341</v>
      </c>
      <c r="F211" s="12" t="s">
        <v>73</v>
      </c>
      <c r="G211" s="12" t="s">
        <v>53</v>
      </c>
      <c r="H211" s="13">
        <v>6000000</v>
      </c>
      <c r="I211" s="13">
        <v>6000000</v>
      </c>
      <c r="J211" s="14">
        <f>VLOOKUP(C211,[1]Hoja1!$C$4:$E$2840,3,0)</f>
        <v>44986.668483796297</v>
      </c>
      <c r="K211" s="15" t="s">
        <v>54</v>
      </c>
      <c r="L211" s="16">
        <f>VLOOKUP(C211,ACTAS!$D:$L,9,FALSE)</f>
        <v>2</v>
      </c>
    </row>
    <row r="212" spans="1:12" hidden="1">
      <c r="A212" s="11">
        <v>1447</v>
      </c>
      <c r="B212" s="12" t="s">
        <v>2752</v>
      </c>
      <c r="C212" s="12">
        <v>88034034</v>
      </c>
      <c r="D212" s="12" t="s">
        <v>2753</v>
      </c>
      <c r="E212" s="12" t="s">
        <v>2341</v>
      </c>
      <c r="F212" s="12" t="s">
        <v>59</v>
      </c>
      <c r="G212" s="12" t="s">
        <v>44</v>
      </c>
      <c r="H212" s="13">
        <v>91000000</v>
      </c>
      <c r="I212" s="13">
        <v>91000000</v>
      </c>
      <c r="J212" s="14">
        <f>VLOOKUP(C212,[1]Hoja1!$C$4:$E$2840,3,0)</f>
        <v>44986.66883101852</v>
      </c>
      <c r="K212" s="15" t="s">
        <v>54</v>
      </c>
      <c r="L212" s="16">
        <f>VLOOKUP(C212,ACTAS!$D:$L,9,FALSE)</f>
        <v>3</v>
      </c>
    </row>
    <row r="213" spans="1:12" hidden="1">
      <c r="A213" s="11">
        <v>1448</v>
      </c>
      <c r="B213" s="12" t="s">
        <v>2754</v>
      </c>
      <c r="C213" s="12">
        <v>93380387</v>
      </c>
      <c r="D213" s="12" t="s">
        <v>2755</v>
      </c>
      <c r="E213" s="12" t="s">
        <v>2341</v>
      </c>
      <c r="F213" s="12" t="s">
        <v>52</v>
      </c>
      <c r="G213" s="12" t="s">
        <v>53</v>
      </c>
      <c r="H213" s="13">
        <v>10000000</v>
      </c>
      <c r="I213" s="13">
        <v>10000000</v>
      </c>
      <c r="J213" s="14">
        <f>VLOOKUP(C213,[1]Hoja1!$C$4:$E$2840,3,0)</f>
        <v>44986.669421296298</v>
      </c>
      <c r="K213" s="15" t="s">
        <v>45</v>
      </c>
      <c r="L213" s="16">
        <f>VLOOKUP(C213,ACTAS!$D:$L,9,FALSE)</f>
        <v>4</v>
      </c>
    </row>
    <row r="214" spans="1:12" ht="24" hidden="1">
      <c r="A214" s="11">
        <v>1449</v>
      </c>
      <c r="B214" s="12" t="s">
        <v>2756</v>
      </c>
      <c r="C214" s="12">
        <v>79982608</v>
      </c>
      <c r="D214" s="12" t="s">
        <v>2757</v>
      </c>
      <c r="E214" s="12" t="s">
        <v>2341</v>
      </c>
      <c r="F214" s="12" t="s">
        <v>38</v>
      </c>
      <c r="G214" s="12" t="s">
        <v>44</v>
      </c>
      <c r="H214" s="13">
        <v>50000000</v>
      </c>
      <c r="I214" s="13">
        <v>50000000</v>
      </c>
      <c r="J214" s="14">
        <f>VLOOKUP(C214,[1]Hoja1!$C$4:$E$2840,3,0)</f>
        <v>44986.670034722221</v>
      </c>
      <c r="K214" s="15" t="s">
        <v>54</v>
      </c>
      <c r="L214" s="16">
        <f>VLOOKUP(C214,ACTAS!$D:$L,9,FALSE)</f>
        <v>2</v>
      </c>
    </row>
    <row r="215" spans="1:12" hidden="1">
      <c r="A215" s="11">
        <v>1450</v>
      </c>
      <c r="B215" s="12" t="s">
        <v>2758</v>
      </c>
      <c r="C215" s="12">
        <v>19180233</v>
      </c>
      <c r="D215" s="12" t="s">
        <v>2759</v>
      </c>
      <c r="E215" s="12" t="s">
        <v>2341</v>
      </c>
      <c r="F215" s="12" t="s">
        <v>48</v>
      </c>
      <c r="G215" s="12" t="s">
        <v>44</v>
      </c>
      <c r="H215" s="13">
        <v>50000000</v>
      </c>
      <c r="I215" s="13">
        <v>50000000</v>
      </c>
      <c r="J215" s="14">
        <f>VLOOKUP(C215,[1]Hoja1!$C$4:$E$2840,3,0)</f>
        <v>44986.672071759262</v>
      </c>
      <c r="K215" s="15" t="s">
        <v>84</v>
      </c>
      <c r="L215" s="16">
        <f>VLOOKUP(C215,ACTAS!$D:$L,9,FALSE)</f>
        <v>7</v>
      </c>
    </row>
    <row r="216" spans="1:12" hidden="1">
      <c r="A216" s="11">
        <v>1451</v>
      </c>
      <c r="B216" s="12" t="s">
        <v>2760</v>
      </c>
      <c r="C216" s="12">
        <v>1019049687</v>
      </c>
      <c r="D216" s="12" t="s">
        <v>2761</v>
      </c>
      <c r="E216" s="12" t="s">
        <v>2341</v>
      </c>
      <c r="F216" s="12" t="s">
        <v>59</v>
      </c>
      <c r="G216" s="12" t="s">
        <v>53</v>
      </c>
      <c r="H216" s="13">
        <v>10000000</v>
      </c>
      <c r="I216" s="13">
        <v>10000000</v>
      </c>
      <c r="J216" s="14">
        <f>VLOOKUP(C216,[1]Hoja1!$C$4:$E$2840,3,0)</f>
        <v>44986.672662037039</v>
      </c>
      <c r="K216" s="15" t="s">
        <v>54</v>
      </c>
      <c r="L216" s="16">
        <f>VLOOKUP(C216,ACTAS!$D:$L,9,FALSE)</f>
        <v>3</v>
      </c>
    </row>
    <row r="217" spans="1:12" hidden="1">
      <c r="A217" s="11">
        <v>1452</v>
      </c>
      <c r="B217" s="12" t="s">
        <v>2762</v>
      </c>
      <c r="C217" s="12">
        <v>52357826</v>
      </c>
      <c r="D217" s="12" t="s">
        <v>2763</v>
      </c>
      <c r="E217" s="12" t="s">
        <v>2341</v>
      </c>
      <c r="F217" s="12" t="s">
        <v>48</v>
      </c>
      <c r="G217" s="12" t="s">
        <v>53</v>
      </c>
      <c r="H217" s="13">
        <v>10000000</v>
      </c>
      <c r="I217" s="13">
        <v>10000000</v>
      </c>
      <c r="J217" s="14">
        <f>VLOOKUP(C217,[1]Hoja1!$C$4:$E$2840,3,0)</f>
        <v>44986.673159722224</v>
      </c>
      <c r="K217" s="15" t="s">
        <v>45</v>
      </c>
      <c r="L217" s="16">
        <f>VLOOKUP(C217,ACTAS!$D:$L,9,FALSE)</f>
        <v>4</v>
      </c>
    </row>
    <row r="218" spans="1:12" hidden="1">
      <c r="A218" s="11">
        <v>1453</v>
      </c>
      <c r="B218" s="12" t="s">
        <v>2764</v>
      </c>
      <c r="C218" s="12">
        <v>76312483</v>
      </c>
      <c r="D218" s="12" t="s">
        <v>2765</v>
      </c>
      <c r="E218" s="12" t="s">
        <v>2341</v>
      </c>
      <c r="F218" s="12" t="s">
        <v>59</v>
      </c>
      <c r="G218" s="12" t="s">
        <v>44</v>
      </c>
      <c r="H218" s="13">
        <v>25000000</v>
      </c>
      <c r="I218" s="13">
        <v>25000000</v>
      </c>
      <c r="J218" s="14">
        <f>VLOOKUP(C218,[1]Hoja1!$C$4:$E$2840,3,0)</f>
        <v>44986.67627314815</v>
      </c>
      <c r="K218" s="15" t="s">
        <v>54</v>
      </c>
      <c r="L218" s="16">
        <f>VLOOKUP(C218,ACTAS!$D:$L,9,FALSE)</f>
        <v>2</v>
      </c>
    </row>
    <row r="219" spans="1:12" hidden="1">
      <c r="A219" s="11">
        <v>1454</v>
      </c>
      <c r="B219" s="12" t="s">
        <v>2766</v>
      </c>
      <c r="C219" s="12">
        <v>1033747879</v>
      </c>
      <c r="D219" s="12" t="s">
        <v>2767</v>
      </c>
      <c r="E219" s="12" t="s">
        <v>2341</v>
      </c>
      <c r="F219" s="12" t="s">
        <v>62</v>
      </c>
      <c r="G219" s="12" t="s">
        <v>53</v>
      </c>
      <c r="H219" s="13">
        <v>2000000</v>
      </c>
      <c r="I219" s="13">
        <v>2000000</v>
      </c>
      <c r="J219" s="14">
        <f>VLOOKUP(C219,[1]Hoja1!$C$4:$E$2840,3,0)</f>
        <v>44986.677164351851</v>
      </c>
      <c r="K219" s="15" t="s">
        <v>54</v>
      </c>
      <c r="L219" s="16">
        <f>VLOOKUP(C219,ACTAS!$D:$L,9,FALSE)</f>
        <v>3</v>
      </c>
    </row>
    <row r="220" spans="1:12" hidden="1">
      <c r="A220" s="11">
        <v>1455</v>
      </c>
      <c r="B220" s="12" t="s">
        <v>2768</v>
      </c>
      <c r="C220" s="12">
        <v>93207426</v>
      </c>
      <c r="D220" s="12" t="s">
        <v>2769</v>
      </c>
      <c r="E220" s="12" t="s">
        <v>2341</v>
      </c>
      <c r="F220" s="12" t="s">
        <v>52</v>
      </c>
      <c r="G220" s="12" t="s">
        <v>53</v>
      </c>
      <c r="H220" s="13">
        <v>10000000</v>
      </c>
      <c r="I220" s="13">
        <v>10000000</v>
      </c>
      <c r="J220" s="14">
        <f>VLOOKUP(C220,[1]Hoja1!$C$4:$E$2840,3,0)</f>
        <v>44986.678495370368</v>
      </c>
      <c r="K220" s="15" t="s">
        <v>54</v>
      </c>
      <c r="L220" s="16">
        <f>VLOOKUP(C220,ACTAS!$D:$L,9,FALSE)</f>
        <v>4</v>
      </c>
    </row>
    <row r="221" spans="1:12" hidden="1">
      <c r="A221" s="11">
        <v>1456</v>
      </c>
      <c r="B221" s="12" t="s">
        <v>2770</v>
      </c>
      <c r="C221" s="12">
        <v>1085332288</v>
      </c>
      <c r="D221" s="12" t="s">
        <v>2771</v>
      </c>
      <c r="E221" s="12" t="s">
        <v>2341</v>
      </c>
      <c r="F221" s="12" t="s">
        <v>38</v>
      </c>
      <c r="G221" s="12" t="s">
        <v>53</v>
      </c>
      <c r="H221" s="13">
        <v>6000000</v>
      </c>
      <c r="I221" s="13">
        <v>6000000</v>
      </c>
      <c r="J221" s="14">
        <f>VLOOKUP(C221,[1]Hoja1!$C$4:$E$2840,3,0)</f>
        <v>44986.678564814814</v>
      </c>
      <c r="K221" s="15" t="s">
        <v>54</v>
      </c>
      <c r="L221" s="16">
        <f>VLOOKUP(C221,ACTAS!$D:$L,9,FALSE)</f>
        <v>3</v>
      </c>
    </row>
    <row r="222" spans="1:12" ht="24" hidden="1">
      <c r="A222" s="11">
        <v>1457</v>
      </c>
      <c r="B222" s="12" t="s">
        <v>2772</v>
      </c>
      <c r="C222" s="12">
        <v>71730164</v>
      </c>
      <c r="D222" s="12" t="s">
        <v>2773</v>
      </c>
      <c r="E222" s="12" t="s">
        <v>2341</v>
      </c>
      <c r="F222" s="12" t="s">
        <v>62</v>
      </c>
      <c r="G222" s="12" t="s">
        <v>49</v>
      </c>
      <c r="H222" s="13">
        <v>65000000</v>
      </c>
      <c r="I222" s="13">
        <v>65000000</v>
      </c>
      <c r="J222" s="14">
        <f>VLOOKUP(C222,[1]Hoja1!$C$4:$E$2840,3,0)</f>
        <v>44986.67864583333</v>
      </c>
      <c r="K222" s="15" t="s">
        <v>54</v>
      </c>
      <c r="L222" s="16">
        <f>VLOOKUP(C222,ACTAS!$D:$L,9,FALSE)</f>
        <v>2</v>
      </c>
    </row>
    <row r="223" spans="1:12" ht="24" hidden="1">
      <c r="A223" s="11">
        <v>1458</v>
      </c>
      <c r="B223" s="12" t="s">
        <v>2774</v>
      </c>
      <c r="C223" s="12">
        <v>13636566</v>
      </c>
      <c r="D223" s="12" t="s">
        <v>2775</v>
      </c>
      <c r="E223" s="12" t="s">
        <v>2341</v>
      </c>
      <c r="F223" s="12" t="s">
        <v>38</v>
      </c>
      <c r="G223" s="12" t="s">
        <v>49</v>
      </c>
      <c r="H223" s="13">
        <v>60000000</v>
      </c>
      <c r="I223" s="13">
        <v>60000000</v>
      </c>
      <c r="J223" s="14">
        <f>VLOOKUP(C223,[1]Hoja1!$C$4:$E$2840,3,0)</f>
        <v>44986.678842592592</v>
      </c>
      <c r="K223" s="15" t="s">
        <v>54</v>
      </c>
      <c r="L223" s="16">
        <f>VLOOKUP(C223,ACTAS!$D:$L,9,FALSE)</f>
        <v>2</v>
      </c>
    </row>
    <row r="224" spans="1:12" hidden="1">
      <c r="A224" s="11">
        <v>1459</v>
      </c>
      <c r="B224" s="12" t="s">
        <v>2776</v>
      </c>
      <c r="C224" s="12">
        <v>40333417</v>
      </c>
      <c r="D224" s="12" t="s">
        <v>2777</v>
      </c>
      <c r="E224" s="12" t="s">
        <v>2341</v>
      </c>
      <c r="F224" s="12" t="s">
        <v>52</v>
      </c>
      <c r="G224" s="12" t="s">
        <v>44</v>
      </c>
      <c r="H224" s="13">
        <v>55000000</v>
      </c>
      <c r="I224" s="13">
        <v>55000000</v>
      </c>
      <c r="J224" s="14">
        <f>VLOOKUP(C224,[1]Hoja1!$C$4:$E$2840,3,0)</f>
        <v>44986.679664351854</v>
      </c>
      <c r="K224" s="15" t="s">
        <v>54</v>
      </c>
      <c r="L224" s="16">
        <f>VLOOKUP(C224,ACTAS!$D:$L,9,FALSE)</f>
        <v>4</v>
      </c>
    </row>
    <row r="225" spans="1:12" hidden="1">
      <c r="A225" s="11">
        <v>1460</v>
      </c>
      <c r="B225" s="12" t="s">
        <v>2778</v>
      </c>
      <c r="C225" s="12">
        <v>13959595</v>
      </c>
      <c r="D225" s="12" t="s">
        <v>2779</v>
      </c>
      <c r="E225" s="12" t="s">
        <v>2341</v>
      </c>
      <c r="F225" s="12" t="s">
        <v>59</v>
      </c>
      <c r="G225" s="12" t="s">
        <v>53</v>
      </c>
      <c r="H225" s="13">
        <v>10000000</v>
      </c>
      <c r="I225" s="13">
        <v>10000000</v>
      </c>
      <c r="J225" s="14">
        <f>VLOOKUP(C225,[1]Hoja1!$C$4:$E$2840,3,0)</f>
        <v>44986.681967592594</v>
      </c>
      <c r="K225" s="15" t="s">
        <v>54</v>
      </c>
      <c r="L225" s="16">
        <f>VLOOKUP(C225,ACTAS!$D:$L,9,FALSE)</f>
        <v>4</v>
      </c>
    </row>
    <row r="226" spans="1:12" hidden="1">
      <c r="A226" s="11">
        <v>1461</v>
      </c>
      <c r="B226" s="12" t="s">
        <v>2780</v>
      </c>
      <c r="C226" s="12">
        <v>79654070</v>
      </c>
      <c r="D226" s="12" t="s">
        <v>2781</v>
      </c>
      <c r="E226" s="12" t="s">
        <v>2341</v>
      </c>
      <c r="F226" s="12" t="s">
        <v>38</v>
      </c>
      <c r="G226" s="12" t="s">
        <v>53</v>
      </c>
      <c r="H226" s="13">
        <v>10000000</v>
      </c>
      <c r="I226" s="13">
        <v>10000000</v>
      </c>
      <c r="J226" s="14">
        <f>VLOOKUP(C226,[1]Hoja1!$C$4:$E$2840,3,0)</f>
        <v>44986.682141203702</v>
      </c>
      <c r="K226" s="15" t="s">
        <v>45</v>
      </c>
      <c r="L226" s="16">
        <f>VLOOKUP(C226,ACTAS!$D:$L,9,FALSE)</f>
        <v>4</v>
      </c>
    </row>
    <row r="227" spans="1:12" hidden="1">
      <c r="A227" s="11">
        <v>1462</v>
      </c>
      <c r="B227" s="12" t="s">
        <v>2782</v>
      </c>
      <c r="C227" s="12">
        <v>1056929668</v>
      </c>
      <c r="D227" s="12" t="s">
        <v>2783</v>
      </c>
      <c r="E227" s="12" t="s">
        <v>2341</v>
      </c>
      <c r="F227" s="12" t="s">
        <v>52</v>
      </c>
      <c r="G227" s="12" t="s">
        <v>53</v>
      </c>
      <c r="H227" s="13">
        <v>4000000</v>
      </c>
      <c r="I227" s="13">
        <v>4000000</v>
      </c>
      <c r="J227" s="14">
        <f>VLOOKUP(C227,[1]Hoja1!$C$4:$E$2840,3,0)</f>
        <v>44986.682581018518</v>
      </c>
      <c r="K227" s="15" t="s">
        <v>54</v>
      </c>
      <c r="L227" s="16">
        <f>VLOOKUP(C227,ACTAS!$D:$L,9,FALSE)</f>
        <v>4</v>
      </c>
    </row>
    <row r="228" spans="1:12" hidden="1">
      <c r="A228" s="11">
        <v>1463</v>
      </c>
      <c r="B228" s="12" t="s">
        <v>2784</v>
      </c>
      <c r="C228" s="12">
        <v>80748209</v>
      </c>
      <c r="D228" s="12" t="s">
        <v>2785</v>
      </c>
      <c r="E228" s="12" t="s">
        <v>2341</v>
      </c>
      <c r="F228" s="12" t="s">
        <v>59</v>
      </c>
      <c r="G228" s="12" t="s">
        <v>53</v>
      </c>
      <c r="H228" s="13">
        <v>10000000</v>
      </c>
      <c r="I228" s="13">
        <v>10000000</v>
      </c>
      <c r="J228" s="14">
        <f>VLOOKUP(C228,[1]Hoja1!$C$4:$E$2840,3,0)</f>
        <v>44986.685208333336</v>
      </c>
      <c r="K228" s="15" t="s">
        <v>54</v>
      </c>
      <c r="L228" s="16">
        <f>VLOOKUP(C228,ACTAS!$D:$L,9,FALSE)</f>
        <v>4</v>
      </c>
    </row>
    <row r="229" spans="1:12" hidden="1">
      <c r="A229" s="11">
        <v>1464</v>
      </c>
      <c r="B229" s="12" t="s">
        <v>2786</v>
      </c>
      <c r="C229" s="12">
        <v>88270106</v>
      </c>
      <c r="D229" s="12" t="s">
        <v>2787</v>
      </c>
      <c r="E229" s="12" t="s">
        <v>2341</v>
      </c>
      <c r="F229" s="12" t="s">
        <v>52</v>
      </c>
      <c r="G229" s="12" t="s">
        <v>53</v>
      </c>
      <c r="H229" s="13">
        <v>1500000</v>
      </c>
      <c r="I229" s="13">
        <v>1500000</v>
      </c>
      <c r="J229" s="14">
        <f>VLOOKUP(C229,[1]Hoja1!$C$4:$E$2840,3,0)</f>
        <v>44986.68550925926</v>
      </c>
      <c r="K229" s="15" t="s">
        <v>54</v>
      </c>
      <c r="L229" s="16">
        <f>VLOOKUP(C229,ACTAS!$D:$L,9,FALSE)</f>
        <v>4</v>
      </c>
    </row>
    <row r="230" spans="1:12" ht="24" hidden="1">
      <c r="A230" s="11">
        <v>1465</v>
      </c>
      <c r="B230" s="12" t="s">
        <v>2788</v>
      </c>
      <c r="C230" s="12">
        <v>16076538</v>
      </c>
      <c r="D230" s="12" t="s">
        <v>2789</v>
      </c>
      <c r="E230" s="12" t="s">
        <v>2341</v>
      </c>
      <c r="F230" s="12" t="s">
        <v>48</v>
      </c>
      <c r="G230" s="12" t="s">
        <v>49</v>
      </c>
      <c r="H230" s="13">
        <v>11000000</v>
      </c>
      <c r="I230" s="13">
        <v>11000000</v>
      </c>
      <c r="J230" s="14">
        <f>VLOOKUP(C230,[1]Hoja1!$C$4:$E$2840,3,0)</f>
        <v>44986.685844907406</v>
      </c>
      <c r="K230" s="15" t="s">
        <v>54</v>
      </c>
      <c r="L230" s="16">
        <f>VLOOKUP(C230,ACTAS!$D:$L,9,FALSE)</f>
        <v>2</v>
      </c>
    </row>
    <row r="231" spans="1:12" hidden="1">
      <c r="A231" s="11">
        <v>1466</v>
      </c>
      <c r="B231" s="12" t="s">
        <v>2790</v>
      </c>
      <c r="C231" s="12">
        <v>80259583</v>
      </c>
      <c r="D231" s="12" t="s">
        <v>2791</v>
      </c>
      <c r="E231" s="12" t="s">
        <v>2341</v>
      </c>
      <c r="F231" s="12" t="s">
        <v>38</v>
      </c>
      <c r="G231" s="12" t="s">
        <v>44</v>
      </c>
      <c r="H231" s="13">
        <v>50000000</v>
      </c>
      <c r="I231" s="13">
        <v>50000000</v>
      </c>
      <c r="J231" s="14">
        <f>VLOOKUP(C231,[1]Hoja1!$C$4:$E$2840,3,0)</f>
        <v>44986.686273148145</v>
      </c>
      <c r="K231" s="15" t="s">
        <v>54</v>
      </c>
      <c r="L231" s="16">
        <f>VLOOKUP(C231,ACTAS!$D:$L,9,FALSE)</f>
        <v>2</v>
      </c>
    </row>
    <row r="232" spans="1:12" hidden="1">
      <c r="A232" s="11">
        <v>1467</v>
      </c>
      <c r="B232" s="12" t="s">
        <v>2792</v>
      </c>
      <c r="C232" s="12">
        <v>1033746001</v>
      </c>
      <c r="D232" s="12" t="s">
        <v>2793</v>
      </c>
      <c r="E232" s="12" t="s">
        <v>2341</v>
      </c>
      <c r="F232" s="12" t="s">
        <v>38</v>
      </c>
      <c r="G232" s="12" t="s">
        <v>53</v>
      </c>
      <c r="H232" s="13">
        <v>8000000</v>
      </c>
      <c r="I232" s="13">
        <v>8000000</v>
      </c>
      <c r="J232" s="14">
        <f>VLOOKUP(C232,[1]Hoja1!$C$4:$E$2840,3,0)</f>
        <v>44986.686666666668</v>
      </c>
      <c r="K232" s="15" t="s">
        <v>54</v>
      </c>
      <c r="L232" s="16">
        <f>VLOOKUP(C232,ACTAS!$D:$L,9,FALSE)</f>
        <v>4</v>
      </c>
    </row>
    <row r="233" spans="1:12" ht="24" hidden="1">
      <c r="A233" s="11">
        <v>1468</v>
      </c>
      <c r="B233" s="12" t="s">
        <v>2794</v>
      </c>
      <c r="C233" s="12">
        <v>73203955</v>
      </c>
      <c r="D233" s="12" t="s">
        <v>2795</v>
      </c>
      <c r="E233" s="12" t="s">
        <v>2341</v>
      </c>
      <c r="F233" s="12" t="s">
        <v>38</v>
      </c>
      <c r="G233" s="12" t="s">
        <v>44</v>
      </c>
      <c r="H233" s="13">
        <v>21000000</v>
      </c>
      <c r="I233" s="13">
        <v>21000000</v>
      </c>
      <c r="J233" s="14">
        <f>VLOOKUP(C233,[1]Hoja1!$C$4:$E$2840,3,0)</f>
        <v>44986.687962962962</v>
      </c>
      <c r="K233" s="15" t="s">
        <v>54</v>
      </c>
      <c r="L233" s="16">
        <f>VLOOKUP(C233,ACTAS!$D:$L,9,FALSE)</f>
        <v>3</v>
      </c>
    </row>
    <row r="234" spans="1:12" hidden="1">
      <c r="A234" s="11">
        <v>1469</v>
      </c>
      <c r="B234" s="12" t="s">
        <v>2796</v>
      </c>
      <c r="C234" s="12">
        <v>1105785963</v>
      </c>
      <c r="D234" s="12" t="s">
        <v>2797</v>
      </c>
      <c r="E234" s="12" t="s">
        <v>2341</v>
      </c>
      <c r="F234" s="12" t="s">
        <v>52</v>
      </c>
      <c r="G234" s="12" t="s">
        <v>44</v>
      </c>
      <c r="H234" s="13">
        <v>30000000</v>
      </c>
      <c r="I234" s="13">
        <v>30000000</v>
      </c>
      <c r="J234" s="14">
        <f>VLOOKUP(C234,[1]Hoja1!$C$4:$E$2840,3,0)</f>
        <v>44986.689120370371</v>
      </c>
      <c r="K234" s="15" t="s">
        <v>54</v>
      </c>
      <c r="L234" s="16">
        <f>VLOOKUP(C234,ACTAS!$D:$L,9,FALSE)</f>
        <v>3</v>
      </c>
    </row>
    <row r="235" spans="1:12" hidden="1">
      <c r="A235" s="11">
        <v>1470</v>
      </c>
      <c r="B235" s="12" t="s">
        <v>2798</v>
      </c>
      <c r="C235" s="12">
        <v>74243027</v>
      </c>
      <c r="D235" s="12" t="s">
        <v>2799</v>
      </c>
      <c r="E235" s="12" t="s">
        <v>2341</v>
      </c>
      <c r="F235" s="12" t="s">
        <v>52</v>
      </c>
      <c r="G235" s="12" t="s">
        <v>44</v>
      </c>
      <c r="H235" s="13">
        <v>46000000</v>
      </c>
      <c r="I235" s="13">
        <v>46000000</v>
      </c>
      <c r="J235" s="14">
        <f>VLOOKUP(C235,[1]Hoja1!$C$4:$E$2840,3,0)</f>
        <v>44986.69017361111</v>
      </c>
      <c r="K235" s="15" t="s">
        <v>45</v>
      </c>
      <c r="L235" s="16">
        <f>VLOOKUP(C235,ACTAS!$D:$L,9,FALSE)</f>
        <v>4</v>
      </c>
    </row>
    <row r="236" spans="1:12" ht="24" hidden="1">
      <c r="A236" s="11">
        <v>1471</v>
      </c>
      <c r="B236" s="12" t="s">
        <v>2800</v>
      </c>
      <c r="C236" s="12">
        <v>18596734</v>
      </c>
      <c r="D236" s="12" t="s">
        <v>2801</v>
      </c>
      <c r="E236" s="12" t="s">
        <v>2341</v>
      </c>
      <c r="F236" s="12" t="s">
        <v>59</v>
      </c>
      <c r="G236" s="12" t="s">
        <v>49</v>
      </c>
      <c r="H236" s="13">
        <v>120000000</v>
      </c>
      <c r="I236" s="13">
        <v>120000000</v>
      </c>
      <c r="J236" s="14">
        <f>VLOOKUP(C236,[1]Hoja1!$C$4:$E$2840,3,0)</f>
        <v>44986.691157407404</v>
      </c>
      <c r="K236" s="15" t="s">
        <v>54</v>
      </c>
      <c r="L236" s="16">
        <f>VLOOKUP(C236,ACTAS!$D:$L,9,FALSE)</f>
        <v>2</v>
      </c>
    </row>
    <row r="237" spans="1:12" hidden="1">
      <c r="A237" s="11">
        <v>1472</v>
      </c>
      <c r="B237" s="12" t="s">
        <v>2802</v>
      </c>
      <c r="C237" s="12">
        <v>41484647</v>
      </c>
      <c r="D237" s="12" t="s">
        <v>2803</v>
      </c>
      <c r="E237" s="12" t="s">
        <v>2341</v>
      </c>
      <c r="F237" s="12" t="s">
        <v>38</v>
      </c>
      <c r="G237" s="12" t="s">
        <v>44</v>
      </c>
      <c r="H237" s="13">
        <v>92000000</v>
      </c>
      <c r="I237" s="13">
        <v>92000000</v>
      </c>
      <c r="J237" s="14">
        <f>VLOOKUP(C237,[1]Hoja1!$C$4:$E$2840,3,0)</f>
        <v>44986.691435185188</v>
      </c>
      <c r="K237" s="15" t="s">
        <v>84</v>
      </c>
      <c r="L237" s="16">
        <f>VLOOKUP(C237,ACTAS!$D:$L,9,FALSE)</f>
        <v>4</v>
      </c>
    </row>
    <row r="238" spans="1:12" hidden="1">
      <c r="A238" s="11">
        <v>1473</v>
      </c>
      <c r="B238" s="12" t="s">
        <v>2804</v>
      </c>
      <c r="C238" s="12">
        <v>51896053</v>
      </c>
      <c r="D238" s="12" t="s">
        <v>2805</v>
      </c>
      <c r="E238" s="12" t="s">
        <v>2341</v>
      </c>
      <c r="F238" s="12" t="s">
        <v>38</v>
      </c>
      <c r="G238" s="12" t="s">
        <v>44</v>
      </c>
      <c r="H238" s="13">
        <v>31000000</v>
      </c>
      <c r="I238" s="13">
        <v>31000000</v>
      </c>
      <c r="J238" s="14">
        <f>VLOOKUP(C238,[1]Hoja1!$C$4:$E$2840,3,0)</f>
        <v>44986.692881944444</v>
      </c>
      <c r="K238" s="15" t="s">
        <v>84</v>
      </c>
      <c r="L238" s="16">
        <f>VLOOKUP(C238,ACTAS!$D:$L,9,FALSE)</f>
        <v>3</v>
      </c>
    </row>
    <row r="239" spans="1:12" hidden="1">
      <c r="A239" s="11">
        <v>1474</v>
      </c>
      <c r="B239" s="12" t="s">
        <v>2806</v>
      </c>
      <c r="C239" s="12">
        <v>10768239</v>
      </c>
      <c r="D239" s="12" t="s">
        <v>2807</v>
      </c>
      <c r="E239" s="12" t="s">
        <v>2341</v>
      </c>
      <c r="F239" s="12" t="s">
        <v>48</v>
      </c>
      <c r="G239" s="12" t="s">
        <v>53</v>
      </c>
      <c r="H239" s="13">
        <v>10000000</v>
      </c>
      <c r="I239" s="13">
        <v>10000000</v>
      </c>
      <c r="J239" s="14">
        <f>VLOOKUP(C239,[1]Hoja1!$C$4:$E$2840,3,0)</f>
        <v>44986.693356481483</v>
      </c>
      <c r="K239" s="15" t="s">
        <v>54</v>
      </c>
      <c r="L239" s="16">
        <f>VLOOKUP(C239,ACTAS!$D:$L,9,FALSE)</f>
        <v>4</v>
      </c>
    </row>
    <row r="240" spans="1:12" hidden="1">
      <c r="A240" s="11">
        <v>1475</v>
      </c>
      <c r="B240" s="12" t="s">
        <v>2808</v>
      </c>
      <c r="C240" s="12">
        <v>52156747</v>
      </c>
      <c r="D240" s="12" t="s">
        <v>2809</v>
      </c>
      <c r="E240" s="12" t="s">
        <v>2341</v>
      </c>
      <c r="F240" s="12" t="s">
        <v>38</v>
      </c>
      <c r="G240" s="12" t="s">
        <v>127</v>
      </c>
      <c r="H240" s="13">
        <v>7000000</v>
      </c>
      <c r="I240" s="13">
        <v>7000000</v>
      </c>
      <c r="J240" s="14">
        <f>VLOOKUP(C240,[1]Hoja1!$C$4:$E$2840,3,0)</f>
        <v>44986.694409722222</v>
      </c>
      <c r="K240" s="15" t="s">
        <v>40</v>
      </c>
      <c r="L240" s="16">
        <f>VLOOKUP(C240,ACTAS!$D:$L,9,FALSE)</f>
        <v>3</v>
      </c>
    </row>
    <row r="241" spans="1:12" ht="24">
      <c r="A241" s="11">
        <v>1476</v>
      </c>
      <c r="B241" s="12" t="s">
        <v>2810</v>
      </c>
      <c r="C241" s="12">
        <v>24829384</v>
      </c>
      <c r="D241" s="12" t="s">
        <v>2811</v>
      </c>
      <c r="E241" s="12" t="s">
        <v>2341</v>
      </c>
      <c r="F241" s="12" t="s">
        <v>52</v>
      </c>
      <c r="G241" s="12" t="s">
        <v>49</v>
      </c>
      <c r="H241" s="13">
        <v>80000000</v>
      </c>
      <c r="I241" s="13">
        <v>80000000</v>
      </c>
      <c r="J241" s="14">
        <f>VLOOKUP(C241,[1]Hoja1!$C$4:$E$2840,3,0)</f>
        <v>44986.696319444447</v>
      </c>
      <c r="K241" s="15" t="s">
        <v>54</v>
      </c>
      <c r="L241" s="16">
        <f>VLOOKUP(C241,ACTAS!$D:$L,9,FALSE)</f>
        <v>4</v>
      </c>
    </row>
    <row r="242" spans="1:12" hidden="1">
      <c r="A242" s="11">
        <v>1477</v>
      </c>
      <c r="B242" s="12" t="s">
        <v>2812</v>
      </c>
      <c r="C242" s="12">
        <v>1090387474</v>
      </c>
      <c r="D242" s="12" t="s">
        <v>2813</v>
      </c>
      <c r="E242" s="12" t="s">
        <v>2341</v>
      </c>
      <c r="F242" s="12" t="s">
        <v>59</v>
      </c>
      <c r="G242" s="12" t="s">
        <v>44</v>
      </c>
      <c r="H242" s="13">
        <v>60000000</v>
      </c>
      <c r="I242" s="13">
        <v>60000000</v>
      </c>
      <c r="J242" s="14">
        <f>VLOOKUP(C242,[1]Hoja1!$C$4:$E$2840,3,0)</f>
        <v>44991.573923611111</v>
      </c>
      <c r="K242" s="15" t="s">
        <v>54</v>
      </c>
      <c r="L242" s="16">
        <f>VLOOKUP(C242,ACTAS!$D:$L,9,FALSE)</f>
        <v>2</v>
      </c>
    </row>
    <row r="243" spans="1:12" hidden="1">
      <c r="A243" s="11">
        <v>1478</v>
      </c>
      <c r="B243" s="12" t="s">
        <v>2814</v>
      </c>
      <c r="C243" s="12">
        <v>1103096053</v>
      </c>
      <c r="D243" s="12" t="s">
        <v>2815</v>
      </c>
      <c r="E243" s="12" t="s">
        <v>2341</v>
      </c>
      <c r="F243" s="12" t="s">
        <v>59</v>
      </c>
      <c r="G243" s="12" t="s">
        <v>44</v>
      </c>
      <c r="H243" s="13">
        <v>57000000</v>
      </c>
      <c r="I243" s="13">
        <v>57000000</v>
      </c>
      <c r="J243" s="14">
        <f>VLOOKUP(C243,[1]Hoja1!$C$4:$E$2840,3,0)</f>
        <v>44986.698159722226</v>
      </c>
      <c r="K243" s="15" t="s">
        <v>54</v>
      </c>
      <c r="L243" s="16">
        <f>VLOOKUP(C243,ACTAS!$D:$L,9,FALSE)</f>
        <v>3</v>
      </c>
    </row>
    <row r="244" spans="1:12" hidden="1">
      <c r="A244" s="11">
        <v>1479</v>
      </c>
      <c r="B244" s="12" t="s">
        <v>2816</v>
      </c>
      <c r="C244" s="12">
        <v>10999907</v>
      </c>
      <c r="D244" s="12" t="s">
        <v>2817</v>
      </c>
      <c r="E244" s="12" t="s">
        <v>2341</v>
      </c>
      <c r="F244" s="12" t="s">
        <v>59</v>
      </c>
      <c r="G244" s="12" t="s">
        <v>44</v>
      </c>
      <c r="H244" s="13">
        <v>17000000</v>
      </c>
      <c r="I244" s="13">
        <v>17000000</v>
      </c>
      <c r="J244" s="14">
        <f>VLOOKUP(C244,[1]Hoja1!$C$4:$E$2840,3,0)</f>
        <v>44986.698958333334</v>
      </c>
      <c r="K244" s="15" t="s">
        <v>54</v>
      </c>
      <c r="L244" s="16">
        <f>VLOOKUP(C244,ACTAS!$D:$L,9,FALSE)</f>
        <v>2</v>
      </c>
    </row>
    <row r="245" spans="1:12" hidden="1">
      <c r="A245" s="11">
        <v>1480</v>
      </c>
      <c r="B245" s="12" t="s">
        <v>2818</v>
      </c>
      <c r="C245" s="12">
        <v>75096968</v>
      </c>
      <c r="D245" s="12" t="s">
        <v>2819</v>
      </c>
      <c r="E245" s="12" t="s">
        <v>2341</v>
      </c>
      <c r="F245" s="12" t="s">
        <v>52</v>
      </c>
      <c r="G245" s="12" t="s">
        <v>44</v>
      </c>
      <c r="H245" s="13">
        <v>83000000</v>
      </c>
      <c r="I245" s="13">
        <v>83000000</v>
      </c>
      <c r="J245" s="14">
        <f>VLOOKUP(C245,[1]Hoja1!$C$4:$E$2840,3,0)</f>
        <v>44986.702719907407</v>
      </c>
      <c r="K245" s="15" t="s">
        <v>45</v>
      </c>
      <c r="L245" s="16">
        <f>VLOOKUP(C245,ACTAS!$D:$L,9,FALSE)</f>
        <v>4</v>
      </c>
    </row>
    <row r="246" spans="1:12" ht="24" hidden="1">
      <c r="A246" s="11">
        <v>1481</v>
      </c>
      <c r="B246" s="12" t="s">
        <v>2820</v>
      </c>
      <c r="C246" s="12">
        <v>79813746</v>
      </c>
      <c r="D246" s="12" t="s">
        <v>2821</v>
      </c>
      <c r="E246" s="12" t="s">
        <v>2341</v>
      </c>
      <c r="F246" s="12" t="s">
        <v>52</v>
      </c>
      <c r="G246" s="12" t="s">
        <v>49</v>
      </c>
      <c r="H246" s="13">
        <v>121000000</v>
      </c>
      <c r="I246" s="13">
        <v>121000000</v>
      </c>
      <c r="J246" s="14">
        <f>VLOOKUP(C246,[1]Hoja1!$C$4:$E$2840,3,0)</f>
        <v>44991.570717592593</v>
      </c>
      <c r="K246" s="15" t="s">
        <v>54</v>
      </c>
      <c r="L246" s="16">
        <f>VLOOKUP(C246,ACTAS!$D:$L,9,FALSE)</f>
        <v>2</v>
      </c>
    </row>
    <row r="247" spans="1:12" hidden="1">
      <c r="A247" s="11">
        <v>1482</v>
      </c>
      <c r="B247" s="12" t="s">
        <v>2822</v>
      </c>
      <c r="C247" s="12">
        <v>1010180650</v>
      </c>
      <c r="D247" s="12" t="s">
        <v>1710</v>
      </c>
      <c r="E247" s="12" t="s">
        <v>2341</v>
      </c>
      <c r="F247" s="12" t="s">
        <v>59</v>
      </c>
      <c r="G247" s="12" t="s">
        <v>127</v>
      </c>
      <c r="H247" s="13">
        <v>10000000</v>
      </c>
      <c r="I247" s="13">
        <v>10000000</v>
      </c>
      <c r="J247" s="14">
        <f>VLOOKUP(C247,[1]Hoja1!$C$4:$E$2840,3,0)</f>
        <v>44986.706921296296</v>
      </c>
      <c r="K247" s="15" t="s">
        <v>40</v>
      </c>
      <c r="L247" s="16">
        <f>VLOOKUP(C247,ACTAS!$D:$L,9,FALSE)</f>
        <v>4</v>
      </c>
    </row>
    <row r="248" spans="1:12" hidden="1">
      <c r="A248" s="11">
        <v>1483</v>
      </c>
      <c r="B248" s="12" t="s">
        <v>2823</v>
      </c>
      <c r="C248" s="12">
        <v>20391615</v>
      </c>
      <c r="D248" s="12" t="s">
        <v>2824</v>
      </c>
      <c r="E248" s="12" t="s">
        <v>2341</v>
      </c>
      <c r="F248" s="12" t="s">
        <v>59</v>
      </c>
      <c r="G248" s="12" t="s">
        <v>44</v>
      </c>
      <c r="H248" s="13">
        <v>100000000</v>
      </c>
      <c r="I248" s="13">
        <v>100000000</v>
      </c>
      <c r="J248" s="14">
        <f>VLOOKUP(C248,[1]Hoja1!$C$4:$E$2840,3,0)</f>
        <v>44986.708229166667</v>
      </c>
      <c r="K248" s="15" t="s">
        <v>45</v>
      </c>
      <c r="L248" s="16">
        <f>VLOOKUP(C248,ACTAS!$D:$L,9,FALSE)</f>
        <v>3</v>
      </c>
    </row>
    <row r="249" spans="1:12" hidden="1">
      <c r="A249" s="11">
        <v>1484</v>
      </c>
      <c r="B249" s="12" t="s">
        <v>2825</v>
      </c>
      <c r="C249" s="12">
        <v>52897040</v>
      </c>
      <c r="D249" s="12" t="s">
        <v>2826</v>
      </c>
      <c r="E249" s="12" t="s">
        <v>2341</v>
      </c>
      <c r="F249" s="12" t="s">
        <v>52</v>
      </c>
      <c r="G249" s="12" t="s">
        <v>53</v>
      </c>
      <c r="H249" s="13">
        <v>10000000</v>
      </c>
      <c r="I249" s="13">
        <v>10000000</v>
      </c>
      <c r="J249" s="14">
        <f>VLOOKUP(C249,[1]Hoja1!$C$4:$E$2840,3,0)</f>
        <v>44986.709756944445</v>
      </c>
      <c r="K249" s="15" t="s">
        <v>54</v>
      </c>
      <c r="L249" s="16">
        <f>VLOOKUP(C249,ACTAS!$D:$L,9,FALSE)</f>
        <v>4</v>
      </c>
    </row>
    <row r="250" spans="1:12" hidden="1">
      <c r="A250" s="11">
        <v>1485</v>
      </c>
      <c r="B250" s="12" t="s">
        <v>2827</v>
      </c>
      <c r="C250" s="12">
        <v>31655184</v>
      </c>
      <c r="D250" s="12" t="s">
        <v>2828</v>
      </c>
      <c r="E250" s="12" t="s">
        <v>2341</v>
      </c>
      <c r="F250" s="12" t="s">
        <v>38</v>
      </c>
      <c r="G250" s="12" t="s">
        <v>44</v>
      </c>
      <c r="H250" s="13">
        <v>100000000</v>
      </c>
      <c r="I250" s="13">
        <v>100000000</v>
      </c>
      <c r="J250" s="14">
        <f>VLOOKUP(C250,[1]Hoja1!$C$4:$E$2840,3,0)</f>
        <v>44986.710081018522</v>
      </c>
      <c r="K250" s="15" t="s">
        <v>54</v>
      </c>
      <c r="L250" s="16">
        <f>VLOOKUP(C250,ACTAS!$D:$L,9,FALSE)</f>
        <v>3</v>
      </c>
    </row>
    <row r="251" spans="1:12" hidden="1">
      <c r="A251" s="11">
        <v>1486</v>
      </c>
      <c r="B251" s="12" t="s">
        <v>2829</v>
      </c>
      <c r="C251" s="12">
        <v>94072593</v>
      </c>
      <c r="D251" s="12" t="s">
        <v>2830</v>
      </c>
      <c r="E251" s="12" t="s">
        <v>2341</v>
      </c>
      <c r="F251" s="12" t="s">
        <v>52</v>
      </c>
      <c r="G251" s="12" t="s">
        <v>44</v>
      </c>
      <c r="H251" s="13">
        <v>50000000</v>
      </c>
      <c r="I251" s="13">
        <v>50000000</v>
      </c>
      <c r="J251" s="14">
        <f>VLOOKUP(C251,[1]Hoja1!$C$4:$E$2840,3,0)</f>
        <v>44986.710428240738</v>
      </c>
      <c r="K251" s="15" t="s">
        <v>45</v>
      </c>
      <c r="L251" s="16">
        <f>VLOOKUP(C251,ACTAS!$D:$L,9,FALSE)</f>
        <v>4</v>
      </c>
    </row>
    <row r="252" spans="1:12" hidden="1">
      <c r="A252" s="11">
        <v>1487</v>
      </c>
      <c r="B252" s="12" t="s">
        <v>2831</v>
      </c>
      <c r="C252" s="12">
        <v>1106332725</v>
      </c>
      <c r="D252" s="12" t="s">
        <v>2832</v>
      </c>
      <c r="E252" s="12" t="s">
        <v>2341</v>
      </c>
      <c r="F252" s="12" t="s">
        <v>52</v>
      </c>
      <c r="G252" s="12" t="s">
        <v>44</v>
      </c>
      <c r="H252" s="13">
        <v>60000000</v>
      </c>
      <c r="I252" s="13">
        <v>60000000</v>
      </c>
      <c r="J252" s="14">
        <f>VLOOKUP(C252,[1]Hoja1!$C$4:$E$2840,3,0)</f>
        <v>44986.717349537037</v>
      </c>
      <c r="K252" s="15" t="s">
        <v>54</v>
      </c>
      <c r="L252" s="16">
        <f>VLOOKUP(C252,ACTAS!$D:$L,9,FALSE)</f>
        <v>3</v>
      </c>
    </row>
    <row r="253" spans="1:12" hidden="1">
      <c r="A253" s="11">
        <v>1488</v>
      </c>
      <c r="B253" s="12" t="s">
        <v>2833</v>
      </c>
      <c r="C253" s="12">
        <v>10029977</v>
      </c>
      <c r="D253" s="12" t="s">
        <v>2834</v>
      </c>
      <c r="E253" s="12" t="s">
        <v>2341</v>
      </c>
      <c r="F253" s="12" t="s">
        <v>38</v>
      </c>
      <c r="G253" s="12" t="s">
        <v>44</v>
      </c>
      <c r="H253" s="13">
        <v>55000000</v>
      </c>
      <c r="I253" s="13">
        <v>55000000</v>
      </c>
      <c r="J253" s="14">
        <f>VLOOKUP(C253,[1]Hoja1!$C$4:$E$2840,3,0)</f>
        <v>44986.718101851853</v>
      </c>
      <c r="K253" s="15" t="s">
        <v>45</v>
      </c>
      <c r="L253" s="16">
        <f>VLOOKUP(C253,ACTAS!$D:$L,9,FALSE)</f>
        <v>4</v>
      </c>
    </row>
    <row r="254" spans="1:12" hidden="1">
      <c r="A254" s="11">
        <v>1489</v>
      </c>
      <c r="B254" s="12" t="s">
        <v>2835</v>
      </c>
      <c r="C254" s="12">
        <v>79809216</v>
      </c>
      <c r="D254" s="12" t="s">
        <v>2836</v>
      </c>
      <c r="E254" s="12" t="s">
        <v>2341</v>
      </c>
      <c r="F254" s="12" t="s">
        <v>59</v>
      </c>
      <c r="G254" s="12" t="s">
        <v>44</v>
      </c>
      <c r="H254" s="13">
        <v>78000000</v>
      </c>
      <c r="I254" s="13">
        <v>78000000</v>
      </c>
      <c r="J254" s="14">
        <f>VLOOKUP(C254,[1]Hoja1!$C$4:$E$2840,3,0)</f>
        <v>44986.721678240741</v>
      </c>
      <c r="K254" s="15" t="s">
        <v>45</v>
      </c>
      <c r="L254" s="16">
        <f>VLOOKUP(C254,ACTAS!$D:$L,9,FALSE)</f>
        <v>4</v>
      </c>
    </row>
    <row r="255" spans="1:12" hidden="1">
      <c r="A255" s="11">
        <v>1490</v>
      </c>
      <c r="B255" s="12" t="s">
        <v>2837</v>
      </c>
      <c r="C255" s="12">
        <v>13930130</v>
      </c>
      <c r="D255" s="12" t="s">
        <v>2838</v>
      </c>
      <c r="E255" s="12" t="s">
        <v>2341</v>
      </c>
      <c r="F255" s="12" t="s">
        <v>59</v>
      </c>
      <c r="G255" s="12" t="s">
        <v>53</v>
      </c>
      <c r="H255" s="13">
        <v>10000000</v>
      </c>
      <c r="I255" s="13">
        <v>10000000</v>
      </c>
      <c r="J255" s="14">
        <f>VLOOKUP(C255,[1]Hoja1!$C$4:$E$2840,3,0)</f>
        <v>44986.722349537034</v>
      </c>
      <c r="K255" s="15" t="s">
        <v>54</v>
      </c>
      <c r="L255" s="16">
        <f>VLOOKUP(C255,ACTAS!$D:$L,9,FALSE)</f>
        <v>4</v>
      </c>
    </row>
    <row r="256" spans="1:12" hidden="1">
      <c r="A256" s="11">
        <v>1491</v>
      </c>
      <c r="B256" s="12" t="s">
        <v>2839</v>
      </c>
      <c r="C256" s="12">
        <v>10050889</v>
      </c>
      <c r="D256" s="12" t="s">
        <v>2840</v>
      </c>
      <c r="E256" s="12" t="s">
        <v>2341</v>
      </c>
      <c r="F256" s="12" t="s">
        <v>52</v>
      </c>
      <c r="G256" s="12" t="s">
        <v>53</v>
      </c>
      <c r="H256" s="13">
        <v>10000000</v>
      </c>
      <c r="I256" s="13">
        <v>10000000</v>
      </c>
      <c r="J256" s="14">
        <f>VLOOKUP(C256,[1]Hoja1!$C$4:$E$2840,3,0)</f>
        <v>44986.722731481481</v>
      </c>
      <c r="K256" s="15" t="s">
        <v>54</v>
      </c>
      <c r="L256" s="16">
        <f>VLOOKUP(C256,ACTAS!$D:$L,9,FALSE)</f>
        <v>4</v>
      </c>
    </row>
    <row r="257" spans="1:12" hidden="1">
      <c r="A257" s="11">
        <v>1492</v>
      </c>
      <c r="B257" s="12" t="s">
        <v>2841</v>
      </c>
      <c r="C257" s="12">
        <v>1053795010</v>
      </c>
      <c r="D257" s="12" t="s">
        <v>2842</v>
      </c>
      <c r="E257" s="12" t="s">
        <v>2341</v>
      </c>
      <c r="F257" s="12" t="s">
        <v>59</v>
      </c>
      <c r="G257" s="12" t="s">
        <v>53</v>
      </c>
      <c r="H257" s="13">
        <v>7000000</v>
      </c>
      <c r="I257" s="13">
        <v>7000000</v>
      </c>
      <c r="J257" s="14">
        <f>VLOOKUP(C257,[1]Hoja1!$C$4:$E$2840,3,0)</f>
        <v>44986.724363425928</v>
      </c>
      <c r="K257" s="15" t="s">
        <v>54</v>
      </c>
      <c r="L257" s="16">
        <f>VLOOKUP(C257,ACTAS!$D:$L,9,FALSE)</f>
        <v>4</v>
      </c>
    </row>
    <row r="258" spans="1:12" hidden="1">
      <c r="A258" s="11">
        <v>1493</v>
      </c>
      <c r="B258" s="12" t="s">
        <v>2843</v>
      </c>
      <c r="C258" s="12">
        <v>1023872046</v>
      </c>
      <c r="D258" s="12" t="s">
        <v>2844</v>
      </c>
      <c r="E258" s="12" t="s">
        <v>2341</v>
      </c>
      <c r="F258" s="12" t="s">
        <v>59</v>
      </c>
      <c r="G258" s="12" t="s">
        <v>44</v>
      </c>
      <c r="H258" s="13">
        <v>72000000</v>
      </c>
      <c r="I258" s="13">
        <v>72000000</v>
      </c>
      <c r="J258" s="14">
        <f>VLOOKUP(C258,[1]Hoja1!$C$4:$E$2840,3,0)</f>
        <v>44986.726342592592</v>
      </c>
      <c r="K258" s="15" t="s">
        <v>54</v>
      </c>
      <c r="L258" s="16">
        <f>VLOOKUP(C258,ACTAS!$D:$L,9,FALSE)</f>
        <v>3</v>
      </c>
    </row>
    <row r="259" spans="1:12" hidden="1">
      <c r="A259" s="11">
        <v>1494</v>
      </c>
      <c r="B259" s="12" t="s">
        <v>2845</v>
      </c>
      <c r="C259" s="12">
        <v>41909671</v>
      </c>
      <c r="D259" s="12" t="s">
        <v>2846</v>
      </c>
      <c r="E259" s="12" t="s">
        <v>2341</v>
      </c>
      <c r="F259" s="12" t="s">
        <v>48</v>
      </c>
      <c r="G259" s="12" t="s">
        <v>44</v>
      </c>
      <c r="H259" s="13">
        <v>30000000</v>
      </c>
      <c r="I259" s="13">
        <v>30000000</v>
      </c>
      <c r="J259" s="14">
        <f>VLOOKUP(C259,[1]Hoja1!$C$4:$E$2840,3,0)</f>
        <v>44986.730370370373</v>
      </c>
      <c r="K259" s="15" t="s">
        <v>45</v>
      </c>
      <c r="L259" s="16">
        <f>VLOOKUP(C259,ACTAS!$D:$L,9,FALSE)</f>
        <v>4</v>
      </c>
    </row>
    <row r="260" spans="1:12" hidden="1">
      <c r="A260" s="11">
        <v>1495</v>
      </c>
      <c r="B260" s="12" t="s">
        <v>2847</v>
      </c>
      <c r="C260" s="12">
        <v>86077633</v>
      </c>
      <c r="D260" s="12" t="s">
        <v>2848</v>
      </c>
      <c r="E260" s="12" t="s">
        <v>2341</v>
      </c>
      <c r="F260" s="12" t="s">
        <v>59</v>
      </c>
      <c r="G260" s="12" t="s">
        <v>44</v>
      </c>
      <c r="H260" s="13">
        <v>94000000</v>
      </c>
      <c r="I260" s="13">
        <v>94000000</v>
      </c>
      <c r="J260" s="14">
        <f>VLOOKUP(C260,[1]Hoja1!$C$4:$E$2840,3,0)</f>
        <v>44986.730775462966</v>
      </c>
      <c r="K260" s="15" t="s">
        <v>54</v>
      </c>
      <c r="L260" s="16">
        <f>VLOOKUP(C260,ACTAS!$D:$L,9,FALSE)</f>
        <v>3</v>
      </c>
    </row>
    <row r="261" spans="1:12" hidden="1">
      <c r="A261" s="11">
        <v>1496</v>
      </c>
      <c r="B261" s="12" t="s">
        <v>2849</v>
      </c>
      <c r="C261" s="12">
        <v>10291774</v>
      </c>
      <c r="D261" s="12" t="s">
        <v>2850</v>
      </c>
      <c r="E261" s="12" t="s">
        <v>2341</v>
      </c>
      <c r="F261" s="12" t="s">
        <v>38</v>
      </c>
      <c r="G261" s="12" t="s">
        <v>53</v>
      </c>
      <c r="H261" s="13">
        <v>10000000</v>
      </c>
      <c r="I261" s="13">
        <v>10000000</v>
      </c>
      <c r="J261" s="14">
        <f>VLOOKUP(C261,[1]Hoja1!$C$4:$E$2840,3,0)</f>
        <v>44986.737557870372</v>
      </c>
      <c r="K261" s="15" t="s">
        <v>54</v>
      </c>
      <c r="L261" s="16">
        <f>VLOOKUP(C261,ACTAS!$D:$L,9,FALSE)</f>
        <v>4</v>
      </c>
    </row>
    <row r="262" spans="1:12" ht="24" hidden="1">
      <c r="A262" s="11">
        <v>1497</v>
      </c>
      <c r="B262" s="12" t="s">
        <v>2851</v>
      </c>
      <c r="C262" s="12">
        <v>16079748</v>
      </c>
      <c r="D262" s="12" t="s">
        <v>2852</v>
      </c>
      <c r="E262" s="12" t="s">
        <v>2341</v>
      </c>
      <c r="F262" s="12" t="s">
        <v>38</v>
      </c>
      <c r="G262" s="12" t="s">
        <v>49</v>
      </c>
      <c r="H262" s="13">
        <v>20000000</v>
      </c>
      <c r="I262" s="13">
        <v>20000000</v>
      </c>
      <c r="J262" s="14">
        <f>VLOOKUP(C262,[1]Hoja1!$C$4:$E$2840,3,0)</f>
        <v>44986.738113425927</v>
      </c>
      <c r="K262" s="15" t="s">
        <v>54</v>
      </c>
      <c r="L262" s="16">
        <f>VLOOKUP(C262,ACTAS!$D:$L,9,FALSE)</f>
        <v>6</v>
      </c>
    </row>
    <row r="263" spans="1:12" hidden="1">
      <c r="A263" s="11">
        <v>1498</v>
      </c>
      <c r="B263" s="12" t="s">
        <v>2853</v>
      </c>
      <c r="C263" s="12">
        <v>1053798426</v>
      </c>
      <c r="D263" s="12" t="s">
        <v>2854</v>
      </c>
      <c r="E263" s="12" t="s">
        <v>2341</v>
      </c>
      <c r="F263" s="12" t="s">
        <v>59</v>
      </c>
      <c r="G263" s="12" t="s">
        <v>44</v>
      </c>
      <c r="H263" s="13">
        <v>40000000</v>
      </c>
      <c r="I263" s="13">
        <v>40000000</v>
      </c>
      <c r="J263" s="14">
        <f>VLOOKUP(C263,[1]Hoja1!$C$4:$E$2840,3,0)</f>
        <v>44986.742210648146</v>
      </c>
      <c r="K263" s="15" t="s">
        <v>54</v>
      </c>
      <c r="L263" s="16">
        <f>VLOOKUP(C263,ACTAS!$D:$L,9,FALSE)</f>
        <v>4</v>
      </c>
    </row>
    <row r="264" spans="1:12" hidden="1">
      <c r="A264" s="11">
        <v>1499</v>
      </c>
      <c r="B264" s="12" t="s">
        <v>2855</v>
      </c>
      <c r="C264" s="12">
        <v>1020770652</v>
      </c>
      <c r="D264" s="12" t="s">
        <v>2856</v>
      </c>
      <c r="E264" s="12" t="s">
        <v>2341</v>
      </c>
      <c r="F264" s="12" t="s">
        <v>38</v>
      </c>
      <c r="G264" s="12" t="s">
        <v>53</v>
      </c>
      <c r="H264" s="13">
        <v>6000000</v>
      </c>
      <c r="I264" s="13">
        <v>6000000</v>
      </c>
      <c r="J264" s="14">
        <f>VLOOKUP(C264,[1]Hoja1!$C$4:$E$2840,3,0)</f>
        <v>44986.745509259257</v>
      </c>
      <c r="K264" s="15" t="s">
        <v>54</v>
      </c>
      <c r="L264" s="16">
        <f>VLOOKUP(C264,ACTAS!$D:$L,9,FALSE)</f>
        <v>4</v>
      </c>
    </row>
    <row r="265" spans="1:12" hidden="1">
      <c r="A265" s="11">
        <v>1500</v>
      </c>
      <c r="B265" s="12" t="s">
        <v>2857</v>
      </c>
      <c r="C265" s="12">
        <v>7010502</v>
      </c>
      <c r="D265" s="12" t="s">
        <v>2858</v>
      </c>
      <c r="E265" s="12" t="s">
        <v>2341</v>
      </c>
      <c r="F265" s="12" t="s">
        <v>52</v>
      </c>
      <c r="G265" s="12" t="s">
        <v>44</v>
      </c>
      <c r="H265" s="13">
        <v>150000000</v>
      </c>
      <c r="I265" s="13">
        <v>150000000</v>
      </c>
      <c r="J265" s="14">
        <f>VLOOKUP(C265,[1]Hoja1!$C$4:$E$2840,3,0)</f>
        <v>44986.747083333335</v>
      </c>
      <c r="K265" s="15" t="s">
        <v>45</v>
      </c>
      <c r="L265" s="16">
        <f>VLOOKUP(C265,ACTAS!$D:$L,9,FALSE)</f>
        <v>7</v>
      </c>
    </row>
    <row r="266" spans="1:12" ht="24" hidden="1">
      <c r="A266" s="11">
        <v>1501</v>
      </c>
      <c r="B266" s="12" t="s">
        <v>2859</v>
      </c>
      <c r="C266" s="12">
        <v>21556388</v>
      </c>
      <c r="D266" s="12" t="s">
        <v>2860</v>
      </c>
      <c r="E266" s="12" t="s">
        <v>2341</v>
      </c>
      <c r="F266" s="12" t="s">
        <v>38</v>
      </c>
      <c r="G266" s="12" t="s">
        <v>49</v>
      </c>
      <c r="H266" s="13">
        <v>14000000</v>
      </c>
      <c r="I266" s="13">
        <v>14000000</v>
      </c>
      <c r="J266" s="14">
        <f>VLOOKUP(C266,[1]Hoja1!$C$4:$E$2840,3,0)</f>
        <v>44986.749444444446</v>
      </c>
      <c r="K266" s="15" t="s">
        <v>54</v>
      </c>
      <c r="L266" s="16">
        <f>VLOOKUP(C266,ACTAS!$D:$L,9,FALSE)</f>
        <v>3</v>
      </c>
    </row>
    <row r="267" spans="1:12" hidden="1">
      <c r="A267" s="11">
        <v>1502</v>
      </c>
      <c r="B267" s="12" t="s">
        <v>2861</v>
      </c>
      <c r="C267" s="12">
        <v>5826267</v>
      </c>
      <c r="D267" s="12" t="s">
        <v>2862</v>
      </c>
      <c r="E267" s="12" t="s">
        <v>2341</v>
      </c>
      <c r="F267" s="12" t="s">
        <v>38</v>
      </c>
      <c r="G267" s="12" t="s">
        <v>53</v>
      </c>
      <c r="H267" s="13">
        <v>10000000</v>
      </c>
      <c r="I267" s="13">
        <v>10000000</v>
      </c>
      <c r="J267" s="14">
        <f>VLOOKUP(C267,[1]Hoja1!$C$4:$E$2840,3,0)</f>
        <v>44986.75445601852</v>
      </c>
      <c r="K267" s="15" t="s">
        <v>54</v>
      </c>
      <c r="L267" s="16">
        <f>VLOOKUP(C267,ACTAS!$D:$L,9,FALSE)</f>
        <v>3</v>
      </c>
    </row>
    <row r="268" spans="1:12" hidden="1">
      <c r="A268" s="11">
        <v>1503</v>
      </c>
      <c r="B268" s="12" t="s">
        <v>2863</v>
      </c>
      <c r="C268" s="12">
        <v>11804439</v>
      </c>
      <c r="D268" s="12" t="s">
        <v>2864</v>
      </c>
      <c r="E268" s="12" t="s">
        <v>2341</v>
      </c>
      <c r="F268" s="12" t="s">
        <v>52</v>
      </c>
      <c r="G268" s="12" t="s">
        <v>53</v>
      </c>
      <c r="H268" s="13">
        <v>10000000</v>
      </c>
      <c r="I268" s="13">
        <v>10000000</v>
      </c>
      <c r="J268" s="14">
        <f>VLOOKUP(C268,[1]Hoja1!$C$4:$E$2840,3,0)</f>
        <v>44986.757800925923</v>
      </c>
      <c r="K268" s="15" t="s">
        <v>45</v>
      </c>
      <c r="L268" s="16">
        <f>VLOOKUP(C268,ACTAS!$D:$L,9,FALSE)</f>
        <v>4</v>
      </c>
    </row>
    <row r="269" spans="1:12" hidden="1">
      <c r="A269" s="11">
        <v>1504</v>
      </c>
      <c r="B269" s="12" t="s">
        <v>2865</v>
      </c>
      <c r="C269" s="12">
        <v>1122118793</v>
      </c>
      <c r="D269" s="12" t="s">
        <v>2866</v>
      </c>
      <c r="E269" s="12" t="s">
        <v>2341</v>
      </c>
      <c r="F269" s="12" t="s">
        <v>38</v>
      </c>
      <c r="G269" s="12" t="s">
        <v>44</v>
      </c>
      <c r="H269" s="13">
        <v>21000000</v>
      </c>
      <c r="I269" s="13">
        <v>21000000</v>
      </c>
      <c r="J269" s="14">
        <f>VLOOKUP(C269,[1]Hoja1!$C$4:$E$2840,3,0)</f>
        <v>44986.758136574077</v>
      </c>
      <c r="K269" s="15" t="s">
        <v>54</v>
      </c>
      <c r="L269" s="16">
        <f>VLOOKUP(C269,ACTAS!$D:$L,9,FALSE)</f>
        <v>3</v>
      </c>
    </row>
    <row r="270" spans="1:12" hidden="1">
      <c r="A270" s="11">
        <v>1505</v>
      </c>
      <c r="B270" s="12" t="s">
        <v>2867</v>
      </c>
      <c r="C270" s="12">
        <v>1022371306</v>
      </c>
      <c r="D270" s="12" t="s">
        <v>2868</v>
      </c>
      <c r="E270" s="12" t="s">
        <v>2341</v>
      </c>
      <c r="F270" s="12" t="s">
        <v>52</v>
      </c>
      <c r="G270" s="12" t="s">
        <v>53</v>
      </c>
      <c r="H270" s="13">
        <v>8000000</v>
      </c>
      <c r="I270" s="13">
        <v>8000000</v>
      </c>
      <c r="J270" s="14">
        <f>VLOOKUP(C270,[1]Hoja1!$C$4:$E$2840,3,0)</f>
        <v>44986.75854166667</v>
      </c>
      <c r="K270" s="15" t="s">
        <v>54</v>
      </c>
      <c r="L270" s="16">
        <f>VLOOKUP(C270,ACTAS!$D:$L,9,FALSE)</f>
        <v>4</v>
      </c>
    </row>
    <row r="271" spans="1:12" hidden="1">
      <c r="A271" s="11">
        <v>1506</v>
      </c>
      <c r="B271" s="12" t="s">
        <v>2869</v>
      </c>
      <c r="C271" s="12">
        <v>1057588288</v>
      </c>
      <c r="D271" s="12" t="s">
        <v>2870</v>
      </c>
      <c r="E271" s="12" t="s">
        <v>2341</v>
      </c>
      <c r="F271" s="12" t="s">
        <v>48</v>
      </c>
      <c r="G271" s="12" t="s">
        <v>53</v>
      </c>
      <c r="H271" s="13">
        <v>5000000</v>
      </c>
      <c r="I271" s="13">
        <v>5000000</v>
      </c>
      <c r="J271" s="14">
        <f>VLOOKUP(C271,[1]Hoja1!$C$4:$E$2840,3,0)</f>
        <v>44991.627060185187</v>
      </c>
      <c r="K271" s="15" t="s">
        <v>54</v>
      </c>
      <c r="L271" s="16">
        <f>VLOOKUP(C271,ACTAS!$D:$L,9,FALSE)</f>
        <v>3</v>
      </c>
    </row>
    <row r="272" spans="1:12" hidden="1">
      <c r="A272" s="11">
        <v>1507</v>
      </c>
      <c r="B272" s="12" t="s">
        <v>2871</v>
      </c>
      <c r="C272" s="12">
        <v>1110524666</v>
      </c>
      <c r="D272" s="12" t="s">
        <v>2872</v>
      </c>
      <c r="E272" s="12" t="s">
        <v>2341</v>
      </c>
      <c r="F272" s="12" t="s">
        <v>38</v>
      </c>
      <c r="G272" s="12" t="s">
        <v>53</v>
      </c>
      <c r="H272" s="13">
        <v>4000000</v>
      </c>
      <c r="I272" s="13">
        <v>4000000</v>
      </c>
      <c r="J272" s="14">
        <f>VLOOKUP(C272,[1]Hoja1!$C$4:$E$2840,3,0)</f>
        <v>44986.764467592591</v>
      </c>
      <c r="K272" s="15" t="s">
        <v>54</v>
      </c>
      <c r="L272" s="16">
        <f>VLOOKUP(C272,ACTAS!$D:$L,9,FALSE)</f>
        <v>5</v>
      </c>
    </row>
    <row r="273" spans="1:12" hidden="1">
      <c r="A273" s="11">
        <v>1508</v>
      </c>
      <c r="B273" s="12" t="s">
        <v>2873</v>
      </c>
      <c r="C273" s="12">
        <v>19056013</v>
      </c>
      <c r="D273" s="12" t="s">
        <v>2874</v>
      </c>
      <c r="E273" s="12" t="s">
        <v>2341</v>
      </c>
      <c r="F273" s="12" t="s">
        <v>130</v>
      </c>
      <c r="G273" s="12" t="s">
        <v>53</v>
      </c>
      <c r="H273" s="13">
        <v>6000000</v>
      </c>
      <c r="I273" s="13">
        <v>6000000</v>
      </c>
      <c r="J273" s="14">
        <f>VLOOKUP(C273,[1]Hoja1!$C$4:$E$2840,3,0)</f>
        <v>44986.767060185186</v>
      </c>
      <c r="K273" s="15" t="s">
        <v>45</v>
      </c>
      <c r="L273" s="16">
        <f>VLOOKUP(C273,ACTAS!$D:$L,9,FALSE)</f>
        <v>4</v>
      </c>
    </row>
    <row r="274" spans="1:12" hidden="1">
      <c r="A274" s="11">
        <v>1509</v>
      </c>
      <c r="B274" s="12" t="s">
        <v>2875</v>
      </c>
      <c r="C274" s="12">
        <v>93408868</v>
      </c>
      <c r="D274" s="12" t="s">
        <v>2876</v>
      </c>
      <c r="E274" s="12" t="s">
        <v>2341</v>
      </c>
      <c r="F274" s="12" t="s">
        <v>38</v>
      </c>
      <c r="G274" s="12" t="s">
        <v>44</v>
      </c>
      <c r="H274" s="13">
        <v>42000000</v>
      </c>
      <c r="I274" s="13">
        <v>42000000</v>
      </c>
      <c r="J274" s="14">
        <f>VLOOKUP(C274,[1]Hoja1!$C$4:$E$2840,3,0)</f>
        <v>44986.768622685187</v>
      </c>
      <c r="K274" s="15" t="s">
        <v>45</v>
      </c>
      <c r="L274" s="16">
        <f>VLOOKUP(C274,ACTAS!$D:$L,9,FALSE)</f>
        <v>4</v>
      </c>
    </row>
    <row r="275" spans="1:12" hidden="1">
      <c r="A275" s="11">
        <v>1510</v>
      </c>
      <c r="B275" s="12" t="s">
        <v>2877</v>
      </c>
      <c r="C275" s="12">
        <v>73202861</v>
      </c>
      <c r="D275" s="12" t="s">
        <v>2878</v>
      </c>
      <c r="E275" s="12" t="s">
        <v>2341</v>
      </c>
      <c r="F275" s="12" t="s">
        <v>59</v>
      </c>
      <c r="G275" s="12" t="s">
        <v>44</v>
      </c>
      <c r="H275" s="13">
        <v>90000000</v>
      </c>
      <c r="I275" s="13">
        <v>90000000</v>
      </c>
      <c r="J275" s="14">
        <f>VLOOKUP(C275,[1]Hoja1!$C$4:$E$2840,3,0)</f>
        <v>44986.772662037038</v>
      </c>
      <c r="K275" s="15" t="s">
        <v>54</v>
      </c>
      <c r="L275" s="16">
        <f>VLOOKUP(C275,ACTAS!$D:$L,9,FALSE)</f>
        <v>5</v>
      </c>
    </row>
    <row r="276" spans="1:12" ht="24" hidden="1">
      <c r="A276" s="11">
        <v>1511</v>
      </c>
      <c r="B276" s="12" t="s">
        <v>2879</v>
      </c>
      <c r="C276" s="12">
        <v>8155589</v>
      </c>
      <c r="D276" s="12" t="s">
        <v>2880</v>
      </c>
      <c r="E276" s="12" t="s">
        <v>2341</v>
      </c>
      <c r="F276" s="12" t="s">
        <v>62</v>
      </c>
      <c r="G276" s="12" t="s">
        <v>53</v>
      </c>
      <c r="H276" s="13">
        <v>10000000</v>
      </c>
      <c r="I276" s="13">
        <v>10000000</v>
      </c>
      <c r="J276" s="14">
        <f>VLOOKUP(C276,[1]Hoja1!$C$4:$E$2840,3,0)</f>
        <v>44986.781122685185</v>
      </c>
      <c r="K276" s="15" t="s">
        <v>45</v>
      </c>
      <c r="L276" s="16">
        <f>VLOOKUP(C276,ACTAS!$D:$L,9,FALSE)</f>
        <v>4</v>
      </c>
    </row>
    <row r="277" spans="1:12" hidden="1">
      <c r="A277" s="11">
        <v>1512</v>
      </c>
      <c r="B277" s="12" t="s">
        <v>2881</v>
      </c>
      <c r="C277" s="12">
        <v>80770089</v>
      </c>
      <c r="D277" s="12" t="s">
        <v>2882</v>
      </c>
      <c r="E277" s="12" t="s">
        <v>2341</v>
      </c>
      <c r="F277" s="12" t="s">
        <v>130</v>
      </c>
      <c r="G277" s="12" t="s">
        <v>53</v>
      </c>
      <c r="H277" s="13">
        <v>1000000</v>
      </c>
      <c r="I277" s="13">
        <v>1000000</v>
      </c>
      <c r="J277" s="14">
        <f>VLOOKUP(C277,[1]Hoja1!$C$4:$E$2840,3,0)</f>
        <v>44986.7815625</v>
      </c>
      <c r="K277" s="15" t="s">
        <v>54</v>
      </c>
      <c r="L277" s="16">
        <f>VLOOKUP(C277,ACTAS!$D:$L,9,FALSE)</f>
        <v>4</v>
      </c>
    </row>
    <row r="278" spans="1:12" hidden="1">
      <c r="A278" s="11">
        <v>1513</v>
      </c>
      <c r="B278" s="12" t="s">
        <v>2883</v>
      </c>
      <c r="C278" s="12">
        <v>80745052</v>
      </c>
      <c r="D278" s="12" t="s">
        <v>2884</v>
      </c>
      <c r="E278" s="12" t="s">
        <v>2341</v>
      </c>
      <c r="F278" s="12" t="s">
        <v>38</v>
      </c>
      <c r="G278" s="12" t="s">
        <v>53</v>
      </c>
      <c r="H278" s="13">
        <v>10000000</v>
      </c>
      <c r="I278" s="13">
        <v>10000000</v>
      </c>
      <c r="J278" s="14">
        <f>VLOOKUP(C278,[1]Hoja1!$C$4:$E$2840,3,0)</f>
        <v>44986.781967592593</v>
      </c>
      <c r="K278" s="15" t="s">
        <v>54</v>
      </c>
      <c r="L278" s="16">
        <f>VLOOKUP(C278,ACTAS!$D:$L,9,FALSE)</f>
        <v>4</v>
      </c>
    </row>
    <row r="279" spans="1:12" hidden="1">
      <c r="A279" s="11">
        <v>1514</v>
      </c>
      <c r="B279" s="12" t="s">
        <v>2885</v>
      </c>
      <c r="C279" s="12">
        <v>65799660</v>
      </c>
      <c r="D279" s="12" t="s">
        <v>2886</v>
      </c>
      <c r="E279" s="12" t="s">
        <v>2341</v>
      </c>
      <c r="F279" s="12" t="s">
        <v>38</v>
      </c>
      <c r="G279" s="12" t="s">
        <v>44</v>
      </c>
      <c r="H279" s="13">
        <v>64000000</v>
      </c>
      <c r="I279" s="13">
        <v>64000000</v>
      </c>
      <c r="J279" s="14">
        <f>VLOOKUP(C279,[1]Hoja1!$C$4:$E$2840,3,0)</f>
        <v>44991.629490740743</v>
      </c>
      <c r="K279" s="15" t="s">
        <v>45</v>
      </c>
      <c r="L279" s="16">
        <f>VLOOKUP(C279,ACTAS!$D:$L,9,FALSE)</f>
        <v>6</v>
      </c>
    </row>
    <row r="280" spans="1:12" hidden="1">
      <c r="A280" s="11">
        <v>1515</v>
      </c>
      <c r="B280" s="12" t="s">
        <v>2887</v>
      </c>
      <c r="C280" s="12">
        <v>7601283</v>
      </c>
      <c r="D280" s="12" t="s">
        <v>2888</v>
      </c>
      <c r="E280" s="12" t="s">
        <v>2341</v>
      </c>
      <c r="F280" s="12" t="s">
        <v>52</v>
      </c>
      <c r="G280" s="12" t="s">
        <v>44</v>
      </c>
      <c r="H280" s="13">
        <v>59000000</v>
      </c>
      <c r="I280" s="13">
        <v>59000000</v>
      </c>
      <c r="J280" s="14">
        <f>VLOOKUP(C280,[1]Hoja1!$C$4:$E$2840,3,0)</f>
        <v>44986.782511574071</v>
      </c>
      <c r="K280" s="15" t="s">
        <v>54</v>
      </c>
      <c r="L280" s="16">
        <f>VLOOKUP(C280,ACTAS!$D:$L,9,FALSE)</f>
        <v>5</v>
      </c>
    </row>
    <row r="281" spans="1:12" hidden="1">
      <c r="A281" s="11">
        <v>1516</v>
      </c>
      <c r="B281" s="12" t="s">
        <v>2889</v>
      </c>
      <c r="C281" s="12">
        <v>80215820</v>
      </c>
      <c r="D281" s="12" t="s">
        <v>2890</v>
      </c>
      <c r="E281" s="12" t="s">
        <v>2341</v>
      </c>
      <c r="F281" s="12" t="s">
        <v>52</v>
      </c>
      <c r="G281" s="12" t="s">
        <v>44</v>
      </c>
      <c r="H281" s="13">
        <v>50000000</v>
      </c>
      <c r="I281" s="13">
        <v>50000000</v>
      </c>
      <c r="J281" s="14">
        <f>VLOOKUP(C281,[1]Hoja1!$C$4:$E$2840,3,0)</f>
        <v>44986.782719907409</v>
      </c>
      <c r="K281" s="15" t="s">
        <v>54</v>
      </c>
      <c r="L281" s="16">
        <f>VLOOKUP(C281,ACTAS!$D:$L,9,FALSE)</f>
        <v>5</v>
      </c>
    </row>
    <row r="282" spans="1:12" hidden="1">
      <c r="A282" s="11">
        <v>1517</v>
      </c>
      <c r="B282" s="12" t="s">
        <v>2891</v>
      </c>
      <c r="C282" s="12">
        <v>80124121</v>
      </c>
      <c r="D282" s="12" t="s">
        <v>1893</v>
      </c>
      <c r="E282" s="12" t="s">
        <v>2341</v>
      </c>
      <c r="F282" s="12" t="s">
        <v>59</v>
      </c>
      <c r="G282" s="12" t="s">
        <v>53</v>
      </c>
      <c r="H282" s="13">
        <v>10000000</v>
      </c>
      <c r="I282" s="13">
        <v>10000000</v>
      </c>
      <c r="J282" s="14">
        <f>VLOOKUP(C282,[1]Hoja1!$C$4:$E$2840,3,0)</f>
        <v>44986.783078703702</v>
      </c>
      <c r="K282" s="15" t="s">
        <v>54</v>
      </c>
      <c r="L282" s="16">
        <f>VLOOKUP(C282,ACTAS!$D:$L,9,FALSE)</f>
        <v>4</v>
      </c>
    </row>
    <row r="283" spans="1:12" hidden="1">
      <c r="A283" s="11">
        <v>1518</v>
      </c>
      <c r="B283" s="12" t="s">
        <v>2892</v>
      </c>
      <c r="C283" s="12">
        <v>1061692930</v>
      </c>
      <c r="D283" s="12" t="s">
        <v>2893</v>
      </c>
      <c r="E283" s="12" t="s">
        <v>2341</v>
      </c>
      <c r="F283" s="12" t="s">
        <v>59</v>
      </c>
      <c r="G283" s="12" t="s">
        <v>44</v>
      </c>
      <c r="H283" s="13">
        <v>93000000</v>
      </c>
      <c r="I283" s="13">
        <v>93000000</v>
      </c>
      <c r="J283" s="14">
        <f>VLOOKUP(C283,[1]Hoja1!$C$4:$E$2840,3,0)</f>
        <v>44986.783194444448</v>
      </c>
      <c r="K283" s="15" t="s">
        <v>54</v>
      </c>
      <c r="L283" s="16">
        <f>VLOOKUP(C283,ACTAS!$D:$L,9,FALSE)</f>
        <v>3</v>
      </c>
    </row>
    <row r="284" spans="1:12" hidden="1">
      <c r="A284" s="11">
        <v>1519</v>
      </c>
      <c r="B284" s="12" t="s">
        <v>2894</v>
      </c>
      <c r="C284" s="12">
        <v>86083190</v>
      </c>
      <c r="D284" s="12" t="s">
        <v>2895</v>
      </c>
      <c r="E284" s="12" t="s">
        <v>2341</v>
      </c>
      <c r="F284" s="12" t="s">
        <v>38</v>
      </c>
      <c r="G284" s="12" t="s">
        <v>44</v>
      </c>
      <c r="H284" s="13">
        <v>50000000</v>
      </c>
      <c r="I284" s="13">
        <v>50000000</v>
      </c>
      <c r="J284" s="14">
        <f>VLOOKUP(C284,[1]Hoja1!$C$4:$E$2840,3,0)</f>
        <v>44986.789710648147</v>
      </c>
      <c r="K284" s="15" t="s">
        <v>54</v>
      </c>
      <c r="L284" s="16">
        <f>VLOOKUP(C284,ACTAS!$D:$L,9,FALSE)</f>
        <v>5</v>
      </c>
    </row>
    <row r="285" spans="1:12" hidden="1">
      <c r="A285" s="11">
        <v>1520</v>
      </c>
      <c r="B285" s="12" t="s">
        <v>2896</v>
      </c>
      <c r="C285" s="12">
        <v>80071062</v>
      </c>
      <c r="D285" s="12" t="s">
        <v>2897</v>
      </c>
      <c r="E285" s="12" t="s">
        <v>2341</v>
      </c>
      <c r="F285" s="12" t="s">
        <v>48</v>
      </c>
      <c r="G285" s="12" t="s">
        <v>53</v>
      </c>
      <c r="H285" s="13">
        <v>10000000</v>
      </c>
      <c r="I285" s="13">
        <v>10000000</v>
      </c>
      <c r="J285" s="14">
        <f>VLOOKUP(C285,[1]Hoja1!$C$4:$E$2840,3,0)</f>
        <v>44986.79115740741</v>
      </c>
      <c r="K285" s="15" t="s">
        <v>45</v>
      </c>
      <c r="L285" s="16">
        <f>VLOOKUP(C285,ACTAS!$D:$L,9,FALSE)</f>
        <v>4</v>
      </c>
    </row>
    <row r="286" spans="1:12" hidden="1">
      <c r="A286" s="11">
        <v>1521</v>
      </c>
      <c r="B286" s="12" t="s">
        <v>2898</v>
      </c>
      <c r="C286" s="12">
        <v>1075285387</v>
      </c>
      <c r="D286" s="12" t="s">
        <v>2899</v>
      </c>
      <c r="E286" s="12" t="s">
        <v>2341</v>
      </c>
      <c r="F286" s="12" t="s">
        <v>52</v>
      </c>
      <c r="G286" s="12" t="s">
        <v>53</v>
      </c>
      <c r="H286" s="13">
        <v>10000000</v>
      </c>
      <c r="I286" s="13">
        <v>10000000</v>
      </c>
      <c r="J286" s="14">
        <f>VLOOKUP(C286,[1]Hoja1!$C$4:$E$2840,3,0)</f>
        <v>44986.792615740742</v>
      </c>
      <c r="K286" s="15" t="s">
        <v>54</v>
      </c>
      <c r="L286" s="16">
        <f>VLOOKUP(C286,ACTAS!$D:$L,9,FALSE)</f>
        <v>4</v>
      </c>
    </row>
    <row r="287" spans="1:12" hidden="1">
      <c r="A287" s="11">
        <v>1522</v>
      </c>
      <c r="B287" s="12" t="s">
        <v>2900</v>
      </c>
      <c r="C287" s="12">
        <v>80807796</v>
      </c>
      <c r="D287" s="12" t="s">
        <v>2901</v>
      </c>
      <c r="E287" s="12" t="s">
        <v>2341</v>
      </c>
      <c r="F287" s="12" t="s">
        <v>59</v>
      </c>
      <c r="G287" s="12" t="s">
        <v>44</v>
      </c>
      <c r="H287" s="13">
        <v>45000000</v>
      </c>
      <c r="I287" s="13">
        <v>45000000</v>
      </c>
      <c r="J287" s="14">
        <f>VLOOKUP(C287,[1]Hoja1!$C$4:$E$2840,3,0)</f>
        <v>44986.793900462966</v>
      </c>
      <c r="K287" s="15" t="s">
        <v>54</v>
      </c>
      <c r="L287" s="16">
        <f>VLOOKUP(C287,ACTAS!$D:$L,9,FALSE)</f>
        <v>2</v>
      </c>
    </row>
    <row r="288" spans="1:12" hidden="1">
      <c r="A288" s="11">
        <v>1523</v>
      </c>
      <c r="B288" s="12" t="s">
        <v>2902</v>
      </c>
      <c r="C288" s="12">
        <v>18493775</v>
      </c>
      <c r="D288" s="12" t="s">
        <v>2903</v>
      </c>
      <c r="E288" s="12" t="s">
        <v>2341</v>
      </c>
      <c r="F288" s="12" t="s">
        <v>52</v>
      </c>
      <c r="G288" s="12" t="s">
        <v>53</v>
      </c>
      <c r="H288" s="13">
        <v>10000000</v>
      </c>
      <c r="I288" s="13">
        <v>10000000</v>
      </c>
      <c r="J288" s="14">
        <f>VLOOKUP(C288,[1]Hoja1!$C$4:$E$2840,3,0)</f>
        <v>44986.802476851852</v>
      </c>
      <c r="K288" s="15" t="s">
        <v>45</v>
      </c>
      <c r="L288" s="16">
        <f>VLOOKUP(C288,ACTAS!$D:$L,9,FALSE)</f>
        <v>4</v>
      </c>
    </row>
    <row r="289" spans="1:12" hidden="1">
      <c r="A289" s="11">
        <v>1524</v>
      </c>
      <c r="B289" s="12" t="s">
        <v>2904</v>
      </c>
      <c r="C289" s="12">
        <v>1110528541</v>
      </c>
      <c r="D289" s="12" t="s">
        <v>2905</v>
      </c>
      <c r="E289" s="12" t="s">
        <v>2341</v>
      </c>
      <c r="F289" s="12" t="s">
        <v>59</v>
      </c>
      <c r="G289" s="12" t="s">
        <v>44</v>
      </c>
      <c r="H289" s="13">
        <v>47000000</v>
      </c>
      <c r="I289" s="13">
        <v>47000000</v>
      </c>
      <c r="J289" s="14">
        <f>VLOOKUP(C289,[1]Hoja1!$C$4:$E$2840,3,0)</f>
        <v>44986.804224537038</v>
      </c>
      <c r="K289" s="15" t="s">
        <v>54</v>
      </c>
      <c r="L289" s="16">
        <f>VLOOKUP(C289,ACTAS!$D:$L,9,FALSE)</f>
        <v>6</v>
      </c>
    </row>
    <row r="290" spans="1:12" ht="24" hidden="1">
      <c r="A290" s="11">
        <v>1525</v>
      </c>
      <c r="B290" s="12" t="s">
        <v>2906</v>
      </c>
      <c r="C290" s="12">
        <v>3185782</v>
      </c>
      <c r="D290" s="12" t="s">
        <v>2907</v>
      </c>
      <c r="E290" s="12" t="s">
        <v>2341</v>
      </c>
      <c r="F290" s="12" t="s">
        <v>48</v>
      </c>
      <c r="G290" s="12" t="s">
        <v>49</v>
      </c>
      <c r="H290" s="13">
        <v>60000000</v>
      </c>
      <c r="I290" s="13">
        <v>60000000</v>
      </c>
      <c r="J290" s="14">
        <f>VLOOKUP(C290,[1]Hoja1!$C$4:$E$2840,3,0)</f>
        <v>44986.806377314817</v>
      </c>
      <c r="K290" s="15" t="s">
        <v>54</v>
      </c>
      <c r="L290" s="16">
        <f>VLOOKUP(C290,ACTAS!$D:$L,9,FALSE)</f>
        <v>2</v>
      </c>
    </row>
    <row r="291" spans="1:12" hidden="1">
      <c r="A291" s="11">
        <v>1526</v>
      </c>
      <c r="B291" s="12" t="s">
        <v>2908</v>
      </c>
      <c r="C291" s="12">
        <v>88193045</v>
      </c>
      <c r="D291" s="12" t="s">
        <v>2909</v>
      </c>
      <c r="E291" s="12" t="s">
        <v>2341</v>
      </c>
      <c r="F291" s="12" t="s">
        <v>38</v>
      </c>
      <c r="G291" s="12" t="s">
        <v>44</v>
      </c>
      <c r="H291" s="13">
        <v>29000000</v>
      </c>
      <c r="I291" s="13">
        <v>29000000</v>
      </c>
      <c r="J291" s="14">
        <f>VLOOKUP(C291,[1]Hoja1!$C$4:$E$2840,3,0)</f>
        <v>44986.807534722226</v>
      </c>
      <c r="K291" s="15" t="s">
        <v>45</v>
      </c>
      <c r="L291" s="16">
        <f>VLOOKUP(C291,ACTAS!$D:$L,9,FALSE)</f>
        <v>6</v>
      </c>
    </row>
    <row r="292" spans="1:12" hidden="1">
      <c r="A292" s="11">
        <v>1527</v>
      </c>
      <c r="B292" s="12" t="s">
        <v>2910</v>
      </c>
      <c r="C292" s="12">
        <v>1032401180</v>
      </c>
      <c r="D292" s="12" t="s">
        <v>2911</v>
      </c>
      <c r="E292" s="12" t="s">
        <v>2341</v>
      </c>
      <c r="F292" s="12" t="s">
        <v>38</v>
      </c>
      <c r="G292" s="12" t="s">
        <v>44</v>
      </c>
      <c r="H292" s="13">
        <v>59000000</v>
      </c>
      <c r="I292" s="13">
        <v>59000000</v>
      </c>
      <c r="J292" s="14">
        <f>VLOOKUP(C292,[1]Hoja1!$C$4:$E$2840,3,0)</f>
        <v>44986.812418981484</v>
      </c>
      <c r="K292" s="15" t="s">
        <v>54</v>
      </c>
      <c r="L292" s="16">
        <f>VLOOKUP(C292,ACTAS!$D:$L,9,FALSE)</f>
        <v>3</v>
      </c>
    </row>
    <row r="293" spans="1:12" hidden="1">
      <c r="A293" s="11">
        <v>1528</v>
      </c>
      <c r="B293" s="12" t="s">
        <v>2912</v>
      </c>
      <c r="C293" s="12">
        <v>1099212518</v>
      </c>
      <c r="D293" s="12" t="s">
        <v>2913</v>
      </c>
      <c r="E293" s="12" t="s">
        <v>2341</v>
      </c>
      <c r="F293" s="12" t="s">
        <v>52</v>
      </c>
      <c r="G293" s="12" t="s">
        <v>44</v>
      </c>
      <c r="H293" s="13">
        <v>63000000</v>
      </c>
      <c r="I293" s="13">
        <v>63000000</v>
      </c>
      <c r="J293" s="14">
        <f>VLOOKUP(C293,[1]Hoja1!$C$4:$E$2840,3,0)</f>
        <v>44986.813761574071</v>
      </c>
      <c r="K293" s="15" t="s">
        <v>54</v>
      </c>
      <c r="L293" s="16">
        <f>VLOOKUP(C293,ACTAS!$D:$L,9,FALSE)</f>
        <v>2</v>
      </c>
    </row>
    <row r="294" spans="1:12" hidden="1">
      <c r="A294" s="11">
        <v>1529</v>
      </c>
      <c r="B294" s="12" t="s">
        <v>2914</v>
      </c>
      <c r="C294" s="12">
        <v>13928817</v>
      </c>
      <c r="D294" s="12" t="s">
        <v>2915</v>
      </c>
      <c r="E294" s="12" t="s">
        <v>2341</v>
      </c>
      <c r="F294" s="12" t="s">
        <v>59</v>
      </c>
      <c r="G294" s="12" t="s">
        <v>44</v>
      </c>
      <c r="H294" s="13">
        <v>72000000</v>
      </c>
      <c r="I294" s="13">
        <v>72000000</v>
      </c>
      <c r="J294" s="14">
        <f>VLOOKUP(C294,[1]Hoja1!$C$4:$E$2840,3,0)</f>
        <v>44986.816435185188</v>
      </c>
      <c r="K294" s="15" t="s">
        <v>45</v>
      </c>
      <c r="L294" s="16">
        <f>VLOOKUP(C294,ACTAS!$D:$L,9,FALSE)</f>
        <v>4</v>
      </c>
    </row>
    <row r="295" spans="1:12" hidden="1">
      <c r="A295" s="11">
        <v>1530</v>
      </c>
      <c r="B295" s="12" t="s">
        <v>2916</v>
      </c>
      <c r="C295" s="12">
        <v>1069737887</v>
      </c>
      <c r="D295" s="12" t="s">
        <v>2917</v>
      </c>
      <c r="E295" s="12" t="s">
        <v>2341</v>
      </c>
      <c r="F295" s="12" t="s">
        <v>48</v>
      </c>
      <c r="G295" s="12" t="s">
        <v>44</v>
      </c>
      <c r="H295" s="13">
        <v>58000000</v>
      </c>
      <c r="I295" s="13">
        <v>58000000</v>
      </c>
      <c r="J295" s="14">
        <f>VLOOKUP(C295,[1]Hoja1!$C$4:$E$2840,3,0)</f>
        <v>44986.834282407406</v>
      </c>
      <c r="K295" s="15" t="s">
        <v>54</v>
      </c>
      <c r="L295" s="16">
        <f>VLOOKUP(C295,ACTAS!$D:$L,9,FALSE)</f>
        <v>3</v>
      </c>
    </row>
    <row r="296" spans="1:12" hidden="1">
      <c r="A296" s="11">
        <v>1531</v>
      </c>
      <c r="B296" s="12" t="s">
        <v>2918</v>
      </c>
      <c r="C296" s="12">
        <v>80768410</v>
      </c>
      <c r="D296" s="12" t="s">
        <v>2919</v>
      </c>
      <c r="E296" s="12" t="s">
        <v>2341</v>
      </c>
      <c r="F296" s="12" t="s">
        <v>130</v>
      </c>
      <c r="G296" s="12" t="s">
        <v>53</v>
      </c>
      <c r="H296" s="13">
        <v>10000000</v>
      </c>
      <c r="I296" s="13">
        <v>10000000</v>
      </c>
      <c r="J296" s="14">
        <f>VLOOKUP(C296,[1]Hoja1!$C$4:$E$2840,3,0)</f>
        <v>44986.838576388887</v>
      </c>
      <c r="K296" s="15" t="s">
        <v>54</v>
      </c>
      <c r="L296" s="16">
        <f>VLOOKUP(C296,ACTAS!$D:$L,9,FALSE)</f>
        <v>3</v>
      </c>
    </row>
    <row r="297" spans="1:12" hidden="1">
      <c r="A297" s="11">
        <v>1532</v>
      </c>
      <c r="B297" s="12" t="s">
        <v>2920</v>
      </c>
      <c r="C297" s="12">
        <v>74244269</v>
      </c>
      <c r="D297" s="12" t="s">
        <v>2921</v>
      </c>
      <c r="E297" s="12" t="s">
        <v>2341</v>
      </c>
      <c r="F297" s="12" t="s">
        <v>59</v>
      </c>
      <c r="G297" s="12" t="s">
        <v>44</v>
      </c>
      <c r="H297" s="13">
        <v>44000000</v>
      </c>
      <c r="I297" s="13">
        <v>44000000</v>
      </c>
      <c r="J297" s="14">
        <f>VLOOKUP(C297,[1]Hoja1!$C$4:$E$2840,3,0)</f>
        <v>44986.840046296296</v>
      </c>
      <c r="K297" s="15" t="s">
        <v>54</v>
      </c>
      <c r="L297" s="16">
        <f>VLOOKUP(C297,ACTAS!$D:$L,9,FALSE)</f>
        <v>4</v>
      </c>
    </row>
    <row r="298" spans="1:12" ht="24" hidden="1">
      <c r="A298" s="11">
        <v>1533</v>
      </c>
      <c r="B298" s="12" t="s">
        <v>2922</v>
      </c>
      <c r="C298" s="12">
        <v>5824198</v>
      </c>
      <c r="D298" s="12" t="s">
        <v>2923</v>
      </c>
      <c r="E298" s="12" t="s">
        <v>2341</v>
      </c>
      <c r="F298" s="12" t="s">
        <v>52</v>
      </c>
      <c r="G298" s="12" t="s">
        <v>49</v>
      </c>
      <c r="H298" s="13">
        <v>89000000</v>
      </c>
      <c r="I298" s="13">
        <v>89000000</v>
      </c>
      <c r="J298" s="14">
        <f>VLOOKUP(C298,[1]Hoja1!$C$4:$E$2840,3,0)</f>
        <v>44986.848923611113</v>
      </c>
      <c r="K298" s="15" t="s">
        <v>54</v>
      </c>
      <c r="L298" s="16">
        <f>VLOOKUP(C298,ACTAS!$D:$L,9,FALSE)</f>
        <v>4</v>
      </c>
    </row>
    <row r="299" spans="1:12" hidden="1">
      <c r="A299" s="11">
        <v>1534</v>
      </c>
      <c r="B299" s="12" t="s">
        <v>2924</v>
      </c>
      <c r="C299" s="12">
        <v>80150288</v>
      </c>
      <c r="D299" s="12" t="s">
        <v>2925</v>
      </c>
      <c r="E299" s="12" t="s">
        <v>2341</v>
      </c>
      <c r="F299" s="12" t="s">
        <v>38</v>
      </c>
      <c r="G299" s="12" t="s">
        <v>44</v>
      </c>
      <c r="H299" s="13">
        <v>65000000</v>
      </c>
      <c r="I299" s="13">
        <v>65000000</v>
      </c>
      <c r="J299" s="14">
        <f>VLOOKUP(C299,[1]Hoja1!$C$4:$E$2840,3,0)</f>
        <v>44986.852812500001</v>
      </c>
      <c r="K299" s="15" t="s">
        <v>45</v>
      </c>
      <c r="L299" s="16">
        <f>VLOOKUP(C299,ACTAS!$D:$L,9,FALSE)</f>
        <v>4</v>
      </c>
    </row>
    <row r="300" spans="1:12" hidden="1">
      <c r="A300" s="11">
        <v>1535</v>
      </c>
      <c r="B300" s="12" t="s">
        <v>2926</v>
      </c>
      <c r="C300" s="12">
        <v>52525247</v>
      </c>
      <c r="D300" s="12" t="s">
        <v>2927</v>
      </c>
      <c r="E300" s="12" t="s">
        <v>2341</v>
      </c>
      <c r="F300" s="12" t="s">
        <v>59</v>
      </c>
      <c r="G300" s="12" t="s">
        <v>53</v>
      </c>
      <c r="H300" s="13">
        <v>10000000</v>
      </c>
      <c r="I300" s="13">
        <v>10000000</v>
      </c>
      <c r="J300" s="14">
        <f>VLOOKUP(C300,[1]Hoja1!$C$4:$E$2840,3,0)</f>
        <v>44986.854259259257</v>
      </c>
      <c r="K300" s="15" t="s">
        <v>54</v>
      </c>
      <c r="L300" s="16">
        <f>VLOOKUP(C300,ACTAS!$D:$L,9,FALSE)</f>
        <v>4</v>
      </c>
    </row>
    <row r="301" spans="1:12" hidden="1">
      <c r="A301" s="11">
        <v>1536</v>
      </c>
      <c r="B301" s="12" t="s">
        <v>2928</v>
      </c>
      <c r="C301" s="12">
        <v>1113655732</v>
      </c>
      <c r="D301" s="12" t="s">
        <v>1293</v>
      </c>
      <c r="E301" s="12" t="s">
        <v>2341</v>
      </c>
      <c r="F301" s="12" t="s">
        <v>38</v>
      </c>
      <c r="G301" s="12" t="s">
        <v>44</v>
      </c>
      <c r="H301" s="13">
        <v>17000000</v>
      </c>
      <c r="I301" s="13">
        <v>17000000</v>
      </c>
      <c r="J301" s="14">
        <f>VLOOKUP(C301,[1]Hoja1!$C$4:$E$2840,3,0)</f>
        <v>44986.856226851851</v>
      </c>
      <c r="K301" s="15" t="s">
        <v>54</v>
      </c>
      <c r="L301" s="16">
        <f>VLOOKUP(C301,ACTAS!$D:$L,9,FALSE)</f>
        <v>3</v>
      </c>
    </row>
    <row r="302" spans="1:12" ht="24" hidden="1">
      <c r="A302" s="11">
        <v>1537</v>
      </c>
      <c r="B302" s="12" t="s">
        <v>2929</v>
      </c>
      <c r="C302" s="12">
        <v>74359799</v>
      </c>
      <c r="D302" s="12" t="s">
        <v>2930</v>
      </c>
      <c r="E302" s="12" t="s">
        <v>2341</v>
      </c>
      <c r="F302" s="12" t="s">
        <v>38</v>
      </c>
      <c r="G302" s="12" t="s">
        <v>49</v>
      </c>
      <c r="H302" s="13">
        <v>50000000</v>
      </c>
      <c r="I302" s="13">
        <v>50000000</v>
      </c>
      <c r="J302" s="14">
        <f>VLOOKUP(C302,[1]Hoja1!$C$4:$E$2840,3,0)</f>
        <v>44986.859722222223</v>
      </c>
      <c r="K302" s="15" t="s">
        <v>54</v>
      </c>
      <c r="L302" s="16">
        <f>VLOOKUP(C302,ACTAS!$D:$L,9,FALSE)</f>
        <v>4</v>
      </c>
    </row>
    <row r="303" spans="1:12" hidden="1">
      <c r="A303" s="11">
        <v>1538</v>
      </c>
      <c r="B303" s="12" t="s">
        <v>2931</v>
      </c>
      <c r="C303" s="12">
        <v>91449642</v>
      </c>
      <c r="D303" s="12" t="s">
        <v>2932</v>
      </c>
      <c r="E303" s="12" t="s">
        <v>2341</v>
      </c>
      <c r="F303" s="12" t="s">
        <v>130</v>
      </c>
      <c r="G303" s="12" t="s">
        <v>53</v>
      </c>
      <c r="H303" s="13">
        <v>6000000</v>
      </c>
      <c r="I303" s="13">
        <v>6000000</v>
      </c>
      <c r="J303" s="14">
        <f>VLOOKUP(C303,[1]Hoja1!$C$4:$E$2840,3,0)</f>
        <v>44986.861967592595</v>
      </c>
      <c r="K303" s="15" t="s">
        <v>45</v>
      </c>
      <c r="L303" s="16">
        <f>VLOOKUP(C303,ACTAS!$D:$L,9,FALSE)</f>
        <v>4</v>
      </c>
    </row>
    <row r="304" spans="1:12" hidden="1">
      <c r="A304" s="11">
        <v>1539</v>
      </c>
      <c r="B304" s="12" t="s">
        <v>2933</v>
      </c>
      <c r="C304" s="12">
        <v>79733697</v>
      </c>
      <c r="D304" s="12" t="s">
        <v>2934</v>
      </c>
      <c r="E304" s="12" t="s">
        <v>2341</v>
      </c>
      <c r="F304" s="12" t="s">
        <v>59</v>
      </c>
      <c r="G304" s="12" t="s">
        <v>44</v>
      </c>
      <c r="H304" s="13">
        <v>110000000</v>
      </c>
      <c r="I304" s="13">
        <v>110000000</v>
      </c>
      <c r="J304" s="14">
        <f>VLOOKUP(C304,[1]Hoja1!$C$4:$E$2840,3,0)</f>
        <v>44986.864444444444</v>
      </c>
      <c r="K304" s="15" t="s">
        <v>45</v>
      </c>
      <c r="L304" s="16">
        <f>VLOOKUP(C304,ACTAS!$D:$L,9,FALSE)</f>
        <v>4</v>
      </c>
    </row>
    <row r="305" spans="1:12" hidden="1">
      <c r="A305" s="11">
        <v>1540</v>
      </c>
      <c r="B305" s="12" t="s">
        <v>2935</v>
      </c>
      <c r="C305" s="12">
        <v>80202483</v>
      </c>
      <c r="D305" s="12" t="s">
        <v>2936</v>
      </c>
      <c r="E305" s="12" t="s">
        <v>2341</v>
      </c>
      <c r="F305" s="12" t="s">
        <v>59</v>
      </c>
      <c r="G305" s="12" t="s">
        <v>44</v>
      </c>
      <c r="H305" s="13">
        <v>150000000</v>
      </c>
      <c r="I305" s="13">
        <v>150000000</v>
      </c>
      <c r="J305" s="14">
        <f>VLOOKUP(C305,[1]Hoja1!$C$4:$E$2840,3,0)</f>
        <v>44986.86451388889</v>
      </c>
      <c r="K305" s="15" t="s">
        <v>45</v>
      </c>
      <c r="L305" s="16">
        <f>VLOOKUP(C305,ACTAS!$D:$L,9,FALSE)</f>
        <v>4</v>
      </c>
    </row>
    <row r="306" spans="1:12" ht="24" hidden="1">
      <c r="A306" s="11">
        <v>1541</v>
      </c>
      <c r="B306" s="12" t="s">
        <v>2937</v>
      </c>
      <c r="C306" s="12">
        <v>79908915</v>
      </c>
      <c r="D306" s="12" t="s">
        <v>1406</v>
      </c>
      <c r="E306" s="12" t="s">
        <v>2341</v>
      </c>
      <c r="F306" s="12" t="s">
        <v>48</v>
      </c>
      <c r="G306" s="12" t="s">
        <v>49</v>
      </c>
      <c r="H306" s="13">
        <v>50000000</v>
      </c>
      <c r="I306" s="13">
        <v>50000000</v>
      </c>
      <c r="J306" s="14">
        <f>VLOOKUP(C306,[1]Hoja1!$C$4:$E$2840,3,0)</f>
        <v>44986.864629629628</v>
      </c>
      <c r="K306" s="15" t="s">
        <v>54</v>
      </c>
      <c r="L306" s="16">
        <f>VLOOKUP(C306,ACTAS!$D:$L,9,FALSE)</f>
        <v>5</v>
      </c>
    </row>
    <row r="307" spans="1:12" hidden="1">
      <c r="A307" s="11">
        <v>1542</v>
      </c>
      <c r="B307" s="12" t="s">
        <v>2938</v>
      </c>
      <c r="C307" s="12">
        <v>11442161</v>
      </c>
      <c r="D307" s="12" t="s">
        <v>2939</v>
      </c>
      <c r="E307" s="12" t="s">
        <v>2341</v>
      </c>
      <c r="F307" s="12" t="s">
        <v>52</v>
      </c>
      <c r="G307" s="12" t="s">
        <v>44</v>
      </c>
      <c r="H307" s="13">
        <v>50000000</v>
      </c>
      <c r="I307" s="13">
        <v>50000000</v>
      </c>
      <c r="J307" s="14">
        <f>VLOOKUP(C307,[1]Hoja1!$C$4:$E$2840,3,0)</f>
        <v>44986.865486111114</v>
      </c>
      <c r="K307" s="15" t="s">
        <v>45</v>
      </c>
      <c r="L307" s="16">
        <f>VLOOKUP(C307,ACTAS!$D:$L,9,FALSE)</f>
        <v>4</v>
      </c>
    </row>
    <row r="308" spans="1:12" ht="24" hidden="1">
      <c r="A308" s="11">
        <v>1543</v>
      </c>
      <c r="B308" s="12" t="s">
        <v>2940</v>
      </c>
      <c r="C308" s="12">
        <v>79833103</v>
      </c>
      <c r="D308" s="12" t="s">
        <v>2941</v>
      </c>
      <c r="E308" s="12" t="s">
        <v>2341</v>
      </c>
      <c r="F308" s="12" t="s">
        <v>59</v>
      </c>
      <c r="G308" s="12" t="s">
        <v>49</v>
      </c>
      <c r="H308" s="13">
        <v>113000000</v>
      </c>
      <c r="I308" s="13">
        <v>113000000</v>
      </c>
      <c r="J308" s="14">
        <f>VLOOKUP(C308,[1]Hoja1!$C$4:$E$2840,3,0)</f>
        <v>44986.868344907409</v>
      </c>
      <c r="K308" s="15" t="s">
        <v>54</v>
      </c>
      <c r="L308" s="16">
        <f>VLOOKUP(C308,ACTAS!$D:$L,9,FALSE)</f>
        <v>4</v>
      </c>
    </row>
    <row r="309" spans="1:12" hidden="1">
      <c r="A309" s="11">
        <v>1544</v>
      </c>
      <c r="B309" s="12" t="s">
        <v>2942</v>
      </c>
      <c r="C309" s="12">
        <v>79299527</v>
      </c>
      <c r="D309" s="12" t="s">
        <v>2943</v>
      </c>
      <c r="E309" s="12" t="s">
        <v>2341</v>
      </c>
      <c r="F309" s="12" t="s">
        <v>59</v>
      </c>
      <c r="G309" s="12" t="s">
        <v>44</v>
      </c>
      <c r="H309" s="13">
        <v>120000000</v>
      </c>
      <c r="I309" s="13">
        <v>120000000</v>
      </c>
      <c r="J309" s="14">
        <f>VLOOKUP(C309,[1]Hoja1!$C$4:$E$2840,3,0)</f>
        <v>44986.873078703706</v>
      </c>
      <c r="K309" s="15" t="s">
        <v>45</v>
      </c>
      <c r="L309" s="16">
        <f>VLOOKUP(C309,ACTAS!$D:$L,9,FALSE)</f>
        <v>4</v>
      </c>
    </row>
    <row r="310" spans="1:12" hidden="1">
      <c r="A310" s="11">
        <v>1545</v>
      </c>
      <c r="B310" s="12" t="s">
        <v>2944</v>
      </c>
      <c r="C310" s="12">
        <v>1033745594</v>
      </c>
      <c r="D310" s="12" t="s">
        <v>2945</v>
      </c>
      <c r="E310" s="12" t="s">
        <v>2341</v>
      </c>
      <c r="F310" s="12" t="s">
        <v>52</v>
      </c>
      <c r="G310" s="12" t="s">
        <v>53</v>
      </c>
      <c r="H310" s="13">
        <v>10000000</v>
      </c>
      <c r="I310" s="13">
        <v>10000000</v>
      </c>
      <c r="J310" s="14">
        <f>VLOOKUP(C310,[1]Hoja1!$C$4:$E$2840,3,0)</f>
        <v>44986.87395833333</v>
      </c>
      <c r="K310" s="15" t="s">
        <v>54</v>
      </c>
      <c r="L310" s="16">
        <f>VLOOKUP(C310,ACTAS!$D:$L,9,FALSE)</f>
        <v>4</v>
      </c>
    </row>
    <row r="311" spans="1:12" hidden="1">
      <c r="A311" s="11">
        <v>1546</v>
      </c>
      <c r="B311" s="12" t="s">
        <v>2946</v>
      </c>
      <c r="C311" s="12">
        <v>13720117</v>
      </c>
      <c r="D311" s="12" t="s">
        <v>2947</v>
      </c>
      <c r="E311" s="12" t="s">
        <v>2341</v>
      </c>
      <c r="F311" s="12" t="s">
        <v>52</v>
      </c>
      <c r="G311" s="12" t="s">
        <v>44</v>
      </c>
      <c r="H311" s="13">
        <v>30000000</v>
      </c>
      <c r="I311" s="13">
        <v>30000000</v>
      </c>
      <c r="J311" s="14">
        <f>VLOOKUP(C311,[1]Hoja1!$C$4:$E$2840,3,0)</f>
        <v>44986.883472222224</v>
      </c>
      <c r="K311" s="15" t="s">
        <v>84</v>
      </c>
      <c r="L311" s="16">
        <f>VLOOKUP(C311,ACTAS!$D:$L,9,FALSE)</f>
        <v>5</v>
      </c>
    </row>
    <row r="312" spans="1:12" ht="24" hidden="1">
      <c r="A312" s="11">
        <v>1547</v>
      </c>
      <c r="B312" s="12" t="s">
        <v>2948</v>
      </c>
      <c r="C312" s="12">
        <v>80801628</v>
      </c>
      <c r="D312" s="12" t="s">
        <v>2949</v>
      </c>
      <c r="E312" s="12" t="s">
        <v>2341</v>
      </c>
      <c r="F312" s="12" t="s">
        <v>59</v>
      </c>
      <c r="G312" s="12" t="s">
        <v>39</v>
      </c>
      <c r="H312" s="13">
        <v>62000000</v>
      </c>
      <c r="I312" s="13">
        <v>62000000</v>
      </c>
      <c r="J312" s="14">
        <f>VLOOKUP(C312,[1]Hoja1!$C$4:$E$2840,3,0)</f>
        <v>44986.886006944442</v>
      </c>
      <c r="K312" s="15" t="s">
        <v>40</v>
      </c>
      <c r="L312" s="16">
        <f>VLOOKUP(C312,ACTAS!$D:$L,9,FALSE)</f>
        <v>4</v>
      </c>
    </row>
    <row r="313" spans="1:12" hidden="1">
      <c r="A313" s="11">
        <v>1548</v>
      </c>
      <c r="B313" s="12" t="s">
        <v>2950</v>
      </c>
      <c r="C313" s="12">
        <v>88200208</v>
      </c>
      <c r="D313" s="12" t="s">
        <v>2951</v>
      </c>
      <c r="E313" s="12" t="s">
        <v>2341</v>
      </c>
      <c r="F313" s="12" t="s">
        <v>59</v>
      </c>
      <c r="G313" s="12" t="s">
        <v>44</v>
      </c>
      <c r="H313" s="13">
        <v>150000000</v>
      </c>
      <c r="I313" s="13">
        <v>150000000</v>
      </c>
      <c r="J313" s="14">
        <f>VLOOKUP(C313,[1]Hoja1!$C$4:$E$2840,3,0)</f>
        <v>44986.887291666666</v>
      </c>
      <c r="K313" s="15" t="s">
        <v>45</v>
      </c>
      <c r="L313" s="16">
        <f>VLOOKUP(C313,ACTAS!$D:$L,9,FALSE)</f>
        <v>4</v>
      </c>
    </row>
    <row r="314" spans="1:12" hidden="1">
      <c r="A314" s="11">
        <v>1549</v>
      </c>
      <c r="B314" s="12" t="s">
        <v>2952</v>
      </c>
      <c r="C314" s="12">
        <v>1061695157</v>
      </c>
      <c r="D314" s="12" t="s">
        <v>2953</v>
      </c>
      <c r="E314" s="12" t="s">
        <v>2341</v>
      </c>
      <c r="F314" s="12" t="s">
        <v>59</v>
      </c>
      <c r="G314" s="12" t="s">
        <v>44</v>
      </c>
      <c r="H314" s="13">
        <v>32000000</v>
      </c>
      <c r="I314" s="13">
        <v>32000000</v>
      </c>
      <c r="J314" s="14">
        <f>VLOOKUP(C314,[1]Hoja1!$C$4:$E$2840,3,0)</f>
        <v>44986.889907407407</v>
      </c>
      <c r="K314" s="15" t="s">
        <v>54</v>
      </c>
      <c r="L314" s="16">
        <f>VLOOKUP(C314,ACTAS!$D:$L,9,FALSE)</f>
        <v>4</v>
      </c>
    </row>
    <row r="315" spans="1:12" hidden="1">
      <c r="A315" s="11">
        <v>1550</v>
      </c>
      <c r="B315" s="12" t="s">
        <v>2954</v>
      </c>
      <c r="C315" s="12">
        <v>74170130</v>
      </c>
      <c r="D315" s="12" t="s">
        <v>2955</v>
      </c>
      <c r="E315" s="12" t="s">
        <v>2341</v>
      </c>
      <c r="F315" s="12" t="s">
        <v>59</v>
      </c>
      <c r="G315" s="12" t="s">
        <v>44</v>
      </c>
      <c r="H315" s="13">
        <v>30000000</v>
      </c>
      <c r="I315" s="13">
        <v>30000000</v>
      </c>
      <c r="J315" s="14">
        <f>VLOOKUP(C315,[1]Hoja1!$C$4:$E$2840,3,0)</f>
        <v>44986.900416666664</v>
      </c>
      <c r="K315" s="15" t="s">
        <v>54</v>
      </c>
      <c r="L315" s="16">
        <f>VLOOKUP(C315,ACTAS!$D:$L,9,FALSE)</f>
        <v>5</v>
      </c>
    </row>
    <row r="316" spans="1:12" hidden="1">
      <c r="A316" s="11">
        <v>1551</v>
      </c>
      <c r="B316" s="12" t="s">
        <v>2956</v>
      </c>
      <c r="C316" s="12">
        <v>1121416640</v>
      </c>
      <c r="D316" s="12" t="s">
        <v>2957</v>
      </c>
      <c r="E316" s="12" t="s">
        <v>2341</v>
      </c>
      <c r="F316" s="12" t="s">
        <v>59</v>
      </c>
      <c r="G316" s="12" t="s">
        <v>53</v>
      </c>
      <c r="H316" s="13">
        <v>8000000</v>
      </c>
      <c r="I316" s="13">
        <v>8000000</v>
      </c>
      <c r="J316" s="14">
        <f>VLOOKUP(C316,[1]Hoja1!$C$4:$E$2840,3,0)</f>
        <v>44986.904074074075</v>
      </c>
      <c r="K316" s="15" t="s">
        <v>54</v>
      </c>
      <c r="L316" s="16">
        <f>VLOOKUP(C316,ACTAS!$D:$L,9,FALSE)</f>
        <v>4</v>
      </c>
    </row>
    <row r="317" spans="1:12" hidden="1">
      <c r="A317" s="11">
        <v>1552</v>
      </c>
      <c r="B317" s="12" t="s">
        <v>2958</v>
      </c>
      <c r="C317" s="12">
        <v>1094247108</v>
      </c>
      <c r="D317" s="12" t="s">
        <v>2959</v>
      </c>
      <c r="E317" s="12" t="s">
        <v>2341</v>
      </c>
      <c r="F317" s="12" t="s">
        <v>52</v>
      </c>
      <c r="G317" s="12" t="s">
        <v>44</v>
      </c>
      <c r="H317" s="13">
        <v>11000000</v>
      </c>
      <c r="I317" s="13">
        <v>11000000</v>
      </c>
      <c r="J317" s="14">
        <f>VLOOKUP(C317,[1]Hoja1!$C$4:$E$2840,3,0)</f>
        <v>44986.909641203703</v>
      </c>
      <c r="K317" s="15" t="s">
        <v>54</v>
      </c>
      <c r="L317" s="16">
        <f>VLOOKUP(C317,ACTAS!$D:$L,9,FALSE)</f>
        <v>4</v>
      </c>
    </row>
    <row r="318" spans="1:12" hidden="1">
      <c r="A318" s="11">
        <v>1553</v>
      </c>
      <c r="B318" s="12" t="s">
        <v>2960</v>
      </c>
      <c r="C318" s="12">
        <v>16228041</v>
      </c>
      <c r="D318" s="12" t="s">
        <v>2961</v>
      </c>
      <c r="E318" s="12" t="s">
        <v>2341</v>
      </c>
      <c r="F318" s="12" t="s">
        <v>52</v>
      </c>
      <c r="G318" s="12" t="s">
        <v>53</v>
      </c>
      <c r="H318" s="13">
        <v>6000000</v>
      </c>
      <c r="I318" s="13">
        <v>6000000</v>
      </c>
      <c r="J318" s="14">
        <f>VLOOKUP(C318,[1]Hoja1!$C$4:$E$2840,3,0)</f>
        <v>44986.917905092596</v>
      </c>
      <c r="K318" s="15" t="s">
        <v>45</v>
      </c>
      <c r="L318" s="16">
        <f>VLOOKUP(C318,ACTAS!$D:$L,9,FALSE)</f>
        <v>4</v>
      </c>
    </row>
    <row r="319" spans="1:12" hidden="1">
      <c r="A319" s="11">
        <v>1554</v>
      </c>
      <c r="B319" s="12" t="s">
        <v>2962</v>
      </c>
      <c r="C319" s="12">
        <v>20666374</v>
      </c>
      <c r="D319" s="12" t="s">
        <v>2963</v>
      </c>
      <c r="E319" s="12" t="s">
        <v>2341</v>
      </c>
      <c r="F319" s="12" t="s">
        <v>59</v>
      </c>
      <c r="G319" s="12" t="s">
        <v>44</v>
      </c>
      <c r="H319" s="13">
        <v>20000000</v>
      </c>
      <c r="I319" s="13">
        <v>20000000</v>
      </c>
      <c r="J319" s="14">
        <f>VLOOKUP(C319,[1]Hoja1!$C$4:$E$2840,3,0)</f>
        <v>44986.919571759259</v>
      </c>
      <c r="K319" s="15" t="s">
        <v>84</v>
      </c>
      <c r="L319" s="16">
        <f>VLOOKUP(C319,ACTAS!$D:$L,9,FALSE)</f>
        <v>4</v>
      </c>
    </row>
    <row r="320" spans="1:12" ht="24" hidden="1">
      <c r="A320" s="11">
        <v>1555</v>
      </c>
      <c r="B320" s="12" t="s">
        <v>2964</v>
      </c>
      <c r="C320" s="12">
        <v>74282376</v>
      </c>
      <c r="D320" s="12" t="s">
        <v>2965</v>
      </c>
      <c r="E320" s="12" t="s">
        <v>2341</v>
      </c>
      <c r="F320" s="12" t="s">
        <v>52</v>
      </c>
      <c r="G320" s="12" t="s">
        <v>49</v>
      </c>
      <c r="H320" s="13">
        <v>113000000</v>
      </c>
      <c r="I320" s="13">
        <v>113000000</v>
      </c>
      <c r="J320" s="14">
        <f>VLOOKUP(C320,[1]Hoja1!$C$4:$E$2840,3,0)</f>
        <v>44986.920775462961</v>
      </c>
      <c r="K320" s="15" t="s">
        <v>54</v>
      </c>
      <c r="L320" s="16">
        <f>VLOOKUP(C320,ACTAS!$D:$L,9,FALSE)</f>
        <v>4</v>
      </c>
    </row>
    <row r="321" spans="1:12" hidden="1">
      <c r="A321" s="11">
        <v>1556</v>
      </c>
      <c r="B321" s="12" t="s">
        <v>2966</v>
      </c>
      <c r="C321" s="12">
        <v>80055452</v>
      </c>
      <c r="D321" s="12" t="s">
        <v>2967</v>
      </c>
      <c r="E321" s="12" t="s">
        <v>2341</v>
      </c>
      <c r="F321" s="12" t="s">
        <v>38</v>
      </c>
      <c r="G321" s="12" t="s">
        <v>44</v>
      </c>
      <c r="H321" s="13">
        <v>15000000</v>
      </c>
      <c r="I321" s="13">
        <v>15000000</v>
      </c>
      <c r="J321" s="14">
        <f>VLOOKUP(C321,[1]Hoja1!$C$4:$E$2840,3,0)</f>
        <v>44986.924502314818</v>
      </c>
      <c r="K321" s="15" t="s">
        <v>45</v>
      </c>
      <c r="L321" s="16">
        <f>VLOOKUP(C321,ACTAS!$D:$L,9,FALSE)</f>
        <v>4</v>
      </c>
    </row>
    <row r="322" spans="1:12" hidden="1">
      <c r="A322" s="11">
        <v>1557</v>
      </c>
      <c r="B322" s="12" t="s">
        <v>2968</v>
      </c>
      <c r="C322" s="12">
        <v>1085274073</v>
      </c>
      <c r="D322" s="12" t="s">
        <v>2969</v>
      </c>
      <c r="E322" s="12" t="s">
        <v>2341</v>
      </c>
      <c r="F322" s="12" t="s">
        <v>59</v>
      </c>
      <c r="G322" s="12" t="s">
        <v>44</v>
      </c>
      <c r="H322" s="13">
        <v>50000000</v>
      </c>
      <c r="I322" s="13">
        <v>50000000</v>
      </c>
      <c r="J322" s="14">
        <f>VLOOKUP(C322,[1]Hoja1!$C$4:$E$2840,3,0)</f>
        <v>44986.928055555552</v>
      </c>
      <c r="K322" s="15" t="s">
        <v>54</v>
      </c>
      <c r="L322" s="16">
        <f>VLOOKUP(C322,ACTAS!$D:$L,9,FALSE)</f>
        <v>7</v>
      </c>
    </row>
    <row r="323" spans="1:12" hidden="1">
      <c r="A323" s="11">
        <v>1558</v>
      </c>
      <c r="B323" s="12" t="s">
        <v>2970</v>
      </c>
      <c r="C323" s="12">
        <v>79538957</v>
      </c>
      <c r="D323" s="12" t="s">
        <v>1553</v>
      </c>
      <c r="E323" s="12" t="s">
        <v>2341</v>
      </c>
      <c r="F323" s="12" t="s">
        <v>52</v>
      </c>
      <c r="G323" s="12" t="s">
        <v>44</v>
      </c>
      <c r="H323" s="13">
        <v>60000000</v>
      </c>
      <c r="I323" s="13">
        <v>60000000</v>
      </c>
      <c r="J323" s="14">
        <f>VLOOKUP(C323,[1]Hoja1!$C$4:$E$2840,3,0)</f>
        <v>44986.932986111111</v>
      </c>
      <c r="K323" s="15" t="s">
        <v>45</v>
      </c>
      <c r="L323" s="16">
        <f>VLOOKUP(C323,ACTAS!$D:$L,9,FALSE)</f>
        <v>4</v>
      </c>
    </row>
    <row r="324" spans="1:12" ht="24" hidden="1">
      <c r="A324" s="11">
        <v>1559</v>
      </c>
      <c r="B324" s="12" t="s">
        <v>2971</v>
      </c>
      <c r="C324" s="12">
        <v>94473335</v>
      </c>
      <c r="D324" s="12" t="s">
        <v>2972</v>
      </c>
      <c r="E324" s="12" t="s">
        <v>2341</v>
      </c>
      <c r="F324" s="12" t="s">
        <v>38</v>
      </c>
      <c r="G324" s="12" t="s">
        <v>49</v>
      </c>
      <c r="H324" s="13">
        <v>70000000</v>
      </c>
      <c r="I324" s="13">
        <v>70000000</v>
      </c>
      <c r="J324" s="14">
        <f>VLOOKUP(C324,[1]Hoja1!$C$4:$E$2840,3,0)</f>
        <v>44986.946458333332</v>
      </c>
      <c r="K324" s="15" t="s">
        <v>54</v>
      </c>
      <c r="L324" s="16">
        <f>VLOOKUP(C324,ACTAS!$D:$L,9,FALSE)</f>
        <v>4</v>
      </c>
    </row>
    <row r="325" spans="1:12" hidden="1">
      <c r="A325" s="11">
        <v>1560</v>
      </c>
      <c r="B325" s="12" t="s">
        <v>2973</v>
      </c>
      <c r="C325" s="12">
        <v>79989772</v>
      </c>
      <c r="D325" s="12" t="s">
        <v>2974</v>
      </c>
      <c r="E325" s="12" t="s">
        <v>2341</v>
      </c>
      <c r="F325" s="12" t="s">
        <v>165</v>
      </c>
      <c r="G325" s="12" t="s">
        <v>53</v>
      </c>
      <c r="H325" s="13">
        <v>7000000</v>
      </c>
      <c r="I325" s="13">
        <v>7000000</v>
      </c>
      <c r="J325" s="14">
        <f>VLOOKUP(C325,[1]Hoja1!$C$4:$E$2840,3,0)</f>
        <v>44986.947638888887</v>
      </c>
      <c r="K325" s="15" t="s">
        <v>54</v>
      </c>
      <c r="L325" s="16">
        <f>VLOOKUP(C325,ACTAS!$D:$L,9,FALSE)</f>
        <v>5</v>
      </c>
    </row>
    <row r="326" spans="1:12" ht="24" hidden="1">
      <c r="A326" s="11">
        <v>1561</v>
      </c>
      <c r="B326" s="12" t="s">
        <v>2975</v>
      </c>
      <c r="C326" s="12">
        <v>91015407</v>
      </c>
      <c r="D326" s="12" t="s">
        <v>2976</v>
      </c>
      <c r="E326" s="12" t="s">
        <v>2341</v>
      </c>
      <c r="F326" s="12" t="s">
        <v>59</v>
      </c>
      <c r="G326" s="12" t="s">
        <v>49</v>
      </c>
      <c r="H326" s="13">
        <v>119000000</v>
      </c>
      <c r="I326" s="13">
        <v>119000000</v>
      </c>
      <c r="J326" s="14">
        <f>VLOOKUP(C326,[1]Hoja1!$C$4:$E$2840,3,0)</f>
        <v>44986.961342592593</v>
      </c>
      <c r="K326" s="15" t="s">
        <v>54</v>
      </c>
      <c r="L326" s="16">
        <f>VLOOKUP(C326,ACTAS!$D:$L,9,FALSE)</f>
        <v>4</v>
      </c>
    </row>
    <row r="327" spans="1:12" hidden="1">
      <c r="A327" s="11">
        <v>1562</v>
      </c>
      <c r="B327" s="12" t="s">
        <v>2977</v>
      </c>
      <c r="C327" s="12">
        <v>79894670</v>
      </c>
      <c r="D327" s="12" t="s">
        <v>1952</v>
      </c>
      <c r="E327" s="12" t="s">
        <v>2341</v>
      </c>
      <c r="F327" s="12" t="s">
        <v>38</v>
      </c>
      <c r="G327" s="12" t="s">
        <v>44</v>
      </c>
      <c r="H327" s="13">
        <v>44000000</v>
      </c>
      <c r="I327" s="13">
        <v>44000000</v>
      </c>
      <c r="J327" s="14">
        <f>VLOOKUP(C327,[1]Hoja1!$C$4:$E$2840,3,0)</f>
        <v>44986.965914351851</v>
      </c>
      <c r="K327" s="15" t="s">
        <v>45</v>
      </c>
      <c r="L327" s="16">
        <f>VLOOKUP(C327,ACTAS!$D:$L,9,FALSE)</f>
        <v>6</v>
      </c>
    </row>
    <row r="328" spans="1:12" hidden="1">
      <c r="A328" s="11">
        <v>1563</v>
      </c>
      <c r="B328" s="12" t="s">
        <v>2978</v>
      </c>
      <c r="C328" s="12">
        <v>7554827</v>
      </c>
      <c r="D328" s="12" t="s">
        <v>2979</v>
      </c>
      <c r="E328" s="12" t="s">
        <v>2341</v>
      </c>
      <c r="F328" s="12" t="s">
        <v>59</v>
      </c>
      <c r="G328" s="12" t="s">
        <v>44</v>
      </c>
      <c r="H328" s="13">
        <v>90000000</v>
      </c>
      <c r="I328" s="13">
        <v>90000000</v>
      </c>
      <c r="J328" s="14">
        <f>VLOOKUP(C328,[1]Hoja1!$C$4:$E$2840,3,0)</f>
        <v>44986.981620370374</v>
      </c>
      <c r="K328" s="15" t="s">
        <v>45</v>
      </c>
      <c r="L328" s="16">
        <f>VLOOKUP(C328,ACTAS!$D:$L,9,FALSE)</f>
        <v>7</v>
      </c>
    </row>
    <row r="329" spans="1:12" hidden="1">
      <c r="A329" s="11">
        <v>1564</v>
      </c>
      <c r="B329" s="12" t="s">
        <v>2980</v>
      </c>
      <c r="C329" s="12">
        <v>1113790109</v>
      </c>
      <c r="D329" s="12" t="s">
        <v>2981</v>
      </c>
      <c r="E329" s="12" t="s">
        <v>2341</v>
      </c>
      <c r="F329" s="12" t="s">
        <v>48</v>
      </c>
      <c r="G329" s="12" t="s">
        <v>53</v>
      </c>
      <c r="H329" s="13">
        <v>10000000</v>
      </c>
      <c r="I329" s="13">
        <v>10000000</v>
      </c>
      <c r="J329" s="14">
        <f>VLOOKUP(C329,[1]Hoja1!$C$4:$E$2840,3,0)</f>
        <v>44986.991307870368</v>
      </c>
      <c r="K329" s="15" t="s">
        <v>54</v>
      </c>
      <c r="L329" s="16">
        <f>VLOOKUP(C329,ACTAS!$D:$L,9,FALSE)</f>
        <v>4</v>
      </c>
    </row>
    <row r="330" spans="1:12" ht="24" hidden="1">
      <c r="A330" s="11">
        <v>1565</v>
      </c>
      <c r="B330" s="12" t="s">
        <v>2982</v>
      </c>
      <c r="C330" s="12">
        <v>79971555</v>
      </c>
      <c r="D330" s="12" t="s">
        <v>2983</v>
      </c>
      <c r="E330" s="12" t="s">
        <v>2341</v>
      </c>
      <c r="F330" s="12" t="s">
        <v>48</v>
      </c>
      <c r="G330" s="12" t="s">
        <v>49</v>
      </c>
      <c r="H330" s="13">
        <v>70000000</v>
      </c>
      <c r="I330" s="13">
        <v>70000000</v>
      </c>
      <c r="J330" s="14">
        <f>VLOOKUP(C330,[1]Hoja1!$C$4:$E$2840,3,0)</f>
        <v>44987.005115740743</v>
      </c>
      <c r="K330" s="15" t="s">
        <v>54</v>
      </c>
      <c r="L330" s="16">
        <f>VLOOKUP(C330,ACTAS!$D:$L,9,FALSE)</f>
        <v>4</v>
      </c>
    </row>
    <row r="331" spans="1:12" hidden="1">
      <c r="A331" s="11">
        <v>1566</v>
      </c>
      <c r="B331" s="12" t="s">
        <v>2984</v>
      </c>
      <c r="C331" s="12">
        <v>4159103</v>
      </c>
      <c r="D331" s="12" t="s">
        <v>2985</v>
      </c>
      <c r="E331" s="12" t="s">
        <v>2341</v>
      </c>
      <c r="F331" s="12" t="s">
        <v>52</v>
      </c>
      <c r="G331" s="12" t="s">
        <v>53</v>
      </c>
      <c r="H331" s="13">
        <v>5000000</v>
      </c>
      <c r="I331" s="13">
        <v>5000000</v>
      </c>
      <c r="J331" s="14">
        <f>VLOOKUP(C331,[1]Hoja1!$C$4:$E$2840,3,0)</f>
        <v>44987.056377314817</v>
      </c>
      <c r="K331" s="15" t="s">
        <v>54</v>
      </c>
      <c r="L331" s="16">
        <f>VLOOKUP(C331,ACTAS!$D:$L,9,FALSE)</f>
        <v>4</v>
      </c>
    </row>
    <row r="332" spans="1:12" hidden="1">
      <c r="A332" s="11">
        <v>1567</v>
      </c>
      <c r="B332" s="12" t="s">
        <v>2986</v>
      </c>
      <c r="C332" s="12">
        <v>1088013429</v>
      </c>
      <c r="D332" s="12" t="s">
        <v>2987</v>
      </c>
      <c r="E332" s="12" t="s">
        <v>2341</v>
      </c>
      <c r="F332" s="12" t="s">
        <v>59</v>
      </c>
      <c r="G332" s="12" t="s">
        <v>44</v>
      </c>
      <c r="H332" s="13">
        <v>52000000</v>
      </c>
      <c r="I332" s="13">
        <v>52000000</v>
      </c>
      <c r="J332" s="14">
        <f>VLOOKUP(C332,[1]Hoja1!$C$4:$E$2840,3,0)</f>
        <v>44987.328634259262</v>
      </c>
      <c r="K332" s="15" t="s">
        <v>54</v>
      </c>
      <c r="L332" s="16">
        <f>VLOOKUP(C332,ACTAS!$D:$L,9,FALSE)</f>
        <v>4</v>
      </c>
    </row>
    <row r="333" spans="1:12" hidden="1">
      <c r="A333" s="11">
        <v>1568</v>
      </c>
      <c r="B333" s="12" t="s">
        <v>2988</v>
      </c>
      <c r="C333" s="12">
        <v>51842652</v>
      </c>
      <c r="D333" s="12" t="s">
        <v>2989</v>
      </c>
      <c r="E333" s="12" t="s">
        <v>2341</v>
      </c>
      <c r="F333" s="12" t="s">
        <v>59</v>
      </c>
      <c r="G333" s="12" t="s">
        <v>53</v>
      </c>
      <c r="H333" s="13">
        <v>10000000</v>
      </c>
      <c r="I333" s="13">
        <v>10000000</v>
      </c>
      <c r="J333" s="14">
        <f>VLOOKUP(C333,[1]Hoja1!$C$4:$E$2840,3,0)</f>
        <v>44987.334988425922</v>
      </c>
      <c r="K333" s="15" t="s">
        <v>45</v>
      </c>
      <c r="L333" s="16">
        <f>VLOOKUP(C333,ACTAS!$D:$L,9,FALSE)</f>
        <v>4</v>
      </c>
    </row>
    <row r="334" spans="1:12" hidden="1">
      <c r="A334" s="11">
        <v>1569</v>
      </c>
      <c r="B334" s="12" t="s">
        <v>2990</v>
      </c>
      <c r="C334" s="12">
        <v>80156596</v>
      </c>
      <c r="D334" s="12" t="s">
        <v>2991</v>
      </c>
      <c r="E334" s="12" t="s">
        <v>2341</v>
      </c>
      <c r="F334" s="12" t="s">
        <v>52</v>
      </c>
      <c r="G334" s="12" t="s">
        <v>53</v>
      </c>
      <c r="H334" s="13">
        <v>10000000</v>
      </c>
      <c r="I334" s="13">
        <v>10000000</v>
      </c>
      <c r="J334" s="14">
        <f>VLOOKUP(C334,[1]Hoja1!$C$4:$E$2840,3,0)</f>
        <v>44987.334999999999</v>
      </c>
      <c r="K334" s="15" t="s">
        <v>45</v>
      </c>
      <c r="L334" s="16">
        <f>VLOOKUP(C334,ACTAS!$D:$L,9,FALSE)</f>
        <v>4</v>
      </c>
    </row>
    <row r="335" spans="1:12" ht="24" hidden="1">
      <c r="A335" s="11">
        <v>1570</v>
      </c>
      <c r="B335" s="12" t="s">
        <v>2992</v>
      </c>
      <c r="C335" s="12">
        <v>14395173</v>
      </c>
      <c r="D335" s="12" t="s">
        <v>2993</v>
      </c>
      <c r="E335" s="12" t="s">
        <v>2341</v>
      </c>
      <c r="F335" s="12" t="s">
        <v>48</v>
      </c>
      <c r="G335" s="12" t="s">
        <v>49</v>
      </c>
      <c r="H335" s="13">
        <v>28000000</v>
      </c>
      <c r="I335" s="13">
        <v>28000000</v>
      </c>
      <c r="J335" s="14">
        <f>VLOOKUP(C335,[1]Hoja1!$C$4:$E$2840,3,0)</f>
        <v>44987.351574074077</v>
      </c>
      <c r="K335" s="15" t="s">
        <v>54</v>
      </c>
      <c r="L335" s="16">
        <f>VLOOKUP(C335,ACTAS!$D:$L,9,FALSE)</f>
        <v>4</v>
      </c>
    </row>
    <row r="336" spans="1:12" hidden="1">
      <c r="A336" s="11">
        <v>1571</v>
      </c>
      <c r="B336" s="12" t="s">
        <v>2994</v>
      </c>
      <c r="C336" s="12">
        <v>14450624</v>
      </c>
      <c r="D336" s="12" t="s">
        <v>2995</v>
      </c>
      <c r="E336" s="12" t="s">
        <v>2341</v>
      </c>
      <c r="F336" s="12" t="s">
        <v>59</v>
      </c>
      <c r="G336" s="12" t="s">
        <v>53</v>
      </c>
      <c r="H336" s="13">
        <v>10000000</v>
      </c>
      <c r="I336" s="13">
        <v>10000000</v>
      </c>
      <c r="J336" s="14">
        <f>VLOOKUP(C336,[1]Hoja1!$C$4:$E$2840,3,0)</f>
        <v>44987.353831018518</v>
      </c>
      <c r="K336" s="15" t="s">
        <v>45</v>
      </c>
      <c r="L336" s="16">
        <f>VLOOKUP(C336,ACTAS!$D:$L,9,FALSE)</f>
        <v>3</v>
      </c>
    </row>
    <row r="337" spans="1:12" hidden="1">
      <c r="A337" s="11">
        <v>1572</v>
      </c>
      <c r="B337" s="12" t="s">
        <v>2996</v>
      </c>
      <c r="C337" s="12">
        <v>14323440</v>
      </c>
      <c r="D337" s="12" t="s">
        <v>2997</v>
      </c>
      <c r="E337" s="12" t="s">
        <v>2341</v>
      </c>
      <c r="F337" s="12" t="s">
        <v>52</v>
      </c>
      <c r="G337" s="12" t="s">
        <v>44</v>
      </c>
      <c r="H337" s="13">
        <v>58000000</v>
      </c>
      <c r="I337" s="13">
        <v>58000000</v>
      </c>
      <c r="J337" s="14">
        <f>VLOOKUP(C337,[1]Hoja1!$C$4:$E$2840,3,0)</f>
        <v>44987.356493055559</v>
      </c>
      <c r="K337" s="15" t="s">
        <v>45</v>
      </c>
      <c r="L337" s="16">
        <f>VLOOKUP(C337,ACTAS!$D:$L,9,FALSE)</f>
        <v>7</v>
      </c>
    </row>
    <row r="338" spans="1:12" hidden="1">
      <c r="A338" s="11">
        <v>1573</v>
      </c>
      <c r="B338" s="12" t="s">
        <v>2998</v>
      </c>
      <c r="C338" s="12">
        <v>80859329</v>
      </c>
      <c r="D338" s="12" t="s">
        <v>2999</v>
      </c>
      <c r="E338" s="12" t="s">
        <v>2341</v>
      </c>
      <c r="F338" s="12" t="s">
        <v>59</v>
      </c>
      <c r="G338" s="12" t="s">
        <v>44</v>
      </c>
      <c r="H338" s="13">
        <v>60000000</v>
      </c>
      <c r="I338" s="13">
        <v>60000000</v>
      </c>
      <c r="J338" s="14">
        <f>VLOOKUP(C338,[1]Hoja1!$C$4:$E$2840,3,0)</f>
        <v>44987.36142361111</v>
      </c>
      <c r="K338" s="15" t="s">
        <v>54</v>
      </c>
      <c r="L338" s="16">
        <f>VLOOKUP(C338,ACTAS!$D:$L,9,FALSE)</f>
        <v>4</v>
      </c>
    </row>
    <row r="339" spans="1:12" hidden="1">
      <c r="A339" s="11">
        <v>1574</v>
      </c>
      <c r="B339" s="12" t="s">
        <v>3000</v>
      </c>
      <c r="C339" s="12">
        <v>7720848</v>
      </c>
      <c r="D339" s="12" t="s">
        <v>3001</v>
      </c>
      <c r="E339" s="12" t="s">
        <v>2341</v>
      </c>
      <c r="F339" s="12" t="s">
        <v>59</v>
      </c>
      <c r="G339" s="12" t="s">
        <v>53</v>
      </c>
      <c r="H339" s="13">
        <v>10000000</v>
      </c>
      <c r="I339" s="13">
        <v>10000000</v>
      </c>
      <c r="J339" s="14">
        <f>VLOOKUP(C339,[1]Hoja1!$C$4:$E$2840,3,0)</f>
        <v>44987.361504629633</v>
      </c>
      <c r="K339" s="15" t="s">
        <v>54</v>
      </c>
      <c r="L339" s="16">
        <f>VLOOKUP(C339,ACTAS!$D:$L,9,FALSE)</f>
        <v>4</v>
      </c>
    </row>
    <row r="340" spans="1:12" hidden="1">
      <c r="A340" s="11">
        <v>1575</v>
      </c>
      <c r="B340" s="12" t="s">
        <v>3002</v>
      </c>
      <c r="C340" s="12">
        <v>94475042</v>
      </c>
      <c r="D340" s="12" t="s">
        <v>3003</v>
      </c>
      <c r="E340" s="12" t="s">
        <v>2341</v>
      </c>
      <c r="F340" s="12" t="s">
        <v>59</v>
      </c>
      <c r="G340" s="12" t="s">
        <v>44</v>
      </c>
      <c r="H340" s="13">
        <v>123000000</v>
      </c>
      <c r="I340" s="13">
        <v>123000000</v>
      </c>
      <c r="J340" s="14">
        <f>VLOOKUP(C340,[1]Hoja1!$C$4:$E$2840,3,0)</f>
        <v>44987.362245370372</v>
      </c>
      <c r="K340" s="15" t="s">
        <v>54</v>
      </c>
      <c r="L340" s="16">
        <f>VLOOKUP(C340,ACTAS!$D:$L,9,FALSE)</f>
        <v>5</v>
      </c>
    </row>
    <row r="341" spans="1:12" ht="24" hidden="1">
      <c r="A341" s="11">
        <v>1576</v>
      </c>
      <c r="B341" s="12" t="s">
        <v>3004</v>
      </c>
      <c r="C341" s="12">
        <v>79306876</v>
      </c>
      <c r="D341" s="12" t="s">
        <v>3005</v>
      </c>
      <c r="E341" s="12" t="s">
        <v>2341</v>
      </c>
      <c r="F341" s="12" t="s">
        <v>59</v>
      </c>
      <c r="G341" s="12" t="s">
        <v>44</v>
      </c>
      <c r="H341" s="13">
        <v>15000000</v>
      </c>
      <c r="I341" s="13">
        <v>15000000</v>
      </c>
      <c r="J341" s="14">
        <f>VLOOKUP(C341,[1]Hoja1!$C$4:$E$2840,3,0)</f>
        <v>44987.368090277778</v>
      </c>
      <c r="K341" s="15" t="s">
        <v>84</v>
      </c>
      <c r="L341" s="16">
        <f>VLOOKUP(C341,ACTAS!$D:$L,9,FALSE)</f>
        <v>7</v>
      </c>
    </row>
    <row r="342" spans="1:12" hidden="1">
      <c r="A342" s="11">
        <v>1577</v>
      </c>
      <c r="B342" s="12" t="s">
        <v>3006</v>
      </c>
      <c r="C342" s="12">
        <v>41060690</v>
      </c>
      <c r="D342" s="12" t="s">
        <v>3007</v>
      </c>
      <c r="E342" s="12" t="s">
        <v>2341</v>
      </c>
      <c r="F342" s="12" t="s">
        <v>38</v>
      </c>
      <c r="G342" s="12" t="s">
        <v>44</v>
      </c>
      <c r="H342" s="13">
        <v>40000000</v>
      </c>
      <c r="I342" s="13">
        <v>40000000</v>
      </c>
      <c r="J342" s="14">
        <f>VLOOKUP(C342,[1]Hoja1!$C$4:$E$2840,3,0)</f>
        <v>44987.368148148147</v>
      </c>
      <c r="K342" s="15" t="s">
        <v>54</v>
      </c>
      <c r="L342" s="16">
        <f>VLOOKUP(C342,ACTAS!$D:$L,9,FALSE)</f>
        <v>5</v>
      </c>
    </row>
    <row r="343" spans="1:12" hidden="1">
      <c r="A343" s="11">
        <v>1578</v>
      </c>
      <c r="B343" s="12" t="s">
        <v>3008</v>
      </c>
      <c r="C343" s="12">
        <v>1071163788</v>
      </c>
      <c r="D343" s="12" t="s">
        <v>3009</v>
      </c>
      <c r="E343" s="12" t="s">
        <v>2341</v>
      </c>
      <c r="F343" s="12" t="s">
        <v>59</v>
      </c>
      <c r="G343" s="12" t="s">
        <v>44</v>
      </c>
      <c r="H343" s="13">
        <v>45000000</v>
      </c>
      <c r="I343" s="13">
        <v>45000000</v>
      </c>
      <c r="J343" s="14">
        <f>VLOOKUP(C343,[1]Hoja1!$C$4:$E$2840,3,0)</f>
        <v>44987.379305555558</v>
      </c>
      <c r="K343" s="15" t="s">
        <v>54</v>
      </c>
      <c r="L343" s="16">
        <f>VLOOKUP(C343,ACTAS!$D:$L,9,FALSE)</f>
        <v>3</v>
      </c>
    </row>
    <row r="344" spans="1:12" hidden="1">
      <c r="A344" s="11">
        <v>1579</v>
      </c>
      <c r="B344" s="12" t="s">
        <v>3010</v>
      </c>
      <c r="C344" s="12">
        <v>54256553</v>
      </c>
      <c r="D344" s="12" t="s">
        <v>3011</v>
      </c>
      <c r="E344" s="12" t="s">
        <v>2341</v>
      </c>
      <c r="F344" s="12" t="s">
        <v>59</v>
      </c>
      <c r="G344" s="12" t="s">
        <v>44</v>
      </c>
      <c r="H344" s="13">
        <v>70000000</v>
      </c>
      <c r="I344" s="13">
        <v>70000000</v>
      </c>
      <c r="J344" s="14">
        <f>VLOOKUP(C344,[1]Hoja1!$C$4:$E$2840,3,0)</f>
        <v>44987.380810185183</v>
      </c>
      <c r="K344" s="15" t="s">
        <v>45</v>
      </c>
      <c r="L344" s="16">
        <f>VLOOKUP(C344,ACTAS!$D:$L,9,FALSE)</f>
        <v>4</v>
      </c>
    </row>
    <row r="345" spans="1:12" ht="24" hidden="1">
      <c r="A345" s="11">
        <v>1580</v>
      </c>
      <c r="B345" s="12" t="s">
        <v>3012</v>
      </c>
      <c r="C345" s="12">
        <v>87715475</v>
      </c>
      <c r="D345" s="12" t="s">
        <v>3013</v>
      </c>
      <c r="E345" s="12" t="s">
        <v>2341</v>
      </c>
      <c r="F345" s="12" t="s">
        <v>59</v>
      </c>
      <c r="G345" s="12" t="s">
        <v>49</v>
      </c>
      <c r="H345" s="13">
        <v>119000000</v>
      </c>
      <c r="I345" s="13">
        <v>119000000</v>
      </c>
      <c r="J345" s="14">
        <f>VLOOKUP(C345,[1]Hoja1!$C$4:$E$2840,3,0)</f>
        <v>44987.384594907409</v>
      </c>
      <c r="K345" s="15" t="s">
        <v>54</v>
      </c>
      <c r="L345" s="16">
        <f>VLOOKUP(C345,ACTAS!$D:$L,9,FALSE)</f>
        <v>4</v>
      </c>
    </row>
    <row r="346" spans="1:12" hidden="1">
      <c r="A346" s="11">
        <v>1581</v>
      </c>
      <c r="B346" s="12" t="s">
        <v>3014</v>
      </c>
      <c r="C346" s="12">
        <v>80730838</v>
      </c>
      <c r="D346" s="12" t="s">
        <v>3015</v>
      </c>
      <c r="E346" s="12" t="s">
        <v>2341</v>
      </c>
      <c r="F346" s="12" t="s">
        <v>52</v>
      </c>
      <c r="G346" s="12" t="s">
        <v>44</v>
      </c>
      <c r="H346" s="13">
        <v>37000000</v>
      </c>
      <c r="I346" s="13">
        <v>37000000</v>
      </c>
      <c r="J346" s="14">
        <f>VLOOKUP(C346,[1]Hoja1!$C$4:$E$2840,3,0)</f>
        <v>44987.392847222225</v>
      </c>
      <c r="K346" s="15" t="s">
        <v>54</v>
      </c>
      <c r="L346" s="16">
        <f>VLOOKUP(C346,ACTAS!$D:$L,9,FALSE)</f>
        <v>5</v>
      </c>
    </row>
    <row r="347" spans="1:12" hidden="1">
      <c r="A347" s="11">
        <v>1582</v>
      </c>
      <c r="B347" s="12" t="s">
        <v>3016</v>
      </c>
      <c r="C347" s="12">
        <v>1057584021</v>
      </c>
      <c r="D347" s="12" t="s">
        <v>3017</v>
      </c>
      <c r="E347" s="12" t="s">
        <v>2341</v>
      </c>
      <c r="F347" s="12" t="s">
        <v>62</v>
      </c>
      <c r="G347" s="12" t="s">
        <v>53</v>
      </c>
      <c r="H347" s="13">
        <v>10000000</v>
      </c>
      <c r="I347" s="13">
        <v>10000000</v>
      </c>
      <c r="J347" s="14">
        <f>VLOOKUP(C347,[1]Hoja1!$C$4:$E$2840,3,0)</f>
        <v>44987.39398148148</v>
      </c>
      <c r="K347" s="15" t="s">
        <v>54</v>
      </c>
      <c r="L347" s="16">
        <f>VLOOKUP(C347,ACTAS!$D:$L,9,FALSE)</f>
        <v>4</v>
      </c>
    </row>
    <row r="348" spans="1:12" hidden="1">
      <c r="A348" s="11">
        <v>1583</v>
      </c>
      <c r="B348" s="12" t="s">
        <v>3018</v>
      </c>
      <c r="C348" s="12">
        <v>15725757</v>
      </c>
      <c r="D348" s="12" t="s">
        <v>3019</v>
      </c>
      <c r="E348" s="12" t="s">
        <v>2341</v>
      </c>
      <c r="F348" s="12" t="s">
        <v>52</v>
      </c>
      <c r="G348" s="12" t="s">
        <v>53</v>
      </c>
      <c r="H348" s="13">
        <v>10000000</v>
      </c>
      <c r="I348" s="13">
        <v>10000000</v>
      </c>
      <c r="J348" s="14">
        <f>VLOOKUP(C348,[1]Hoja1!$C$4:$E$2840,3,0)</f>
        <v>44987.396562499998</v>
      </c>
      <c r="K348" s="15" t="s">
        <v>54</v>
      </c>
      <c r="L348" s="16">
        <f>VLOOKUP(C348,ACTAS!$D:$L,9,FALSE)</f>
        <v>5</v>
      </c>
    </row>
    <row r="349" spans="1:12" hidden="1">
      <c r="A349" s="11">
        <v>1584</v>
      </c>
      <c r="B349" s="12" t="s">
        <v>3020</v>
      </c>
      <c r="C349" s="12">
        <v>19331669</v>
      </c>
      <c r="D349" s="12" t="s">
        <v>3021</v>
      </c>
      <c r="E349" s="12" t="s">
        <v>2341</v>
      </c>
      <c r="F349" s="12" t="s">
        <v>38</v>
      </c>
      <c r="G349" s="12" t="s">
        <v>44</v>
      </c>
      <c r="H349" s="13">
        <v>75000000</v>
      </c>
      <c r="I349" s="13">
        <v>75000000</v>
      </c>
      <c r="J349" s="14">
        <f>VLOOKUP(C349,[1]Hoja1!$C$4:$E$2840,3,0)</f>
        <v>44987.401817129627</v>
      </c>
      <c r="K349" s="15" t="s">
        <v>45</v>
      </c>
      <c r="L349" s="16">
        <f>VLOOKUP(C349,ACTAS!$D:$L,9,FALSE)</f>
        <v>4</v>
      </c>
    </row>
    <row r="350" spans="1:12" hidden="1">
      <c r="A350" s="11">
        <v>1585</v>
      </c>
      <c r="B350" s="12" t="s">
        <v>3022</v>
      </c>
      <c r="C350" s="12">
        <v>1100580</v>
      </c>
      <c r="D350" s="12" t="s">
        <v>3023</v>
      </c>
      <c r="E350" s="12" t="s">
        <v>2341</v>
      </c>
      <c r="F350" s="12" t="s">
        <v>59</v>
      </c>
      <c r="G350" s="12" t="s">
        <v>53</v>
      </c>
      <c r="H350" s="13">
        <v>7000000</v>
      </c>
      <c r="I350" s="13">
        <v>7000000</v>
      </c>
      <c r="J350" s="14">
        <f>VLOOKUP(C350,[1]Hoja1!$C$4:$E$2840,3,0)</f>
        <v>44987.402905092589</v>
      </c>
      <c r="K350" s="15" t="s">
        <v>54</v>
      </c>
      <c r="L350" s="16">
        <f>VLOOKUP(C350,ACTAS!$D:$L,9,FALSE)</f>
        <v>5</v>
      </c>
    </row>
    <row r="351" spans="1:12" hidden="1">
      <c r="A351" s="11">
        <v>1586</v>
      </c>
      <c r="B351" s="12" t="s">
        <v>3024</v>
      </c>
      <c r="C351" s="12">
        <v>79047125</v>
      </c>
      <c r="D351" s="12" t="s">
        <v>3025</v>
      </c>
      <c r="E351" s="12" t="s">
        <v>2341</v>
      </c>
      <c r="F351" s="12" t="s">
        <v>59</v>
      </c>
      <c r="G351" s="12" t="s">
        <v>44</v>
      </c>
      <c r="H351" s="13">
        <v>55000000</v>
      </c>
      <c r="I351" s="13">
        <v>55000000</v>
      </c>
      <c r="J351" s="14">
        <f>VLOOKUP(C351,[1]Hoja1!$C$4:$E$2840,3,0)</f>
        <v>44987.404560185183</v>
      </c>
      <c r="K351" s="15" t="s">
        <v>45</v>
      </c>
      <c r="L351" s="16">
        <f>VLOOKUP(C351,ACTAS!$D:$L,9,FALSE)</f>
        <v>4</v>
      </c>
    </row>
    <row r="352" spans="1:12" ht="24" hidden="1">
      <c r="A352" s="11">
        <v>1587</v>
      </c>
      <c r="B352" s="12" t="s">
        <v>3026</v>
      </c>
      <c r="C352" s="12">
        <v>80545292</v>
      </c>
      <c r="D352" s="12" t="s">
        <v>3027</v>
      </c>
      <c r="E352" s="12" t="s">
        <v>2341</v>
      </c>
      <c r="F352" s="12" t="s">
        <v>52</v>
      </c>
      <c r="G352" s="12" t="s">
        <v>49</v>
      </c>
      <c r="H352" s="13">
        <v>100000000</v>
      </c>
      <c r="I352" s="13">
        <v>100000000</v>
      </c>
      <c r="J352" s="14">
        <f>VLOOKUP(C352,[1]Hoja1!$C$4:$E$2840,3,0)</f>
        <v>44987.405810185184</v>
      </c>
      <c r="K352" s="15" t="s">
        <v>54</v>
      </c>
      <c r="L352" s="16">
        <f>VLOOKUP(C352,ACTAS!$D:$L,9,FALSE)</f>
        <v>4</v>
      </c>
    </row>
    <row r="353" spans="1:12" ht="24" hidden="1">
      <c r="A353" s="11">
        <v>1588</v>
      </c>
      <c r="B353" s="12" t="s">
        <v>3028</v>
      </c>
      <c r="C353" s="12">
        <v>1061708293</v>
      </c>
      <c r="D353" s="12" t="s">
        <v>3029</v>
      </c>
      <c r="E353" s="12" t="s">
        <v>2341</v>
      </c>
      <c r="F353" s="12" t="s">
        <v>59</v>
      </c>
      <c r="G353" s="12" t="s">
        <v>44</v>
      </c>
      <c r="H353" s="13">
        <v>79000000</v>
      </c>
      <c r="I353" s="13">
        <v>79000000</v>
      </c>
      <c r="J353" s="14">
        <f>VLOOKUP(C353,[1]Hoja1!$C$4:$E$2840,3,0)</f>
        <v>44987.407557870371</v>
      </c>
      <c r="K353" s="15" t="s">
        <v>54</v>
      </c>
      <c r="L353" s="16">
        <f>VLOOKUP(C353,ACTAS!$D:$L,9,FALSE)</f>
        <v>3</v>
      </c>
    </row>
    <row r="354" spans="1:12" hidden="1">
      <c r="A354" s="11">
        <v>1589</v>
      </c>
      <c r="B354" s="12" t="s">
        <v>3030</v>
      </c>
      <c r="C354" s="12">
        <v>1101687456</v>
      </c>
      <c r="D354" s="12" t="s">
        <v>3031</v>
      </c>
      <c r="E354" s="12" t="s">
        <v>2341</v>
      </c>
      <c r="F354" s="12" t="s">
        <v>52</v>
      </c>
      <c r="G354" s="12" t="s">
        <v>53</v>
      </c>
      <c r="H354" s="13">
        <v>6000000</v>
      </c>
      <c r="I354" s="13">
        <v>6000000</v>
      </c>
      <c r="J354" s="14">
        <f>VLOOKUP(C354,[1]Hoja1!$C$4:$E$2840,3,0)</f>
        <v>44987.409687500003</v>
      </c>
      <c r="K354" s="15" t="s">
        <v>54</v>
      </c>
      <c r="L354" s="16">
        <f>VLOOKUP(C354,ACTAS!$D:$L,9,FALSE)</f>
        <v>4</v>
      </c>
    </row>
    <row r="355" spans="1:12" hidden="1">
      <c r="A355" s="11">
        <v>1590</v>
      </c>
      <c r="B355" s="12" t="s">
        <v>3032</v>
      </c>
      <c r="C355" s="12">
        <v>79381612</v>
      </c>
      <c r="D355" s="12" t="s">
        <v>3033</v>
      </c>
      <c r="E355" s="12" t="s">
        <v>2341</v>
      </c>
      <c r="F355" s="12" t="s">
        <v>52</v>
      </c>
      <c r="G355" s="12" t="s">
        <v>44</v>
      </c>
      <c r="H355" s="13">
        <v>70000000</v>
      </c>
      <c r="I355" s="13">
        <v>70000000</v>
      </c>
      <c r="J355" s="14">
        <f>VLOOKUP(C355,[1]Hoja1!$C$4:$E$2840,3,0)</f>
        <v>44987.411030092589</v>
      </c>
      <c r="K355" s="15" t="s">
        <v>45</v>
      </c>
      <c r="L355" s="16">
        <f>VLOOKUP(C355,ACTAS!$D:$L,9,FALSE)</f>
        <v>4</v>
      </c>
    </row>
    <row r="356" spans="1:12" hidden="1">
      <c r="A356" s="11">
        <v>1591</v>
      </c>
      <c r="B356" s="12" t="s">
        <v>3034</v>
      </c>
      <c r="C356" s="12">
        <v>1128388565</v>
      </c>
      <c r="D356" s="12" t="s">
        <v>3035</v>
      </c>
      <c r="E356" s="12" t="s">
        <v>2341</v>
      </c>
      <c r="F356" s="12" t="s">
        <v>52</v>
      </c>
      <c r="G356" s="12" t="s">
        <v>53</v>
      </c>
      <c r="H356" s="13">
        <v>5000000</v>
      </c>
      <c r="I356" s="13">
        <v>5000000</v>
      </c>
      <c r="J356" s="14">
        <f>VLOOKUP(C356,[1]Hoja1!$C$4:$E$2840,3,0)</f>
        <v>44987.415543981479</v>
      </c>
      <c r="K356" s="15" t="s">
        <v>54</v>
      </c>
      <c r="L356" s="16">
        <f>VLOOKUP(C356,ACTAS!$D:$L,9,FALSE)</f>
        <v>4</v>
      </c>
    </row>
    <row r="357" spans="1:12" hidden="1">
      <c r="A357" s="11">
        <v>1592</v>
      </c>
      <c r="B357" s="12" t="s">
        <v>3036</v>
      </c>
      <c r="C357" s="12">
        <v>57466678</v>
      </c>
      <c r="D357" s="12" t="s">
        <v>3037</v>
      </c>
      <c r="E357" s="12" t="s">
        <v>2341</v>
      </c>
      <c r="F357" s="12" t="s">
        <v>38</v>
      </c>
      <c r="G357" s="12" t="s">
        <v>44</v>
      </c>
      <c r="H357" s="13">
        <v>65000000</v>
      </c>
      <c r="I357" s="13">
        <v>65000000</v>
      </c>
      <c r="J357" s="14">
        <f>VLOOKUP(C357,[1]Hoja1!$C$4:$E$2840,3,0)</f>
        <v>44987.415983796294</v>
      </c>
      <c r="K357" s="15" t="s">
        <v>54</v>
      </c>
      <c r="L357" s="16">
        <f>VLOOKUP(C357,ACTAS!$D:$L,9,FALSE)</f>
        <v>5</v>
      </c>
    </row>
    <row r="358" spans="1:12" hidden="1">
      <c r="A358" s="11">
        <v>1593</v>
      </c>
      <c r="B358" s="12" t="s">
        <v>3038</v>
      </c>
      <c r="C358" s="12">
        <v>1121834035</v>
      </c>
      <c r="D358" s="12" t="s">
        <v>3039</v>
      </c>
      <c r="E358" s="12" t="s">
        <v>2341</v>
      </c>
      <c r="F358" s="12" t="s">
        <v>59</v>
      </c>
      <c r="G358" s="12" t="s">
        <v>53</v>
      </c>
      <c r="H358" s="13">
        <v>3000000</v>
      </c>
      <c r="I358" s="13">
        <v>3000000</v>
      </c>
      <c r="J358" s="14">
        <f>VLOOKUP(C358,[1]Hoja1!$C$4:$E$2840,3,0)</f>
        <v>44987.418819444443</v>
      </c>
      <c r="K358" s="15" t="s">
        <v>54</v>
      </c>
      <c r="L358" s="16">
        <f>VLOOKUP(C358,ACTAS!$D:$L,9,FALSE)</f>
        <v>5</v>
      </c>
    </row>
    <row r="359" spans="1:12" hidden="1">
      <c r="A359" s="11">
        <v>1594</v>
      </c>
      <c r="B359" s="12" t="s">
        <v>3040</v>
      </c>
      <c r="C359" s="12">
        <v>86075814</v>
      </c>
      <c r="D359" s="12" t="s">
        <v>3041</v>
      </c>
      <c r="E359" s="12" t="s">
        <v>2341</v>
      </c>
      <c r="F359" s="12" t="s">
        <v>59</v>
      </c>
      <c r="G359" s="12" t="s">
        <v>44</v>
      </c>
      <c r="H359" s="13">
        <v>88000000</v>
      </c>
      <c r="I359" s="13">
        <v>88000000</v>
      </c>
      <c r="J359" s="14">
        <f>VLOOKUP(C359,[1]Hoja1!$C$4:$E$2840,3,0)</f>
        <v>44987.421215277776</v>
      </c>
      <c r="K359" s="15" t="s">
        <v>54</v>
      </c>
      <c r="L359" s="16">
        <f>VLOOKUP(C359,ACTAS!$D:$L,9,FALSE)</f>
        <v>4</v>
      </c>
    </row>
    <row r="360" spans="1:12" ht="24" hidden="1">
      <c r="A360" s="11">
        <v>1595</v>
      </c>
      <c r="B360" s="12" t="s">
        <v>3042</v>
      </c>
      <c r="C360" s="12">
        <v>93134394</v>
      </c>
      <c r="D360" s="12" t="s">
        <v>3043</v>
      </c>
      <c r="E360" s="12" t="s">
        <v>2341</v>
      </c>
      <c r="F360" s="12" t="s">
        <v>59</v>
      </c>
      <c r="G360" s="12" t="s">
        <v>49</v>
      </c>
      <c r="H360" s="13">
        <v>30000000</v>
      </c>
      <c r="I360" s="13">
        <v>30000000</v>
      </c>
      <c r="J360" s="14">
        <f>VLOOKUP(C360,[1]Hoja1!$C$4:$E$2840,3,0)</f>
        <v>44987.423611111109</v>
      </c>
      <c r="K360" s="15" t="s">
        <v>54</v>
      </c>
      <c r="L360" s="16">
        <f>VLOOKUP(C360,ACTAS!$D:$L,9,FALSE)</f>
        <v>5</v>
      </c>
    </row>
    <row r="361" spans="1:12" hidden="1">
      <c r="A361" s="11">
        <v>1596</v>
      </c>
      <c r="B361" s="12" t="s">
        <v>3044</v>
      </c>
      <c r="C361" s="12">
        <v>74378723</v>
      </c>
      <c r="D361" s="12" t="s">
        <v>3045</v>
      </c>
      <c r="E361" s="12" t="s">
        <v>2341</v>
      </c>
      <c r="F361" s="12" t="s">
        <v>52</v>
      </c>
      <c r="G361" s="12" t="s">
        <v>53</v>
      </c>
      <c r="H361" s="13">
        <v>6000000</v>
      </c>
      <c r="I361" s="13">
        <v>6000000</v>
      </c>
      <c r="J361" s="14">
        <f>VLOOKUP(C361,[1]Hoja1!$C$4:$E$2840,3,0)</f>
        <v>44987.426238425927</v>
      </c>
      <c r="K361" s="15" t="s">
        <v>54</v>
      </c>
      <c r="L361" s="16">
        <f>VLOOKUP(C361,ACTAS!$D:$L,9,FALSE)</f>
        <v>7</v>
      </c>
    </row>
    <row r="362" spans="1:12" hidden="1">
      <c r="A362" s="11">
        <v>1597</v>
      </c>
      <c r="B362" s="12" t="s">
        <v>3046</v>
      </c>
      <c r="C362" s="12">
        <v>94378934</v>
      </c>
      <c r="D362" s="12" t="s">
        <v>3047</v>
      </c>
      <c r="E362" s="12" t="s">
        <v>2341</v>
      </c>
      <c r="F362" s="12" t="s">
        <v>62</v>
      </c>
      <c r="G362" s="12" t="s">
        <v>53</v>
      </c>
      <c r="H362" s="13">
        <v>4000000</v>
      </c>
      <c r="I362" s="13">
        <v>4000000</v>
      </c>
      <c r="J362" s="14">
        <f>VLOOKUP(C362,[1]Hoja1!$C$4:$E$2840,3,0)</f>
        <v>44987.428078703706</v>
      </c>
      <c r="K362" s="15" t="s">
        <v>45</v>
      </c>
      <c r="L362" s="16">
        <f>VLOOKUP(C362,ACTAS!$D:$L,9,FALSE)</f>
        <v>4</v>
      </c>
    </row>
    <row r="363" spans="1:12" hidden="1">
      <c r="A363" s="11">
        <v>1598</v>
      </c>
      <c r="B363" s="12" t="s">
        <v>3048</v>
      </c>
      <c r="C363" s="12">
        <v>79990192</v>
      </c>
      <c r="D363" s="12" t="s">
        <v>3049</v>
      </c>
      <c r="E363" s="12" t="s">
        <v>2341</v>
      </c>
      <c r="F363" s="12" t="s">
        <v>59</v>
      </c>
      <c r="G363" s="12" t="s">
        <v>44</v>
      </c>
      <c r="H363" s="13">
        <v>27000000</v>
      </c>
      <c r="I363" s="13">
        <v>27000000</v>
      </c>
      <c r="J363" s="14">
        <f>VLOOKUP(C363,[1]Hoja1!$C$4:$E$2840,3,0)</f>
        <v>44987.428217592591</v>
      </c>
      <c r="K363" s="15" t="s">
        <v>54</v>
      </c>
      <c r="L363" s="16">
        <f>VLOOKUP(C363,ACTAS!$D:$L,9,FALSE)</f>
        <v>7</v>
      </c>
    </row>
    <row r="364" spans="1:12" hidden="1">
      <c r="A364" s="11">
        <v>1599</v>
      </c>
      <c r="B364" s="12" t="s">
        <v>3050</v>
      </c>
      <c r="C364" s="12">
        <v>1110479440</v>
      </c>
      <c r="D364" s="12" t="s">
        <v>3051</v>
      </c>
      <c r="E364" s="12" t="s">
        <v>2341</v>
      </c>
      <c r="F364" s="12" t="s">
        <v>38</v>
      </c>
      <c r="G364" s="12" t="s">
        <v>53</v>
      </c>
      <c r="H364" s="13">
        <v>5000000</v>
      </c>
      <c r="I364" s="13">
        <v>5000000</v>
      </c>
      <c r="J364" s="14">
        <f>VLOOKUP(C364,[1]Hoja1!$C$4:$E$2840,3,0)</f>
        <v>44987.43005787037</v>
      </c>
      <c r="K364" s="15" t="s">
        <v>54</v>
      </c>
      <c r="L364" s="16">
        <f>VLOOKUP(C364,ACTAS!$D:$L,9,FALSE)</f>
        <v>5</v>
      </c>
    </row>
    <row r="365" spans="1:12" hidden="1">
      <c r="A365" s="11">
        <v>1600</v>
      </c>
      <c r="B365" s="12" t="s">
        <v>3052</v>
      </c>
      <c r="C365" s="12">
        <v>46457641</v>
      </c>
      <c r="D365" s="12" t="s">
        <v>3053</v>
      </c>
      <c r="E365" s="12" t="s">
        <v>2341</v>
      </c>
      <c r="F365" s="12" t="s">
        <v>130</v>
      </c>
      <c r="G365" s="12" t="s">
        <v>53</v>
      </c>
      <c r="H365" s="13">
        <v>10000000</v>
      </c>
      <c r="I365" s="13">
        <v>10000000</v>
      </c>
      <c r="J365" s="14">
        <f>VLOOKUP(C365,[1]Hoja1!$C$4:$E$2840,3,0)</f>
        <v>44987.430578703701</v>
      </c>
      <c r="K365" s="15" t="s">
        <v>54</v>
      </c>
      <c r="L365" s="16">
        <f>VLOOKUP(C365,ACTAS!$D:$L,9,FALSE)</f>
        <v>5</v>
      </c>
    </row>
    <row r="366" spans="1:12" hidden="1">
      <c r="A366" s="11">
        <v>1601</v>
      </c>
      <c r="B366" s="12" t="s">
        <v>3054</v>
      </c>
      <c r="C366" s="12">
        <v>1060588501</v>
      </c>
      <c r="D366" s="12" t="s">
        <v>3055</v>
      </c>
      <c r="E366" s="12" t="s">
        <v>2341</v>
      </c>
      <c r="F366" s="12" t="s">
        <v>59</v>
      </c>
      <c r="G366" s="12" t="s">
        <v>44</v>
      </c>
      <c r="H366" s="13">
        <v>52000000</v>
      </c>
      <c r="I366" s="13">
        <v>52000000</v>
      </c>
      <c r="J366" s="14">
        <f>VLOOKUP(C366,[1]Hoja1!$C$4:$E$2840,3,0)</f>
        <v>44987.434976851851</v>
      </c>
      <c r="K366" s="15" t="s">
        <v>54</v>
      </c>
      <c r="L366" s="16">
        <f>VLOOKUP(C366,ACTAS!$D:$L,9,FALSE)</f>
        <v>7</v>
      </c>
    </row>
    <row r="367" spans="1:12" hidden="1">
      <c r="A367" s="11">
        <v>1602</v>
      </c>
      <c r="B367" s="12" t="s">
        <v>3056</v>
      </c>
      <c r="C367" s="12">
        <v>11323500</v>
      </c>
      <c r="D367" s="12" t="s">
        <v>3057</v>
      </c>
      <c r="E367" s="12" t="s">
        <v>2341</v>
      </c>
      <c r="F367" s="12" t="s">
        <v>62</v>
      </c>
      <c r="G367" s="12" t="s">
        <v>44</v>
      </c>
      <c r="H367" s="13">
        <v>82000000</v>
      </c>
      <c r="I367" s="13">
        <v>82000000</v>
      </c>
      <c r="J367" s="14">
        <f>VLOOKUP(C367,[1]Hoja1!$C$4:$E$2840,3,0)</f>
        <v>44987.439062500001</v>
      </c>
      <c r="K367" s="15" t="s">
        <v>45</v>
      </c>
      <c r="L367" s="16">
        <f>VLOOKUP(C367,ACTAS!$D:$L,9,FALSE)</f>
        <v>4</v>
      </c>
    </row>
    <row r="368" spans="1:12" hidden="1">
      <c r="A368" s="11">
        <v>1603</v>
      </c>
      <c r="B368" s="12" t="s">
        <v>3058</v>
      </c>
      <c r="C368" s="12">
        <v>75050268</v>
      </c>
      <c r="D368" s="12" t="s">
        <v>3059</v>
      </c>
      <c r="E368" s="12" t="s">
        <v>2341</v>
      </c>
      <c r="F368" s="12" t="s">
        <v>38</v>
      </c>
      <c r="G368" s="12" t="s">
        <v>44</v>
      </c>
      <c r="H368" s="13">
        <v>21000000</v>
      </c>
      <c r="I368" s="13">
        <v>21000000</v>
      </c>
      <c r="J368" s="14">
        <f>VLOOKUP(C368,[1]Hoja1!$C$4:$E$2840,3,0)</f>
        <v>44987.439131944448</v>
      </c>
      <c r="K368" s="15" t="s">
        <v>45</v>
      </c>
      <c r="L368" s="16">
        <f>VLOOKUP(C368,ACTAS!$D:$L,9,FALSE)</f>
        <v>7</v>
      </c>
    </row>
    <row r="369" spans="1:12" hidden="1">
      <c r="A369" s="11">
        <v>1604</v>
      </c>
      <c r="B369" s="12" t="s">
        <v>3060</v>
      </c>
      <c r="C369" s="12">
        <v>1085264316</v>
      </c>
      <c r="D369" s="12" t="s">
        <v>3061</v>
      </c>
      <c r="E369" s="12" t="s">
        <v>2341</v>
      </c>
      <c r="F369" s="12" t="s">
        <v>52</v>
      </c>
      <c r="G369" s="12" t="s">
        <v>44</v>
      </c>
      <c r="H369" s="13">
        <v>16000000</v>
      </c>
      <c r="I369" s="13">
        <v>16000000</v>
      </c>
      <c r="J369" s="14">
        <f>VLOOKUP(C369,[1]Hoja1!$C$4:$E$2840,3,0)</f>
        <v>44987.442893518521</v>
      </c>
      <c r="K369" s="15" t="s">
        <v>54</v>
      </c>
      <c r="L369" s="16">
        <f>VLOOKUP(C369,ACTAS!$D:$L,9,FALSE)</f>
        <v>5</v>
      </c>
    </row>
    <row r="370" spans="1:12" hidden="1">
      <c r="A370" s="11">
        <v>1605</v>
      </c>
      <c r="B370" s="12" t="s">
        <v>3062</v>
      </c>
      <c r="C370" s="12">
        <v>1069924923</v>
      </c>
      <c r="D370" s="12" t="s">
        <v>3063</v>
      </c>
      <c r="E370" s="12" t="s">
        <v>2341</v>
      </c>
      <c r="F370" s="12" t="s">
        <v>38</v>
      </c>
      <c r="G370" s="12" t="s">
        <v>44</v>
      </c>
      <c r="H370" s="13">
        <v>14000000</v>
      </c>
      <c r="I370" s="13">
        <v>14000000</v>
      </c>
      <c r="J370" s="14">
        <f>VLOOKUP(C370,[1]Hoja1!$C$4:$E$2840,3,0)</f>
        <v>44987.445497685185</v>
      </c>
      <c r="K370" s="15" t="s">
        <v>54</v>
      </c>
      <c r="L370" s="16">
        <f>VLOOKUP(C370,ACTAS!$D:$L,9,FALSE)</f>
        <v>5</v>
      </c>
    </row>
    <row r="371" spans="1:12" hidden="1">
      <c r="A371" s="11">
        <v>1606</v>
      </c>
      <c r="B371" s="12" t="s">
        <v>3064</v>
      </c>
      <c r="C371" s="12">
        <v>1060587566</v>
      </c>
      <c r="D371" s="12" t="s">
        <v>3065</v>
      </c>
      <c r="E371" s="12" t="s">
        <v>2341</v>
      </c>
      <c r="F371" s="12" t="s">
        <v>59</v>
      </c>
      <c r="G371" s="12" t="s">
        <v>44</v>
      </c>
      <c r="H371" s="13">
        <v>18000000</v>
      </c>
      <c r="I371" s="13">
        <v>18000000</v>
      </c>
      <c r="J371" s="14">
        <f>VLOOKUP(C371,[1]Hoja1!$C$4:$E$2840,3,0)</f>
        <v>44987.44667824074</v>
      </c>
      <c r="K371" s="15" t="s">
        <v>54</v>
      </c>
      <c r="L371" s="16">
        <f>VLOOKUP(C371,ACTAS!$D:$L,9,FALSE)</f>
        <v>7</v>
      </c>
    </row>
    <row r="372" spans="1:12" hidden="1">
      <c r="A372" s="11">
        <v>1607</v>
      </c>
      <c r="B372" s="12" t="s">
        <v>3066</v>
      </c>
      <c r="C372" s="12">
        <v>1035282175</v>
      </c>
      <c r="D372" s="12" t="s">
        <v>3067</v>
      </c>
      <c r="E372" s="12" t="s">
        <v>2341</v>
      </c>
      <c r="F372" s="12" t="s">
        <v>48</v>
      </c>
      <c r="G372" s="12" t="s">
        <v>44</v>
      </c>
      <c r="H372" s="13">
        <v>76000000</v>
      </c>
      <c r="I372" s="13">
        <v>76000000</v>
      </c>
      <c r="J372" s="14">
        <f>VLOOKUP(C372,[1]Hoja1!$C$4:$E$2840,3,0)</f>
        <v>44987.448946759258</v>
      </c>
      <c r="K372" s="15" t="s">
        <v>54</v>
      </c>
      <c r="L372" s="16">
        <f>VLOOKUP(C372,ACTAS!$D:$L,9,FALSE)</f>
        <v>6</v>
      </c>
    </row>
    <row r="373" spans="1:12" hidden="1">
      <c r="A373" s="11">
        <v>1608</v>
      </c>
      <c r="B373" s="12" t="s">
        <v>3068</v>
      </c>
      <c r="C373" s="12">
        <v>17420797</v>
      </c>
      <c r="D373" s="12" t="s">
        <v>3069</v>
      </c>
      <c r="E373" s="12" t="s">
        <v>2341</v>
      </c>
      <c r="F373" s="12" t="s">
        <v>38</v>
      </c>
      <c r="G373" s="12" t="s">
        <v>44</v>
      </c>
      <c r="H373" s="13">
        <v>104000000</v>
      </c>
      <c r="I373" s="13">
        <v>104000000</v>
      </c>
      <c r="J373" s="14">
        <f>VLOOKUP(C373,[1]Hoja1!$C$4:$E$2840,3,0)</f>
        <v>44987.45008101852</v>
      </c>
      <c r="K373" s="15" t="s">
        <v>45</v>
      </c>
      <c r="L373" s="16">
        <f>VLOOKUP(C373,ACTAS!$D:$L,9,FALSE)</f>
        <v>4</v>
      </c>
    </row>
    <row r="374" spans="1:12" hidden="1">
      <c r="A374" s="11">
        <v>1609</v>
      </c>
      <c r="B374" s="12" t="s">
        <v>3070</v>
      </c>
      <c r="C374" s="12">
        <v>72154466</v>
      </c>
      <c r="D374" s="12" t="s">
        <v>3071</v>
      </c>
      <c r="E374" s="12" t="s">
        <v>2341</v>
      </c>
      <c r="F374" s="12" t="s">
        <v>59</v>
      </c>
      <c r="G374" s="12" t="s">
        <v>44</v>
      </c>
      <c r="H374" s="13">
        <v>60000000</v>
      </c>
      <c r="I374" s="13">
        <v>60000000</v>
      </c>
      <c r="J374" s="14">
        <f>VLOOKUP(C374,[1]Hoja1!$C$4:$E$2840,3,0)</f>
        <v>44987.452581018515</v>
      </c>
      <c r="K374" s="15" t="s">
        <v>45</v>
      </c>
      <c r="L374" s="16">
        <f>VLOOKUP(C374,ACTAS!$D:$L,9,FALSE)</f>
        <v>7</v>
      </c>
    </row>
    <row r="375" spans="1:12" hidden="1">
      <c r="A375" s="11">
        <v>1610</v>
      </c>
      <c r="B375" s="12" t="s">
        <v>3072</v>
      </c>
      <c r="C375" s="12">
        <v>15962256</v>
      </c>
      <c r="D375" s="12" t="s">
        <v>3073</v>
      </c>
      <c r="E375" s="12" t="s">
        <v>2341</v>
      </c>
      <c r="F375" s="12" t="s">
        <v>52</v>
      </c>
      <c r="G375" s="12" t="s">
        <v>53</v>
      </c>
      <c r="H375" s="13">
        <v>7000000</v>
      </c>
      <c r="I375" s="13">
        <v>7000000</v>
      </c>
      <c r="J375" s="14">
        <f>VLOOKUP(C375,[1]Hoja1!$C$4:$E$2840,3,0)</f>
        <v>44987.453125</v>
      </c>
      <c r="K375" s="15" t="s">
        <v>45</v>
      </c>
      <c r="L375" s="16">
        <f>VLOOKUP(C375,ACTAS!$D:$L,9,FALSE)</f>
        <v>6</v>
      </c>
    </row>
    <row r="376" spans="1:12" ht="24" hidden="1">
      <c r="A376" s="11">
        <v>1611</v>
      </c>
      <c r="B376" s="12" t="s">
        <v>3074</v>
      </c>
      <c r="C376" s="12">
        <v>79922571</v>
      </c>
      <c r="D376" s="12" t="s">
        <v>3075</v>
      </c>
      <c r="E376" s="12" t="s">
        <v>2341</v>
      </c>
      <c r="F376" s="12" t="s">
        <v>38</v>
      </c>
      <c r="G376" s="12" t="s">
        <v>49</v>
      </c>
      <c r="H376" s="13">
        <v>142000000</v>
      </c>
      <c r="I376" s="13">
        <v>142000000</v>
      </c>
      <c r="J376" s="14">
        <f>VLOOKUP(C376,[1]Hoja1!$C$4:$E$2840,3,0)</f>
        <v>44987.453506944446</v>
      </c>
      <c r="K376" s="15" t="s">
        <v>54</v>
      </c>
      <c r="L376" s="16">
        <f>VLOOKUP(C376,ACTAS!$D:$L,9,FALSE)</f>
        <v>3</v>
      </c>
    </row>
    <row r="377" spans="1:12" hidden="1">
      <c r="A377" s="11">
        <v>1612</v>
      </c>
      <c r="B377" s="12" t="s">
        <v>3076</v>
      </c>
      <c r="C377" s="12">
        <v>80219655</v>
      </c>
      <c r="D377" s="12" t="s">
        <v>3077</v>
      </c>
      <c r="E377" s="12" t="s">
        <v>2341</v>
      </c>
      <c r="F377" s="12" t="s">
        <v>38</v>
      </c>
      <c r="G377" s="12" t="s">
        <v>53</v>
      </c>
      <c r="H377" s="13">
        <v>10000000</v>
      </c>
      <c r="I377" s="13">
        <v>10000000</v>
      </c>
      <c r="J377" s="14">
        <f>VLOOKUP(C377,[1]Hoja1!$C$4:$E$2840,3,0)</f>
        <v>44987.45585648148</v>
      </c>
      <c r="K377" s="15" t="s">
        <v>54</v>
      </c>
      <c r="L377" s="16">
        <f>VLOOKUP(C377,ACTAS!$D:$L,9,FALSE)</f>
        <v>4</v>
      </c>
    </row>
    <row r="378" spans="1:12" hidden="1">
      <c r="A378" s="11">
        <v>1613</v>
      </c>
      <c r="B378" s="12" t="s">
        <v>3078</v>
      </c>
      <c r="C378" s="12">
        <v>75076576</v>
      </c>
      <c r="D378" s="12" t="s">
        <v>3079</v>
      </c>
      <c r="E378" s="12" t="s">
        <v>2341</v>
      </c>
      <c r="F378" s="12" t="s">
        <v>38</v>
      </c>
      <c r="G378" s="12" t="s">
        <v>44</v>
      </c>
      <c r="H378" s="13">
        <v>60000000</v>
      </c>
      <c r="I378" s="13">
        <v>60000000</v>
      </c>
      <c r="J378" s="14">
        <f>VLOOKUP(C378,[1]Hoja1!$C$4:$E$2840,3,0)</f>
        <v>44987.458020833335</v>
      </c>
      <c r="K378" s="15" t="s">
        <v>45</v>
      </c>
      <c r="L378" s="16">
        <f>VLOOKUP(C378,ACTAS!$D:$L,9,FALSE)</f>
        <v>4</v>
      </c>
    </row>
    <row r="379" spans="1:12" hidden="1">
      <c r="A379" s="11">
        <v>1614</v>
      </c>
      <c r="B379" s="12" t="s">
        <v>3080</v>
      </c>
      <c r="C379" s="12">
        <v>11524444</v>
      </c>
      <c r="D379" s="12" t="s">
        <v>3081</v>
      </c>
      <c r="E379" s="12" t="s">
        <v>2341</v>
      </c>
      <c r="F379" s="12" t="s">
        <v>38</v>
      </c>
      <c r="G379" s="12" t="s">
        <v>53</v>
      </c>
      <c r="H379" s="13">
        <v>8000000</v>
      </c>
      <c r="I379" s="13">
        <v>8000000</v>
      </c>
      <c r="J379" s="14">
        <f>VLOOKUP(C379,[1]Hoja1!$C$4:$E$2840,3,0)</f>
        <v>44987.464085648149</v>
      </c>
      <c r="K379" s="15" t="s">
        <v>54</v>
      </c>
      <c r="L379" s="16">
        <f>VLOOKUP(C379,ACTAS!$D:$L,9,FALSE)</f>
        <v>5</v>
      </c>
    </row>
    <row r="380" spans="1:12" ht="24" hidden="1">
      <c r="A380" s="11">
        <v>1615</v>
      </c>
      <c r="B380" s="12" t="s">
        <v>3082</v>
      </c>
      <c r="C380" s="12">
        <v>52702894</v>
      </c>
      <c r="D380" s="12" t="s">
        <v>3083</v>
      </c>
      <c r="E380" s="12" t="s">
        <v>2341</v>
      </c>
      <c r="F380" s="12" t="s">
        <v>38</v>
      </c>
      <c r="G380" s="12" t="s">
        <v>49</v>
      </c>
      <c r="H380" s="13">
        <v>60000000</v>
      </c>
      <c r="I380" s="13">
        <v>60000000</v>
      </c>
      <c r="J380" s="14">
        <f>VLOOKUP(C380,[1]Hoja1!$C$4:$E$2840,3,0)</f>
        <v>44987.470034722224</v>
      </c>
      <c r="K380" s="15" t="s">
        <v>54</v>
      </c>
      <c r="L380" s="16">
        <f>VLOOKUP(C380,ACTAS!$D:$L,9,FALSE)</f>
        <v>2</v>
      </c>
    </row>
    <row r="381" spans="1:12" hidden="1">
      <c r="A381" s="11">
        <v>1616</v>
      </c>
      <c r="B381" s="12" t="s">
        <v>3084</v>
      </c>
      <c r="C381" s="12">
        <v>86078251</v>
      </c>
      <c r="D381" s="12" t="s">
        <v>3085</v>
      </c>
      <c r="E381" s="12" t="s">
        <v>2341</v>
      </c>
      <c r="F381" s="12" t="s">
        <v>59</v>
      </c>
      <c r="G381" s="12" t="s">
        <v>44</v>
      </c>
      <c r="H381" s="13">
        <v>72000000</v>
      </c>
      <c r="I381" s="13">
        <v>72000000</v>
      </c>
      <c r="J381" s="14">
        <f>VLOOKUP(C381,[1]Hoja1!$C$4:$E$2840,3,0)</f>
        <v>44987.471689814818</v>
      </c>
      <c r="K381" s="15" t="s">
        <v>54</v>
      </c>
      <c r="L381" s="16">
        <f>VLOOKUP(C381,ACTAS!$D:$L,9,FALSE)</f>
        <v>5</v>
      </c>
    </row>
    <row r="382" spans="1:12" hidden="1">
      <c r="A382" s="11">
        <v>1617</v>
      </c>
      <c r="B382" s="12" t="s">
        <v>3086</v>
      </c>
      <c r="C382" s="12">
        <v>91479612</v>
      </c>
      <c r="D382" s="12" t="s">
        <v>3087</v>
      </c>
      <c r="E382" s="12" t="s">
        <v>2341</v>
      </c>
      <c r="F382" s="12" t="s">
        <v>52</v>
      </c>
      <c r="G382" s="12" t="s">
        <v>44</v>
      </c>
      <c r="H382" s="13">
        <v>50000000</v>
      </c>
      <c r="I382" s="13">
        <v>50000000</v>
      </c>
      <c r="J382" s="14">
        <f>VLOOKUP(C382,[1]Hoja1!$C$4:$E$2840,3,0)</f>
        <v>44987.474432870367</v>
      </c>
      <c r="K382" s="15" t="s">
        <v>45</v>
      </c>
      <c r="L382" s="16">
        <f>VLOOKUP(C382,ACTAS!$D:$L,9,FALSE)</f>
        <v>7</v>
      </c>
    </row>
    <row r="383" spans="1:12" ht="24" hidden="1">
      <c r="A383" s="11">
        <v>1618</v>
      </c>
      <c r="B383" s="12" t="s">
        <v>3088</v>
      </c>
      <c r="C383" s="12">
        <v>76332011</v>
      </c>
      <c r="D383" s="12" t="s">
        <v>3089</v>
      </c>
      <c r="E383" s="12" t="s">
        <v>2341</v>
      </c>
      <c r="F383" s="12" t="s">
        <v>38</v>
      </c>
      <c r="G383" s="12" t="s">
        <v>49</v>
      </c>
      <c r="H383" s="13">
        <v>50000000</v>
      </c>
      <c r="I383" s="13">
        <v>50000000</v>
      </c>
      <c r="J383" s="14">
        <f>VLOOKUP(C383,[1]Hoja1!$C$4:$E$2840,3,0)</f>
        <v>44987.47515046296</v>
      </c>
      <c r="K383" s="15" t="s">
        <v>54</v>
      </c>
      <c r="L383" s="16">
        <f>VLOOKUP(C383,ACTAS!$D:$L,9,FALSE)</f>
        <v>5</v>
      </c>
    </row>
    <row r="384" spans="1:12" ht="24" hidden="1">
      <c r="A384" s="11">
        <v>1619</v>
      </c>
      <c r="B384" s="12" t="s">
        <v>3090</v>
      </c>
      <c r="C384" s="12">
        <v>1019023346</v>
      </c>
      <c r="D384" s="12" t="s">
        <v>3091</v>
      </c>
      <c r="E384" s="12" t="s">
        <v>2341</v>
      </c>
      <c r="F384" s="12" t="s">
        <v>38</v>
      </c>
      <c r="G384" s="12" t="s">
        <v>44</v>
      </c>
      <c r="H384" s="13">
        <v>70000000</v>
      </c>
      <c r="I384" s="13">
        <v>70000000</v>
      </c>
      <c r="J384" s="14">
        <f>VLOOKUP(C384,[1]Hoja1!$C$4:$E$2840,3,0)</f>
        <v>44987.47960648148</v>
      </c>
      <c r="K384" s="15" t="s">
        <v>54</v>
      </c>
      <c r="L384" s="16">
        <f>VLOOKUP(C384,ACTAS!$D:$L,9,FALSE)</f>
        <v>5</v>
      </c>
    </row>
    <row r="385" spans="1:12" hidden="1">
      <c r="A385" s="11">
        <v>1620</v>
      </c>
      <c r="B385" s="12" t="s">
        <v>3092</v>
      </c>
      <c r="C385" s="12">
        <v>16794456</v>
      </c>
      <c r="D385" s="12" t="s">
        <v>3093</v>
      </c>
      <c r="E385" s="12" t="s">
        <v>2341</v>
      </c>
      <c r="F385" s="12" t="s">
        <v>62</v>
      </c>
      <c r="G385" s="12" t="s">
        <v>44</v>
      </c>
      <c r="H385" s="13">
        <v>32000000</v>
      </c>
      <c r="I385" s="13">
        <v>32000000</v>
      </c>
      <c r="J385" s="14">
        <f>VLOOKUP(C385,[1]Hoja1!$C$4:$E$2840,3,0)</f>
        <v>44993.344641203701</v>
      </c>
      <c r="K385" s="15" t="s">
        <v>45</v>
      </c>
      <c r="L385" s="16">
        <f>VLOOKUP(C385,ACTAS!$D:$L,9,FALSE)</f>
        <v>4</v>
      </c>
    </row>
    <row r="386" spans="1:12" hidden="1">
      <c r="A386" s="11">
        <v>1621</v>
      </c>
      <c r="B386" s="12" t="s">
        <v>3094</v>
      </c>
      <c r="C386" s="12">
        <v>21112467</v>
      </c>
      <c r="D386" s="12" t="s">
        <v>3095</v>
      </c>
      <c r="E386" s="12" t="s">
        <v>2341</v>
      </c>
      <c r="F386" s="12" t="s">
        <v>52</v>
      </c>
      <c r="G386" s="12" t="s">
        <v>44</v>
      </c>
      <c r="H386" s="13">
        <v>40000000</v>
      </c>
      <c r="I386" s="13">
        <v>40000000</v>
      </c>
      <c r="J386" s="14">
        <f>VLOOKUP(C386,[1]Hoja1!$C$4:$E$2840,3,0)</f>
        <v>44987.486331018517</v>
      </c>
      <c r="K386" s="15" t="s">
        <v>45</v>
      </c>
      <c r="L386" s="16">
        <f>VLOOKUP(C386,ACTAS!$D:$L,9,FALSE)</f>
        <v>4</v>
      </c>
    </row>
    <row r="387" spans="1:12" hidden="1">
      <c r="A387" s="11">
        <v>1622</v>
      </c>
      <c r="B387" s="12" t="s">
        <v>3096</v>
      </c>
      <c r="C387" s="12">
        <v>80251326</v>
      </c>
      <c r="D387" s="12" t="s">
        <v>3097</v>
      </c>
      <c r="E387" s="12" t="s">
        <v>2341</v>
      </c>
      <c r="F387" s="12" t="s">
        <v>38</v>
      </c>
      <c r="G387" s="12" t="s">
        <v>53</v>
      </c>
      <c r="H387" s="13">
        <v>9000000</v>
      </c>
      <c r="I387" s="13">
        <v>9000000</v>
      </c>
      <c r="J387" s="14">
        <f>VLOOKUP(C387,[1]Hoja1!$C$4:$E$2840,3,0)</f>
        <v>44987.487060185187</v>
      </c>
      <c r="K387" s="15" t="s">
        <v>54</v>
      </c>
      <c r="L387" s="16">
        <f>VLOOKUP(C387,ACTAS!$D:$L,9,FALSE)</f>
        <v>5</v>
      </c>
    </row>
    <row r="388" spans="1:12" hidden="1">
      <c r="A388" s="11">
        <v>1623</v>
      </c>
      <c r="B388" s="12" t="s">
        <v>3098</v>
      </c>
      <c r="C388" s="12">
        <v>21236791</v>
      </c>
      <c r="D388" s="12" t="s">
        <v>3099</v>
      </c>
      <c r="E388" s="12" t="s">
        <v>2341</v>
      </c>
      <c r="F388" s="12" t="s">
        <v>52</v>
      </c>
      <c r="G388" s="12" t="s">
        <v>53</v>
      </c>
      <c r="H388" s="13">
        <v>3500000</v>
      </c>
      <c r="I388" s="13">
        <v>3500000</v>
      </c>
      <c r="J388" s="14">
        <f>VLOOKUP(C388,[1]Hoja1!$C$4:$E$2840,3,0)</f>
        <v>44987.489606481482</v>
      </c>
      <c r="K388" s="15" t="s">
        <v>84</v>
      </c>
      <c r="L388" s="16">
        <f>VLOOKUP(C388,ACTAS!$D:$L,9,FALSE)</f>
        <v>4</v>
      </c>
    </row>
    <row r="389" spans="1:12" ht="24" hidden="1">
      <c r="A389" s="11">
        <v>1624</v>
      </c>
      <c r="B389" s="12" t="s">
        <v>3100</v>
      </c>
      <c r="C389" s="12">
        <v>52124400</v>
      </c>
      <c r="D389" s="12" t="s">
        <v>2268</v>
      </c>
      <c r="E389" s="12" t="s">
        <v>2341</v>
      </c>
      <c r="F389" s="12" t="s">
        <v>38</v>
      </c>
      <c r="G389" s="12" t="s">
        <v>39</v>
      </c>
      <c r="H389" s="13">
        <v>50000000</v>
      </c>
      <c r="I389" s="13">
        <v>50000000</v>
      </c>
      <c r="J389" s="14">
        <f>VLOOKUP(C389,[1]Hoja1!$C$4:$E$2840,3,0)</f>
        <v>44987.49181712963</v>
      </c>
      <c r="K389" s="15" t="s">
        <v>40</v>
      </c>
      <c r="L389" s="16">
        <f>VLOOKUP(C389,ACTAS!$D:$L,9,FALSE)</f>
        <v>2</v>
      </c>
    </row>
    <row r="390" spans="1:12" hidden="1">
      <c r="A390" s="11">
        <v>1625</v>
      </c>
      <c r="B390" s="12" t="s">
        <v>3101</v>
      </c>
      <c r="C390" s="12">
        <v>12645207</v>
      </c>
      <c r="D390" s="12" t="s">
        <v>3102</v>
      </c>
      <c r="E390" s="12" t="s">
        <v>2341</v>
      </c>
      <c r="F390" s="12" t="s">
        <v>52</v>
      </c>
      <c r="G390" s="12" t="s">
        <v>44</v>
      </c>
      <c r="H390" s="13">
        <v>30000000</v>
      </c>
      <c r="I390" s="13">
        <v>30000000</v>
      </c>
      <c r="J390" s="14">
        <f>VLOOKUP(C390,[1]Hoja1!$C$4:$E$2840,3,0)</f>
        <v>44987.493761574071</v>
      </c>
      <c r="K390" s="15" t="s">
        <v>45</v>
      </c>
      <c r="L390" s="16">
        <f>VLOOKUP(C390,ACTAS!$D:$L,9,FALSE)</f>
        <v>7</v>
      </c>
    </row>
    <row r="391" spans="1:12" hidden="1">
      <c r="A391" s="11">
        <v>1626</v>
      </c>
      <c r="B391" s="12" t="s">
        <v>3103</v>
      </c>
      <c r="C391" s="12">
        <v>30291996</v>
      </c>
      <c r="D391" s="12" t="s">
        <v>3104</v>
      </c>
      <c r="E391" s="12" t="s">
        <v>2341</v>
      </c>
      <c r="F391" s="12" t="s">
        <v>38</v>
      </c>
      <c r="G391" s="12" t="s">
        <v>44</v>
      </c>
      <c r="H391" s="13">
        <v>15000000</v>
      </c>
      <c r="I391" s="13">
        <v>15000000</v>
      </c>
      <c r="J391" s="14">
        <f>VLOOKUP(C391,[1]Hoja1!$C$4:$E$2840,3,0)</f>
        <v>44987.501284722224</v>
      </c>
      <c r="K391" s="15" t="s">
        <v>84</v>
      </c>
      <c r="L391" s="16">
        <f>VLOOKUP(C391,ACTAS!$D:$L,9,FALSE)</f>
        <v>7</v>
      </c>
    </row>
    <row r="392" spans="1:12" hidden="1">
      <c r="A392" s="11">
        <v>1627</v>
      </c>
      <c r="B392" s="12" t="s">
        <v>3105</v>
      </c>
      <c r="C392" s="12">
        <v>80112152</v>
      </c>
      <c r="D392" s="12" t="s">
        <v>3106</v>
      </c>
      <c r="E392" s="12" t="s">
        <v>2341</v>
      </c>
      <c r="F392" s="12" t="s">
        <v>38</v>
      </c>
      <c r="G392" s="12" t="s">
        <v>44</v>
      </c>
      <c r="H392" s="13">
        <v>23000000</v>
      </c>
      <c r="I392" s="13">
        <v>23000000</v>
      </c>
      <c r="J392" s="14">
        <f>VLOOKUP(C392,[1]Hoja1!$C$4:$E$2840,3,0)</f>
        <v>44987.503923611112</v>
      </c>
      <c r="K392" s="15" t="s">
        <v>54</v>
      </c>
      <c r="L392" s="16">
        <f>VLOOKUP(C392,ACTAS!$D:$L,9,FALSE)</f>
        <v>6</v>
      </c>
    </row>
    <row r="393" spans="1:12" hidden="1">
      <c r="A393" s="11">
        <v>1628</v>
      </c>
      <c r="B393" s="12" t="s">
        <v>3107</v>
      </c>
      <c r="C393" s="12">
        <v>1016009266</v>
      </c>
      <c r="D393" s="12" t="s">
        <v>3108</v>
      </c>
      <c r="E393" s="12" t="s">
        <v>2341</v>
      </c>
      <c r="F393" s="12" t="s">
        <v>59</v>
      </c>
      <c r="G393" s="12" t="s">
        <v>44</v>
      </c>
      <c r="H393" s="13">
        <v>20000000</v>
      </c>
      <c r="I393" s="13">
        <v>20000000</v>
      </c>
      <c r="J393" s="14">
        <f>VLOOKUP(C393,[1]Hoja1!$C$4:$E$2840,3,0)</f>
        <v>44987.51085648148</v>
      </c>
      <c r="K393" s="15" t="s">
        <v>54</v>
      </c>
      <c r="L393" s="16">
        <f>VLOOKUP(C393,ACTAS!$D:$L,9,FALSE)</f>
        <v>6</v>
      </c>
    </row>
    <row r="394" spans="1:12" ht="24" hidden="1">
      <c r="A394" s="11">
        <v>1629</v>
      </c>
      <c r="B394" s="12" t="s">
        <v>3109</v>
      </c>
      <c r="C394" s="12">
        <v>52973620</v>
      </c>
      <c r="D394" s="12" t="s">
        <v>3110</v>
      </c>
      <c r="E394" s="12" t="s">
        <v>2341</v>
      </c>
      <c r="F394" s="12" t="s">
        <v>59</v>
      </c>
      <c r="G394" s="12" t="s">
        <v>49</v>
      </c>
      <c r="H394" s="13">
        <v>115000000</v>
      </c>
      <c r="I394" s="13">
        <v>115000000</v>
      </c>
      <c r="J394" s="14">
        <f>VLOOKUP(C394,[1]Hoja1!$C$4:$E$2840,3,0)</f>
        <v>44987.51771990741</v>
      </c>
      <c r="K394" s="15" t="s">
        <v>54</v>
      </c>
      <c r="L394" s="16">
        <f>VLOOKUP(C394,ACTAS!$D:$L,9,FALSE)</f>
        <v>4</v>
      </c>
    </row>
    <row r="395" spans="1:12" ht="24" hidden="1">
      <c r="A395" s="11">
        <v>1630</v>
      </c>
      <c r="B395" s="12" t="s">
        <v>3111</v>
      </c>
      <c r="C395" s="12">
        <v>79960501</v>
      </c>
      <c r="D395" s="12" t="s">
        <v>3112</v>
      </c>
      <c r="E395" s="12" t="s">
        <v>2341</v>
      </c>
      <c r="F395" s="12" t="s">
        <v>130</v>
      </c>
      <c r="G395" s="12" t="s">
        <v>49</v>
      </c>
      <c r="H395" s="13">
        <v>11000000</v>
      </c>
      <c r="I395" s="13">
        <v>11000000</v>
      </c>
      <c r="J395" s="14">
        <f>VLOOKUP(C395,[1]Hoja1!$C$4:$E$2840,3,0)</f>
        <v>44987.51966435185</v>
      </c>
      <c r="K395" s="15" t="s">
        <v>54</v>
      </c>
      <c r="L395" s="16">
        <f>VLOOKUP(C395,ACTAS!$D:$L,9,FALSE)</f>
        <v>5</v>
      </c>
    </row>
    <row r="396" spans="1:12" hidden="1">
      <c r="A396" s="11">
        <v>1631</v>
      </c>
      <c r="B396" s="12" t="s">
        <v>3113</v>
      </c>
      <c r="C396" s="12">
        <v>23637525</v>
      </c>
      <c r="D396" s="12" t="s">
        <v>3114</v>
      </c>
      <c r="E396" s="12" t="s">
        <v>2341</v>
      </c>
      <c r="F396" s="12" t="s">
        <v>59</v>
      </c>
      <c r="G396" s="12" t="s">
        <v>44</v>
      </c>
      <c r="H396" s="13">
        <v>52000000</v>
      </c>
      <c r="I396" s="13">
        <v>52000000</v>
      </c>
      <c r="J396" s="14">
        <f>VLOOKUP(C396,[1]Hoja1!$C$4:$E$2840,3,0)</f>
        <v>44987.521736111114</v>
      </c>
      <c r="K396" s="15" t="s">
        <v>45</v>
      </c>
      <c r="L396" s="16">
        <f>VLOOKUP(C396,ACTAS!$D:$L,9,FALSE)</f>
        <v>7</v>
      </c>
    </row>
    <row r="397" spans="1:12" hidden="1">
      <c r="A397" s="11">
        <v>1632</v>
      </c>
      <c r="B397" s="12" t="s">
        <v>3115</v>
      </c>
      <c r="C397" s="12">
        <v>1045700182</v>
      </c>
      <c r="D397" s="12" t="s">
        <v>3116</v>
      </c>
      <c r="E397" s="12" t="s">
        <v>2341</v>
      </c>
      <c r="F397" s="12" t="s">
        <v>52</v>
      </c>
      <c r="G397" s="12" t="s">
        <v>53</v>
      </c>
      <c r="H397" s="13">
        <v>6500000</v>
      </c>
      <c r="I397" s="13">
        <v>6500000</v>
      </c>
      <c r="J397" s="14">
        <f>VLOOKUP(C397,[1]Hoja1!$C$4:$E$2840,3,0)</f>
        <v>44987.523275462961</v>
      </c>
      <c r="K397" s="15" t="s">
        <v>54</v>
      </c>
      <c r="L397" s="16">
        <f>VLOOKUP(C397,ACTAS!$D:$L,9,FALSE)</f>
        <v>4</v>
      </c>
    </row>
    <row r="398" spans="1:12" hidden="1">
      <c r="A398" s="11">
        <v>1633</v>
      </c>
      <c r="B398" s="12" t="s">
        <v>3117</v>
      </c>
      <c r="C398" s="12">
        <v>1068975047</v>
      </c>
      <c r="D398" s="12" t="s">
        <v>3118</v>
      </c>
      <c r="E398" s="12" t="s">
        <v>2341</v>
      </c>
      <c r="F398" s="12" t="s">
        <v>52</v>
      </c>
      <c r="G398" s="12" t="s">
        <v>53</v>
      </c>
      <c r="H398" s="13">
        <v>10000000</v>
      </c>
      <c r="I398" s="13">
        <v>10000000</v>
      </c>
      <c r="J398" s="14">
        <f>VLOOKUP(C398,[1]Hoja1!$C$4:$E$2840,3,0)</f>
        <v>44987.525497685187</v>
      </c>
      <c r="K398" s="15" t="s">
        <v>54</v>
      </c>
      <c r="L398" s="16">
        <f>VLOOKUP(C398,ACTAS!$D:$L,9,FALSE)</f>
        <v>5</v>
      </c>
    </row>
    <row r="399" spans="1:12" hidden="1">
      <c r="A399" s="11">
        <v>1634</v>
      </c>
      <c r="B399" s="12" t="s">
        <v>3119</v>
      </c>
      <c r="C399" s="12">
        <v>1105687025</v>
      </c>
      <c r="D399" s="12" t="s">
        <v>3120</v>
      </c>
      <c r="E399" s="12" t="s">
        <v>2341</v>
      </c>
      <c r="F399" s="12" t="s">
        <v>59</v>
      </c>
      <c r="G399" s="12" t="s">
        <v>44</v>
      </c>
      <c r="H399" s="13">
        <v>54000000</v>
      </c>
      <c r="I399" s="13">
        <v>54000000</v>
      </c>
      <c r="J399" s="14">
        <f>VLOOKUP(C399,[1]Hoja1!$C$4:$E$2840,3,0)</f>
        <v>44987.531053240738</v>
      </c>
      <c r="K399" s="15" t="s">
        <v>54</v>
      </c>
      <c r="L399" s="16">
        <f>VLOOKUP(C399,ACTAS!$D:$L,9,FALSE)</f>
        <v>5</v>
      </c>
    </row>
    <row r="400" spans="1:12" ht="24" hidden="1">
      <c r="A400" s="11">
        <v>1635</v>
      </c>
      <c r="B400" s="12" t="s">
        <v>3121</v>
      </c>
      <c r="C400" s="12">
        <v>37945897</v>
      </c>
      <c r="D400" s="12" t="s">
        <v>3122</v>
      </c>
      <c r="E400" s="12" t="s">
        <v>2341</v>
      </c>
      <c r="F400" s="12" t="s">
        <v>38</v>
      </c>
      <c r="G400" s="12" t="s">
        <v>49</v>
      </c>
      <c r="H400" s="13">
        <v>27000000</v>
      </c>
      <c r="I400" s="13">
        <v>27000000</v>
      </c>
      <c r="J400" s="14">
        <f>VLOOKUP(C400,[1]Hoja1!$C$4:$E$2840,3,0)</f>
        <v>44987.533460648148</v>
      </c>
      <c r="K400" s="15" t="s">
        <v>54</v>
      </c>
      <c r="L400" s="16">
        <f>VLOOKUP(C400,ACTAS!$D:$L,9,FALSE)</f>
        <v>5</v>
      </c>
    </row>
    <row r="401" spans="1:12" ht="24" hidden="1">
      <c r="A401" s="11">
        <v>1636</v>
      </c>
      <c r="B401" s="12" t="s">
        <v>3123</v>
      </c>
      <c r="C401" s="12">
        <v>79998243</v>
      </c>
      <c r="D401" s="12" t="s">
        <v>3124</v>
      </c>
      <c r="E401" s="12" t="s">
        <v>2341</v>
      </c>
      <c r="F401" s="12" t="s">
        <v>48</v>
      </c>
      <c r="G401" s="12" t="s">
        <v>49</v>
      </c>
      <c r="H401" s="13">
        <v>15000000</v>
      </c>
      <c r="I401" s="13">
        <v>15000000</v>
      </c>
      <c r="J401" s="14">
        <f>VLOOKUP(C401,[1]Hoja1!$C$4:$E$2840,3,0)</f>
        <v>44987.534409722219</v>
      </c>
      <c r="K401" s="15" t="s">
        <v>54</v>
      </c>
      <c r="L401" s="16">
        <f>VLOOKUP(C401,ACTAS!$D:$L,9,FALSE)</f>
        <v>4</v>
      </c>
    </row>
    <row r="402" spans="1:12" hidden="1">
      <c r="A402" s="11">
        <v>1637</v>
      </c>
      <c r="B402" s="12" t="s">
        <v>3125</v>
      </c>
      <c r="C402" s="12">
        <v>79702374</v>
      </c>
      <c r="D402" s="12" t="s">
        <v>3126</v>
      </c>
      <c r="E402" s="12" t="s">
        <v>2341</v>
      </c>
      <c r="F402" s="12" t="s">
        <v>52</v>
      </c>
      <c r="G402" s="12" t="s">
        <v>44</v>
      </c>
      <c r="H402" s="13">
        <v>83000000</v>
      </c>
      <c r="I402" s="13">
        <v>83000000</v>
      </c>
      <c r="J402" s="14">
        <f>VLOOKUP(C402,[1]Hoja1!$C$4:$E$2840,3,0)</f>
        <v>44987.538530092592</v>
      </c>
      <c r="K402" s="15" t="s">
        <v>45</v>
      </c>
      <c r="L402" s="16">
        <f>VLOOKUP(C402,ACTAS!$D:$L,9,FALSE)</f>
        <v>4</v>
      </c>
    </row>
    <row r="403" spans="1:12" hidden="1">
      <c r="A403" s="11">
        <v>1638</v>
      </c>
      <c r="B403" s="12" t="s">
        <v>3127</v>
      </c>
      <c r="C403" s="12">
        <v>51992382</v>
      </c>
      <c r="D403" s="12" t="s">
        <v>3128</v>
      </c>
      <c r="E403" s="12" t="s">
        <v>2341</v>
      </c>
      <c r="F403" s="12" t="s">
        <v>38</v>
      </c>
      <c r="G403" s="12" t="s">
        <v>44</v>
      </c>
      <c r="H403" s="13">
        <v>150000000</v>
      </c>
      <c r="I403" s="13">
        <v>150000000</v>
      </c>
      <c r="J403" s="14">
        <f>VLOOKUP(C403,[1]Hoja1!$C$4:$E$2840,3,0)</f>
        <v>44987.544085648151</v>
      </c>
      <c r="K403" s="15" t="s">
        <v>45</v>
      </c>
      <c r="L403" s="16">
        <f>VLOOKUP(C403,ACTAS!$D:$L,9,FALSE)</f>
        <v>6</v>
      </c>
    </row>
    <row r="404" spans="1:12" hidden="1">
      <c r="A404" s="11">
        <v>1639</v>
      </c>
      <c r="B404" s="12" t="s">
        <v>3129</v>
      </c>
      <c r="C404" s="12">
        <v>52194870</v>
      </c>
      <c r="D404" s="12" t="s">
        <v>3130</v>
      </c>
      <c r="E404" s="12" t="s">
        <v>2341</v>
      </c>
      <c r="F404" s="12" t="s">
        <v>59</v>
      </c>
      <c r="G404" s="12" t="s">
        <v>44</v>
      </c>
      <c r="H404" s="13">
        <v>83000000</v>
      </c>
      <c r="I404" s="13">
        <v>83000000</v>
      </c>
      <c r="J404" s="14">
        <f>VLOOKUP(C404,[1]Hoja1!$C$4:$E$2840,3,0)</f>
        <v>44987.549050925925</v>
      </c>
      <c r="K404" s="15" t="s">
        <v>45</v>
      </c>
      <c r="L404" s="16">
        <f>VLOOKUP(C404,ACTAS!$D:$L,9,FALSE)</f>
        <v>4</v>
      </c>
    </row>
    <row r="405" spans="1:12" hidden="1">
      <c r="A405" s="11">
        <v>1640</v>
      </c>
      <c r="B405" s="12" t="s">
        <v>3131</v>
      </c>
      <c r="C405" s="12">
        <v>79187531</v>
      </c>
      <c r="D405" s="12" t="s">
        <v>3132</v>
      </c>
      <c r="E405" s="12" t="s">
        <v>2341</v>
      </c>
      <c r="F405" s="12" t="s">
        <v>38</v>
      </c>
      <c r="G405" s="12" t="s">
        <v>44</v>
      </c>
      <c r="H405" s="13">
        <v>55000000</v>
      </c>
      <c r="I405" s="13">
        <v>55000000</v>
      </c>
      <c r="J405" s="14">
        <f>VLOOKUP(C405,[1]Hoja1!$C$4:$E$2840,3,0)</f>
        <v>44987.55027777778</v>
      </c>
      <c r="K405" s="15" t="s">
        <v>45</v>
      </c>
      <c r="L405" s="16">
        <f>VLOOKUP(C405,ACTAS!$D:$L,9,FALSE)</f>
        <v>4</v>
      </c>
    </row>
    <row r="406" spans="1:12" hidden="1">
      <c r="A406" s="11">
        <v>1641</v>
      </c>
      <c r="B406" s="12" t="s">
        <v>3133</v>
      </c>
      <c r="C406" s="12">
        <v>1122131621</v>
      </c>
      <c r="D406" s="12" t="s">
        <v>3134</v>
      </c>
      <c r="E406" s="12" t="s">
        <v>2341</v>
      </c>
      <c r="F406" s="12" t="s">
        <v>38</v>
      </c>
      <c r="G406" s="12" t="s">
        <v>44</v>
      </c>
      <c r="H406" s="13">
        <v>19000000</v>
      </c>
      <c r="I406" s="13">
        <v>19000000</v>
      </c>
      <c r="J406" s="14">
        <f>VLOOKUP(C406,[1]Hoja1!$C$4:$E$2840,3,0)</f>
        <v>44987.563703703701</v>
      </c>
      <c r="K406" s="15" t="s">
        <v>54</v>
      </c>
      <c r="L406" s="16">
        <f>VLOOKUP(C406,ACTAS!$D:$L,9,FALSE)</f>
        <v>5</v>
      </c>
    </row>
    <row r="407" spans="1:12" hidden="1">
      <c r="A407" s="11">
        <v>1642</v>
      </c>
      <c r="B407" s="12" t="s">
        <v>3135</v>
      </c>
      <c r="C407" s="12">
        <v>80041619</v>
      </c>
      <c r="D407" s="12" t="s">
        <v>3136</v>
      </c>
      <c r="E407" s="12" t="s">
        <v>2341</v>
      </c>
      <c r="F407" s="12" t="s">
        <v>59</v>
      </c>
      <c r="G407" s="12" t="s">
        <v>44</v>
      </c>
      <c r="H407" s="13">
        <v>150000000</v>
      </c>
      <c r="I407" s="13">
        <v>150000000</v>
      </c>
      <c r="J407" s="14">
        <f>VLOOKUP(C407,[1]Hoja1!$C$4:$E$2840,3,0)</f>
        <v>44987.571238425924</v>
      </c>
      <c r="K407" s="15" t="s">
        <v>54</v>
      </c>
      <c r="L407" s="16">
        <f>VLOOKUP(C407,ACTAS!$D:$L,9,FALSE)</f>
        <v>4</v>
      </c>
    </row>
    <row r="408" spans="1:12" hidden="1">
      <c r="A408" s="11">
        <v>1643</v>
      </c>
      <c r="B408" s="12" t="s">
        <v>3137</v>
      </c>
      <c r="C408" s="12">
        <v>1122649957</v>
      </c>
      <c r="D408" s="12" t="s">
        <v>3138</v>
      </c>
      <c r="E408" s="12" t="s">
        <v>2341</v>
      </c>
      <c r="F408" s="12" t="s">
        <v>52</v>
      </c>
      <c r="G408" s="12" t="s">
        <v>44</v>
      </c>
      <c r="H408" s="13">
        <v>33000000</v>
      </c>
      <c r="I408" s="13">
        <v>33000000</v>
      </c>
      <c r="J408" s="14">
        <f>VLOOKUP(C408,[1]Hoja1!$C$4:$E$2840,3,0)</f>
        <v>44987.573263888888</v>
      </c>
      <c r="K408" s="15" t="s">
        <v>54</v>
      </c>
      <c r="L408" s="16">
        <f>VLOOKUP(C408,ACTAS!$D:$L,9,FALSE)</f>
        <v>5</v>
      </c>
    </row>
    <row r="409" spans="1:12" hidden="1">
      <c r="A409" s="11">
        <v>1644</v>
      </c>
      <c r="B409" s="12" t="s">
        <v>3139</v>
      </c>
      <c r="C409" s="12">
        <v>80433094</v>
      </c>
      <c r="D409" s="12" t="s">
        <v>3140</v>
      </c>
      <c r="E409" s="12" t="s">
        <v>2341</v>
      </c>
      <c r="F409" s="12" t="s">
        <v>59</v>
      </c>
      <c r="G409" s="12" t="s">
        <v>44</v>
      </c>
      <c r="H409" s="13">
        <v>60000000</v>
      </c>
      <c r="I409" s="13">
        <v>60000000</v>
      </c>
      <c r="J409" s="14">
        <f>VLOOKUP(C409,[1]Hoja1!$C$4:$E$2840,3,0)</f>
        <v>44987.575671296298</v>
      </c>
      <c r="K409" s="15" t="s">
        <v>45</v>
      </c>
      <c r="L409" s="16">
        <f>VLOOKUP(C409,ACTAS!$D:$L,9,FALSE)</f>
        <v>4</v>
      </c>
    </row>
    <row r="410" spans="1:12" hidden="1">
      <c r="A410" s="11">
        <v>1645</v>
      </c>
      <c r="B410" s="12" t="s">
        <v>3141</v>
      </c>
      <c r="C410" s="12">
        <v>1014227242</v>
      </c>
      <c r="D410" s="12" t="s">
        <v>3142</v>
      </c>
      <c r="E410" s="12" t="s">
        <v>2341</v>
      </c>
      <c r="F410" s="12" t="s">
        <v>38</v>
      </c>
      <c r="G410" s="12" t="s">
        <v>53</v>
      </c>
      <c r="H410" s="13">
        <v>6000000</v>
      </c>
      <c r="I410" s="13">
        <v>6000000</v>
      </c>
      <c r="J410" s="14">
        <f>VLOOKUP(C410,[1]Hoja1!$C$4:$E$2840,3,0)</f>
        <v>44987.575914351852</v>
      </c>
      <c r="K410" s="15" t="s">
        <v>54</v>
      </c>
      <c r="L410" s="16">
        <f>VLOOKUP(C410,ACTAS!$D:$L,9,FALSE)</f>
        <v>5</v>
      </c>
    </row>
    <row r="411" spans="1:12" ht="24" hidden="1">
      <c r="A411" s="11">
        <v>1646</v>
      </c>
      <c r="B411" s="12" t="s">
        <v>3143</v>
      </c>
      <c r="C411" s="12">
        <v>23783756</v>
      </c>
      <c r="D411" s="12" t="s">
        <v>3144</v>
      </c>
      <c r="E411" s="12" t="s">
        <v>2341</v>
      </c>
      <c r="F411" s="12" t="s">
        <v>59</v>
      </c>
      <c r="G411" s="12" t="s">
        <v>49</v>
      </c>
      <c r="H411" s="13">
        <v>150000000</v>
      </c>
      <c r="I411" s="13">
        <v>150000000</v>
      </c>
      <c r="J411" s="14">
        <f>VLOOKUP(C411,[1]Hoja1!$C$4:$E$2840,3,0)</f>
        <v>44987.577719907407</v>
      </c>
      <c r="K411" s="15" t="s">
        <v>54</v>
      </c>
      <c r="L411" s="16">
        <f>VLOOKUP(C411,ACTAS!$D:$L,9,FALSE)</f>
        <v>4</v>
      </c>
    </row>
    <row r="412" spans="1:12" hidden="1">
      <c r="A412" s="11">
        <v>1647</v>
      </c>
      <c r="B412" s="12" t="s">
        <v>3145</v>
      </c>
      <c r="C412" s="12">
        <v>11413267</v>
      </c>
      <c r="D412" s="12" t="s">
        <v>3146</v>
      </c>
      <c r="E412" s="12" t="s">
        <v>2341</v>
      </c>
      <c r="F412" s="12" t="s">
        <v>38</v>
      </c>
      <c r="G412" s="12" t="s">
        <v>53</v>
      </c>
      <c r="H412" s="13">
        <v>5000000</v>
      </c>
      <c r="I412" s="13">
        <v>5000000</v>
      </c>
      <c r="J412" s="14">
        <f>VLOOKUP(C412,[1]Hoja1!$C$4:$E$2840,3,0)</f>
        <v>44987.579756944448</v>
      </c>
      <c r="K412" s="15" t="s">
        <v>54</v>
      </c>
      <c r="L412" s="16">
        <f>VLOOKUP(C412,ACTAS!$D:$L,9,FALSE)</f>
        <v>5</v>
      </c>
    </row>
    <row r="413" spans="1:12" hidden="1">
      <c r="A413" s="11">
        <v>1648</v>
      </c>
      <c r="B413" s="12" t="s">
        <v>3147</v>
      </c>
      <c r="C413" s="12">
        <v>75103031</v>
      </c>
      <c r="D413" s="12" t="s">
        <v>3148</v>
      </c>
      <c r="E413" s="12" t="s">
        <v>2341</v>
      </c>
      <c r="F413" s="12" t="s">
        <v>48</v>
      </c>
      <c r="G413" s="12" t="s">
        <v>53</v>
      </c>
      <c r="H413" s="13">
        <v>10000000</v>
      </c>
      <c r="I413" s="13">
        <v>10000000</v>
      </c>
      <c r="J413" s="14">
        <f>VLOOKUP(C413,[1]Hoja1!$C$4:$E$2840,3,0)</f>
        <v>44987.581145833334</v>
      </c>
      <c r="K413" s="15" t="s">
        <v>54</v>
      </c>
      <c r="L413" s="16">
        <f>VLOOKUP(C413,ACTAS!$D:$L,9,FALSE)</f>
        <v>5</v>
      </c>
    </row>
    <row r="414" spans="1:12" hidden="1">
      <c r="A414" s="11">
        <v>1649</v>
      </c>
      <c r="B414" s="12" t="s">
        <v>3149</v>
      </c>
      <c r="C414" s="12">
        <v>1031120565</v>
      </c>
      <c r="D414" s="12" t="s">
        <v>3150</v>
      </c>
      <c r="E414" s="12" t="s">
        <v>2341</v>
      </c>
      <c r="F414" s="12" t="s">
        <v>38</v>
      </c>
      <c r="G414" s="12" t="s">
        <v>44</v>
      </c>
      <c r="H414" s="13">
        <v>47000000</v>
      </c>
      <c r="I414" s="13">
        <v>47000000</v>
      </c>
      <c r="J414" s="14">
        <f>VLOOKUP(C414,[1]Hoja1!$C$4:$E$2840,3,0)</f>
        <v>44987.593761574077</v>
      </c>
      <c r="K414" s="15" t="s">
        <v>54</v>
      </c>
      <c r="L414" s="16">
        <f>VLOOKUP(C414,ACTAS!$D:$L,9,FALSE)</f>
        <v>7</v>
      </c>
    </row>
    <row r="415" spans="1:12" hidden="1">
      <c r="A415" s="11">
        <v>1650</v>
      </c>
      <c r="B415" s="12" t="s">
        <v>3151</v>
      </c>
      <c r="C415" s="12">
        <v>1054995068</v>
      </c>
      <c r="D415" s="12" t="s">
        <v>3152</v>
      </c>
      <c r="E415" s="12" t="s">
        <v>2341</v>
      </c>
      <c r="F415" s="12" t="s">
        <v>59</v>
      </c>
      <c r="G415" s="12" t="s">
        <v>44</v>
      </c>
      <c r="H415" s="13">
        <v>49000000</v>
      </c>
      <c r="I415" s="13">
        <v>49000000</v>
      </c>
      <c r="J415" s="14">
        <f>VLOOKUP(C415,[1]Hoja1!$C$4:$E$2840,3,0)</f>
        <v>44987.596898148149</v>
      </c>
      <c r="K415" s="15" t="s">
        <v>54</v>
      </c>
      <c r="L415" s="16">
        <f>VLOOKUP(C415,ACTAS!$D:$L,9,FALSE)</f>
        <v>5</v>
      </c>
    </row>
    <row r="416" spans="1:12" hidden="1">
      <c r="A416" s="11">
        <v>1651</v>
      </c>
      <c r="B416" s="12" t="s">
        <v>3153</v>
      </c>
      <c r="C416" s="12">
        <v>1055553213</v>
      </c>
      <c r="D416" s="12" t="s">
        <v>3154</v>
      </c>
      <c r="E416" s="12" t="s">
        <v>2341</v>
      </c>
      <c r="F416" s="12" t="s">
        <v>59</v>
      </c>
      <c r="G416" s="12" t="s">
        <v>53</v>
      </c>
      <c r="H416" s="13">
        <v>5000000</v>
      </c>
      <c r="I416" s="13">
        <v>5000000</v>
      </c>
      <c r="J416" s="14">
        <f>VLOOKUP(C416,[1]Hoja1!$C$4:$E$2840,3,0)</f>
        <v>44987.598622685182</v>
      </c>
      <c r="K416" s="15" t="s">
        <v>54</v>
      </c>
      <c r="L416" s="16">
        <f>VLOOKUP(C416,ACTAS!$D:$L,9,FALSE)</f>
        <v>6</v>
      </c>
    </row>
    <row r="417" spans="1:12" hidden="1">
      <c r="A417" s="11">
        <v>1652</v>
      </c>
      <c r="B417" s="12" t="s">
        <v>3155</v>
      </c>
      <c r="C417" s="12">
        <v>1020436917</v>
      </c>
      <c r="D417" s="12" t="s">
        <v>3156</v>
      </c>
      <c r="E417" s="12" t="s">
        <v>2341</v>
      </c>
      <c r="F417" s="12" t="s">
        <v>59</v>
      </c>
      <c r="G417" s="12" t="s">
        <v>53</v>
      </c>
      <c r="H417" s="13">
        <v>10000000</v>
      </c>
      <c r="I417" s="13">
        <v>10000000</v>
      </c>
      <c r="J417" s="14">
        <f>VLOOKUP(C417,[1]Hoja1!$C$4:$E$2840,3,0)</f>
        <v>44987.601099537038</v>
      </c>
      <c r="K417" s="15" t="s">
        <v>54</v>
      </c>
      <c r="L417" s="16">
        <f>VLOOKUP(C417,ACTAS!$D:$L,9,FALSE)</f>
        <v>7</v>
      </c>
    </row>
    <row r="418" spans="1:12" hidden="1">
      <c r="A418" s="11">
        <v>1653</v>
      </c>
      <c r="B418" s="12" t="s">
        <v>3157</v>
      </c>
      <c r="C418" s="12">
        <v>1019014332</v>
      </c>
      <c r="D418" s="12" t="s">
        <v>3158</v>
      </c>
      <c r="E418" s="12" t="s">
        <v>2341</v>
      </c>
      <c r="F418" s="12" t="s">
        <v>52</v>
      </c>
      <c r="G418" s="12" t="s">
        <v>53</v>
      </c>
      <c r="H418" s="13">
        <v>10000000</v>
      </c>
      <c r="I418" s="13">
        <v>10000000</v>
      </c>
      <c r="J418" s="14">
        <f>VLOOKUP(C418,[1]Hoja1!$C$4:$E$2840,3,0)</f>
        <v>44987.601655092592</v>
      </c>
      <c r="K418" s="15" t="s">
        <v>54</v>
      </c>
      <c r="L418" s="16">
        <f>VLOOKUP(C418,ACTAS!$D:$L,9,FALSE)</f>
        <v>5</v>
      </c>
    </row>
    <row r="419" spans="1:12" hidden="1">
      <c r="A419" s="11">
        <v>1654</v>
      </c>
      <c r="B419" s="12" t="s">
        <v>3159</v>
      </c>
      <c r="C419" s="12">
        <v>43925242</v>
      </c>
      <c r="D419" s="12" t="s">
        <v>3160</v>
      </c>
      <c r="E419" s="12" t="s">
        <v>2341</v>
      </c>
      <c r="F419" s="12" t="s">
        <v>38</v>
      </c>
      <c r="G419" s="12" t="s">
        <v>53</v>
      </c>
      <c r="H419" s="13">
        <v>10000000</v>
      </c>
      <c r="I419" s="13">
        <v>10000000</v>
      </c>
      <c r="J419" s="14">
        <f>VLOOKUP(C419,[1]Hoja1!$C$4:$E$2840,3,0)</f>
        <v>44987.606805555559</v>
      </c>
      <c r="K419" s="15" t="s">
        <v>54</v>
      </c>
      <c r="L419" s="16">
        <f>VLOOKUP(C419,ACTAS!$D:$L,9,FALSE)</f>
        <v>6</v>
      </c>
    </row>
    <row r="420" spans="1:12">
      <c r="A420" s="11">
        <v>1655</v>
      </c>
      <c r="B420" s="12" t="s">
        <v>3161</v>
      </c>
      <c r="C420" s="12">
        <v>88156970</v>
      </c>
      <c r="D420" s="12" t="s">
        <v>3162</v>
      </c>
      <c r="E420" s="12" t="s">
        <v>2341</v>
      </c>
      <c r="F420" s="12" t="s">
        <v>52</v>
      </c>
      <c r="G420" s="12" t="s">
        <v>44</v>
      </c>
      <c r="H420" s="13">
        <v>80000000</v>
      </c>
      <c r="I420" s="13">
        <v>80000000</v>
      </c>
      <c r="J420" s="14">
        <f>VLOOKUP(C420,[1]Hoja1!$C$4:$E$2840,3,0)</f>
        <v>44987.616597222222</v>
      </c>
      <c r="K420" s="15" t="s">
        <v>45</v>
      </c>
      <c r="L420" s="16">
        <f>VLOOKUP(C420,ACTAS!$D:$L,9,FALSE)</f>
        <v>6</v>
      </c>
    </row>
    <row r="421" spans="1:12" ht="24" hidden="1">
      <c r="A421" s="11">
        <v>1656</v>
      </c>
      <c r="B421" s="12" t="s">
        <v>3163</v>
      </c>
      <c r="C421" s="12">
        <v>79169735</v>
      </c>
      <c r="D421" s="12" t="s">
        <v>3164</v>
      </c>
      <c r="E421" s="12" t="s">
        <v>2341</v>
      </c>
      <c r="F421" s="12" t="s">
        <v>52</v>
      </c>
      <c r="G421" s="12" t="s">
        <v>49</v>
      </c>
      <c r="H421" s="13">
        <v>110000000</v>
      </c>
      <c r="I421" s="13">
        <v>110000000</v>
      </c>
      <c r="J421" s="14">
        <f>VLOOKUP(C421,[1]Hoja1!$C$4:$E$2840,3,0)</f>
        <v>44987.617280092592</v>
      </c>
      <c r="K421" s="15" t="s">
        <v>54</v>
      </c>
      <c r="L421" s="16">
        <f>VLOOKUP(C421,ACTAS!$D:$L,9,FALSE)</f>
        <v>4</v>
      </c>
    </row>
    <row r="422" spans="1:12" hidden="1">
      <c r="A422" s="11">
        <v>1657</v>
      </c>
      <c r="B422" s="12" t="s">
        <v>3165</v>
      </c>
      <c r="C422" s="12">
        <v>1033341371</v>
      </c>
      <c r="D422" s="12" t="s">
        <v>3166</v>
      </c>
      <c r="E422" s="12" t="s">
        <v>2341</v>
      </c>
      <c r="F422" s="12" t="s">
        <v>38</v>
      </c>
      <c r="G422" s="12" t="s">
        <v>53</v>
      </c>
      <c r="H422" s="13">
        <v>6000000</v>
      </c>
      <c r="I422" s="13">
        <v>6000000</v>
      </c>
      <c r="J422" s="14">
        <f>VLOOKUP(C422,[1]Hoja1!$C$4:$E$2840,3,0)</f>
        <v>44987.623599537037</v>
      </c>
      <c r="K422" s="15" t="s">
        <v>54</v>
      </c>
      <c r="L422" s="16">
        <f>VLOOKUP(C422,ACTAS!$D:$L,9,FALSE)</f>
        <v>5</v>
      </c>
    </row>
    <row r="423" spans="1:12" hidden="1">
      <c r="A423" s="11">
        <v>1658</v>
      </c>
      <c r="B423" s="12" t="s">
        <v>3167</v>
      </c>
      <c r="C423" s="12">
        <v>6478639</v>
      </c>
      <c r="D423" s="12" t="s">
        <v>3168</v>
      </c>
      <c r="E423" s="12" t="s">
        <v>2341</v>
      </c>
      <c r="F423" s="12" t="s">
        <v>59</v>
      </c>
      <c r="G423" s="12" t="s">
        <v>44</v>
      </c>
      <c r="H423" s="13">
        <v>70000000</v>
      </c>
      <c r="I423" s="13">
        <v>70000000</v>
      </c>
      <c r="J423" s="14">
        <f>VLOOKUP(C423,[1]Hoja1!$C$4:$E$2840,3,0)</f>
        <v>44987.629861111112</v>
      </c>
      <c r="K423" s="15" t="s">
        <v>45</v>
      </c>
      <c r="L423" s="16">
        <f>VLOOKUP(C423,ACTAS!$D:$L,9,FALSE)</f>
        <v>6</v>
      </c>
    </row>
    <row r="424" spans="1:12" hidden="1">
      <c r="A424" s="11">
        <v>1659</v>
      </c>
      <c r="B424" s="12" t="s">
        <v>3169</v>
      </c>
      <c r="C424" s="12">
        <v>13959353</v>
      </c>
      <c r="D424" s="12" t="s">
        <v>3170</v>
      </c>
      <c r="E424" s="12" t="s">
        <v>2341</v>
      </c>
      <c r="F424" s="12" t="s">
        <v>52</v>
      </c>
      <c r="G424" s="12" t="s">
        <v>44</v>
      </c>
      <c r="H424" s="13">
        <v>36000000</v>
      </c>
      <c r="I424" s="13">
        <v>36000000</v>
      </c>
      <c r="J424" s="14">
        <f>VLOOKUP(C424,[1]Hoja1!$C$4:$E$2840,3,0)</f>
        <v>44987.630555555559</v>
      </c>
      <c r="K424" s="15" t="s">
        <v>54</v>
      </c>
      <c r="L424" s="16">
        <f>VLOOKUP(C424,ACTAS!$D:$L,9,FALSE)</f>
        <v>5</v>
      </c>
    </row>
    <row r="425" spans="1:12" hidden="1">
      <c r="A425" s="11">
        <v>1660</v>
      </c>
      <c r="B425" s="12" t="s">
        <v>3171</v>
      </c>
      <c r="C425" s="12">
        <v>79302055</v>
      </c>
      <c r="D425" s="12" t="s">
        <v>3172</v>
      </c>
      <c r="E425" s="12" t="s">
        <v>2341</v>
      </c>
      <c r="F425" s="12" t="s">
        <v>38</v>
      </c>
      <c r="G425" s="12" t="s">
        <v>44</v>
      </c>
      <c r="H425" s="13">
        <v>38000000</v>
      </c>
      <c r="I425" s="13">
        <v>38000000</v>
      </c>
      <c r="J425" s="14">
        <f>VLOOKUP(C425,[1]Hoja1!$C$4:$E$2840,3,0)</f>
        <v>44987.633298611108</v>
      </c>
      <c r="K425" s="15" t="s">
        <v>45</v>
      </c>
      <c r="L425" s="16">
        <f>VLOOKUP(C425,ACTAS!$D:$L,9,FALSE)</f>
        <v>6</v>
      </c>
    </row>
    <row r="426" spans="1:12" hidden="1">
      <c r="A426" s="11">
        <v>1661</v>
      </c>
      <c r="B426" s="12" t="s">
        <v>3173</v>
      </c>
      <c r="C426" s="12">
        <v>12237544</v>
      </c>
      <c r="D426" s="12" t="s">
        <v>3174</v>
      </c>
      <c r="E426" s="12" t="s">
        <v>2341</v>
      </c>
      <c r="F426" s="12" t="s">
        <v>38</v>
      </c>
      <c r="G426" s="12" t="s">
        <v>44</v>
      </c>
      <c r="H426" s="13">
        <v>50000000</v>
      </c>
      <c r="I426" s="13">
        <v>50000000</v>
      </c>
      <c r="J426" s="14">
        <f>VLOOKUP(C426,[1]Hoja1!$C$4:$E$2840,3,0)</f>
        <v>44987.635462962964</v>
      </c>
      <c r="K426" s="15" t="s">
        <v>45</v>
      </c>
      <c r="L426" s="16">
        <f>VLOOKUP(C426,ACTAS!$D:$L,9,FALSE)</f>
        <v>6</v>
      </c>
    </row>
    <row r="427" spans="1:12" hidden="1">
      <c r="A427" s="11">
        <v>1662</v>
      </c>
      <c r="B427" s="12" t="s">
        <v>3175</v>
      </c>
      <c r="C427" s="12">
        <v>79986603</v>
      </c>
      <c r="D427" s="12" t="s">
        <v>3176</v>
      </c>
      <c r="E427" s="12" t="s">
        <v>2341</v>
      </c>
      <c r="F427" s="12" t="s">
        <v>38</v>
      </c>
      <c r="G427" s="12" t="s">
        <v>44</v>
      </c>
      <c r="H427" s="13">
        <v>83000000</v>
      </c>
      <c r="I427" s="13">
        <v>83000000</v>
      </c>
      <c r="J427" s="14">
        <f>VLOOKUP(C427,[1]Hoja1!$C$4:$E$2840,3,0)</f>
        <v>44987.638564814813</v>
      </c>
      <c r="K427" s="15" t="s">
        <v>45</v>
      </c>
      <c r="L427" s="16">
        <f>VLOOKUP(C427,ACTAS!$D:$L,9,FALSE)</f>
        <v>6</v>
      </c>
    </row>
    <row r="428" spans="1:12" hidden="1">
      <c r="A428" s="11">
        <v>1663</v>
      </c>
      <c r="B428" s="12" t="s">
        <v>3177</v>
      </c>
      <c r="C428" s="12">
        <v>1032070299</v>
      </c>
      <c r="D428" s="12" t="s">
        <v>3178</v>
      </c>
      <c r="E428" s="12" t="s">
        <v>2341</v>
      </c>
      <c r="F428" s="12" t="s">
        <v>59</v>
      </c>
      <c r="G428" s="12" t="s">
        <v>53</v>
      </c>
      <c r="H428" s="13">
        <v>5000000</v>
      </c>
      <c r="I428" s="13">
        <v>5000000</v>
      </c>
      <c r="J428" s="14">
        <f>VLOOKUP(C428,[1]Hoja1!$C$4:$E$2840,3,0)</f>
        <v>44987.642268518517</v>
      </c>
      <c r="K428" s="15" t="s">
        <v>54</v>
      </c>
      <c r="L428" s="16">
        <f>VLOOKUP(C428,ACTAS!$D:$L,9,FALSE)</f>
        <v>4</v>
      </c>
    </row>
    <row r="429" spans="1:12" hidden="1">
      <c r="A429" s="11">
        <v>1664</v>
      </c>
      <c r="B429" s="12" t="s">
        <v>3179</v>
      </c>
      <c r="C429" s="12">
        <v>79777706</v>
      </c>
      <c r="D429" s="12" t="s">
        <v>3180</v>
      </c>
      <c r="E429" s="12" t="s">
        <v>2341</v>
      </c>
      <c r="F429" s="12" t="s">
        <v>59</v>
      </c>
      <c r="G429" s="12" t="s">
        <v>44</v>
      </c>
      <c r="H429" s="13">
        <v>64000000</v>
      </c>
      <c r="I429" s="13">
        <v>64000000</v>
      </c>
      <c r="J429" s="14">
        <f>VLOOKUP(C429,[1]Hoja1!$C$4:$E$2840,3,0)</f>
        <v>44987.645173611112</v>
      </c>
      <c r="K429" s="15" t="s">
        <v>45</v>
      </c>
      <c r="L429" s="16">
        <f>VLOOKUP(C429,ACTAS!$D:$L,9,FALSE)</f>
        <v>7</v>
      </c>
    </row>
    <row r="430" spans="1:12" ht="24" hidden="1">
      <c r="A430" s="11">
        <v>1665</v>
      </c>
      <c r="B430" s="12" t="s">
        <v>3181</v>
      </c>
      <c r="C430" s="12">
        <v>79768015</v>
      </c>
      <c r="D430" s="12" t="s">
        <v>3182</v>
      </c>
      <c r="E430" s="12" t="s">
        <v>2341</v>
      </c>
      <c r="F430" s="12" t="s">
        <v>59</v>
      </c>
      <c r="G430" s="12" t="s">
        <v>49</v>
      </c>
      <c r="H430" s="13">
        <v>52000000</v>
      </c>
      <c r="I430" s="13">
        <v>52000000</v>
      </c>
      <c r="J430" s="14">
        <f>VLOOKUP(C430,[1]Hoja1!$C$4:$E$2840,3,0)</f>
        <v>44987.647638888891</v>
      </c>
      <c r="K430" s="15" t="s">
        <v>54</v>
      </c>
      <c r="L430" s="16">
        <f>VLOOKUP(C430,ACTAS!$D:$L,9,FALSE)</f>
        <v>4</v>
      </c>
    </row>
    <row r="431" spans="1:12" ht="24" hidden="1">
      <c r="A431" s="11">
        <v>1666</v>
      </c>
      <c r="B431" s="12" t="s">
        <v>3183</v>
      </c>
      <c r="C431" s="12">
        <v>9910480</v>
      </c>
      <c r="D431" s="12" t="s">
        <v>3184</v>
      </c>
      <c r="E431" s="12" t="s">
        <v>2341</v>
      </c>
      <c r="F431" s="12" t="s">
        <v>48</v>
      </c>
      <c r="G431" s="12" t="s">
        <v>49</v>
      </c>
      <c r="H431" s="13">
        <v>11000000</v>
      </c>
      <c r="I431" s="13">
        <v>11000000</v>
      </c>
      <c r="J431" s="14">
        <f>VLOOKUP(C431,[1]Hoja1!$C$4:$E$2840,3,0)</f>
        <v>44987.648460648146</v>
      </c>
      <c r="K431" s="15" t="s">
        <v>54</v>
      </c>
      <c r="L431" s="16">
        <f>VLOOKUP(C431,ACTAS!$D:$L,9,FALSE)</f>
        <v>5</v>
      </c>
    </row>
    <row r="432" spans="1:12" hidden="1">
      <c r="A432" s="11">
        <v>1667</v>
      </c>
      <c r="B432" s="12" t="s">
        <v>3185</v>
      </c>
      <c r="C432" s="12">
        <v>1075212886</v>
      </c>
      <c r="D432" s="12" t="s">
        <v>3186</v>
      </c>
      <c r="E432" s="12" t="s">
        <v>2341</v>
      </c>
      <c r="F432" s="12" t="s">
        <v>59</v>
      </c>
      <c r="G432" s="12" t="s">
        <v>44</v>
      </c>
      <c r="H432" s="13">
        <v>82000000</v>
      </c>
      <c r="I432" s="13">
        <v>82000000</v>
      </c>
      <c r="J432" s="14">
        <f>VLOOKUP(C432,[1]Hoja1!$C$4:$E$2840,3,0)</f>
        <v>44987.648981481485</v>
      </c>
      <c r="K432" s="15" t="s">
        <v>54</v>
      </c>
      <c r="L432" s="16">
        <f>VLOOKUP(C432,ACTAS!$D:$L,9,FALSE)</f>
        <v>6</v>
      </c>
    </row>
    <row r="433" spans="1:12" hidden="1">
      <c r="A433" s="11">
        <v>1668</v>
      </c>
      <c r="B433" s="12" t="s">
        <v>3187</v>
      </c>
      <c r="C433" s="12">
        <v>1110465069</v>
      </c>
      <c r="D433" s="12" t="s">
        <v>3188</v>
      </c>
      <c r="E433" s="12" t="s">
        <v>2341</v>
      </c>
      <c r="F433" s="12" t="s">
        <v>59</v>
      </c>
      <c r="G433" s="12" t="s">
        <v>44</v>
      </c>
      <c r="H433" s="13">
        <v>40000000</v>
      </c>
      <c r="I433" s="13">
        <v>40000000</v>
      </c>
      <c r="J433" s="14">
        <f>VLOOKUP(C433,[1]Hoja1!$C$4:$E$2840,3,0)</f>
        <v>44987.654560185183</v>
      </c>
      <c r="K433" s="15" t="s">
        <v>54</v>
      </c>
      <c r="L433" s="16">
        <f>VLOOKUP(C433,ACTAS!$D:$L,9,FALSE)</f>
        <v>4</v>
      </c>
    </row>
    <row r="434" spans="1:12" hidden="1">
      <c r="A434" s="11">
        <v>1669</v>
      </c>
      <c r="B434" s="12" t="s">
        <v>3189</v>
      </c>
      <c r="C434" s="12">
        <v>78763857</v>
      </c>
      <c r="D434" s="12" t="s">
        <v>3190</v>
      </c>
      <c r="E434" s="12" t="s">
        <v>2341</v>
      </c>
      <c r="F434" s="12" t="s">
        <v>52</v>
      </c>
      <c r="G434" s="12" t="s">
        <v>44</v>
      </c>
      <c r="H434" s="13">
        <v>60000000</v>
      </c>
      <c r="I434" s="13">
        <v>60000000</v>
      </c>
      <c r="J434" s="14">
        <f>VLOOKUP(C434,[1]Hoja1!$C$4:$E$2840,3,0)</f>
        <v>44987.654814814814</v>
      </c>
      <c r="K434" s="15" t="s">
        <v>54</v>
      </c>
      <c r="L434" s="16">
        <f>VLOOKUP(C434,ACTAS!$D:$L,9,FALSE)</f>
        <v>7</v>
      </c>
    </row>
    <row r="435" spans="1:12" hidden="1">
      <c r="A435" s="11">
        <v>1670</v>
      </c>
      <c r="B435" s="12" t="s">
        <v>3191</v>
      </c>
      <c r="C435" s="12">
        <v>80932614</v>
      </c>
      <c r="D435" s="12" t="s">
        <v>3192</v>
      </c>
      <c r="E435" s="12" t="s">
        <v>2341</v>
      </c>
      <c r="F435" s="12" t="s">
        <v>52</v>
      </c>
      <c r="G435" s="12" t="s">
        <v>53</v>
      </c>
      <c r="H435" s="13">
        <v>7000000</v>
      </c>
      <c r="I435" s="13">
        <v>7000000</v>
      </c>
      <c r="J435" s="14">
        <f>VLOOKUP(C435,[1]Hoja1!$C$4:$E$2840,3,0)</f>
        <v>44987.65556712963</v>
      </c>
      <c r="K435" s="15" t="s">
        <v>54</v>
      </c>
      <c r="L435" s="16">
        <f>VLOOKUP(C435,ACTAS!$D:$L,9,FALSE)</f>
        <v>5</v>
      </c>
    </row>
    <row r="436" spans="1:12" ht="24" hidden="1">
      <c r="A436" s="11">
        <v>1671</v>
      </c>
      <c r="B436" s="12" t="s">
        <v>3193</v>
      </c>
      <c r="C436" s="12">
        <v>80148746</v>
      </c>
      <c r="D436" s="12" t="s">
        <v>146</v>
      </c>
      <c r="E436" s="12" t="s">
        <v>2341</v>
      </c>
      <c r="F436" s="12" t="s">
        <v>52</v>
      </c>
      <c r="G436" s="12" t="s">
        <v>49</v>
      </c>
      <c r="H436" s="13">
        <v>30000000</v>
      </c>
      <c r="I436" s="13">
        <v>30000000</v>
      </c>
      <c r="J436" s="14">
        <f>VLOOKUP(C436,[1]Hoja1!$C$4:$E$2840,3,0)</f>
        <v>44986.560486111113</v>
      </c>
      <c r="K436" s="15" t="s">
        <v>54</v>
      </c>
      <c r="L436" s="16">
        <f>VLOOKUP(C436,ACTAS!$D:$L,9,FALSE)</f>
        <v>7</v>
      </c>
    </row>
    <row r="437" spans="1:12" hidden="1">
      <c r="A437" s="11">
        <v>1672</v>
      </c>
      <c r="B437" s="12" t="s">
        <v>3194</v>
      </c>
      <c r="C437" s="12">
        <v>80144332</v>
      </c>
      <c r="D437" s="12" t="s">
        <v>3195</v>
      </c>
      <c r="E437" s="12" t="s">
        <v>2341</v>
      </c>
      <c r="F437" s="12" t="s">
        <v>48</v>
      </c>
      <c r="G437" s="12" t="s">
        <v>44</v>
      </c>
      <c r="H437" s="13">
        <v>45000000</v>
      </c>
      <c r="I437" s="13">
        <v>45000000</v>
      </c>
      <c r="J437" s="14">
        <f>VLOOKUP(C437,[1]Hoja1!$C$4:$E$2840,3,0)</f>
        <v>44987.666585648149</v>
      </c>
      <c r="K437" s="15" t="s">
        <v>54</v>
      </c>
      <c r="L437" s="16">
        <f>VLOOKUP(C437,ACTAS!$D:$L,9,FALSE)</f>
        <v>5</v>
      </c>
    </row>
    <row r="438" spans="1:12" hidden="1">
      <c r="A438" s="11">
        <v>1673</v>
      </c>
      <c r="B438" s="12" t="s">
        <v>3196</v>
      </c>
      <c r="C438" s="12">
        <v>1015993696</v>
      </c>
      <c r="D438" s="12" t="s">
        <v>3197</v>
      </c>
      <c r="E438" s="12" t="s">
        <v>2341</v>
      </c>
      <c r="F438" s="12" t="s">
        <v>38</v>
      </c>
      <c r="G438" s="12" t="s">
        <v>44</v>
      </c>
      <c r="H438" s="13">
        <v>35000000</v>
      </c>
      <c r="I438" s="13">
        <v>35000000</v>
      </c>
      <c r="J438" s="14">
        <f>VLOOKUP(C438,[1]Hoja1!$C$4:$E$2840,3,0)</f>
        <v>44987.670416666668</v>
      </c>
      <c r="K438" s="15" t="s">
        <v>54</v>
      </c>
      <c r="L438" s="16">
        <f>VLOOKUP(C438,ACTAS!$D:$L,9,FALSE)</f>
        <v>6</v>
      </c>
    </row>
    <row r="439" spans="1:12" ht="24">
      <c r="A439" s="11">
        <v>1674</v>
      </c>
      <c r="B439" s="12" t="s">
        <v>3198</v>
      </c>
      <c r="C439" s="12">
        <v>59824709</v>
      </c>
      <c r="D439" s="12" t="s">
        <v>3199</v>
      </c>
      <c r="E439" s="12" t="s">
        <v>2341</v>
      </c>
      <c r="F439" s="12" t="s">
        <v>59</v>
      </c>
      <c r="G439" s="12" t="s">
        <v>44</v>
      </c>
      <c r="H439" s="13">
        <v>80000000</v>
      </c>
      <c r="I439" s="13">
        <v>80000000</v>
      </c>
      <c r="J439" s="14">
        <f>VLOOKUP(C439,[1]Hoja1!$C$4:$E$2840,3,0)</f>
        <v>44987.674432870372</v>
      </c>
      <c r="K439" s="15" t="s">
        <v>45</v>
      </c>
      <c r="L439" s="16">
        <f>VLOOKUP(C439,ACTAS!$D:$L,9,FALSE)</f>
        <v>7</v>
      </c>
    </row>
    <row r="440" spans="1:12" hidden="1">
      <c r="A440" s="11">
        <v>1675</v>
      </c>
      <c r="B440" s="12" t="s">
        <v>3200</v>
      </c>
      <c r="C440" s="12">
        <v>41607497</v>
      </c>
      <c r="D440" s="12" t="s">
        <v>3201</v>
      </c>
      <c r="E440" s="12" t="s">
        <v>2341</v>
      </c>
      <c r="F440" s="12" t="s">
        <v>52</v>
      </c>
      <c r="G440" s="12" t="s">
        <v>53</v>
      </c>
      <c r="H440" s="13">
        <v>6000000</v>
      </c>
      <c r="I440" s="13">
        <v>6000000</v>
      </c>
      <c r="J440" s="14">
        <f>VLOOKUP(C440,[1]Hoja1!$C$4:$E$2840,3,0)</f>
        <v>44987.675509259258</v>
      </c>
      <c r="K440" s="15" t="s">
        <v>84</v>
      </c>
      <c r="L440" s="16">
        <f>VLOOKUP(C440,ACTAS!$D:$L,9,FALSE)</f>
        <v>6</v>
      </c>
    </row>
    <row r="441" spans="1:12" ht="24" hidden="1">
      <c r="A441" s="11">
        <v>1676</v>
      </c>
      <c r="B441" s="12" t="s">
        <v>3202</v>
      </c>
      <c r="C441" s="12">
        <v>10303189</v>
      </c>
      <c r="D441" s="12" t="s">
        <v>3203</v>
      </c>
      <c r="E441" s="12" t="s">
        <v>2341</v>
      </c>
      <c r="F441" s="12" t="s">
        <v>38</v>
      </c>
      <c r="G441" s="12" t="s">
        <v>49</v>
      </c>
      <c r="H441" s="13">
        <v>26000000</v>
      </c>
      <c r="I441" s="13">
        <v>26000000</v>
      </c>
      <c r="J441" s="14">
        <f>VLOOKUP(C441,[1]Hoja1!$C$4:$E$2840,3,0)</f>
        <v>44987.677291666667</v>
      </c>
      <c r="K441" s="15" t="s">
        <v>54</v>
      </c>
      <c r="L441" s="16">
        <f>VLOOKUP(C441,ACTAS!$D:$L,9,FALSE)</f>
        <v>7</v>
      </c>
    </row>
    <row r="442" spans="1:12" hidden="1">
      <c r="A442" s="11">
        <v>1677</v>
      </c>
      <c r="B442" s="12" t="s">
        <v>3204</v>
      </c>
      <c r="C442" s="12">
        <v>71293792</v>
      </c>
      <c r="D442" s="12" t="s">
        <v>3205</v>
      </c>
      <c r="E442" s="12" t="s">
        <v>2341</v>
      </c>
      <c r="F442" s="12" t="s">
        <v>38</v>
      </c>
      <c r="G442" s="12" t="s">
        <v>53</v>
      </c>
      <c r="H442" s="13">
        <v>4000000</v>
      </c>
      <c r="I442" s="13">
        <v>4000000</v>
      </c>
      <c r="J442" s="14">
        <f>VLOOKUP(C442,[1]Hoja1!$C$4:$E$2840,3,0)</f>
        <v>44987.68310185185</v>
      </c>
      <c r="K442" s="15" t="s">
        <v>54</v>
      </c>
      <c r="L442" s="16">
        <f>VLOOKUP(C442,ACTAS!$D:$L,9,FALSE)</f>
        <v>5</v>
      </c>
    </row>
    <row r="443" spans="1:12" ht="24" hidden="1">
      <c r="A443" s="11">
        <v>1678</v>
      </c>
      <c r="B443" s="12" t="s">
        <v>3206</v>
      </c>
      <c r="C443" s="12">
        <v>79180245</v>
      </c>
      <c r="D443" s="12" t="s">
        <v>3207</v>
      </c>
      <c r="E443" s="12" t="s">
        <v>2341</v>
      </c>
      <c r="F443" s="12" t="s">
        <v>48</v>
      </c>
      <c r="G443" s="12" t="s">
        <v>49</v>
      </c>
      <c r="H443" s="13">
        <v>45000000</v>
      </c>
      <c r="I443" s="13">
        <v>45000000</v>
      </c>
      <c r="J443" s="14">
        <f>VLOOKUP(C443,[1]Hoja1!$C$4:$E$2840,3,0)</f>
        <v>44987.687083333331</v>
      </c>
      <c r="K443" s="15" t="s">
        <v>54</v>
      </c>
      <c r="L443" s="16">
        <f>VLOOKUP(C443,ACTAS!$D:$L,9,FALSE)</f>
        <v>5</v>
      </c>
    </row>
    <row r="444" spans="1:12" hidden="1">
      <c r="A444" s="11">
        <v>1679</v>
      </c>
      <c r="B444" s="12" t="s">
        <v>3208</v>
      </c>
      <c r="C444" s="12">
        <v>88275462</v>
      </c>
      <c r="D444" s="12" t="s">
        <v>3209</v>
      </c>
      <c r="E444" s="12" t="s">
        <v>2341</v>
      </c>
      <c r="F444" s="12" t="s">
        <v>59</v>
      </c>
      <c r="G444" s="12" t="s">
        <v>53</v>
      </c>
      <c r="H444" s="13">
        <v>10000000</v>
      </c>
      <c r="I444" s="13">
        <v>10000000</v>
      </c>
      <c r="J444" s="14">
        <f>VLOOKUP(C444,[1]Hoja1!$C$4:$E$2840,3,0)</f>
        <v>44987.699201388888</v>
      </c>
      <c r="K444" s="15" t="s">
        <v>54</v>
      </c>
      <c r="L444" s="16">
        <f>VLOOKUP(C444,ACTAS!$D:$L,9,FALSE)</f>
        <v>5</v>
      </c>
    </row>
    <row r="445" spans="1:12" hidden="1">
      <c r="A445" s="11">
        <v>1680</v>
      </c>
      <c r="B445" s="12" t="s">
        <v>3210</v>
      </c>
      <c r="C445" s="12">
        <v>98389441</v>
      </c>
      <c r="D445" s="12" t="s">
        <v>3211</v>
      </c>
      <c r="E445" s="12" t="s">
        <v>2341</v>
      </c>
      <c r="F445" s="12" t="s">
        <v>59</v>
      </c>
      <c r="G445" s="12" t="s">
        <v>44</v>
      </c>
      <c r="H445" s="13">
        <v>40000000</v>
      </c>
      <c r="I445" s="13">
        <v>40000000</v>
      </c>
      <c r="J445" s="14">
        <f>VLOOKUP(C445,[1]Hoja1!$C$4:$E$2840,3,0)</f>
        <v>44987.702326388891</v>
      </c>
      <c r="K445" s="15" t="s">
        <v>45</v>
      </c>
      <c r="L445" s="16">
        <f>VLOOKUP(C445,ACTAS!$D:$L,9,FALSE)</f>
        <v>6</v>
      </c>
    </row>
    <row r="446" spans="1:12" hidden="1">
      <c r="A446" s="11">
        <v>1681</v>
      </c>
      <c r="B446" s="12" t="s">
        <v>3212</v>
      </c>
      <c r="C446" s="12">
        <v>1033723767</v>
      </c>
      <c r="D446" s="12" t="s">
        <v>3213</v>
      </c>
      <c r="E446" s="12" t="s">
        <v>2341</v>
      </c>
      <c r="F446" s="12" t="s">
        <v>130</v>
      </c>
      <c r="G446" s="12" t="s">
        <v>53</v>
      </c>
      <c r="H446" s="13">
        <v>10000000</v>
      </c>
      <c r="I446" s="13">
        <v>10000000</v>
      </c>
      <c r="J446" s="14">
        <f>VLOOKUP(C446,[1]Hoja1!$C$4:$E$2840,3,0)</f>
        <v>44987.70689814815</v>
      </c>
      <c r="K446" s="15" t="s">
        <v>54</v>
      </c>
      <c r="L446" s="16">
        <f>VLOOKUP(C446,ACTAS!$D:$L,9,FALSE)</f>
        <v>4</v>
      </c>
    </row>
    <row r="447" spans="1:12" hidden="1">
      <c r="A447" s="11">
        <v>1682</v>
      </c>
      <c r="B447" s="12" t="s">
        <v>3214</v>
      </c>
      <c r="C447" s="12">
        <v>91017615</v>
      </c>
      <c r="D447" s="12" t="s">
        <v>3215</v>
      </c>
      <c r="E447" s="12" t="s">
        <v>2341</v>
      </c>
      <c r="F447" s="12" t="s">
        <v>59</v>
      </c>
      <c r="G447" s="12" t="s">
        <v>53</v>
      </c>
      <c r="H447" s="13">
        <v>5000000</v>
      </c>
      <c r="I447" s="13">
        <v>5000000</v>
      </c>
      <c r="J447" s="14">
        <f>VLOOKUP(C447,[1]Hoja1!$C$4:$E$2840,3,0)</f>
        <v>44987.710462962961</v>
      </c>
      <c r="K447" s="15" t="s">
        <v>54</v>
      </c>
      <c r="L447" s="16">
        <f>VLOOKUP(C447,ACTAS!$D:$L,9,FALSE)</f>
        <v>5</v>
      </c>
    </row>
    <row r="448" spans="1:12" ht="24" hidden="1">
      <c r="A448" s="11">
        <v>1683</v>
      </c>
      <c r="B448" s="12" t="s">
        <v>3216</v>
      </c>
      <c r="C448" s="12">
        <v>80008500</v>
      </c>
      <c r="D448" s="12" t="s">
        <v>3217</v>
      </c>
      <c r="E448" s="12" t="s">
        <v>2341</v>
      </c>
      <c r="F448" s="12" t="s">
        <v>38</v>
      </c>
      <c r="G448" s="12" t="s">
        <v>49</v>
      </c>
      <c r="H448" s="13">
        <v>36000000</v>
      </c>
      <c r="I448" s="13">
        <v>36000000</v>
      </c>
      <c r="J448" s="14">
        <f>VLOOKUP(C448,[1]Hoja1!$C$4:$E$2840,3,0)</f>
        <v>44987.711527777778</v>
      </c>
      <c r="K448" s="15" t="s">
        <v>54</v>
      </c>
      <c r="L448" s="16">
        <f>VLOOKUP(C448,ACTAS!$D:$L,9,FALSE)</f>
        <v>4</v>
      </c>
    </row>
    <row r="449" spans="1:12" hidden="1">
      <c r="A449" s="11">
        <v>1684</v>
      </c>
      <c r="B449" s="12" t="s">
        <v>3218</v>
      </c>
      <c r="C449" s="12">
        <v>17332770</v>
      </c>
      <c r="D449" s="12" t="s">
        <v>3219</v>
      </c>
      <c r="E449" s="12" t="s">
        <v>2341</v>
      </c>
      <c r="F449" s="12" t="s">
        <v>38</v>
      </c>
      <c r="G449" s="12" t="s">
        <v>44</v>
      </c>
      <c r="H449" s="13">
        <v>50000000</v>
      </c>
      <c r="I449" s="13">
        <v>50000000</v>
      </c>
      <c r="J449" s="14">
        <f>VLOOKUP(C449,[1]Hoja1!$C$4:$E$2840,3,0)</f>
        <v>44987.712129629632</v>
      </c>
      <c r="K449" s="15" t="s">
        <v>45</v>
      </c>
      <c r="L449" s="16">
        <f>VLOOKUP(C449,ACTAS!$D:$L,9,FALSE)</f>
        <v>7</v>
      </c>
    </row>
    <row r="450" spans="1:12" hidden="1">
      <c r="A450" s="11">
        <v>1685</v>
      </c>
      <c r="B450" s="12" t="s">
        <v>3220</v>
      </c>
      <c r="C450" s="12">
        <v>94370758</v>
      </c>
      <c r="D450" s="12" t="s">
        <v>3221</v>
      </c>
      <c r="E450" s="12" t="s">
        <v>2341</v>
      </c>
      <c r="F450" s="12" t="s">
        <v>48</v>
      </c>
      <c r="G450" s="12" t="s">
        <v>44</v>
      </c>
      <c r="H450" s="13">
        <v>50000000</v>
      </c>
      <c r="I450" s="13">
        <v>50000000</v>
      </c>
      <c r="J450" s="14">
        <f>VLOOKUP(C450,[1]Hoja1!$C$4:$E$2840,3,0)</f>
        <v>44987.719756944447</v>
      </c>
      <c r="K450" s="15" t="s">
        <v>45</v>
      </c>
      <c r="L450" s="16">
        <f>VLOOKUP(C450,ACTAS!$D:$L,9,FALSE)</f>
        <v>7</v>
      </c>
    </row>
    <row r="451" spans="1:12" hidden="1">
      <c r="A451" s="11">
        <v>1686</v>
      </c>
      <c r="B451" s="12" t="s">
        <v>3222</v>
      </c>
      <c r="C451" s="12">
        <v>21526114</v>
      </c>
      <c r="D451" s="12" t="s">
        <v>1449</v>
      </c>
      <c r="E451" s="12" t="s">
        <v>2341</v>
      </c>
      <c r="F451" s="12" t="s">
        <v>59</v>
      </c>
      <c r="G451" s="12" t="s">
        <v>44</v>
      </c>
      <c r="H451" s="13">
        <v>50000000</v>
      </c>
      <c r="I451" s="13">
        <v>50000000</v>
      </c>
      <c r="J451" s="14">
        <f>VLOOKUP(C451,[1]Hoja1!$C$4:$E$2840,3,0)</f>
        <v>44987.719965277778</v>
      </c>
      <c r="K451" s="15" t="s">
        <v>54</v>
      </c>
      <c r="L451" s="16">
        <f>VLOOKUP(C451,ACTAS!$D:$L,9,FALSE)</f>
        <v>7</v>
      </c>
    </row>
    <row r="452" spans="1:12" hidden="1">
      <c r="A452" s="11">
        <v>1687</v>
      </c>
      <c r="B452" s="12" t="s">
        <v>3223</v>
      </c>
      <c r="C452" s="12">
        <v>1109380079</v>
      </c>
      <c r="D452" s="12" t="s">
        <v>3224</v>
      </c>
      <c r="E452" s="12" t="s">
        <v>2341</v>
      </c>
      <c r="F452" s="12" t="s">
        <v>165</v>
      </c>
      <c r="G452" s="12" t="s">
        <v>53</v>
      </c>
      <c r="H452" s="13">
        <v>10000000</v>
      </c>
      <c r="I452" s="13">
        <v>10000000</v>
      </c>
      <c r="J452" s="14">
        <f>VLOOKUP(C452,[1]Hoja1!$C$4:$E$2840,3,0)</f>
        <v>44987.722650462965</v>
      </c>
      <c r="K452" s="15" t="s">
        <v>54</v>
      </c>
      <c r="L452" s="16">
        <f>VLOOKUP(C452,ACTAS!$D:$L,9,FALSE)</f>
        <v>6</v>
      </c>
    </row>
    <row r="453" spans="1:12" hidden="1">
      <c r="A453" s="11">
        <v>1688</v>
      </c>
      <c r="B453" s="12" t="s">
        <v>3225</v>
      </c>
      <c r="C453" s="12">
        <v>39549710</v>
      </c>
      <c r="D453" s="12" t="s">
        <v>47</v>
      </c>
      <c r="E453" s="12" t="s">
        <v>2341</v>
      </c>
      <c r="F453" s="12" t="s">
        <v>52</v>
      </c>
      <c r="G453" s="12" t="s">
        <v>44</v>
      </c>
      <c r="H453" s="13">
        <v>112000000</v>
      </c>
      <c r="I453" s="13">
        <v>112000000</v>
      </c>
      <c r="J453" s="14">
        <f>VLOOKUP(C453,[1]Hoja1!$C$4:$E$2840,3,0)</f>
        <v>44987.72724537037</v>
      </c>
      <c r="K453" s="15" t="s">
        <v>45</v>
      </c>
      <c r="L453" s="16">
        <f>VLOOKUP(C453,ACTAS!$D:$L,9,FALSE)</f>
        <v>4</v>
      </c>
    </row>
    <row r="454" spans="1:12">
      <c r="A454" s="11">
        <v>1689</v>
      </c>
      <c r="B454" s="12" t="s">
        <v>3226</v>
      </c>
      <c r="C454" s="12">
        <v>1053781799</v>
      </c>
      <c r="D454" s="12" t="s">
        <v>3227</v>
      </c>
      <c r="E454" s="12" t="s">
        <v>2341</v>
      </c>
      <c r="F454" s="12" t="s">
        <v>48</v>
      </c>
      <c r="G454" s="12" t="s">
        <v>44</v>
      </c>
      <c r="H454" s="13">
        <v>80000000</v>
      </c>
      <c r="I454" s="13">
        <v>80000000</v>
      </c>
      <c r="J454" s="14">
        <f>VLOOKUP(C454,[1]Hoja1!$C$4:$E$2840,3,0)</f>
        <v>44987.743344907409</v>
      </c>
      <c r="K454" s="15" t="s">
        <v>54</v>
      </c>
      <c r="L454" s="16">
        <f>VLOOKUP(C454,ACTAS!$D:$L,9,FALSE)</f>
        <v>7</v>
      </c>
    </row>
    <row r="455" spans="1:12" hidden="1">
      <c r="A455" s="11">
        <v>1690</v>
      </c>
      <c r="B455" s="12" t="s">
        <v>3228</v>
      </c>
      <c r="C455" s="12">
        <v>17313390</v>
      </c>
      <c r="D455" s="12" t="s">
        <v>3229</v>
      </c>
      <c r="E455" s="12" t="s">
        <v>2341</v>
      </c>
      <c r="F455" s="12" t="s">
        <v>52</v>
      </c>
      <c r="G455" s="12" t="s">
        <v>44</v>
      </c>
      <c r="H455" s="13">
        <v>30000000</v>
      </c>
      <c r="I455" s="13">
        <v>30000000</v>
      </c>
      <c r="J455" s="14">
        <f>VLOOKUP(C455,[1]Hoja1!$C$4:$E$2840,3,0)</f>
        <v>44987.744895833333</v>
      </c>
      <c r="K455" s="15" t="s">
        <v>45</v>
      </c>
      <c r="L455" s="16">
        <f>VLOOKUP(C455,ACTAS!$D:$L,9,FALSE)</f>
        <v>4</v>
      </c>
    </row>
    <row r="456" spans="1:12" hidden="1">
      <c r="A456" s="11">
        <v>1691</v>
      </c>
      <c r="B456" s="12" t="s">
        <v>3230</v>
      </c>
      <c r="C456" s="12">
        <v>16377245</v>
      </c>
      <c r="D456" s="12" t="s">
        <v>3231</v>
      </c>
      <c r="E456" s="12" t="s">
        <v>2341</v>
      </c>
      <c r="F456" s="12" t="s">
        <v>59</v>
      </c>
      <c r="G456" s="12" t="s">
        <v>44</v>
      </c>
      <c r="H456" s="13">
        <v>78000000</v>
      </c>
      <c r="I456" s="13">
        <v>78000000</v>
      </c>
      <c r="J456" s="14">
        <f>VLOOKUP(C456,[1]Hoja1!$C$4:$E$2840,3,0)</f>
        <v>44987.754386574074</v>
      </c>
      <c r="K456" s="15" t="s">
        <v>54</v>
      </c>
      <c r="L456" s="16">
        <f>VLOOKUP(C456,ACTAS!$D:$L,9,FALSE)</f>
        <v>7</v>
      </c>
    </row>
    <row r="457" spans="1:12" hidden="1">
      <c r="A457" s="11">
        <v>1692</v>
      </c>
      <c r="B457" s="12" t="s">
        <v>3232</v>
      </c>
      <c r="C457" s="12">
        <v>1061371157</v>
      </c>
      <c r="D457" s="12" t="s">
        <v>3233</v>
      </c>
      <c r="E457" s="12" t="s">
        <v>2341</v>
      </c>
      <c r="F457" s="12" t="s">
        <v>38</v>
      </c>
      <c r="G457" s="12" t="s">
        <v>53</v>
      </c>
      <c r="H457" s="13">
        <v>10000000</v>
      </c>
      <c r="I457" s="13">
        <v>10000000</v>
      </c>
      <c r="J457" s="14">
        <f>VLOOKUP(C457,[1]Hoja1!$C$4:$E$2840,3,0)</f>
        <v>44987.755428240744</v>
      </c>
      <c r="K457" s="15" t="s">
        <v>54</v>
      </c>
      <c r="L457" s="16">
        <f>VLOOKUP(C457,ACTAS!$D:$L,9,FALSE)</f>
        <v>7</v>
      </c>
    </row>
    <row r="458" spans="1:12" hidden="1">
      <c r="A458" s="11">
        <v>1693</v>
      </c>
      <c r="B458" s="12" t="s">
        <v>3234</v>
      </c>
      <c r="C458" s="12">
        <v>1049566947</v>
      </c>
      <c r="D458" s="12" t="s">
        <v>3235</v>
      </c>
      <c r="E458" s="12" t="s">
        <v>2341</v>
      </c>
      <c r="F458" s="12" t="s">
        <v>48</v>
      </c>
      <c r="G458" s="12" t="s">
        <v>53</v>
      </c>
      <c r="H458" s="13">
        <v>10000000</v>
      </c>
      <c r="I458" s="13">
        <v>10000000</v>
      </c>
      <c r="J458" s="14">
        <f>VLOOKUP(C458,[1]Hoja1!$C$4:$E$2840,3,0)</f>
        <v>44987.758993055555</v>
      </c>
      <c r="K458" s="15" t="s">
        <v>54</v>
      </c>
      <c r="L458" s="16">
        <f>VLOOKUP(C458,ACTAS!$D:$L,9,FALSE)</f>
        <v>5</v>
      </c>
    </row>
    <row r="459" spans="1:12" hidden="1">
      <c r="A459" s="11">
        <v>1694</v>
      </c>
      <c r="B459" s="12" t="s">
        <v>3236</v>
      </c>
      <c r="C459" s="12">
        <v>1121840671</v>
      </c>
      <c r="D459" s="12" t="s">
        <v>3237</v>
      </c>
      <c r="E459" s="12" t="s">
        <v>2341</v>
      </c>
      <c r="F459" s="12" t="s">
        <v>48</v>
      </c>
      <c r="G459" s="12" t="s">
        <v>53</v>
      </c>
      <c r="H459" s="13">
        <v>10000000</v>
      </c>
      <c r="I459" s="13">
        <v>10000000</v>
      </c>
      <c r="J459" s="14">
        <f>VLOOKUP(C459,[1]Hoja1!$C$4:$E$2840,3,0)</f>
        <v>44987.761597222219</v>
      </c>
      <c r="K459" s="15" t="s">
        <v>54</v>
      </c>
      <c r="L459" s="16">
        <f>VLOOKUP(C459,ACTAS!$D:$L,9,FALSE)</f>
        <v>5</v>
      </c>
    </row>
    <row r="460" spans="1:12" hidden="1">
      <c r="A460" s="11">
        <v>1695</v>
      </c>
      <c r="B460" s="12" t="s">
        <v>3238</v>
      </c>
      <c r="C460" s="12">
        <v>80725725</v>
      </c>
      <c r="D460" s="12" t="s">
        <v>3239</v>
      </c>
      <c r="E460" s="12" t="s">
        <v>2341</v>
      </c>
      <c r="F460" s="12" t="s">
        <v>73</v>
      </c>
      <c r="G460" s="12" t="s">
        <v>44</v>
      </c>
      <c r="H460" s="13">
        <v>16000000</v>
      </c>
      <c r="I460" s="13">
        <v>16000000</v>
      </c>
      <c r="J460" s="14">
        <f>VLOOKUP(C460,[1]Hoja1!$C$4:$E$2840,3,0)</f>
        <v>44987.761874999997</v>
      </c>
      <c r="K460" s="15" t="s">
        <v>54</v>
      </c>
      <c r="L460" s="16">
        <f>VLOOKUP(C460,ACTAS!$D:$L,9,FALSE)</f>
        <v>7</v>
      </c>
    </row>
    <row r="461" spans="1:12" hidden="1">
      <c r="A461" s="11">
        <v>1696</v>
      </c>
      <c r="B461" s="12" t="s">
        <v>3240</v>
      </c>
      <c r="C461" s="12">
        <v>46456607</v>
      </c>
      <c r="D461" s="12" t="s">
        <v>3241</v>
      </c>
      <c r="E461" s="12" t="s">
        <v>2341</v>
      </c>
      <c r="F461" s="12" t="s">
        <v>38</v>
      </c>
      <c r="G461" s="12" t="s">
        <v>53</v>
      </c>
      <c r="H461" s="13">
        <v>4000000</v>
      </c>
      <c r="I461" s="13">
        <v>4000000</v>
      </c>
      <c r="J461" s="14">
        <f>VLOOKUP(C461,[1]Hoja1!$C$4:$E$2840,3,0)</f>
        <v>44987.76363425926</v>
      </c>
      <c r="K461" s="15" t="s">
        <v>54</v>
      </c>
      <c r="L461" s="16">
        <f>VLOOKUP(C461,ACTAS!$D:$L,9,FALSE)</f>
        <v>5</v>
      </c>
    </row>
    <row r="462" spans="1:12" hidden="1">
      <c r="A462" s="11">
        <v>1697</v>
      </c>
      <c r="B462" s="12" t="s">
        <v>3242</v>
      </c>
      <c r="C462" s="12">
        <v>1110478465</v>
      </c>
      <c r="D462" s="12" t="s">
        <v>3243</v>
      </c>
      <c r="E462" s="12" t="s">
        <v>2341</v>
      </c>
      <c r="F462" s="12" t="s">
        <v>59</v>
      </c>
      <c r="G462" s="12" t="s">
        <v>44</v>
      </c>
      <c r="H462" s="13">
        <v>66000000</v>
      </c>
      <c r="I462" s="13">
        <v>66000000</v>
      </c>
      <c r="J462" s="14">
        <f>VLOOKUP(C462,[1]Hoja1!$C$4:$E$2840,3,0)</f>
        <v>44987.766643518517</v>
      </c>
      <c r="K462" s="15" t="s">
        <v>54</v>
      </c>
      <c r="L462" s="16">
        <f>VLOOKUP(C462,ACTAS!$D:$L,9,FALSE)</f>
        <v>7</v>
      </c>
    </row>
    <row r="463" spans="1:12" ht="24" hidden="1">
      <c r="A463" s="11">
        <v>1698</v>
      </c>
      <c r="B463" s="12" t="s">
        <v>3244</v>
      </c>
      <c r="C463" s="12">
        <v>1097991902</v>
      </c>
      <c r="D463" s="12" t="s">
        <v>3245</v>
      </c>
      <c r="E463" s="12" t="s">
        <v>2341</v>
      </c>
      <c r="F463" s="12" t="s">
        <v>59</v>
      </c>
      <c r="G463" s="12" t="s">
        <v>44</v>
      </c>
      <c r="H463" s="13">
        <v>30000000</v>
      </c>
      <c r="I463" s="13">
        <v>30000000</v>
      </c>
      <c r="J463" s="14">
        <f>VLOOKUP(C463,[1]Hoja1!$C$4:$E$2840,3,0)</f>
        <v>44987.77789351852</v>
      </c>
      <c r="K463" s="15" t="s">
        <v>54</v>
      </c>
      <c r="L463" s="16">
        <f>VLOOKUP(C463,ACTAS!$D:$L,9,FALSE)</f>
        <v>4</v>
      </c>
    </row>
    <row r="464" spans="1:12" hidden="1">
      <c r="A464" s="11">
        <v>1699</v>
      </c>
      <c r="B464" s="12" t="s">
        <v>3246</v>
      </c>
      <c r="C464" s="12">
        <v>1075221010</v>
      </c>
      <c r="D464" s="12" t="s">
        <v>3247</v>
      </c>
      <c r="E464" s="12" t="s">
        <v>2341</v>
      </c>
      <c r="F464" s="12" t="s">
        <v>38</v>
      </c>
      <c r="G464" s="12" t="s">
        <v>53</v>
      </c>
      <c r="H464" s="13">
        <v>5000000</v>
      </c>
      <c r="I464" s="13">
        <v>5000000</v>
      </c>
      <c r="J464" s="14">
        <f>VLOOKUP(C464,[1]Hoja1!$C$4:$E$2840,3,0)</f>
        <v>44987.802719907406</v>
      </c>
      <c r="K464" s="15" t="s">
        <v>54</v>
      </c>
      <c r="L464" s="16">
        <f>VLOOKUP(C464,ACTAS!$D:$L,9,FALSE)</f>
        <v>6</v>
      </c>
    </row>
    <row r="465" spans="1:12" ht="24" hidden="1">
      <c r="A465" s="11">
        <v>1700</v>
      </c>
      <c r="B465" s="12" t="s">
        <v>3248</v>
      </c>
      <c r="C465" s="12">
        <v>80725304</v>
      </c>
      <c r="D465" s="12" t="s">
        <v>3249</v>
      </c>
      <c r="E465" s="12" t="s">
        <v>2341</v>
      </c>
      <c r="F465" s="12" t="s">
        <v>52</v>
      </c>
      <c r="G465" s="12" t="s">
        <v>49</v>
      </c>
      <c r="H465" s="13">
        <v>100000000</v>
      </c>
      <c r="I465" s="13">
        <v>100000000</v>
      </c>
      <c r="J465" s="14">
        <f>VLOOKUP(C465,[1]Hoja1!$C$4:$E$2840,3,0)</f>
        <v>44987.815474537034</v>
      </c>
      <c r="K465" s="15" t="s">
        <v>54</v>
      </c>
      <c r="L465" s="16">
        <f>VLOOKUP(C465,ACTAS!$D:$L,9,FALSE)</f>
        <v>5</v>
      </c>
    </row>
    <row r="466" spans="1:12" ht="24" hidden="1">
      <c r="A466" s="11">
        <v>1701</v>
      </c>
      <c r="B466" s="12" t="s">
        <v>3250</v>
      </c>
      <c r="C466" s="12">
        <v>12754312</v>
      </c>
      <c r="D466" s="12" t="s">
        <v>3251</v>
      </c>
      <c r="E466" s="12" t="s">
        <v>2341</v>
      </c>
      <c r="F466" s="12" t="s">
        <v>62</v>
      </c>
      <c r="G466" s="12" t="s">
        <v>49</v>
      </c>
      <c r="H466" s="13">
        <v>30000000</v>
      </c>
      <c r="I466" s="13">
        <v>30000000</v>
      </c>
      <c r="J466" s="14">
        <f>VLOOKUP(C466,[1]Hoja1!$C$4:$E$2840,3,0)</f>
        <v>44987.831319444442</v>
      </c>
      <c r="K466" s="15" t="s">
        <v>54</v>
      </c>
      <c r="L466" s="16">
        <f>VLOOKUP(C466,ACTAS!$D:$L,9,FALSE)</f>
        <v>5</v>
      </c>
    </row>
    <row r="467" spans="1:12" ht="24" hidden="1">
      <c r="A467" s="11">
        <v>1702</v>
      </c>
      <c r="B467" s="12" t="s">
        <v>3252</v>
      </c>
      <c r="C467" s="12">
        <v>88257633</v>
      </c>
      <c r="D467" s="12" t="s">
        <v>3253</v>
      </c>
      <c r="E467" s="12" t="s">
        <v>2341</v>
      </c>
      <c r="F467" s="12" t="s">
        <v>38</v>
      </c>
      <c r="G467" s="12" t="s">
        <v>106</v>
      </c>
      <c r="H467" s="13">
        <v>10000000</v>
      </c>
      <c r="I467" s="13">
        <v>10000000</v>
      </c>
      <c r="J467" s="14">
        <f>VLOOKUP(C467,[1]Hoja1!$C$4:$E$2840,3,0)</f>
        <v>44987.838495370372</v>
      </c>
      <c r="K467" s="15" t="s">
        <v>54</v>
      </c>
      <c r="L467" s="16">
        <f>VLOOKUP(C467,ACTAS!$D:$L,9,FALSE)</f>
        <v>5</v>
      </c>
    </row>
    <row r="468" spans="1:12" hidden="1">
      <c r="A468" s="11">
        <v>1703</v>
      </c>
      <c r="B468" s="12" t="s">
        <v>3254</v>
      </c>
      <c r="C468" s="12">
        <v>1033757446</v>
      </c>
      <c r="D468" s="12" t="s">
        <v>3255</v>
      </c>
      <c r="E468" s="12" t="s">
        <v>2341</v>
      </c>
      <c r="F468" s="12" t="s">
        <v>59</v>
      </c>
      <c r="G468" s="12" t="s">
        <v>44</v>
      </c>
      <c r="H468" s="13">
        <v>50000000</v>
      </c>
      <c r="I468" s="13">
        <v>50000000</v>
      </c>
      <c r="J468" s="14">
        <f>VLOOKUP(C468,[1]Hoja1!$C$4:$E$2840,3,0)</f>
        <v>44987.852280092593</v>
      </c>
      <c r="K468" s="15" t="s">
        <v>54</v>
      </c>
      <c r="L468" s="16">
        <f>VLOOKUP(C468,ACTAS!$D:$L,9,FALSE)</f>
        <v>6</v>
      </c>
    </row>
    <row r="469" spans="1:12" hidden="1">
      <c r="A469" s="11">
        <v>1704</v>
      </c>
      <c r="B469" s="12" t="s">
        <v>3256</v>
      </c>
      <c r="C469" s="12">
        <v>7184844</v>
      </c>
      <c r="D469" s="12" t="s">
        <v>3257</v>
      </c>
      <c r="E469" s="12" t="s">
        <v>2341</v>
      </c>
      <c r="F469" s="12" t="s">
        <v>52</v>
      </c>
      <c r="G469" s="12" t="s">
        <v>53</v>
      </c>
      <c r="H469" s="13">
        <v>10000000</v>
      </c>
      <c r="I469" s="13">
        <v>10000000</v>
      </c>
      <c r="J469" s="14">
        <f>VLOOKUP(C469,[1]Hoja1!$C$4:$E$2840,3,0)</f>
        <v>44987.858865740738</v>
      </c>
      <c r="K469" s="15" t="s">
        <v>54</v>
      </c>
      <c r="L469" s="16">
        <f>VLOOKUP(C469,ACTAS!$D:$L,9,FALSE)</f>
        <v>6</v>
      </c>
    </row>
    <row r="470" spans="1:12" hidden="1">
      <c r="A470" s="11">
        <v>1705</v>
      </c>
      <c r="B470" s="12" t="s">
        <v>3258</v>
      </c>
      <c r="C470" s="12">
        <v>51645363</v>
      </c>
      <c r="D470" s="12" t="s">
        <v>3259</v>
      </c>
      <c r="E470" s="12" t="s">
        <v>2341</v>
      </c>
      <c r="F470" s="12" t="s">
        <v>52</v>
      </c>
      <c r="G470" s="12" t="s">
        <v>53</v>
      </c>
      <c r="H470" s="13">
        <v>10000000</v>
      </c>
      <c r="I470" s="13">
        <v>10000000</v>
      </c>
      <c r="J470" s="14">
        <f>VLOOKUP(C470,[1]Hoja1!$C$4:$E$2840,3,0)</f>
        <v>44987.863067129627</v>
      </c>
      <c r="K470" s="15" t="s">
        <v>84</v>
      </c>
      <c r="L470" s="16">
        <f>VLOOKUP(C470,ACTAS!$D:$L,9,FALSE)</f>
        <v>5</v>
      </c>
    </row>
    <row r="471" spans="1:12" hidden="1">
      <c r="A471" s="11">
        <v>1706</v>
      </c>
      <c r="B471" s="12" t="s">
        <v>3260</v>
      </c>
      <c r="C471" s="12">
        <v>7166220</v>
      </c>
      <c r="D471" s="12" t="s">
        <v>3261</v>
      </c>
      <c r="E471" s="12" t="s">
        <v>2341</v>
      </c>
      <c r="F471" s="12" t="s">
        <v>59</v>
      </c>
      <c r="G471" s="12" t="s">
        <v>44</v>
      </c>
      <c r="H471" s="13">
        <v>75000000</v>
      </c>
      <c r="I471" s="13">
        <v>75000000</v>
      </c>
      <c r="J471" s="14">
        <f>VLOOKUP(C471,[1]Hoja1!$C$4:$E$2840,3,0)</f>
        <v>44987.867418981485</v>
      </c>
      <c r="K471" s="15" t="s">
        <v>45</v>
      </c>
      <c r="L471" s="16">
        <f>VLOOKUP(C471,ACTAS!$D:$L,9,FALSE)</f>
        <v>6</v>
      </c>
    </row>
    <row r="472" spans="1:12" hidden="1">
      <c r="A472" s="11">
        <v>1707</v>
      </c>
      <c r="B472" s="12" t="s">
        <v>3262</v>
      </c>
      <c r="C472" s="12">
        <v>75086299</v>
      </c>
      <c r="D472" s="12" t="s">
        <v>3263</v>
      </c>
      <c r="E472" s="12" t="s">
        <v>2341</v>
      </c>
      <c r="F472" s="12" t="s">
        <v>48</v>
      </c>
      <c r="G472" s="12" t="s">
        <v>44</v>
      </c>
      <c r="H472" s="13">
        <v>60000000</v>
      </c>
      <c r="I472" s="13">
        <v>60000000</v>
      </c>
      <c r="J472" s="14">
        <f>VLOOKUP(C472,[1]Hoja1!$C$4:$E$2840,3,0)</f>
        <v>44987.880150462966</v>
      </c>
      <c r="K472" s="15" t="s">
        <v>45</v>
      </c>
      <c r="L472" s="16">
        <f>VLOOKUP(C472,ACTAS!$D:$L,9,FALSE)</f>
        <v>6</v>
      </c>
    </row>
    <row r="473" spans="1:12" hidden="1">
      <c r="A473" s="11">
        <v>1708</v>
      </c>
      <c r="B473" s="12" t="s">
        <v>3264</v>
      </c>
      <c r="C473" s="12">
        <v>7181041</v>
      </c>
      <c r="D473" s="12" t="s">
        <v>3265</v>
      </c>
      <c r="E473" s="12" t="s">
        <v>2341</v>
      </c>
      <c r="F473" s="12" t="s">
        <v>38</v>
      </c>
      <c r="G473" s="12" t="s">
        <v>44</v>
      </c>
      <c r="H473" s="13">
        <v>40000000</v>
      </c>
      <c r="I473" s="13">
        <v>40000000</v>
      </c>
      <c r="J473" s="14">
        <f>VLOOKUP(C473,[1]Hoja1!$C$4:$E$2840,3,0)</f>
        <v>44987.883136574077</v>
      </c>
      <c r="K473" s="15" t="s">
        <v>54</v>
      </c>
      <c r="L473" s="16">
        <f>VLOOKUP(C473,ACTAS!$D:$L,9,FALSE)</f>
        <v>5</v>
      </c>
    </row>
    <row r="474" spans="1:12" hidden="1">
      <c r="A474" s="11">
        <v>1709</v>
      </c>
      <c r="B474" s="12" t="s">
        <v>3266</v>
      </c>
      <c r="C474" s="12">
        <v>1056710018</v>
      </c>
      <c r="D474" s="12" t="s">
        <v>3267</v>
      </c>
      <c r="E474" s="12" t="s">
        <v>2341</v>
      </c>
      <c r="F474" s="12" t="s">
        <v>59</v>
      </c>
      <c r="G474" s="12" t="s">
        <v>53</v>
      </c>
      <c r="H474" s="13">
        <v>10000000</v>
      </c>
      <c r="I474" s="13">
        <v>10000000</v>
      </c>
      <c r="J474" s="14">
        <f>VLOOKUP(C474,[1]Hoja1!$C$4:$E$2840,3,0)</f>
        <v>44987.891840277778</v>
      </c>
      <c r="K474" s="15" t="s">
        <v>54</v>
      </c>
      <c r="L474" s="16">
        <f>VLOOKUP(C474,ACTAS!$D:$L,9,FALSE)</f>
        <v>6</v>
      </c>
    </row>
    <row r="475" spans="1:12" hidden="1">
      <c r="A475" s="11">
        <v>1710</v>
      </c>
      <c r="B475" s="12" t="s">
        <v>3268</v>
      </c>
      <c r="C475" s="12">
        <v>94280233</v>
      </c>
      <c r="D475" s="12" t="s">
        <v>3269</v>
      </c>
      <c r="E475" s="12" t="s">
        <v>2341</v>
      </c>
      <c r="F475" s="12" t="s">
        <v>38</v>
      </c>
      <c r="G475" s="12" t="s">
        <v>53</v>
      </c>
      <c r="H475" s="13">
        <v>10000000</v>
      </c>
      <c r="I475" s="13">
        <v>10000000</v>
      </c>
      <c r="J475" s="14">
        <f>VLOOKUP(C475,[1]Hoja1!$C$4:$E$2840,3,0)</f>
        <v>44987.894432870373</v>
      </c>
      <c r="K475" s="15" t="s">
        <v>45</v>
      </c>
      <c r="L475" s="16">
        <f>VLOOKUP(C475,ACTAS!$D:$L,9,FALSE)</f>
        <v>6</v>
      </c>
    </row>
    <row r="476" spans="1:12" ht="24" hidden="1">
      <c r="A476" s="11">
        <v>1711</v>
      </c>
      <c r="B476" s="12" t="s">
        <v>3270</v>
      </c>
      <c r="C476" s="12">
        <v>80183431</v>
      </c>
      <c r="D476" s="12" t="s">
        <v>3271</v>
      </c>
      <c r="E476" s="12" t="s">
        <v>2341</v>
      </c>
      <c r="F476" s="12" t="s">
        <v>59</v>
      </c>
      <c r="G476" s="12" t="s">
        <v>49</v>
      </c>
      <c r="H476" s="13">
        <v>91000000</v>
      </c>
      <c r="I476" s="13">
        <v>91000000</v>
      </c>
      <c r="J476" s="14">
        <f>VLOOKUP(C476,[1]Hoja1!$C$4:$E$2840,3,0)</f>
        <v>44987.898101851853</v>
      </c>
      <c r="K476" s="15" t="s">
        <v>54</v>
      </c>
      <c r="L476" s="16">
        <f>VLOOKUP(C476,ACTAS!$D:$L,9,FALSE)</f>
        <v>5</v>
      </c>
    </row>
    <row r="477" spans="1:12" hidden="1">
      <c r="A477" s="11">
        <v>1712</v>
      </c>
      <c r="B477" s="12" t="s">
        <v>3272</v>
      </c>
      <c r="C477" s="12">
        <v>1102386592</v>
      </c>
      <c r="D477" s="12" t="s">
        <v>3273</v>
      </c>
      <c r="E477" s="12" t="s">
        <v>2341</v>
      </c>
      <c r="F477" s="12" t="s">
        <v>59</v>
      </c>
      <c r="G477" s="12" t="s">
        <v>44</v>
      </c>
      <c r="H477" s="13">
        <v>33000000</v>
      </c>
      <c r="I477" s="13">
        <v>33000000</v>
      </c>
      <c r="J477" s="14">
        <f>VLOOKUP(C477,[1]Hoja1!$C$4:$E$2840,3,0)</f>
        <v>44987.916539351849</v>
      </c>
      <c r="K477" s="15" t="s">
        <v>54</v>
      </c>
      <c r="L477" s="16">
        <f>VLOOKUP(C477,ACTAS!$D:$L,9,FALSE)</f>
        <v>7</v>
      </c>
    </row>
    <row r="478" spans="1:12" ht="24" hidden="1">
      <c r="A478" s="11">
        <v>1713</v>
      </c>
      <c r="B478" s="12" t="s">
        <v>3274</v>
      </c>
      <c r="C478" s="12">
        <v>79973729</v>
      </c>
      <c r="D478" s="12" t="s">
        <v>3275</v>
      </c>
      <c r="E478" s="12" t="s">
        <v>2341</v>
      </c>
      <c r="F478" s="12" t="s">
        <v>59</v>
      </c>
      <c r="G478" s="12" t="s">
        <v>49</v>
      </c>
      <c r="H478" s="13">
        <v>50000000</v>
      </c>
      <c r="I478" s="13">
        <v>50000000</v>
      </c>
      <c r="J478" s="14">
        <f>VLOOKUP(C478,[1]Hoja1!$C$4:$E$2840,3,0)</f>
        <v>44987.932743055557</v>
      </c>
      <c r="K478" s="15" t="s">
        <v>54</v>
      </c>
      <c r="L478" s="16">
        <f>VLOOKUP(C478,ACTAS!$D:$L,9,FALSE)</f>
        <v>5</v>
      </c>
    </row>
    <row r="479" spans="1:12" hidden="1">
      <c r="A479" s="11">
        <v>1714</v>
      </c>
      <c r="B479" s="12" t="s">
        <v>3276</v>
      </c>
      <c r="C479" s="12">
        <v>179543</v>
      </c>
      <c r="D479" s="12" t="s">
        <v>3277</v>
      </c>
      <c r="E479" s="12" t="s">
        <v>2341</v>
      </c>
      <c r="F479" s="12" t="s">
        <v>59</v>
      </c>
      <c r="G479" s="12" t="s">
        <v>44</v>
      </c>
      <c r="H479" s="13">
        <v>50000000</v>
      </c>
      <c r="I479" s="13">
        <v>50000000</v>
      </c>
      <c r="J479" s="14">
        <f>VLOOKUP(C479,[1]Hoja1!$C$4:$E$2840,3,0)</f>
        <v>44987.937488425923</v>
      </c>
      <c r="K479" s="15" t="s">
        <v>45</v>
      </c>
      <c r="L479" s="16">
        <f>VLOOKUP(C479,ACTAS!$D:$L,9,FALSE)</f>
        <v>6</v>
      </c>
    </row>
    <row r="480" spans="1:12" hidden="1">
      <c r="A480" s="11">
        <v>1715</v>
      </c>
      <c r="B480" s="12" t="s">
        <v>3278</v>
      </c>
      <c r="C480" s="12">
        <v>1152456535</v>
      </c>
      <c r="D480" s="12" t="s">
        <v>3279</v>
      </c>
      <c r="E480" s="12" t="s">
        <v>2341</v>
      </c>
      <c r="F480" s="12" t="s">
        <v>52</v>
      </c>
      <c r="G480" s="12" t="s">
        <v>53</v>
      </c>
      <c r="H480" s="13">
        <v>4000000</v>
      </c>
      <c r="I480" s="13">
        <v>4000000</v>
      </c>
      <c r="J480" s="14">
        <f>VLOOKUP(C480,[1]Hoja1!$C$4:$E$2840,3,0)</f>
        <v>44987.979629629626</v>
      </c>
      <c r="K480" s="15" t="s">
        <v>54</v>
      </c>
      <c r="L480" s="16">
        <f>VLOOKUP(C480,ACTAS!$D:$L,9,FALSE)</f>
        <v>7</v>
      </c>
    </row>
    <row r="481" spans="1:12" ht="24" hidden="1">
      <c r="A481" s="11">
        <v>1716</v>
      </c>
      <c r="B481" s="12" t="s">
        <v>3280</v>
      </c>
      <c r="C481" s="12">
        <v>33070311</v>
      </c>
      <c r="D481" s="12" t="s">
        <v>3281</v>
      </c>
      <c r="E481" s="12" t="s">
        <v>2341</v>
      </c>
      <c r="F481" s="12" t="s">
        <v>59</v>
      </c>
      <c r="G481" s="12" t="s">
        <v>49</v>
      </c>
      <c r="H481" s="13">
        <v>90000000</v>
      </c>
      <c r="I481" s="13">
        <v>90000000</v>
      </c>
      <c r="J481" s="14">
        <f>VLOOKUP(C481,[1]Hoja1!$C$4:$E$2840,3,0)</f>
        <v>44988.237129629626</v>
      </c>
      <c r="K481" s="15" t="s">
        <v>54</v>
      </c>
      <c r="L481" s="16">
        <f>VLOOKUP(C481,ACTAS!$D:$L,9,FALSE)</f>
        <v>6</v>
      </c>
    </row>
    <row r="482" spans="1:12" ht="24" hidden="1">
      <c r="A482" s="11">
        <v>1717</v>
      </c>
      <c r="B482" s="12" t="s">
        <v>3282</v>
      </c>
      <c r="C482" s="12">
        <v>13871978</v>
      </c>
      <c r="D482" s="12" t="s">
        <v>3283</v>
      </c>
      <c r="E482" s="12" t="s">
        <v>2341</v>
      </c>
      <c r="F482" s="12" t="s">
        <v>52</v>
      </c>
      <c r="G482" s="12" t="s">
        <v>49</v>
      </c>
      <c r="H482" s="13">
        <v>100000000</v>
      </c>
      <c r="I482" s="13">
        <v>100000000</v>
      </c>
      <c r="J482" s="14">
        <f>VLOOKUP(C482,[1]Hoja1!$C$4:$E$2840,3,0)</f>
        <v>44988.324664351851</v>
      </c>
      <c r="K482" s="15" t="s">
        <v>54</v>
      </c>
      <c r="L482" s="16">
        <f>VLOOKUP(C482,ACTAS!$D:$L,9,FALSE)</f>
        <v>5</v>
      </c>
    </row>
    <row r="483" spans="1:12" ht="24" hidden="1">
      <c r="A483" s="11">
        <v>1718</v>
      </c>
      <c r="B483" s="12" t="s">
        <v>3284</v>
      </c>
      <c r="C483" s="12">
        <v>9817450</v>
      </c>
      <c r="D483" s="12" t="s">
        <v>3285</v>
      </c>
      <c r="E483" s="12" t="s">
        <v>2341</v>
      </c>
      <c r="F483" s="12" t="s">
        <v>59</v>
      </c>
      <c r="G483" s="12" t="s">
        <v>49</v>
      </c>
      <c r="H483" s="13">
        <v>150000000</v>
      </c>
      <c r="I483" s="13">
        <v>150000000</v>
      </c>
      <c r="J483" s="14">
        <f>VLOOKUP(C483,[1]Hoja1!$C$4:$E$2840,3,0)</f>
        <v>44988.337905092594</v>
      </c>
      <c r="K483" s="15" t="s">
        <v>54</v>
      </c>
      <c r="L483" s="16">
        <f>VLOOKUP(C483,ACTAS!$D:$L,9,FALSE)</f>
        <v>5</v>
      </c>
    </row>
    <row r="484" spans="1:12" hidden="1">
      <c r="A484" s="11">
        <v>1719</v>
      </c>
      <c r="B484" s="12" t="s">
        <v>3286</v>
      </c>
      <c r="C484" s="12">
        <v>79508991</v>
      </c>
      <c r="D484" s="12" t="s">
        <v>3287</v>
      </c>
      <c r="E484" s="12" t="s">
        <v>2341</v>
      </c>
      <c r="F484" s="12" t="s">
        <v>38</v>
      </c>
      <c r="G484" s="12" t="s">
        <v>44</v>
      </c>
      <c r="H484" s="13">
        <v>150000000</v>
      </c>
      <c r="I484" s="13">
        <v>150000000</v>
      </c>
      <c r="J484" s="14">
        <f>VLOOKUP(C484,[1]Hoja1!$C$4:$E$2840,3,0)</f>
        <v>44988.343391203707</v>
      </c>
      <c r="K484" s="15" t="s">
        <v>45</v>
      </c>
      <c r="L484" s="16">
        <f>VLOOKUP(C484,ACTAS!$D:$L,9,FALSE)</f>
        <v>4</v>
      </c>
    </row>
    <row r="485" spans="1:12" hidden="1">
      <c r="A485" s="11">
        <v>1720</v>
      </c>
      <c r="B485" s="12" t="s">
        <v>3288</v>
      </c>
      <c r="C485" s="12">
        <v>1014182745</v>
      </c>
      <c r="D485" s="12" t="s">
        <v>3289</v>
      </c>
      <c r="E485" s="12" t="s">
        <v>2341</v>
      </c>
      <c r="F485" s="12" t="s">
        <v>59</v>
      </c>
      <c r="G485" s="12" t="s">
        <v>53</v>
      </c>
      <c r="H485" s="13">
        <v>10000000</v>
      </c>
      <c r="I485" s="13">
        <v>10000000</v>
      </c>
      <c r="J485" s="14">
        <f>VLOOKUP(C485,[1]Hoja1!$C$4:$E$2840,3,0)</f>
        <v>44988.363321759258</v>
      </c>
      <c r="K485" s="15" t="s">
        <v>54</v>
      </c>
      <c r="L485" s="16">
        <f>VLOOKUP(C485,ACTAS!$D:$L,9,FALSE)</f>
        <v>7</v>
      </c>
    </row>
    <row r="486" spans="1:12" hidden="1">
      <c r="A486" s="11">
        <v>1721</v>
      </c>
      <c r="B486" s="12" t="s">
        <v>3290</v>
      </c>
      <c r="C486" s="12">
        <v>1115190919</v>
      </c>
      <c r="D486" s="12" t="s">
        <v>3291</v>
      </c>
      <c r="E486" s="12" t="s">
        <v>2341</v>
      </c>
      <c r="F486" s="12" t="s">
        <v>52</v>
      </c>
      <c r="G486" s="12" t="s">
        <v>44</v>
      </c>
      <c r="H486" s="13">
        <v>52000000</v>
      </c>
      <c r="I486" s="13">
        <v>52000000</v>
      </c>
      <c r="J486" s="14">
        <f>VLOOKUP(C486,[1]Hoja1!$C$4:$E$2840,3,0)</f>
        <v>44988.37605324074</v>
      </c>
      <c r="K486" s="15" t="s">
        <v>54</v>
      </c>
      <c r="L486" s="16">
        <f>VLOOKUP(C486,ACTAS!$D:$L,9,FALSE)</f>
        <v>5</v>
      </c>
    </row>
    <row r="487" spans="1:12" hidden="1">
      <c r="A487" s="11">
        <v>1722</v>
      </c>
      <c r="B487" s="12" t="s">
        <v>3292</v>
      </c>
      <c r="C487" s="12">
        <v>4052770</v>
      </c>
      <c r="D487" s="12" t="s">
        <v>3293</v>
      </c>
      <c r="E487" s="12" t="s">
        <v>2341</v>
      </c>
      <c r="F487" s="12" t="s">
        <v>59</v>
      </c>
      <c r="G487" s="12" t="s">
        <v>44</v>
      </c>
      <c r="H487" s="13">
        <v>30000000</v>
      </c>
      <c r="I487" s="13">
        <v>30000000</v>
      </c>
      <c r="J487" s="14">
        <f>VLOOKUP(C487,[1]Hoja1!$C$4:$E$2840,3,0)</f>
        <v>44988.384421296294</v>
      </c>
      <c r="K487" s="15" t="s">
        <v>45</v>
      </c>
      <c r="L487" s="16">
        <f>VLOOKUP(C487,ACTAS!$D:$L,9,FALSE)</f>
        <v>4</v>
      </c>
    </row>
    <row r="488" spans="1:12" hidden="1">
      <c r="A488" s="11">
        <v>1723</v>
      </c>
      <c r="B488" s="12" t="s">
        <v>3294</v>
      </c>
      <c r="C488" s="12">
        <v>1053774847</v>
      </c>
      <c r="D488" s="12" t="s">
        <v>3295</v>
      </c>
      <c r="E488" s="12" t="s">
        <v>2341</v>
      </c>
      <c r="F488" s="12" t="s">
        <v>59</v>
      </c>
      <c r="G488" s="12" t="s">
        <v>44</v>
      </c>
      <c r="H488" s="13">
        <v>51000000</v>
      </c>
      <c r="I488" s="13">
        <v>51000000</v>
      </c>
      <c r="J488" s="14">
        <f>VLOOKUP(C488,[1]Hoja1!$C$4:$E$2840,3,0)</f>
        <v>44988.388854166667</v>
      </c>
      <c r="K488" s="15" t="s">
        <v>54</v>
      </c>
      <c r="L488" s="16">
        <f>VLOOKUP(C488,ACTAS!$D:$L,9,FALSE)</f>
        <v>6</v>
      </c>
    </row>
    <row r="489" spans="1:12" hidden="1">
      <c r="A489" s="11">
        <v>1724</v>
      </c>
      <c r="B489" s="12" t="s">
        <v>3296</v>
      </c>
      <c r="C489" s="12">
        <v>1075233224</v>
      </c>
      <c r="D489" s="12" t="s">
        <v>3297</v>
      </c>
      <c r="E489" s="12" t="s">
        <v>2341</v>
      </c>
      <c r="F489" s="12" t="s">
        <v>59</v>
      </c>
      <c r="G489" s="12" t="s">
        <v>53</v>
      </c>
      <c r="H489" s="13">
        <v>9000000</v>
      </c>
      <c r="I489" s="13">
        <v>9000000</v>
      </c>
      <c r="J489" s="14">
        <f>VLOOKUP(C489,[1]Hoja1!$C$4:$E$2840,3,0)</f>
        <v>44988.399641203701</v>
      </c>
      <c r="K489" s="15" t="s">
        <v>54</v>
      </c>
      <c r="L489" s="16">
        <f>VLOOKUP(C489,ACTAS!$D:$L,9,FALSE)</f>
        <v>6</v>
      </c>
    </row>
    <row r="490" spans="1:12" hidden="1">
      <c r="A490" s="11">
        <v>1725</v>
      </c>
      <c r="B490" s="12" t="s">
        <v>3298</v>
      </c>
      <c r="C490" s="12">
        <v>1124066976</v>
      </c>
      <c r="D490" s="12" t="s">
        <v>3299</v>
      </c>
      <c r="E490" s="12" t="s">
        <v>2341</v>
      </c>
      <c r="F490" s="12" t="s">
        <v>38</v>
      </c>
      <c r="G490" s="12" t="s">
        <v>53</v>
      </c>
      <c r="H490" s="13">
        <v>6000000</v>
      </c>
      <c r="I490" s="13">
        <v>6000000</v>
      </c>
      <c r="J490" s="14">
        <f>VLOOKUP(C490,[1]Hoja1!$C$4:$E$2840,3,0)</f>
        <v>44988.399976851855</v>
      </c>
      <c r="K490" s="15" t="s">
        <v>54</v>
      </c>
      <c r="L490" s="16">
        <f>VLOOKUP(C490,ACTAS!$D:$L,9,FALSE)</f>
        <v>5</v>
      </c>
    </row>
    <row r="491" spans="1:12" hidden="1">
      <c r="A491" s="11">
        <v>1726</v>
      </c>
      <c r="B491" s="12" t="s">
        <v>3300</v>
      </c>
      <c r="C491" s="12">
        <v>1053774065</v>
      </c>
      <c r="D491" s="12" t="s">
        <v>3301</v>
      </c>
      <c r="E491" s="12" t="s">
        <v>2341</v>
      </c>
      <c r="F491" s="12" t="s">
        <v>59</v>
      </c>
      <c r="G491" s="12" t="s">
        <v>44</v>
      </c>
      <c r="H491" s="13">
        <v>11000000</v>
      </c>
      <c r="I491" s="13">
        <v>11000000</v>
      </c>
      <c r="J491" s="14">
        <f>VLOOKUP(C491,[1]Hoja1!$C$4:$E$2840,3,0)</f>
        <v>44988.406273148146</v>
      </c>
      <c r="K491" s="15" t="s">
        <v>54</v>
      </c>
      <c r="L491" s="16">
        <f>VLOOKUP(C491,ACTAS!$D:$L,9,FALSE)</f>
        <v>6</v>
      </c>
    </row>
    <row r="492" spans="1:12" hidden="1">
      <c r="A492" s="11">
        <v>1727</v>
      </c>
      <c r="B492" s="12" t="s">
        <v>3302</v>
      </c>
      <c r="C492" s="12">
        <v>15962661</v>
      </c>
      <c r="D492" s="12" t="s">
        <v>3303</v>
      </c>
      <c r="E492" s="12" t="s">
        <v>2341</v>
      </c>
      <c r="F492" s="12" t="s">
        <v>38</v>
      </c>
      <c r="G492" s="12" t="s">
        <v>44</v>
      </c>
      <c r="H492" s="13">
        <v>20000000</v>
      </c>
      <c r="I492" s="13">
        <v>20000000</v>
      </c>
      <c r="J492" s="14">
        <f>VLOOKUP(C492,[1]Hoja1!$C$4:$E$2840,3,0)</f>
        <v>44988.410300925927</v>
      </c>
      <c r="K492" s="15" t="s">
        <v>54</v>
      </c>
      <c r="L492" s="16">
        <f>VLOOKUP(C492,ACTAS!$D:$L,9,FALSE)</f>
        <v>7</v>
      </c>
    </row>
    <row r="493" spans="1:12" hidden="1">
      <c r="A493" s="11">
        <v>1728</v>
      </c>
      <c r="B493" s="12" t="s">
        <v>3304</v>
      </c>
      <c r="C493" s="12">
        <v>1018345578</v>
      </c>
      <c r="D493" s="12" t="s">
        <v>3305</v>
      </c>
      <c r="E493" s="12" t="s">
        <v>2341</v>
      </c>
      <c r="F493" s="12" t="s">
        <v>52</v>
      </c>
      <c r="G493" s="12" t="s">
        <v>53</v>
      </c>
      <c r="H493" s="13">
        <v>2000000</v>
      </c>
      <c r="I493" s="13">
        <v>2000000</v>
      </c>
      <c r="J493" s="14">
        <f>VLOOKUP(C493,[1]Hoja1!$C$4:$E$2840,3,0)</f>
        <v>44988.417210648149</v>
      </c>
      <c r="K493" s="15" t="s">
        <v>54</v>
      </c>
      <c r="L493" s="16">
        <f>VLOOKUP(C493,ACTAS!$D:$L,9,FALSE)</f>
        <v>5</v>
      </c>
    </row>
    <row r="494" spans="1:12" hidden="1">
      <c r="A494" s="11">
        <v>1729</v>
      </c>
      <c r="B494" s="12" t="s">
        <v>3306</v>
      </c>
      <c r="C494" s="12">
        <v>23780177</v>
      </c>
      <c r="D494" s="12" t="s">
        <v>3307</v>
      </c>
      <c r="E494" s="12" t="s">
        <v>2341</v>
      </c>
      <c r="F494" s="12" t="s">
        <v>38</v>
      </c>
      <c r="G494" s="12" t="s">
        <v>44</v>
      </c>
      <c r="H494" s="13">
        <v>50000000</v>
      </c>
      <c r="I494" s="13">
        <v>50000000</v>
      </c>
      <c r="J494" s="14">
        <f>VLOOKUP(C494,[1]Hoja1!$C$4:$E$2840,3,0)</f>
        <v>44988.417627314811</v>
      </c>
      <c r="K494" s="15" t="s">
        <v>45</v>
      </c>
      <c r="L494" s="16">
        <f>VLOOKUP(C494,ACTAS!$D:$L,9,FALSE)</f>
        <v>7</v>
      </c>
    </row>
    <row r="495" spans="1:12" hidden="1">
      <c r="A495" s="11">
        <v>1730</v>
      </c>
      <c r="B495" s="12" t="s">
        <v>3308</v>
      </c>
      <c r="C495" s="12">
        <v>19444135</v>
      </c>
      <c r="D495" s="12" t="s">
        <v>3309</v>
      </c>
      <c r="E495" s="12" t="s">
        <v>2341</v>
      </c>
      <c r="F495" s="12" t="s">
        <v>38</v>
      </c>
      <c r="G495" s="12" t="s">
        <v>44</v>
      </c>
      <c r="H495" s="13">
        <v>150000000</v>
      </c>
      <c r="I495" s="13">
        <v>150000000</v>
      </c>
      <c r="J495" s="14">
        <f>VLOOKUP(C495,[1]Hoja1!$C$4:$E$2840,3,0)</f>
        <v>44988.422303240739</v>
      </c>
      <c r="K495" s="15" t="s">
        <v>45</v>
      </c>
      <c r="L495" s="16">
        <f>VLOOKUP(C495,ACTAS!$D:$L,9,FALSE)</f>
        <v>7</v>
      </c>
    </row>
    <row r="496" spans="1:12" hidden="1">
      <c r="A496" s="11">
        <v>1731</v>
      </c>
      <c r="B496" s="12" t="s">
        <v>3310</v>
      </c>
      <c r="C496" s="12">
        <v>1012322548</v>
      </c>
      <c r="D496" s="12" t="s">
        <v>3311</v>
      </c>
      <c r="E496" s="12" t="s">
        <v>2341</v>
      </c>
      <c r="F496" s="12" t="s">
        <v>48</v>
      </c>
      <c r="G496" s="12" t="s">
        <v>53</v>
      </c>
      <c r="H496" s="13">
        <v>9000000</v>
      </c>
      <c r="I496" s="13">
        <v>9000000</v>
      </c>
      <c r="J496" s="14">
        <f>VLOOKUP(C496,[1]Hoja1!$C$4:$E$2840,3,0)</f>
        <v>44988.430243055554</v>
      </c>
      <c r="K496" s="15" t="s">
        <v>54</v>
      </c>
      <c r="L496" s="16">
        <f>VLOOKUP(C496,ACTAS!$D:$L,9,FALSE)</f>
        <v>7</v>
      </c>
    </row>
    <row r="497" spans="1:12" hidden="1">
      <c r="A497" s="11">
        <v>1732</v>
      </c>
      <c r="B497" s="12" t="s">
        <v>3312</v>
      </c>
      <c r="C497" s="12">
        <v>60253599</v>
      </c>
      <c r="D497" s="12" t="s">
        <v>3313</v>
      </c>
      <c r="E497" s="12" t="s">
        <v>2341</v>
      </c>
      <c r="F497" s="12" t="s">
        <v>52</v>
      </c>
      <c r="G497" s="12" t="s">
        <v>44</v>
      </c>
      <c r="H497" s="13">
        <v>67000000</v>
      </c>
      <c r="I497" s="13">
        <v>67000000</v>
      </c>
      <c r="J497" s="14">
        <f>VLOOKUP(C497,[1]Hoja1!$C$4:$E$2840,3,0)</f>
        <v>44988.443576388891</v>
      </c>
      <c r="K497" s="15" t="s">
        <v>45</v>
      </c>
      <c r="L497" s="16">
        <f>VLOOKUP(C497,ACTAS!$D:$L,9,FALSE)</f>
        <v>7</v>
      </c>
    </row>
    <row r="498" spans="1:12" hidden="1">
      <c r="A498" s="11">
        <v>1733</v>
      </c>
      <c r="B498" s="12" t="s">
        <v>3314</v>
      </c>
      <c r="C498" s="12">
        <v>19272367</v>
      </c>
      <c r="D498" s="12" t="s">
        <v>3315</v>
      </c>
      <c r="E498" s="12" t="s">
        <v>2341</v>
      </c>
      <c r="F498" s="12" t="s">
        <v>38</v>
      </c>
      <c r="G498" s="12" t="s">
        <v>44</v>
      </c>
      <c r="H498" s="13">
        <v>150000000</v>
      </c>
      <c r="I498" s="13">
        <v>150000000</v>
      </c>
      <c r="J498" s="14">
        <f>VLOOKUP(C498,[1]Hoja1!$C$4:$E$2840,3,0)</f>
        <v>44988.446284722224</v>
      </c>
      <c r="K498" s="15" t="s">
        <v>45</v>
      </c>
      <c r="L498" s="16">
        <f>VLOOKUP(C498,ACTAS!$D:$L,9,FALSE)</f>
        <v>7</v>
      </c>
    </row>
    <row r="499" spans="1:12" ht="24" hidden="1">
      <c r="A499" s="11">
        <v>1734</v>
      </c>
      <c r="B499" s="12" t="s">
        <v>3316</v>
      </c>
      <c r="C499" s="12">
        <v>413457</v>
      </c>
      <c r="D499" s="12" t="s">
        <v>3317</v>
      </c>
      <c r="E499" s="12" t="s">
        <v>2341</v>
      </c>
      <c r="F499" s="12" t="s">
        <v>52</v>
      </c>
      <c r="G499" s="12" t="s">
        <v>49</v>
      </c>
      <c r="H499" s="13">
        <v>110000000</v>
      </c>
      <c r="I499" s="13">
        <v>110000000</v>
      </c>
      <c r="J499" s="14">
        <f>VLOOKUP(C499,[1]Hoja1!$C$4:$E$2840,3,0)</f>
        <v>44988.447662037041</v>
      </c>
      <c r="K499" s="15" t="s">
        <v>54</v>
      </c>
      <c r="L499" s="16">
        <f>VLOOKUP(C499,ACTAS!$D:$L,9,FALSE)</f>
        <v>5</v>
      </c>
    </row>
    <row r="500" spans="1:12" hidden="1">
      <c r="A500" s="11">
        <v>1735</v>
      </c>
      <c r="B500" s="12" t="s">
        <v>3318</v>
      </c>
      <c r="C500" s="12">
        <v>11450307</v>
      </c>
      <c r="D500" s="12" t="s">
        <v>3319</v>
      </c>
      <c r="E500" s="12" t="s">
        <v>2341</v>
      </c>
      <c r="F500" s="12" t="s">
        <v>59</v>
      </c>
      <c r="G500" s="12" t="s">
        <v>44</v>
      </c>
      <c r="H500" s="13">
        <v>50000000</v>
      </c>
      <c r="I500" s="13">
        <v>50000000</v>
      </c>
      <c r="J500" s="14">
        <f>VLOOKUP(C500,[1]Hoja1!$C$4:$E$2840,3,0)</f>
        <v>44988.448078703703</v>
      </c>
      <c r="K500" s="15" t="s">
        <v>45</v>
      </c>
      <c r="L500" s="16">
        <f>VLOOKUP(C500,ACTAS!$D:$L,9,FALSE)</f>
        <v>7</v>
      </c>
    </row>
    <row r="501" spans="1:12">
      <c r="A501" s="11">
        <v>1736</v>
      </c>
      <c r="B501" s="12" t="s">
        <v>3320</v>
      </c>
      <c r="C501" s="12">
        <v>41737932</v>
      </c>
      <c r="D501" s="12" t="s">
        <v>3321</v>
      </c>
      <c r="E501" s="12" t="s">
        <v>2341</v>
      </c>
      <c r="F501" s="12" t="s">
        <v>52</v>
      </c>
      <c r="G501" s="12" t="s">
        <v>44</v>
      </c>
      <c r="H501" s="13">
        <v>80000000</v>
      </c>
      <c r="I501" s="13">
        <v>80000000</v>
      </c>
      <c r="J501" s="14">
        <f>VLOOKUP(C501,[1]Hoja1!$C$4:$E$2840,3,0)</f>
        <v>44988.452962962961</v>
      </c>
      <c r="K501" s="15" t="s">
        <v>84</v>
      </c>
      <c r="L501" s="16">
        <f>VLOOKUP(C501,ACTAS!$D:$L,9,FALSE)</f>
        <v>7</v>
      </c>
    </row>
    <row r="502" spans="1:12" hidden="1">
      <c r="A502" s="11">
        <v>1737</v>
      </c>
      <c r="B502" s="12" t="s">
        <v>3322</v>
      </c>
      <c r="C502" s="12">
        <v>19367113</v>
      </c>
      <c r="D502" s="12" t="s">
        <v>3323</v>
      </c>
      <c r="E502" s="12" t="s">
        <v>2341</v>
      </c>
      <c r="F502" s="12" t="s">
        <v>59</v>
      </c>
      <c r="G502" s="12" t="s">
        <v>44</v>
      </c>
      <c r="H502" s="13">
        <v>16000000</v>
      </c>
      <c r="I502" s="13">
        <v>16000000</v>
      </c>
      <c r="J502" s="14">
        <f>VLOOKUP(C502,[1]Hoja1!$C$4:$E$2840,3,0)</f>
        <v>44988.457916666666</v>
      </c>
      <c r="K502" s="15" t="s">
        <v>84</v>
      </c>
      <c r="L502" s="16">
        <f>VLOOKUP(C502,ACTAS!$D:$L,9,FALSE)</f>
        <v>5</v>
      </c>
    </row>
    <row r="503" spans="1:12" ht="24" hidden="1">
      <c r="A503" s="11">
        <v>1738</v>
      </c>
      <c r="B503" s="12" t="s">
        <v>3324</v>
      </c>
      <c r="C503" s="12">
        <v>93469043</v>
      </c>
      <c r="D503" s="12" t="s">
        <v>3325</v>
      </c>
      <c r="E503" s="12" t="s">
        <v>2341</v>
      </c>
      <c r="F503" s="12" t="s">
        <v>38</v>
      </c>
      <c r="G503" s="12" t="s">
        <v>106</v>
      </c>
      <c r="H503" s="13">
        <v>5000000</v>
      </c>
      <c r="I503" s="13">
        <v>5000000</v>
      </c>
      <c r="J503" s="14">
        <f>VLOOKUP(C503,[1]Hoja1!$C$4:$E$2840,3,0)</f>
        <v>44988.461400462962</v>
      </c>
      <c r="K503" s="15" t="s">
        <v>54</v>
      </c>
      <c r="L503" s="16">
        <f>VLOOKUP(C503,ACTAS!$D:$L,9,FALSE)</f>
        <v>6</v>
      </c>
    </row>
    <row r="504" spans="1:12" hidden="1">
      <c r="A504" s="11">
        <v>1739</v>
      </c>
      <c r="B504" s="12" t="s">
        <v>3326</v>
      </c>
      <c r="C504" s="12">
        <v>1096038332</v>
      </c>
      <c r="D504" s="12" t="s">
        <v>3327</v>
      </c>
      <c r="E504" s="12" t="s">
        <v>2341</v>
      </c>
      <c r="F504" s="12" t="s">
        <v>130</v>
      </c>
      <c r="G504" s="12" t="s">
        <v>53</v>
      </c>
      <c r="H504" s="13">
        <v>10000000</v>
      </c>
      <c r="I504" s="13">
        <v>10000000</v>
      </c>
      <c r="J504" s="14">
        <f>VLOOKUP(C504,[1]Hoja1!$C$4:$E$2840,3,0)</f>
        <v>44988.46234953704</v>
      </c>
      <c r="K504" s="15" t="s">
        <v>54</v>
      </c>
      <c r="L504" s="16">
        <f>VLOOKUP(C504,ACTAS!$D:$L,9,FALSE)</f>
        <v>5</v>
      </c>
    </row>
    <row r="505" spans="1:12" hidden="1">
      <c r="A505" s="11">
        <v>1740</v>
      </c>
      <c r="B505" s="12" t="s">
        <v>3328</v>
      </c>
      <c r="C505" s="12">
        <v>1053781628</v>
      </c>
      <c r="D505" s="12" t="s">
        <v>3329</v>
      </c>
      <c r="E505" s="12" t="s">
        <v>2341</v>
      </c>
      <c r="F505" s="12" t="s">
        <v>59</v>
      </c>
      <c r="G505" s="12" t="s">
        <v>44</v>
      </c>
      <c r="H505" s="13">
        <v>50000000</v>
      </c>
      <c r="I505" s="13">
        <v>50000000</v>
      </c>
      <c r="J505" s="14">
        <f>VLOOKUP(C505,[1]Hoja1!$C$4:$E$2840,3,0)</f>
        <v>44988.462511574071</v>
      </c>
      <c r="K505" s="15" t="s">
        <v>54</v>
      </c>
      <c r="L505" s="16">
        <f>VLOOKUP(C505,ACTAS!$D:$L,9,FALSE)</f>
        <v>7</v>
      </c>
    </row>
    <row r="506" spans="1:12" hidden="1">
      <c r="A506" s="11">
        <v>1741</v>
      </c>
      <c r="B506" s="12" t="s">
        <v>3330</v>
      </c>
      <c r="C506" s="12">
        <v>19403855</v>
      </c>
      <c r="D506" s="12" t="s">
        <v>3331</v>
      </c>
      <c r="E506" s="12" t="s">
        <v>2341</v>
      </c>
      <c r="F506" s="12" t="s">
        <v>52</v>
      </c>
      <c r="G506" s="12" t="s">
        <v>44</v>
      </c>
      <c r="H506" s="13">
        <v>93000000</v>
      </c>
      <c r="I506" s="13">
        <v>93000000</v>
      </c>
      <c r="J506" s="14">
        <f>VLOOKUP(C506,[1]Hoja1!$C$4:$E$2840,3,0)</f>
        <v>44988.470937500002</v>
      </c>
      <c r="K506" s="15" t="s">
        <v>45</v>
      </c>
      <c r="L506" s="16">
        <f>VLOOKUP(C506,ACTAS!$D:$L,9,FALSE)</f>
        <v>6</v>
      </c>
    </row>
    <row r="507" spans="1:12" hidden="1">
      <c r="A507" s="11">
        <v>1742</v>
      </c>
      <c r="B507" s="12" t="s">
        <v>3332</v>
      </c>
      <c r="C507" s="12">
        <v>79352216</v>
      </c>
      <c r="D507" s="12" t="s">
        <v>3333</v>
      </c>
      <c r="E507" s="12" t="s">
        <v>2341</v>
      </c>
      <c r="F507" s="12" t="s">
        <v>59</v>
      </c>
      <c r="G507" s="12" t="s">
        <v>44</v>
      </c>
      <c r="H507" s="13">
        <v>58000000</v>
      </c>
      <c r="I507" s="13">
        <v>58000000</v>
      </c>
      <c r="J507" s="14">
        <f>VLOOKUP(C507,[1]Hoja1!$C$4:$E$2840,3,0)</f>
        <v>44988.475300925929</v>
      </c>
      <c r="K507" s="15" t="s">
        <v>45</v>
      </c>
      <c r="L507" s="16">
        <f>VLOOKUP(C507,ACTAS!$D:$L,9,FALSE)</f>
        <v>6</v>
      </c>
    </row>
    <row r="508" spans="1:12" hidden="1">
      <c r="A508" s="11">
        <v>1743</v>
      </c>
      <c r="B508" s="12" t="s">
        <v>3334</v>
      </c>
      <c r="C508" s="12">
        <v>30287825</v>
      </c>
      <c r="D508" s="12" t="s">
        <v>3335</v>
      </c>
      <c r="E508" s="12" t="s">
        <v>2341</v>
      </c>
      <c r="F508" s="12" t="s">
        <v>38</v>
      </c>
      <c r="G508" s="12" t="s">
        <v>44</v>
      </c>
      <c r="H508" s="13">
        <v>15000000</v>
      </c>
      <c r="I508" s="13">
        <v>15000000</v>
      </c>
      <c r="J508" s="14">
        <f>VLOOKUP(C508,[1]Hoja1!$C$4:$E$2840,3,0)</f>
        <v>44988.490798611114</v>
      </c>
      <c r="K508" s="15" t="s">
        <v>84</v>
      </c>
      <c r="L508" s="16">
        <f>VLOOKUP(C508,ACTAS!$D:$L,9,FALSE)</f>
        <v>7</v>
      </c>
    </row>
    <row r="509" spans="1:12" hidden="1">
      <c r="A509" s="11">
        <v>1744</v>
      </c>
      <c r="B509" s="12" t="s">
        <v>3336</v>
      </c>
      <c r="C509" s="12">
        <v>79367184</v>
      </c>
      <c r="D509" s="12" t="s">
        <v>3337</v>
      </c>
      <c r="E509" s="12" t="s">
        <v>2341</v>
      </c>
      <c r="F509" s="12" t="s">
        <v>59</v>
      </c>
      <c r="G509" s="12" t="s">
        <v>44</v>
      </c>
      <c r="H509" s="13">
        <v>30000000</v>
      </c>
      <c r="I509" s="13">
        <v>30000000</v>
      </c>
      <c r="J509" s="14">
        <f>VLOOKUP(C509,[1]Hoja1!$C$4:$E$2840,3,0)</f>
        <v>44993.744814814818</v>
      </c>
      <c r="K509" s="15" t="s">
        <v>45</v>
      </c>
      <c r="L509" s="16">
        <f>VLOOKUP(C509,ACTAS!$D:$L,9,FALSE)</f>
        <v>6</v>
      </c>
    </row>
    <row r="510" spans="1:12" hidden="1">
      <c r="A510" s="11">
        <v>1745</v>
      </c>
      <c r="B510" s="12" t="s">
        <v>3338</v>
      </c>
      <c r="C510" s="12">
        <v>79783992</v>
      </c>
      <c r="D510" s="12" t="s">
        <v>3339</v>
      </c>
      <c r="E510" s="12" t="s">
        <v>2341</v>
      </c>
      <c r="F510" s="12" t="s">
        <v>59</v>
      </c>
      <c r="G510" s="12" t="s">
        <v>44</v>
      </c>
      <c r="H510" s="13">
        <v>150000000</v>
      </c>
      <c r="I510" s="13">
        <v>150000000</v>
      </c>
      <c r="J510" s="14">
        <f>VLOOKUP(C510,[1]Hoja1!$C$4:$E$2840,3,0)</f>
        <v>44988.496516203704</v>
      </c>
      <c r="K510" s="15" t="s">
        <v>45</v>
      </c>
      <c r="L510" s="16">
        <f>VLOOKUP(C510,ACTAS!$D:$L,9,FALSE)</f>
        <v>6</v>
      </c>
    </row>
    <row r="511" spans="1:12" hidden="1">
      <c r="A511" s="11">
        <v>1746</v>
      </c>
      <c r="B511" s="12" t="s">
        <v>3340</v>
      </c>
      <c r="C511" s="12">
        <v>1033750751</v>
      </c>
      <c r="D511" s="12" t="s">
        <v>3341</v>
      </c>
      <c r="E511" s="12" t="s">
        <v>2341</v>
      </c>
      <c r="F511" s="12" t="s">
        <v>38</v>
      </c>
      <c r="G511" s="12" t="s">
        <v>44</v>
      </c>
      <c r="H511" s="13">
        <v>15000000</v>
      </c>
      <c r="I511" s="13">
        <v>15000000</v>
      </c>
      <c r="J511" s="14">
        <f>VLOOKUP(C511,[1]Hoja1!$C$4:$E$2840,3,0)</f>
        <v>44988.5</v>
      </c>
      <c r="K511" s="15" t="s">
        <v>54</v>
      </c>
      <c r="L511" s="16">
        <f>VLOOKUP(C511,ACTAS!$D:$L,9,FALSE)</f>
        <v>7</v>
      </c>
    </row>
    <row r="512" spans="1:12" hidden="1">
      <c r="A512" s="11">
        <v>1747</v>
      </c>
      <c r="B512" s="12" t="s">
        <v>3342</v>
      </c>
      <c r="C512" s="12">
        <v>76307587</v>
      </c>
      <c r="D512" s="12" t="s">
        <v>3343</v>
      </c>
      <c r="E512" s="12" t="s">
        <v>2341</v>
      </c>
      <c r="F512" s="12" t="s">
        <v>38</v>
      </c>
      <c r="G512" s="12" t="s">
        <v>44</v>
      </c>
      <c r="H512" s="13">
        <v>12000000</v>
      </c>
      <c r="I512" s="13">
        <v>12000000</v>
      </c>
      <c r="J512" s="14">
        <f>VLOOKUP(C512,[1]Hoja1!$C$4:$E$2840,3,0)</f>
        <v>44988.501643518517</v>
      </c>
      <c r="K512" s="15" t="s">
        <v>45</v>
      </c>
      <c r="L512" s="16">
        <f>VLOOKUP(C512,ACTAS!$D:$L,9,FALSE)</f>
        <v>6</v>
      </c>
    </row>
    <row r="513" spans="1:12" hidden="1">
      <c r="A513" s="11">
        <v>1748</v>
      </c>
      <c r="B513" s="12" t="s">
        <v>3344</v>
      </c>
      <c r="C513" s="12">
        <v>80365157</v>
      </c>
      <c r="D513" s="12" t="s">
        <v>3345</v>
      </c>
      <c r="E513" s="12" t="s">
        <v>2341</v>
      </c>
      <c r="F513" s="12" t="s">
        <v>59</v>
      </c>
      <c r="G513" s="12" t="s">
        <v>44</v>
      </c>
      <c r="H513" s="13">
        <v>40000000</v>
      </c>
      <c r="I513" s="13">
        <v>40000000</v>
      </c>
      <c r="J513" s="14">
        <f>VLOOKUP(C513,[1]Hoja1!$C$4:$E$2840,3,0)</f>
        <v>44988.502106481479</v>
      </c>
      <c r="K513" s="15" t="s">
        <v>45</v>
      </c>
      <c r="L513" s="16">
        <f>VLOOKUP(C513,ACTAS!$D:$L,9,FALSE)</f>
        <v>6</v>
      </c>
    </row>
    <row r="514" spans="1:12" ht="24" hidden="1">
      <c r="A514" s="11">
        <v>1749</v>
      </c>
      <c r="B514" s="12" t="s">
        <v>3346</v>
      </c>
      <c r="C514" s="12">
        <v>79834542</v>
      </c>
      <c r="D514" s="12" t="s">
        <v>3347</v>
      </c>
      <c r="E514" s="12" t="s">
        <v>2341</v>
      </c>
      <c r="F514" s="12" t="s">
        <v>59</v>
      </c>
      <c r="G514" s="12" t="s">
        <v>49</v>
      </c>
      <c r="H514" s="13">
        <v>14000000</v>
      </c>
      <c r="I514" s="13">
        <v>14000000</v>
      </c>
      <c r="J514" s="14">
        <f>VLOOKUP(C514,[1]Hoja1!$C$4:$E$2840,3,0)</f>
        <v>44988.508356481485</v>
      </c>
      <c r="K514" s="15" t="s">
        <v>54</v>
      </c>
      <c r="L514" s="16">
        <f>VLOOKUP(C514,ACTAS!$D:$L,9,FALSE)</f>
        <v>5</v>
      </c>
    </row>
    <row r="515" spans="1:12" ht="24" hidden="1">
      <c r="A515" s="11">
        <v>1750</v>
      </c>
      <c r="B515" s="12" t="s">
        <v>3348</v>
      </c>
      <c r="C515" s="12">
        <v>52016711</v>
      </c>
      <c r="D515" s="12" t="s">
        <v>3349</v>
      </c>
      <c r="E515" s="12" t="s">
        <v>2341</v>
      </c>
      <c r="F515" s="12" t="s">
        <v>38</v>
      </c>
      <c r="G515" s="12" t="s">
        <v>49</v>
      </c>
      <c r="H515" s="13">
        <v>150000000</v>
      </c>
      <c r="I515" s="13">
        <v>150000000</v>
      </c>
      <c r="J515" s="14">
        <f>VLOOKUP(C515,[1]Hoja1!$C$4:$E$2840,3,0)</f>
        <v>44988.709467592591</v>
      </c>
      <c r="K515" s="15" t="s">
        <v>54</v>
      </c>
      <c r="L515" s="16">
        <f>VLOOKUP(C515,ACTAS!$D:$L,9,FALSE)</f>
        <v>1</v>
      </c>
    </row>
    <row r="516" spans="1:12" hidden="1">
      <c r="A516" s="11">
        <v>1751</v>
      </c>
      <c r="B516" s="12" t="s">
        <v>3350</v>
      </c>
      <c r="C516" s="12">
        <v>1069724217</v>
      </c>
      <c r="D516" s="12" t="s">
        <v>369</v>
      </c>
      <c r="E516" s="12" t="s">
        <v>2341</v>
      </c>
      <c r="F516" s="12" t="s">
        <v>52</v>
      </c>
      <c r="G516" s="12" t="s">
        <v>44</v>
      </c>
      <c r="H516" s="13">
        <v>75000000</v>
      </c>
      <c r="I516" s="13">
        <v>75000000</v>
      </c>
      <c r="J516" s="14">
        <f>VLOOKUP(C516,[1]Hoja1!$C$4:$E$2840,3,0)</f>
        <v>44987.488020833334</v>
      </c>
      <c r="K516" s="15" t="s">
        <v>54</v>
      </c>
      <c r="L516" s="16">
        <f>VLOOKUP(C516,ACTAS!$D:$L,9,FALSE)</f>
        <v>3</v>
      </c>
    </row>
    <row r="517" spans="1:12" hidden="1">
      <c r="A517" s="11">
        <v>1752</v>
      </c>
      <c r="B517" s="12" t="s">
        <v>3351</v>
      </c>
      <c r="C517" s="12">
        <v>80070147</v>
      </c>
      <c r="D517" s="12" t="s">
        <v>235</v>
      </c>
      <c r="E517" s="12" t="s">
        <v>2341</v>
      </c>
      <c r="F517" s="12" t="s">
        <v>38</v>
      </c>
      <c r="G517" s="12" t="s">
        <v>44</v>
      </c>
      <c r="H517" s="13">
        <v>108000000</v>
      </c>
      <c r="I517" s="13">
        <v>108000000</v>
      </c>
      <c r="J517" s="14">
        <f>VLOOKUP(C517,[1]Hoja1!$C$4:$E$2840,3,0)</f>
        <v>44986.706990740742</v>
      </c>
      <c r="K517" s="15" t="s">
        <v>54</v>
      </c>
      <c r="L517" s="16">
        <f>VLOOKUP(C517,ACTAS!$D:$L,9,FALSE)</f>
        <v>3</v>
      </c>
    </row>
    <row r="518" spans="1:12" ht="24" hidden="1">
      <c r="A518" s="11">
        <v>1753</v>
      </c>
      <c r="B518" s="12" t="s">
        <v>3352</v>
      </c>
      <c r="C518" s="12">
        <v>40401940</v>
      </c>
      <c r="D518" s="12" t="s">
        <v>3353</v>
      </c>
      <c r="E518" s="12" t="s">
        <v>2341</v>
      </c>
      <c r="F518" s="12" t="s">
        <v>38</v>
      </c>
      <c r="G518" s="12" t="s">
        <v>39</v>
      </c>
      <c r="H518" s="13">
        <v>118000000</v>
      </c>
      <c r="I518" s="13">
        <v>118000000</v>
      </c>
      <c r="J518" s="14">
        <f>VLOOKUP(C518,[1]Hoja1!$C$4:$E$2840,3,0)</f>
        <v>45016.4840625</v>
      </c>
      <c r="K518" s="15" t="s">
        <v>54</v>
      </c>
      <c r="L518" s="16">
        <f>VLOOKUP(C518,ACTAS!$D:$L,9,FALSE)</f>
        <v>4</v>
      </c>
    </row>
    <row r="519" spans="1:12" ht="24" hidden="1">
      <c r="A519" s="11">
        <v>1754</v>
      </c>
      <c r="B519" s="12" t="s">
        <v>3354</v>
      </c>
      <c r="C519" s="12">
        <v>80183222</v>
      </c>
      <c r="D519" s="12" t="s">
        <v>3355</v>
      </c>
      <c r="E519" s="12" t="s">
        <v>2341</v>
      </c>
      <c r="F519" s="12" t="s">
        <v>38</v>
      </c>
      <c r="G519" s="12" t="s">
        <v>49</v>
      </c>
      <c r="H519" s="13">
        <v>45000000</v>
      </c>
      <c r="I519" s="13">
        <v>45000000</v>
      </c>
      <c r="J519" s="14">
        <v>45064.402731481481</v>
      </c>
      <c r="K519" s="15" t="s">
        <v>54</v>
      </c>
      <c r="L519" s="16">
        <f>VLOOKUP(C519,ACTAS!$D:$L,9,FALSE)</f>
        <v>9</v>
      </c>
    </row>
    <row r="520" spans="1:12" hidden="1">
      <c r="A520" s="11">
        <v>1755</v>
      </c>
      <c r="B520" s="12" t="s">
        <v>3356</v>
      </c>
      <c r="C520" s="12">
        <v>1000868465</v>
      </c>
      <c r="D520" s="12" t="s">
        <v>3357</v>
      </c>
      <c r="E520" s="12" t="s">
        <v>2341</v>
      </c>
      <c r="F520" s="12" t="s">
        <v>38</v>
      </c>
      <c r="G520" s="12" t="s">
        <v>53</v>
      </c>
      <c r="H520" s="13">
        <v>5000000</v>
      </c>
      <c r="I520" s="13">
        <v>5000000</v>
      </c>
      <c r="J520" s="14">
        <v>45064.402546296296</v>
      </c>
      <c r="K520" s="15" t="s">
        <v>54</v>
      </c>
      <c r="L520" s="16">
        <f>VLOOKUP(C520,ACTAS!$D:$L,9,FALSE)</f>
        <v>8</v>
      </c>
    </row>
    <row r="521" spans="1:12" hidden="1">
      <c r="A521" s="11">
        <v>1756</v>
      </c>
      <c r="B521" s="12" t="s">
        <v>3358</v>
      </c>
      <c r="C521" s="12">
        <v>1088317138</v>
      </c>
      <c r="D521" s="12" t="s">
        <v>411</v>
      </c>
      <c r="E521" s="12" t="s">
        <v>2341</v>
      </c>
      <c r="F521" s="12" t="s">
        <v>59</v>
      </c>
      <c r="G521" s="12" t="s">
        <v>44</v>
      </c>
      <c r="H521" s="13">
        <v>50000000</v>
      </c>
      <c r="I521" s="13">
        <v>50000000</v>
      </c>
      <c r="J521" s="14">
        <f>VLOOKUP(C521,[1]Hoja1!$C$4:$E$2840,3,0)</f>
        <v>44987.682592592595</v>
      </c>
      <c r="K521" s="15" t="s">
        <v>54</v>
      </c>
      <c r="L521" s="16">
        <f>VLOOKUP(C521,ACTAS!$D:$L,9,FALSE)</f>
        <v>8</v>
      </c>
    </row>
    <row r="522" spans="1:12" ht="24" hidden="1">
      <c r="A522" s="11">
        <v>1757</v>
      </c>
      <c r="B522" s="12" t="s">
        <v>3359</v>
      </c>
      <c r="C522" s="12">
        <v>79764934</v>
      </c>
      <c r="D522" s="12" t="s">
        <v>3360</v>
      </c>
      <c r="E522" s="12" t="s">
        <v>2341</v>
      </c>
      <c r="F522" s="12" t="s">
        <v>52</v>
      </c>
      <c r="G522" s="12" t="s">
        <v>49</v>
      </c>
      <c r="H522" s="13">
        <v>60000000</v>
      </c>
      <c r="I522" s="13">
        <v>60000000</v>
      </c>
      <c r="J522" s="14">
        <v>45064.401736111111</v>
      </c>
      <c r="K522" s="15" t="s">
        <v>54</v>
      </c>
      <c r="L522" s="16">
        <f>VLOOKUP(C522,ACTAS!$D:$L,9,FALSE)</f>
        <v>8</v>
      </c>
    </row>
    <row r="523" spans="1:12" hidden="1">
      <c r="A523" s="11">
        <v>1758</v>
      </c>
      <c r="B523" s="12" t="s">
        <v>3361</v>
      </c>
      <c r="C523" s="12">
        <v>79901295</v>
      </c>
      <c r="D523" s="12" t="s">
        <v>3362</v>
      </c>
      <c r="E523" s="12" t="s">
        <v>2341</v>
      </c>
      <c r="F523" s="12" t="s">
        <v>59</v>
      </c>
      <c r="G523" s="12" t="s">
        <v>44</v>
      </c>
      <c r="H523" s="13">
        <v>91000000</v>
      </c>
      <c r="I523" s="13">
        <v>91000000</v>
      </c>
      <c r="J523" s="14">
        <v>45064.401192129626</v>
      </c>
      <c r="K523" s="15" t="s">
        <v>54</v>
      </c>
      <c r="L523" s="16">
        <f>VLOOKUP(C523,ACTAS!$D:$L,9,FALSE)</f>
        <v>8</v>
      </c>
    </row>
    <row r="524" spans="1:12" hidden="1">
      <c r="A524" s="11">
        <v>1759</v>
      </c>
      <c r="B524" s="12" t="s">
        <v>3363</v>
      </c>
      <c r="C524" s="12">
        <v>80858416</v>
      </c>
      <c r="D524" s="12" t="s">
        <v>3364</v>
      </c>
      <c r="E524" s="12" t="s">
        <v>2341</v>
      </c>
      <c r="F524" s="12" t="s">
        <v>38</v>
      </c>
      <c r="G524" s="12" t="s">
        <v>53</v>
      </c>
      <c r="H524" s="13">
        <v>10000000</v>
      </c>
      <c r="I524" s="13">
        <v>10000000</v>
      </c>
      <c r="J524" s="14">
        <v>45064.400810185187</v>
      </c>
      <c r="K524" s="15" t="s">
        <v>54</v>
      </c>
      <c r="L524" s="16">
        <f>VLOOKUP(C524,ACTAS!$D:$L,9,FALSE)</f>
        <v>9</v>
      </c>
    </row>
    <row r="525" spans="1:12" hidden="1">
      <c r="A525" s="11">
        <v>1760</v>
      </c>
      <c r="B525" s="12" t="s">
        <v>3365</v>
      </c>
      <c r="C525" s="12">
        <v>1037599942</v>
      </c>
      <c r="D525" s="12" t="s">
        <v>3366</v>
      </c>
      <c r="E525" s="12" t="s">
        <v>2341</v>
      </c>
      <c r="F525" s="12" t="s">
        <v>52</v>
      </c>
      <c r="G525" s="12" t="s">
        <v>44</v>
      </c>
      <c r="H525" s="13">
        <v>27000000</v>
      </c>
      <c r="I525" s="13">
        <v>27000000</v>
      </c>
      <c r="J525" s="14">
        <v>45064.400289351855</v>
      </c>
      <c r="K525" s="15" t="s">
        <v>54</v>
      </c>
      <c r="L525" s="16">
        <f>VLOOKUP(C525,ACTAS!$D:$L,9,FALSE)</f>
        <v>8</v>
      </c>
    </row>
    <row r="526" spans="1:12" hidden="1">
      <c r="A526" s="11">
        <v>1761</v>
      </c>
      <c r="B526" s="12" t="s">
        <v>3367</v>
      </c>
      <c r="C526" s="12">
        <v>32278821</v>
      </c>
      <c r="D526" s="12" t="s">
        <v>3368</v>
      </c>
      <c r="E526" s="12" t="s">
        <v>2341</v>
      </c>
      <c r="F526" s="12" t="s">
        <v>52</v>
      </c>
      <c r="G526" s="12" t="s">
        <v>53</v>
      </c>
      <c r="H526" s="13">
        <v>10000000</v>
      </c>
      <c r="I526" s="13">
        <v>10000000</v>
      </c>
      <c r="J526" s="14">
        <v>45064.400127314817</v>
      </c>
      <c r="K526" s="15" t="s">
        <v>54</v>
      </c>
      <c r="L526" s="16">
        <f>VLOOKUP(C526,ACTAS!$D:$L,9,FALSE)</f>
        <v>9</v>
      </c>
    </row>
    <row r="527" spans="1:12" hidden="1">
      <c r="A527" s="11">
        <v>1762</v>
      </c>
      <c r="B527" s="12" t="s">
        <v>3369</v>
      </c>
      <c r="C527" s="12">
        <v>18263352</v>
      </c>
      <c r="D527" s="12" t="s">
        <v>3370</v>
      </c>
      <c r="E527" s="12" t="s">
        <v>2341</v>
      </c>
      <c r="F527" s="12" t="s">
        <v>59</v>
      </c>
      <c r="G527" s="12" t="s">
        <v>44</v>
      </c>
      <c r="H527" s="13">
        <v>20000000</v>
      </c>
      <c r="I527" s="13">
        <v>20000000</v>
      </c>
      <c r="J527" s="14">
        <v>45064.399583333332</v>
      </c>
      <c r="K527" s="15" t="s">
        <v>54</v>
      </c>
      <c r="L527" s="16">
        <f>VLOOKUP(C527,ACTAS!$D:$L,9,FALSE)</f>
        <v>8</v>
      </c>
    </row>
    <row r="528" spans="1:12" ht="24" hidden="1">
      <c r="A528" s="11">
        <v>1763</v>
      </c>
      <c r="B528" s="12" t="s">
        <v>3371</v>
      </c>
      <c r="C528" s="12">
        <v>10280735</v>
      </c>
      <c r="D528" s="12" t="s">
        <v>3372</v>
      </c>
      <c r="E528" s="12" t="s">
        <v>2341</v>
      </c>
      <c r="F528" s="12" t="s">
        <v>38</v>
      </c>
      <c r="G528" s="12" t="s">
        <v>49</v>
      </c>
      <c r="H528" s="13">
        <v>15000000</v>
      </c>
      <c r="I528" s="13">
        <v>15000000</v>
      </c>
      <c r="J528" s="14">
        <v>45064.398668981485</v>
      </c>
      <c r="K528" s="15" t="s">
        <v>54</v>
      </c>
      <c r="L528" s="16">
        <f>VLOOKUP(C528,ACTAS!$D:$L,9,FALSE)</f>
        <v>8</v>
      </c>
    </row>
    <row r="529" spans="1:12" hidden="1">
      <c r="A529" s="11">
        <v>1764</v>
      </c>
      <c r="B529" s="12" t="s">
        <v>3373</v>
      </c>
      <c r="C529" s="12">
        <v>1088009484</v>
      </c>
      <c r="D529" s="12" t="s">
        <v>309</v>
      </c>
      <c r="E529" s="12" t="s">
        <v>2341</v>
      </c>
      <c r="F529" s="12" t="s">
        <v>73</v>
      </c>
      <c r="G529" s="12" t="s">
        <v>53</v>
      </c>
      <c r="H529" s="13">
        <v>10000000</v>
      </c>
      <c r="I529" s="13">
        <v>10000000</v>
      </c>
      <c r="J529" s="14">
        <f>VLOOKUP(C529,[1]Hoja1!$C$4:$E$2840,3,0)</f>
        <v>44986.909016203703</v>
      </c>
      <c r="K529" s="15" t="s">
        <v>54</v>
      </c>
      <c r="L529" s="16">
        <f>VLOOKUP(C529,ACTAS!$D:$L,9,FALSE)</f>
        <v>8</v>
      </c>
    </row>
    <row r="530" spans="1:12" hidden="1">
      <c r="A530" s="11">
        <v>1765</v>
      </c>
      <c r="B530" s="12" t="s">
        <v>3374</v>
      </c>
      <c r="C530" s="12">
        <v>14295242</v>
      </c>
      <c r="D530" s="12" t="s">
        <v>3375</v>
      </c>
      <c r="E530" s="12" t="s">
        <v>2341</v>
      </c>
      <c r="F530" s="12" t="s">
        <v>59</v>
      </c>
      <c r="G530" s="12" t="s">
        <v>44</v>
      </c>
      <c r="H530" s="13">
        <v>42000000</v>
      </c>
      <c r="I530" s="13">
        <v>42000000</v>
      </c>
      <c r="J530" s="14">
        <v>45064.398009259261</v>
      </c>
      <c r="K530" s="15" t="s">
        <v>54</v>
      </c>
      <c r="L530" s="16">
        <f>VLOOKUP(C530,ACTAS!$D:$L,9,FALSE)</f>
        <v>9</v>
      </c>
    </row>
    <row r="531" spans="1:12" hidden="1">
      <c r="A531" s="11">
        <v>1766</v>
      </c>
      <c r="B531" s="12" t="s">
        <v>3376</v>
      </c>
      <c r="C531" s="12">
        <v>1113630831</v>
      </c>
      <c r="D531" s="12" t="s">
        <v>144</v>
      </c>
      <c r="E531" s="12" t="s">
        <v>2341</v>
      </c>
      <c r="F531" s="12" t="s">
        <v>38</v>
      </c>
      <c r="G531" s="12" t="s">
        <v>44</v>
      </c>
      <c r="H531" s="13">
        <v>20000000</v>
      </c>
      <c r="I531" s="13">
        <v>20000000</v>
      </c>
      <c r="J531" s="14">
        <f>VLOOKUP(C531,[1]Hoja1!$C$4:$E$2840,3,0)</f>
        <v>44986.558819444443</v>
      </c>
      <c r="K531" s="15" t="s">
        <v>54</v>
      </c>
      <c r="L531" s="16">
        <f>VLOOKUP(C531,ACTAS!$D:$L,9,FALSE)</f>
        <v>8</v>
      </c>
    </row>
    <row r="532" spans="1:12" hidden="1">
      <c r="A532" s="11">
        <v>1767</v>
      </c>
      <c r="B532" s="12" t="s">
        <v>3377</v>
      </c>
      <c r="C532" s="12">
        <v>86080512</v>
      </c>
      <c r="D532" s="12" t="s">
        <v>3378</v>
      </c>
      <c r="E532" s="12" t="s">
        <v>2341</v>
      </c>
      <c r="F532" s="12" t="s">
        <v>59</v>
      </c>
      <c r="G532" s="12" t="s">
        <v>53</v>
      </c>
      <c r="H532" s="13">
        <v>5000000</v>
      </c>
      <c r="I532" s="13">
        <v>5000000</v>
      </c>
      <c r="J532" s="14">
        <v>45064.39707175926</v>
      </c>
      <c r="K532" s="15" t="s">
        <v>54</v>
      </c>
      <c r="L532" s="16">
        <f>VLOOKUP(C532,ACTAS!$D:$L,9,FALSE)</f>
        <v>9</v>
      </c>
    </row>
    <row r="533" spans="1:12" hidden="1">
      <c r="A533" s="11">
        <v>1768</v>
      </c>
      <c r="B533" s="12" t="s">
        <v>3379</v>
      </c>
      <c r="C533" s="12">
        <v>1059701757</v>
      </c>
      <c r="D533" s="12" t="s">
        <v>3380</v>
      </c>
      <c r="E533" s="12" t="s">
        <v>2341</v>
      </c>
      <c r="F533" s="12" t="s">
        <v>38</v>
      </c>
      <c r="G533" s="12" t="s">
        <v>44</v>
      </c>
      <c r="H533" s="13">
        <v>50000000</v>
      </c>
      <c r="I533" s="13">
        <v>50000000</v>
      </c>
      <c r="J533" s="14">
        <v>45064.396898148145</v>
      </c>
      <c r="K533" s="15" t="s">
        <v>54</v>
      </c>
      <c r="L533" s="16">
        <f>VLOOKUP(C533,ACTAS!$D:$L,9,FALSE)</f>
        <v>9</v>
      </c>
    </row>
    <row r="534" spans="1:12" hidden="1">
      <c r="A534" s="11">
        <v>1769</v>
      </c>
      <c r="B534" s="12" t="s">
        <v>3381</v>
      </c>
      <c r="C534" s="12">
        <v>19003393</v>
      </c>
      <c r="D534" s="12" t="s">
        <v>3382</v>
      </c>
      <c r="E534" s="12" t="s">
        <v>2341</v>
      </c>
      <c r="F534" s="12" t="s">
        <v>38</v>
      </c>
      <c r="G534" s="12" t="s">
        <v>44</v>
      </c>
      <c r="H534" s="13">
        <v>46000000</v>
      </c>
      <c r="I534" s="13">
        <v>46000000</v>
      </c>
      <c r="J534" s="14">
        <v>45064.396724537037</v>
      </c>
      <c r="K534" s="15" t="s">
        <v>54</v>
      </c>
      <c r="L534" s="16">
        <f>VLOOKUP(C534,ACTAS!$D:$L,9,FALSE)</f>
        <v>8</v>
      </c>
    </row>
    <row r="535" spans="1:12" hidden="1">
      <c r="A535" s="11">
        <v>1770</v>
      </c>
      <c r="B535" s="12" t="s">
        <v>3383</v>
      </c>
      <c r="C535" s="12">
        <v>1024463998</v>
      </c>
      <c r="D535" s="12" t="s">
        <v>3384</v>
      </c>
      <c r="E535" s="12" t="s">
        <v>2341</v>
      </c>
      <c r="F535" s="12" t="s">
        <v>38</v>
      </c>
      <c r="G535" s="12" t="s">
        <v>53</v>
      </c>
      <c r="H535" s="13">
        <v>4000000</v>
      </c>
      <c r="I535" s="13">
        <v>4000000</v>
      </c>
      <c r="J535" s="14">
        <v>45064.404050925928</v>
      </c>
      <c r="K535" s="15" t="s">
        <v>54</v>
      </c>
      <c r="L535" s="16">
        <f>VLOOKUP(C535,ACTAS!$D:$L,9,FALSE)</f>
        <v>8</v>
      </c>
    </row>
    <row r="536" spans="1:12" hidden="1">
      <c r="A536" s="11">
        <v>1771</v>
      </c>
      <c r="B536" s="12" t="s">
        <v>3385</v>
      </c>
      <c r="C536" s="12">
        <v>1082839259</v>
      </c>
      <c r="D536" s="12" t="s">
        <v>3386</v>
      </c>
      <c r="E536" s="12" t="s">
        <v>2341</v>
      </c>
      <c r="F536" s="12" t="s">
        <v>52</v>
      </c>
      <c r="G536" s="12" t="s">
        <v>53</v>
      </c>
      <c r="H536" s="13">
        <v>10000000</v>
      </c>
      <c r="I536" s="13">
        <v>10000000</v>
      </c>
      <c r="J536" s="14">
        <f>VLOOKUP(C536,[1]Hoja1!$C$4:$E$2840,3,0)</f>
        <v>45069.596631944441</v>
      </c>
      <c r="K536" s="15" t="s">
        <v>54</v>
      </c>
      <c r="L536" s="16">
        <f>VLOOKUP(C536,ACTAS!$D:$L,9,FALSE)</f>
        <v>8</v>
      </c>
    </row>
    <row r="537" spans="1:12" hidden="1">
      <c r="A537" s="11">
        <v>1772</v>
      </c>
      <c r="B537" s="12" t="s">
        <v>3387</v>
      </c>
      <c r="C537" s="12">
        <v>87510911</v>
      </c>
      <c r="D537" s="12" t="s">
        <v>399</v>
      </c>
      <c r="E537" s="12" t="s">
        <v>2341</v>
      </c>
      <c r="F537" s="12" t="s">
        <v>38</v>
      </c>
      <c r="G537" s="12" t="s">
        <v>44</v>
      </c>
      <c r="H537" s="13">
        <v>30000000</v>
      </c>
      <c r="I537" s="13">
        <v>30000000</v>
      </c>
      <c r="J537" s="14">
        <f>VLOOKUP(C537,[1]Hoja1!$C$4:$E$2840,3,0)</f>
        <v>44987.636238425926</v>
      </c>
      <c r="K537" s="15" t="s">
        <v>45</v>
      </c>
      <c r="L537" s="16">
        <f>VLOOKUP(C537,ACTAS!$D:$L,9,FALSE)</f>
        <v>8</v>
      </c>
    </row>
    <row r="538" spans="1:12" hidden="1">
      <c r="A538" s="11">
        <v>1773</v>
      </c>
      <c r="B538" s="12" t="s">
        <v>3388</v>
      </c>
      <c r="C538" s="12">
        <v>93294629</v>
      </c>
      <c r="D538" s="12" t="s">
        <v>245</v>
      </c>
      <c r="E538" s="12" t="s">
        <v>2341</v>
      </c>
      <c r="F538" s="12" t="s">
        <v>38</v>
      </c>
      <c r="G538" s="12" t="s">
        <v>44</v>
      </c>
      <c r="H538" s="13">
        <v>40000000</v>
      </c>
      <c r="I538" s="13">
        <v>40000000</v>
      </c>
      <c r="J538" s="14">
        <f>VLOOKUP(C538,[1]Hoja1!$C$4:$E$2840,3,0)</f>
        <v>44986.712824074071</v>
      </c>
      <c r="K538" s="15" t="s">
        <v>45</v>
      </c>
      <c r="L538" s="16">
        <f>VLOOKUP(C538,ACTAS!$D:$L,9,FALSE)</f>
        <v>8</v>
      </c>
    </row>
    <row r="539" spans="1:12" hidden="1">
      <c r="A539" s="11">
        <v>1774</v>
      </c>
      <c r="B539" s="12" t="s">
        <v>3389</v>
      </c>
      <c r="C539" s="12">
        <v>28168799</v>
      </c>
      <c r="D539" s="12" t="s">
        <v>473</v>
      </c>
      <c r="E539" s="12" t="s">
        <v>2341</v>
      </c>
      <c r="F539" s="12" t="s">
        <v>52</v>
      </c>
      <c r="G539" s="12" t="s">
        <v>44</v>
      </c>
      <c r="H539" s="13">
        <v>46000000</v>
      </c>
      <c r="I539" s="13">
        <v>46000000</v>
      </c>
      <c r="J539" s="14">
        <f>VLOOKUP(C539,[1]Hoja1!$C$4:$E$2840,3,0)</f>
        <v>44987.938368055555</v>
      </c>
      <c r="K539" s="15" t="s">
        <v>45</v>
      </c>
      <c r="L539" s="16">
        <f>VLOOKUP(C539,ACTAS!$D:$L,9,FALSE)</f>
        <v>8</v>
      </c>
    </row>
    <row r="540" spans="1:12" hidden="1">
      <c r="A540" s="11">
        <v>1775</v>
      </c>
      <c r="B540" s="12" t="s">
        <v>3390</v>
      </c>
      <c r="C540" s="12">
        <v>80897805</v>
      </c>
      <c r="D540" s="12" t="s">
        <v>138</v>
      </c>
      <c r="E540" s="12" t="s">
        <v>2341</v>
      </c>
      <c r="F540" s="12" t="s">
        <v>52</v>
      </c>
      <c r="G540" s="12" t="s">
        <v>44</v>
      </c>
      <c r="H540" s="13">
        <v>70000000</v>
      </c>
      <c r="I540" s="13">
        <v>70000000</v>
      </c>
      <c r="J540" s="14">
        <f>VLOOKUP(C540,[1]Hoja1!$C$4:$E$2840,3,0)</f>
        <v>44986.536203703705</v>
      </c>
      <c r="K540" s="15" t="s">
        <v>54</v>
      </c>
      <c r="L540" s="16">
        <f>VLOOKUP(C540,ACTAS!$D:$L,9,FALSE)</f>
        <v>8</v>
      </c>
    </row>
    <row r="541" spans="1:12" hidden="1">
      <c r="A541" s="11">
        <v>1776</v>
      </c>
      <c r="B541" s="12" t="s">
        <v>3391</v>
      </c>
      <c r="C541" s="12">
        <v>1016008542</v>
      </c>
      <c r="D541" s="12" t="s">
        <v>58</v>
      </c>
      <c r="E541" s="12" t="s">
        <v>2341</v>
      </c>
      <c r="F541" s="12" t="s">
        <v>59</v>
      </c>
      <c r="G541" s="12" t="s">
        <v>44</v>
      </c>
      <c r="H541" s="13">
        <v>93000000</v>
      </c>
      <c r="I541" s="13">
        <v>93000000</v>
      </c>
      <c r="J541" s="14">
        <f>VLOOKUP(C541,[1]Hoja1!$C$4:$E$2840,3,0)</f>
        <v>44986.371874999997</v>
      </c>
      <c r="K541" s="15" t="s">
        <v>54</v>
      </c>
      <c r="L541" s="16">
        <f>VLOOKUP(C541,ACTAS!$D:$L,9,FALSE)</f>
        <v>8</v>
      </c>
    </row>
    <row r="542" spans="1:12" hidden="1">
      <c r="A542" s="11">
        <v>1777</v>
      </c>
      <c r="B542" s="12" t="s">
        <v>3392</v>
      </c>
      <c r="C542" s="12">
        <v>53133037</v>
      </c>
      <c r="D542" s="12" t="s">
        <v>259</v>
      </c>
      <c r="E542" s="12" t="s">
        <v>2341</v>
      </c>
      <c r="F542" s="12" t="s">
        <v>38</v>
      </c>
      <c r="G542" s="12" t="s">
        <v>44</v>
      </c>
      <c r="H542" s="13">
        <v>13000000</v>
      </c>
      <c r="I542" s="13">
        <v>13000000</v>
      </c>
      <c r="J542" s="14">
        <f>VLOOKUP(C542,[1]Hoja1!$C$4:$E$2840,3,0)</f>
        <v>44986.735196759262</v>
      </c>
      <c r="K542" s="15" t="s">
        <v>54</v>
      </c>
      <c r="L542" s="16">
        <f>VLOOKUP(C542,ACTAS!$D:$L,9,FALSE)</f>
        <v>8</v>
      </c>
    </row>
    <row r="543" spans="1:12" hidden="1">
      <c r="A543" s="11">
        <v>1778</v>
      </c>
      <c r="B543" s="12" t="s">
        <v>3393</v>
      </c>
      <c r="C543" s="12">
        <v>1090464350</v>
      </c>
      <c r="D543" s="12" t="s">
        <v>116</v>
      </c>
      <c r="E543" s="12" t="s">
        <v>2341</v>
      </c>
      <c r="F543" s="12" t="s">
        <v>59</v>
      </c>
      <c r="G543" s="12" t="s">
        <v>44</v>
      </c>
      <c r="H543" s="13">
        <v>104000000</v>
      </c>
      <c r="I543" s="13">
        <v>104000000</v>
      </c>
      <c r="J543" s="14">
        <f>VLOOKUP(C543,[1]Hoja1!$C$4:$E$2840,3,0)</f>
        <v>44986.487962962965</v>
      </c>
      <c r="K543" s="15" t="s">
        <v>54</v>
      </c>
      <c r="L543" s="16">
        <f>VLOOKUP(C543,ACTAS!$D:$L,9,FALSE)</f>
        <v>8</v>
      </c>
    </row>
    <row r="544" spans="1:12">
      <c r="A544" s="11">
        <v>1779</v>
      </c>
      <c r="B544" s="12" t="s">
        <v>3394</v>
      </c>
      <c r="C544" s="12">
        <v>1022361905</v>
      </c>
      <c r="D544" s="12" t="s">
        <v>3395</v>
      </c>
      <c r="E544" s="12" t="s">
        <v>2341</v>
      </c>
      <c r="F544" s="12" t="s">
        <v>165</v>
      </c>
      <c r="G544" s="12" t="s">
        <v>44</v>
      </c>
      <c r="H544" s="13">
        <v>80000000</v>
      </c>
      <c r="I544" s="13">
        <v>80000000</v>
      </c>
      <c r="J544" s="14">
        <f>VLOOKUP(C544,[1]Hoja1!$C$4:$E$2840,3,0)</f>
        <v>45070.702939814815</v>
      </c>
      <c r="K544" s="15" t="s">
        <v>54</v>
      </c>
      <c r="L544" s="16">
        <f>VLOOKUP(C544,ACTAS!$D:$L,9,FALSE)</f>
        <v>8</v>
      </c>
    </row>
    <row r="545" spans="1:12" ht="24" hidden="1">
      <c r="A545" s="11">
        <v>1780</v>
      </c>
      <c r="B545" s="12" t="s">
        <v>3396</v>
      </c>
      <c r="C545" s="12">
        <v>79671486</v>
      </c>
      <c r="D545" s="12" t="s">
        <v>3397</v>
      </c>
      <c r="E545" s="12" t="s">
        <v>2341</v>
      </c>
      <c r="F545" s="12" t="s">
        <v>59</v>
      </c>
      <c r="G545" s="12" t="s">
        <v>49</v>
      </c>
      <c r="H545" s="13">
        <v>120000000</v>
      </c>
      <c r="I545" s="13">
        <v>120000000</v>
      </c>
      <c r="J545" s="14">
        <f>VLOOKUP(C545,[1]Hoja1!$C$4:$E$2840,3,0)</f>
        <v>45071.596006944441</v>
      </c>
      <c r="K545" s="15" t="s">
        <v>54</v>
      </c>
      <c r="L545" s="16">
        <f>VLOOKUP(C545,ACTAS!$D:$L,9,FALSE)</f>
        <v>8</v>
      </c>
    </row>
    <row r="546" spans="1:12" ht="24" hidden="1">
      <c r="A546" s="11">
        <v>1781</v>
      </c>
      <c r="B546" s="12" t="s">
        <v>3398</v>
      </c>
      <c r="C546" s="12">
        <v>70420590</v>
      </c>
      <c r="D546" s="12" t="s">
        <v>3399</v>
      </c>
      <c r="E546" s="12" t="s">
        <v>2341</v>
      </c>
      <c r="F546" s="12" t="s">
        <v>38</v>
      </c>
      <c r="G546" s="12" t="s">
        <v>49</v>
      </c>
      <c r="H546" s="13">
        <v>32000000</v>
      </c>
      <c r="I546" s="13">
        <v>32000000</v>
      </c>
      <c r="J546" s="14">
        <f>VLOOKUP(C546,[1]Hoja1!$C$4:$E$2840,3,0)</f>
        <v>45071.618356481478</v>
      </c>
      <c r="K546" s="15" t="s">
        <v>54</v>
      </c>
      <c r="L546" s="16">
        <f>VLOOKUP(C546,ACTAS!$D:$L,9,FALSE)</f>
        <v>8</v>
      </c>
    </row>
    <row r="547" spans="1:12" hidden="1">
      <c r="A547" s="11">
        <v>1782</v>
      </c>
      <c r="B547" s="12" t="s">
        <v>3400</v>
      </c>
      <c r="C547" s="12">
        <v>52903971</v>
      </c>
      <c r="D547" s="12" t="s">
        <v>535</v>
      </c>
      <c r="E547" s="12" t="s">
        <v>2341</v>
      </c>
      <c r="F547" s="12" t="s">
        <v>38</v>
      </c>
      <c r="G547" s="12" t="s">
        <v>44</v>
      </c>
      <c r="H547" s="13">
        <v>45000000</v>
      </c>
      <c r="I547" s="13">
        <v>45000000</v>
      </c>
      <c r="J547" s="14">
        <f>VLOOKUP(C547,[1]Hoja1!$C$4:$E$2840,3,0)</f>
        <v>44988.510289351849</v>
      </c>
      <c r="K547" s="15" t="s">
        <v>54</v>
      </c>
      <c r="L547" s="16">
        <f>VLOOKUP(C547,ACTAS!$D:$L,9,FALSE)</f>
        <v>8</v>
      </c>
    </row>
    <row r="548" spans="1:12" hidden="1">
      <c r="A548" s="11">
        <v>1783</v>
      </c>
      <c r="B548" s="12" t="s">
        <v>3401</v>
      </c>
      <c r="C548" s="12">
        <v>1018408605</v>
      </c>
      <c r="D548" s="12" t="s">
        <v>3402</v>
      </c>
      <c r="E548" s="12" t="s">
        <v>2341</v>
      </c>
      <c r="F548" s="12" t="s">
        <v>59</v>
      </c>
      <c r="G548" s="12" t="s">
        <v>44</v>
      </c>
      <c r="H548" s="13">
        <v>81000000</v>
      </c>
      <c r="I548" s="13">
        <v>81000000</v>
      </c>
      <c r="J548" s="14">
        <f>VLOOKUP(C548,[1]Hoja1!$C$4:$E$2840,3,0)</f>
        <v>45075.344328703701</v>
      </c>
      <c r="K548" s="15" t="s">
        <v>54</v>
      </c>
      <c r="L548" s="16">
        <f>VLOOKUP(C548,ACTAS!$D:$L,9,FALSE)</f>
        <v>8</v>
      </c>
    </row>
    <row r="549" spans="1:12" hidden="1">
      <c r="A549" s="11">
        <v>1784</v>
      </c>
      <c r="B549" s="12" t="s">
        <v>3403</v>
      </c>
      <c r="C549" s="12">
        <v>1024474550</v>
      </c>
      <c r="D549" s="12" t="s">
        <v>3404</v>
      </c>
      <c r="E549" s="12" t="s">
        <v>2341</v>
      </c>
      <c r="F549" s="12" t="s">
        <v>59</v>
      </c>
      <c r="G549" s="12" t="s">
        <v>44</v>
      </c>
      <c r="H549" s="13">
        <v>24000000</v>
      </c>
      <c r="I549" s="13">
        <v>24000000</v>
      </c>
      <c r="J549" s="14">
        <f>VLOOKUP(C549,[1]Hoja1!$C$4:$E$2840,3,0)</f>
        <v>45072.459050925929</v>
      </c>
      <c r="K549" s="15" t="s">
        <v>54</v>
      </c>
      <c r="L549" s="16">
        <f>VLOOKUP(C549,ACTAS!$D:$L,9,FALSE)</f>
        <v>8</v>
      </c>
    </row>
    <row r="550" spans="1:12" ht="24" hidden="1">
      <c r="A550" s="11">
        <v>1785</v>
      </c>
      <c r="B550" s="12" t="s">
        <v>3405</v>
      </c>
      <c r="C550" s="12">
        <v>52455605</v>
      </c>
      <c r="D550" s="12" t="s">
        <v>3406</v>
      </c>
      <c r="E550" s="12" t="s">
        <v>2341</v>
      </c>
      <c r="F550" s="12" t="s">
        <v>59</v>
      </c>
      <c r="G550" s="12" t="s">
        <v>49</v>
      </c>
      <c r="H550" s="13">
        <v>140000000</v>
      </c>
      <c r="I550" s="13">
        <v>140000000</v>
      </c>
      <c r="J550" s="14">
        <f>VLOOKUP(C550,[1]Hoja1!$C$4:$E$2840,3,0)</f>
        <v>45072.615578703706</v>
      </c>
      <c r="K550" s="15" t="s">
        <v>54</v>
      </c>
      <c r="L550" s="16">
        <f>VLOOKUP(C550,ACTAS!$D:$L,9,FALSE)</f>
        <v>8</v>
      </c>
    </row>
    <row r="551" spans="1:12" hidden="1">
      <c r="A551" s="11">
        <v>1786</v>
      </c>
      <c r="B551" s="12" t="s">
        <v>3407</v>
      </c>
      <c r="C551" s="12">
        <v>1013577093</v>
      </c>
      <c r="D551" s="12" t="s">
        <v>3408</v>
      </c>
      <c r="E551" s="12" t="s">
        <v>2341</v>
      </c>
      <c r="F551" s="12" t="s">
        <v>38</v>
      </c>
      <c r="G551" s="12" t="s">
        <v>44</v>
      </c>
      <c r="H551" s="13">
        <v>60000000</v>
      </c>
      <c r="I551" s="13">
        <v>60000000</v>
      </c>
      <c r="J551" s="14">
        <f>VLOOKUP(C551,[1]Hoja1!$C$4:$E$2840,3,0)</f>
        <v>45072.617662037039</v>
      </c>
      <c r="K551" s="15" t="s">
        <v>54</v>
      </c>
      <c r="L551" s="16">
        <f>VLOOKUP(C551,ACTAS!$D:$L,9,FALSE)</f>
        <v>8</v>
      </c>
    </row>
    <row r="552" spans="1:12" ht="24" hidden="1">
      <c r="A552" s="11">
        <v>1787</v>
      </c>
      <c r="B552" s="12" t="s">
        <v>3409</v>
      </c>
      <c r="C552" s="12">
        <v>87100091</v>
      </c>
      <c r="D552" s="12" t="s">
        <v>3410</v>
      </c>
      <c r="E552" s="12" t="s">
        <v>2341</v>
      </c>
      <c r="F552" s="12" t="s">
        <v>38</v>
      </c>
      <c r="G552" s="12" t="s">
        <v>49</v>
      </c>
      <c r="H552" s="13">
        <v>150000000</v>
      </c>
      <c r="I552" s="13">
        <v>150000000</v>
      </c>
      <c r="J552" s="14">
        <f>VLOOKUP(C552,[1]Hoja1!$C$4:$E$2840,3,0)</f>
        <v>45072.638437499998</v>
      </c>
      <c r="K552" s="15" t="s">
        <v>54</v>
      </c>
      <c r="L552" s="16">
        <f>VLOOKUP(C552,ACTAS!$D:$L,9,FALSE)</f>
        <v>8</v>
      </c>
    </row>
    <row r="553" spans="1:12" ht="24" hidden="1">
      <c r="A553" s="11">
        <v>1788</v>
      </c>
      <c r="B553" s="12" t="s">
        <v>3411</v>
      </c>
      <c r="C553" s="12">
        <v>43554593</v>
      </c>
      <c r="D553" s="12" t="s">
        <v>3412</v>
      </c>
      <c r="E553" s="12" t="s">
        <v>2341</v>
      </c>
      <c r="F553" s="12" t="s">
        <v>38</v>
      </c>
      <c r="G553" s="12" t="s">
        <v>49</v>
      </c>
      <c r="H553" s="13">
        <v>110000000</v>
      </c>
      <c r="I553" s="13">
        <v>110000000</v>
      </c>
      <c r="J553" s="14">
        <f>VLOOKUP(C553,[1]Hoja1!$C$4:$E$2840,3,0)</f>
        <v>45072.647303240738</v>
      </c>
      <c r="K553" s="15" t="s">
        <v>54</v>
      </c>
      <c r="L553" s="16">
        <f>VLOOKUP(C553,ACTAS!$D:$L,9,FALSE)</f>
        <v>8</v>
      </c>
    </row>
    <row r="554" spans="1:12" hidden="1">
      <c r="A554" s="11">
        <v>1789</v>
      </c>
      <c r="B554" s="12" t="s">
        <v>3413</v>
      </c>
      <c r="C554" s="12">
        <v>1088246638</v>
      </c>
      <c r="D554" s="12" t="s">
        <v>3414</v>
      </c>
      <c r="E554" s="12" t="s">
        <v>2341</v>
      </c>
      <c r="F554" s="12" t="s">
        <v>59</v>
      </c>
      <c r="G554" s="12" t="s">
        <v>44</v>
      </c>
      <c r="H554" s="13">
        <v>32000000</v>
      </c>
      <c r="I554" s="13">
        <v>32000000</v>
      </c>
      <c r="J554" s="14">
        <f>VLOOKUP(C554,[1]Hoja1!$C$4:$E$2840,3,0)</f>
        <v>45072.671805555554</v>
      </c>
      <c r="K554" s="15" t="s">
        <v>54</v>
      </c>
      <c r="L554" s="16">
        <f>VLOOKUP(C554,ACTAS!$D:$L,9,FALSE)</f>
        <v>8</v>
      </c>
    </row>
    <row r="555" spans="1:12" hidden="1">
      <c r="A555" s="11">
        <v>1790</v>
      </c>
      <c r="B555" s="12" t="s">
        <v>3415</v>
      </c>
      <c r="C555" s="12">
        <v>80039263</v>
      </c>
      <c r="D555" s="12" t="s">
        <v>3416</v>
      </c>
      <c r="E555" s="12" t="s">
        <v>2341</v>
      </c>
      <c r="F555" s="12" t="s">
        <v>59</v>
      </c>
      <c r="G555" s="12" t="s">
        <v>44</v>
      </c>
      <c r="H555" s="13">
        <v>65000000</v>
      </c>
      <c r="I555" s="13">
        <v>65000000</v>
      </c>
      <c r="J555" s="14">
        <f>VLOOKUP(C555,[1]Hoja1!$C$4:$E$2840,3,0)</f>
        <v>45072.678553240738</v>
      </c>
      <c r="K555" s="15" t="s">
        <v>54</v>
      </c>
      <c r="L555" s="16">
        <f>VLOOKUP(C555,ACTAS!$D:$L,9,FALSE)</f>
        <v>8</v>
      </c>
    </row>
    <row r="556" spans="1:12" ht="24" hidden="1">
      <c r="A556" s="11">
        <v>1791</v>
      </c>
      <c r="B556" s="12" t="s">
        <v>3417</v>
      </c>
      <c r="C556" s="12">
        <v>79795824</v>
      </c>
      <c r="D556" s="12" t="s">
        <v>3418</v>
      </c>
      <c r="E556" s="12" t="s">
        <v>2341</v>
      </c>
      <c r="F556" s="12" t="s">
        <v>59</v>
      </c>
      <c r="G556" s="12" t="s">
        <v>49</v>
      </c>
      <c r="H556" s="13">
        <v>140000000</v>
      </c>
      <c r="I556" s="13">
        <v>140000000</v>
      </c>
      <c r="J556" s="14">
        <f>VLOOKUP(C556,[1]Hoja1!$C$4:$E$2840,3,0)</f>
        <v>45072.777453703704</v>
      </c>
      <c r="K556" s="15" t="s">
        <v>54</v>
      </c>
      <c r="L556" s="16">
        <f>VLOOKUP(C556,ACTAS!$D:$L,9,FALSE)</f>
        <v>8</v>
      </c>
    </row>
    <row r="557" spans="1:12" ht="24">
      <c r="A557" s="11">
        <v>1792</v>
      </c>
      <c r="B557" s="12" t="s">
        <v>3419</v>
      </c>
      <c r="C557" s="12">
        <v>80723078</v>
      </c>
      <c r="D557" s="12" t="s">
        <v>3420</v>
      </c>
      <c r="E557" s="12" t="s">
        <v>2341</v>
      </c>
      <c r="F557" s="12" t="s">
        <v>59</v>
      </c>
      <c r="G557" s="12" t="s">
        <v>49</v>
      </c>
      <c r="H557" s="13">
        <v>80000000</v>
      </c>
      <c r="I557" s="13">
        <v>80000000</v>
      </c>
      <c r="J557" s="14">
        <f>VLOOKUP(C557,[1]Hoja1!$C$4:$E$2840,3,0)</f>
        <v>45072.81486111111</v>
      </c>
      <c r="K557" s="15" t="s">
        <v>54</v>
      </c>
      <c r="L557" s="16">
        <f>VLOOKUP(C557,ACTAS!$D:$L,9,FALSE)</f>
        <v>8</v>
      </c>
    </row>
    <row r="558" spans="1:12" hidden="1">
      <c r="A558" s="11">
        <v>1793</v>
      </c>
      <c r="B558" s="12" t="s">
        <v>3421</v>
      </c>
      <c r="C558" s="12">
        <v>1032357546</v>
      </c>
      <c r="D558" s="12" t="s">
        <v>451</v>
      </c>
      <c r="E558" s="12" t="s">
        <v>2341</v>
      </c>
      <c r="F558" s="12" t="s">
        <v>38</v>
      </c>
      <c r="G558" s="12" t="s">
        <v>44</v>
      </c>
      <c r="H558" s="13">
        <v>53000000</v>
      </c>
      <c r="I558" s="13">
        <v>53000000</v>
      </c>
      <c r="J558" s="14">
        <f>VLOOKUP(C558,[1]Hoja1!$C$4:$E$2840,3,0)</f>
        <v>44987.854097222225</v>
      </c>
      <c r="K558" s="15" t="s">
        <v>54</v>
      </c>
      <c r="L558" s="16">
        <f>VLOOKUP(C558,ACTAS!$D:$L,9,FALSE)</f>
        <v>8</v>
      </c>
    </row>
    <row r="559" spans="1:12" hidden="1">
      <c r="A559" s="11">
        <v>1794</v>
      </c>
      <c r="B559" s="12" t="s">
        <v>3422</v>
      </c>
      <c r="C559" s="12">
        <v>80362969</v>
      </c>
      <c r="D559" s="12" t="s">
        <v>3423</v>
      </c>
      <c r="E559" s="12" t="s">
        <v>2341</v>
      </c>
      <c r="F559" s="12" t="s">
        <v>38</v>
      </c>
      <c r="G559" s="12" t="s">
        <v>44</v>
      </c>
      <c r="H559" s="13">
        <v>150000000</v>
      </c>
      <c r="I559" s="13">
        <v>150000000</v>
      </c>
      <c r="J559" s="14">
        <f>VLOOKUP(C559,[1]Hoja1!$C$4:$E$2840,3,0)</f>
        <v>45075.482627314814</v>
      </c>
      <c r="K559" s="15" t="s">
        <v>45</v>
      </c>
      <c r="L559" s="16">
        <f>VLOOKUP(C559,ACTAS!$D:$L,9,FALSE)</f>
        <v>8</v>
      </c>
    </row>
    <row r="560" spans="1:12" hidden="1">
      <c r="A560" s="11">
        <v>1795</v>
      </c>
      <c r="B560" s="12" t="s">
        <v>3424</v>
      </c>
      <c r="C560" s="12">
        <v>79524200</v>
      </c>
      <c r="D560" s="12" t="s">
        <v>3425</v>
      </c>
      <c r="E560" s="12" t="s">
        <v>2341</v>
      </c>
      <c r="F560" s="12" t="s">
        <v>59</v>
      </c>
      <c r="G560" s="12" t="s">
        <v>44</v>
      </c>
      <c r="H560" s="13">
        <v>150000000</v>
      </c>
      <c r="I560" s="13">
        <v>150000000</v>
      </c>
      <c r="J560" s="14">
        <f>VLOOKUP(C560,[1]Hoja1!$C$4:$E$2840,3,0)</f>
        <v>45075.486446759256</v>
      </c>
      <c r="K560" s="15" t="s">
        <v>45</v>
      </c>
      <c r="L560" s="16">
        <f>VLOOKUP(C560,ACTAS!$D:$L,9,FALSE)</f>
        <v>8</v>
      </c>
    </row>
    <row r="561" spans="1:12" hidden="1">
      <c r="A561" s="11">
        <v>1796</v>
      </c>
      <c r="B561" s="12" t="s">
        <v>3426</v>
      </c>
      <c r="C561" s="12">
        <v>79442823</v>
      </c>
      <c r="D561" s="12" t="s">
        <v>3427</v>
      </c>
      <c r="E561" s="12" t="s">
        <v>2341</v>
      </c>
      <c r="F561" s="12" t="s">
        <v>38</v>
      </c>
      <c r="G561" s="12" t="s">
        <v>44</v>
      </c>
      <c r="H561" s="13">
        <v>50000000</v>
      </c>
      <c r="I561" s="13">
        <v>50000000</v>
      </c>
      <c r="J561" s="14">
        <f>VLOOKUP(C561,[1]Hoja1!$C$4:$E$2840,3,0)</f>
        <v>45075.560972222222</v>
      </c>
      <c r="K561" s="15" t="s">
        <v>45</v>
      </c>
      <c r="L561" s="16">
        <f>VLOOKUP(C561,ACTAS!$D:$L,9,FALSE)</f>
        <v>8</v>
      </c>
    </row>
    <row r="562" spans="1:12" ht="24" hidden="1">
      <c r="A562" s="11">
        <v>1797</v>
      </c>
      <c r="B562" s="12" t="s">
        <v>3428</v>
      </c>
      <c r="C562" s="12">
        <v>52438529</v>
      </c>
      <c r="D562" s="12" t="s">
        <v>3429</v>
      </c>
      <c r="E562" s="12" t="s">
        <v>2341</v>
      </c>
      <c r="F562" s="12" t="s">
        <v>38</v>
      </c>
      <c r="G562" s="12" t="s">
        <v>49</v>
      </c>
      <c r="H562" s="13">
        <v>150000000</v>
      </c>
      <c r="I562" s="13">
        <v>150000000</v>
      </c>
      <c r="J562" s="14">
        <f>VLOOKUP(C562,[1]Hoja1!$C$4:$E$2840,3,0)</f>
        <v>45075.564502314817</v>
      </c>
      <c r="K562" s="15" t="s">
        <v>54</v>
      </c>
      <c r="L562" s="16">
        <f>VLOOKUP(C562,ACTAS!$D:$L,9,FALSE)</f>
        <v>8</v>
      </c>
    </row>
    <row r="563" spans="1:12" hidden="1">
      <c r="A563" s="11">
        <v>1798</v>
      </c>
      <c r="B563" s="12" t="s">
        <v>3430</v>
      </c>
      <c r="C563" s="12">
        <v>1113645849</v>
      </c>
      <c r="D563" s="12" t="s">
        <v>3431</v>
      </c>
      <c r="E563" s="12" t="s">
        <v>2341</v>
      </c>
      <c r="F563" s="12" t="s">
        <v>59</v>
      </c>
      <c r="G563" s="12" t="s">
        <v>44</v>
      </c>
      <c r="H563" s="13">
        <v>55000000</v>
      </c>
      <c r="I563" s="13">
        <v>55000000</v>
      </c>
      <c r="J563" s="14">
        <f>VLOOKUP(C563,[1]Hoja1!$C$4:$E$2840,3,0)</f>
        <v>45075.683842592596</v>
      </c>
      <c r="K563" s="15" t="s">
        <v>54</v>
      </c>
      <c r="L563" s="16">
        <f>VLOOKUP(C563,ACTAS!$D:$L,9,FALSE)</f>
        <v>8</v>
      </c>
    </row>
    <row r="564" spans="1:12" hidden="1">
      <c r="A564" s="11">
        <v>1799</v>
      </c>
      <c r="B564" s="12" t="s">
        <v>3432</v>
      </c>
      <c r="C564" s="12">
        <v>1110457049</v>
      </c>
      <c r="D564" s="12" t="s">
        <v>3433</v>
      </c>
      <c r="E564" s="12" t="s">
        <v>2341</v>
      </c>
      <c r="F564" s="12" t="s">
        <v>38</v>
      </c>
      <c r="G564" s="12" t="s">
        <v>44</v>
      </c>
      <c r="H564" s="13">
        <v>84000000</v>
      </c>
      <c r="I564" s="13">
        <v>84000000</v>
      </c>
      <c r="J564" s="14">
        <f>VLOOKUP(C564,[1]Hoja1!$C$4:$E$2840,3,0)</f>
        <v>45075.926793981482</v>
      </c>
      <c r="K564" s="15" t="s">
        <v>54</v>
      </c>
      <c r="L564" s="16">
        <f>VLOOKUP(C564,ACTAS!$D:$L,9,FALSE)</f>
        <v>9</v>
      </c>
    </row>
    <row r="565" spans="1:12" hidden="1">
      <c r="A565" s="11">
        <v>1800</v>
      </c>
      <c r="B565" s="12" t="s">
        <v>3434</v>
      </c>
      <c r="C565" s="12">
        <v>79380091</v>
      </c>
      <c r="D565" s="12" t="s">
        <v>556</v>
      </c>
      <c r="E565" s="12" t="s">
        <v>2341</v>
      </c>
      <c r="F565" s="12" t="s">
        <v>52</v>
      </c>
      <c r="G565" s="12" t="s">
        <v>44</v>
      </c>
      <c r="H565" s="13">
        <v>113000000</v>
      </c>
      <c r="I565" s="13">
        <v>113000000</v>
      </c>
      <c r="J565" s="14">
        <f>VLOOKUP(C565,[1]Hoja1!$C$4:$E$2840,3,0)</f>
        <v>45071.463877314818</v>
      </c>
      <c r="K565" s="15" t="s">
        <v>45</v>
      </c>
      <c r="L565" s="16">
        <f>VLOOKUP(C565,ACTAS!$D:$L,9,FALSE)</f>
        <v>8</v>
      </c>
    </row>
    <row r="566" spans="1:12" hidden="1">
      <c r="A566" s="11">
        <v>1801</v>
      </c>
      <c r="B566" s="12" t="s">
        <v>3435</v>
      </c>
      <c r="C566" s="12">
        <v>13270255</v>
      </c>
      <c r="D566" s="12" t="s">
        <v>3436</v>
      </c>
      <c r="E566" s="12" t="s">
        <v>2341</v>
      </c>
      <c r="F566" s="12" t="s">
        <v>38</v>
      </c>
      <c r="G566" s="12" t="s">
        <v>53</v>
      </c>
      <c r="H566" s="13">
        <v>10000000</v>
      </c>
      <c r="I566" s="13">
        <v>10000000</v>
      </c>
      <c r="J566" s="14">
        <f>VLOOKUP(C566,[1]Hoja1!$C$4:$E$2840,3,0)</f>
        <v>45077.525358796294</v>
      </c>
      <c r="K566" s="15" t="s">
        <v>54</v>
      </c>
      <c r="L566" s="16">
        <f>VLOOKUP(C566,ACTAS!$D:$L,9,FALSE)</f>
        <v>8</v>
      </c>
    </row>
    <row r="567" spans="1:12" ht="24" hidden="1">
      <c r="A567" s="11">
        <v>1802</v>
      </c>
      <c r="B567" s="12" t="s">
        <v>3437</v>
      </c>
      <c r="C567" s="12">
        <v>7335296</v>
      </c>
      <c r="D567" s="12" t="s">
        <v>3438</v>
      </c>
      <c r="E567" s="12" t="s">
        <v>2341</v>
      </c>
      <c r="F567" s="12" t="s">
        <v>52</v>
      </c>
      <c r="G567" s="12" t="s">
        <v>49</v>
      </c>
      <c r="H567" s="13">
        <v>75000000</v>
      </c>
      <c r="I567" s="13">
        <v>75000000</v>
      </c>
      <c r="J567" s="14">
        <f>VLOOKUP(C567,[1]Hoja1!$C$4:$E$2840,3,0)</f>
        <v>45078.323101851849</v>
      </c>
      <c r="K567" s="15" t="s">
        <v>54</v>
      </c>
      <c r="L567" s="16">
        <f>VLOOKUP(C567,ACTAS!$D:$L,9,FALSE)</f>
        <v>10</v>
      </c>
    </row>
    <row r="568" spans="1:12" hidden="1">
      <c r="A568" s="11">
        <v>1803</v>
      </c>
      <c r="B568" s="12" t="s">
        <v>3439</v>
      </c>
      <c r="C568" s="12">
        <v>53038258</v>
      </c>
      <c r="D568" s="12" t="s">
        <v>126</v>
      </c>
      <c r="E568" s="12" t="s">
        <v>2341</v>
      </c>
      <c r="F568" s="12" t="s">
        <v>38</v>
      </c>
      <c r="G568" s="12" t="s">
        <v>127</v>
      </c>
      <c r="H568" s="13">
        <v>10000000</v>
      </c>
      <c r="I568" s="13">
        <v>10000000</v>
      </c>
      <c r="J568" s="14">
        <f>VLOOKUP(C568,[1]Hoja1!$C$4:$E$2840,3,0)</f>
        <v>44986.507881944446</v>
      </c>
      <c r="K568" s="15" t="s">
        <v>40</v>
      </c>
      <c r="L568" s="16">
        <f>VLOOKUP(C568,ACTAS!$D:$L,9,FALSE)</f>
        <v>9</v>
      </c>
    </row>
    <row r="569" spans="1:12" hidden="1">
      <c r="A569" s="11">
        <v>1804</v>
      </c>
      <c r="B569" s="12" t="s">
        <v>3440</v>
      </c>
      <c r="C569" s="12">
        <v>1052390362</v>
      </c>
      <c r="D569" s="12" t="s">
        <v>3441</v>
      </c>
      <c r="E569" s="12" t="s">
        <v>2341</v>
      </c>
      <c r="F569" s="12" t="s">
        <v>59</v>
      </c>
      <c r="G569" s="12" t="s">
        <v>44</v>
      </c>
      <c r="H569" s="13">
        <v>56000000</v>
      </c>
      <c r="I569" s="13">
        <v>56000000</v>
      </c>
      <c r="J569" s="14">
        <f>VLOOKUP(C569,[1]Hoja1!$C$4:$E$2840,3,0)</f>
        <v>45078.326608796298</v>
      </c>
      <c r="K569" s="15" t="s">
        <v>54</v>
      </c>
      <c r="L569" s="16">
        <f>VLOOKUP(C569,ACTAS!$D:$L,9,FALSE)</f>
        <v>11</v>
      </c>
    </row>
    <row r="570" spans="1:12" hidden="1">
      <c r="A570" s="11">
        <v>1805</v>
      </c>
      <c r="B570" s="12" t="s">
        <v>3442</v>
      </c>
      <c r="C570" s="12">
        <v>11444721</v>
      </c>
      <c r="D570" s="12" t="s">
        <v>3443</v>
      </c>
      <c r="E570" s="12" t="s">
        <v>2341</v>
      </c>
      <c r="F570" s="12" t="s">
        <v>52</v>
      </c>
      <c r="G570" s="12" t="s">
        <v>53</v>
      </c>
      <c r="H570" s="13">
        <v>5000000</v>
      </c>
      <c r="I570" s="13">
        <v>5000000</v>
      </c>
      <c r="J570" s="14">
        <f>VLOOKUP(C570,[1]Hoja1!$C$4:$E$2840,3,0)</f>
        <v>45078.33153935185</v>
      </c>
      <c r="K570" s="15" t="s">
        <v>54</v>
      </c>
      <c r="L570" s="16">
        <f>VLOOKUP(C570,ACTAS!$D:$L,9,FALSE)</f>
        <v>9</v>
      </c>
    </row>
    <row r="571" spans="1:12" hidden="1">
      <c r="A571" s="11">
        <v>1806</v>
      </c>
      <c r="B571" s="12" t="s">
        <v>3444</v>
      </c>
      <c r="C571" s="12">
        <v>13742908</v>
      </c>
      <c r="D571" s="12" t="s">
        <v>3445</v>
      </c>
      <c r="E571" s="12" t="s">
        <v>2341</v>
      </c>
      <c r="F571" s="12" t="s">
        <v>52</v>
      </c>
      <c r="G571" s="12" t="s">
        <v>53</v>
      </c>
      <c r="H571" s="13">
        <v>9000000</v>
      </c>
      <c r="I571" s="13">
        <v>9000000</v>
      </c>
      <c r="J571" s="14">
        <f>VLOOKUP(C571,[1]Hoja1!$C$4:$E$2840,3,0)</f>
        <v>45078.333287037036</v>
      </c>
      <c r="K571" s="15" t="s">
        <v>54</v>
      </c>
      <c r="L571" s="16">
        <f>VLOOKUP(C571,ACTAS!$D:$L,9,FALSE)</f>
        <v>9</v>
      </c>
    </row>
    <row r="572" spans="1:12" hidden="1">
      <c r="A572" s="11">
        <v>1807</v>
      </c>
      <c r="B572" s="12" t="s">
        <v>3446</v>
      </c>
      <c r="C572" s="12">
        <v>1098641460</v>
      </c>
      <c r="D572" s="12" t="s">
        <v>3447</v>
      </c>
      <c r="E572" s="12" t="s">
        <v>2341</v>
      </c>
      <c r="F572" s="12" t="s">
        <v>59</v>
      </c>
      <c r="G572" s="12" t="s">
        <v>44</v>
      </c>
      <c r="H572" s="13">
        <v>67000000</v>
      </c>
      <c r="I572" s="13">
        <v>67000000</v>
      </c>
      <c r="J572" s="14">
        <f>VLOOKUP(C572,[1]Hoja1!$C$4:$E$2840,3,0)</f>
        <v>45078.333310185182</v>
      </c>
      <c r="K572" s="15" t="s">
        <v>54</v>
      </c>
      <c r="L572" s="16">
        <f>VLOOKUP(C572,ACTAS!$D:$L,9,FALSE)</f>
        <v>10</v>
      </c>
    </row>
    <row r="573" spans="1:12" ht="24" hidden="1">
      <c r="A573" s="11">
        <v>1808</v>
      </c>
      <c r="B573" s="12" t="s">
        <v>3448</v>
      </c>
      <c r="C573" s="12">
        <v>23623471</v>
      </c>
      <c r="D573" s="12" t="s">
        <v>3449</v>
      </c>
      <c r="E573" s="12" t="s">
        <v>2341</v>
      </c>
      <c r="F573" s="12" t="s">
        <v>59</v>
      </c>
      <c r="G573" s="12" t="s">
        <v>49</v>
      </c>
      <c r="H573" s="13">
        <v>30000000</v>
      </c>
      <c r="I573" s="13">
        <v>30000000</v>
      </c>
      <c r="J573" s="14">
        <f>VLOOKUP(C573,[1]Hoja1!$C$4:$E$2840,3,0)</f>
        <v>45078.334583333337</v>
      </c>
      <c r="K573" s="15" t="s">
        <v>54</v>
      </c>
      <c r="L573" s="16">
        <f>VLOOKUP(C573,ACTAS!$D:$L,9,FALSE)</f>
        <v>9</v>
      </c>
    </row>
    <row r="574" spans="1:12" hidden="1">
      <c r="A574" s="11">
        <v>1809</v>
      </c>
      <c r="B574" s="12" t="s">
        <v>3450</v>
      </c>
      <c r="C574" s="12">
        <v>1090477733</v>
      </c>
      <c r="D574" s="12" t="s">
        <v>3451</v>
      </c>
      <c r="E574" s="12" t="s">
        <v>2341</v>
      </c>
      <c r="F574" s="12" t="s">
        <v>52</v>
      </c>
      <c r="G574" s="12" t="s">
        <v>53</v>
      </c>
      <c r="H574" s="13">
        <v>10000000</v>
      </c>
      <c r="I574" s="13">
        <v>10000000</v>
      </c>
      <c r="J574" s="14">
        <f>VLOOKUP(C574,[1]Hoja1!$C$4:$E$2840,3,0)</f>
        <v>45078.336585648147</v>
      </c>
      <c r="K574" s="15" t="s">
        <v>54</v>
      </c>
      <c r="L574" s="16">
        <f>VLOOKUP(C574,ACTAS!$D:$L,9,FALSE)</f>
        <v>9</v>
      </c>
    </row>
    <row r="575" spans="1:12" ht="24" hidden="1">
      <c r="A575" s="11">
        <v>1810</v>
      </c>
      <c r="B575" s="12" t="s">
        <v>3452</v>
      </c>
      <c r="C575" s="12">
        <v>79968613</v>
      </c>
      <c r="D575" s="12" t="s">
        <v>3453</v>
      </c>
      <c r="E575" s="12" t="s">
        <v>2341</v>
      </c>
      <c r="F575" s="12" t="s">
        <v>38</v>
      </c>
      <c r="G575" s="12" t="s">
        <v>49</v>
      </c>
      <c r="H575" s="13">
        <v>50000000</v>
      </c>
      <c r="I575" s="13">
        <v>50000000</v>
      </c>
      <c r="J575" s="14">
        <f>VLOOKUP(C575,[1]Hoja1!$C$4:$E$2840,3,0)</f>
        <v>45078.336886574078</v>
      </c>
      <c r="K575" s="15" t="s">
        <v>54</v>
      </c>
      <c r="L575" s="16">
        <f>VLOOKUP(C575,ACTAS!$D:$L,9,FALSE)</f>
        <v>9</v>
      </c>
    </row>
    <row r="576" spans="1:12" hidden="1">
      <c r="A576" s="11">
        <v>1811</v>
      </c>
      <c r="B576" s="12" t="s">
        <v>3454</v>
      </c>
      <c r="C576" s="12">
        <v>52124122</v>
      </c>
      <c r="D576" s="12" t="s">
        <v>3455</v>
      </c>
      <c r="E576" s="12" t="s">
        <v>2341</v>
      </c>
      <c r="F576" s="12" t="s">
        <v>38</v>
      </c>
      <c r="G576" s="12" t="s">
        <v>127</v>
      </c>
      <c r="H576" s="13">
        <v>10000000</v>
      </c>
      <c r="I576" s="13">
        <v>10000000</v>
      </c>
      <c r="J576" s="14">
        <f>VLOOKUP(C576,[1]Hoja1!$C$4:$E$2840,3,0)</f>
        <v>45078.338043981479</v>
      </c>
      <c r="K576" s="15" t="s">
        <v>40</v>
      </c>
      <c r="L576" s="16">
        <f>VLOOKUP(C576,ACTAS!$D:$L,9,FALSE)</f>
        <v>9</v>
      </c>
    </row>
    <row r="577" spans="1:12" ht="24" hidden="1">
      <c r="A577" s="11">
        <v>1812</v>
      </c>
      <c r="B577" s="12" t="s">
        <v>3456</v>
      </c>
      <c r="C577" s="12">
        <v>79810532</v>
      </c>
      <c r="D577" s="12" t="s">
        <v>3457</v>
      </c>
      <c r="E577" s="12" t="s">
        <v>2341</v>
      </c>
      <c r="F577" s="12" t="s">
        <v>52</v>
      </c>
      <c r="G577" s="12" t="s">
        <v>49</v>
      </c>
      <c r="H577" s="13">
        <v>105000000</v>
      </c>
      <c r="I577" s="13">
        <v>105000000</v>
      </c>
      <c r="J577" s="14">
        <f>VLOOKUP(C577,[1]Hoja1!$C$4:$E$2840,3,0)</f>
        <v>45078.338819444441</v>
      </c>
      <c r="K577" s="15" t="s">
        <v>54</v>
      </c>
      <c r="L577" s="16">
        <f>VLOOKUP(C577,ACTAS!$D:$L,9,FALSE)</f>
        <v>10</v>
      </c>
    </row>
    <row r="578" spans="1:12" hidden="1">
      <c r="A578" s="11">
        <v>1813</v>
      </c>
      <c r="B578" s="12" t="s">
        <v>3458</v>
      </c>
      <c r="C578" s="12">
        <v>1030570111</v>
      </c>
      <c r="D578" s="12" t="s">
        <v>3459</v>
      </c>
      <c r="E578" s="12" t="s">
        <v>2341</v>
      </c>
      <c r="F578" s="12" t="s">
        <v>38</v>
      </c>
      <c r="G578" s="12" t="s">
        <v>44</v>
      </c>
      <c r="H578" s="13">
        <v>100000000</v>
      </c>
      <c r="I578" s="13">
        <v>100000000</v>
      </c>
      <c r="J578" s="14">
        <f>VLOOKUP(C578,[1]Hoja1!$C$4:$E$2840,3,0)</f>
        <v>45078.339803240742</v>
      </c>
      <c r="K578" s="15" t="s">
        <v>54</v>
      </c>
      <c r="L578" s="16">
        <f>VLOOKUP(C578,ACTAS!$D:$L,9,FALSE)</f>
        <v>10</v>
      </c>
    </row>
    <row r="579" spans="1:12" ht="24" hidden="1">
      <c r="A579" s="11">
        <v>1814</v>
      </c>
      <c r="B579" s="12" t="s">
        <v>3460</v>
      </c>
      <c r="C579" s="12">
        <v>79736675</v>
      </c>
      <c r="D579" s="12" t="s">
        <v>3461</v>
      </c>
      <c r="E579" s="12" t="s">
        <v>2341</v>
      </c>
      <c r="F579" s="12" t="s">
        <v>130</v>
      </c>
      <c r="G579" s="12" t="s">
        <v>49</v>
      </c>
      <c r="H579" s="13">
        <v>11000000</v>
      </c>
      <c r="I579" s="13">
        <v>11000000</v>
      </c>
      <c r="J579" s="14">
        <f>VLOOKUP(C579,[1]Hoja1!$C$4:$E$2840,3,0)</f>
        <v>45078.340312499997</v>
      </c>
      <c r="K579" s="15" t="s">
        <v>54</v>
      </c>
      <c r="L579" s="16">
        <f>VLOOKUP(C579,ACTAS!$D:$L,9,FALSE)</f>
        <v>10</v>
      </c>
    </row>
    <row r="580" spans="1:12" hidden="1">
      <c r="A580" s="11">
        <v>1815</v>
      </c>
      <c r="B580" s="12" t="s">
        <v>3462</v>
      </c>
      <c r="C580" s="12">
        <v>14567350</v>
      </c>
      <c r="D580" s="12" t="s">
        <v>1230</v>
      </c>
      <c r="E580" s="12" t="s">
        <v>2341</v>
      </c>
      <c r="F580" s="12" t="s">
        <v>38</v>
      </c>
      <c r="G580" s="12" t="s">
        <v>44</v>
      </c>
      <c r="H580" s="13">
        <v>66000000</v>
      </c>
      <c r="I580" s="13">
        <v>66000000</v>
      </c>
      <c r="J580" s="14">
        <f>VLOOKUP(C580,[1]Hoja1!$C$4:$E$2840,3,0)</f>
        <v>45078.340543981481</v>
      </c>
      <c r="K580" s="15" t="s">
        <v>54</v>
      </c>
      <c r="L580" s="16">
        <f>VLOOKUP(C580,ACTAS!$D:$L,9,FALSE)</f>
        <v>10</v>
      </c>
    </row>
    <row r="581" spans="1:12" hidden="1">
      <c r="A581" s="11">
        <v>1816</v>
      </c>
      <c r="B581" s="12" t="s">
        <v>3463</v>
      </c>
      <c r="C581" s="12">
        <v>18403245</v>
      </c>
      <c r="D581" s="12" t="s">
        <v>3464</v>
      </c>
      <c r="E581" s="12" t="s">
        <v>2341</v>
      </c>
      <c r="F581" s="12" t="s">
        <v>59</v>
      </c>
      <c r="G581" s="12" t="s">
        <v>44</v>
      </c>
      <c r="H581" s="13">
        <v>21000000</v>
      </c>
      <c r="I581" s="13">
        <v>21000000</v>
      </c>
      <c r="J581" s="14">
        <f>VLOOKUP(C581,[1]Hoja1!$C$4:$E$2840,3,0)</f>
        <v>45078.340937499997</v>
      </c>
      <c r="K581" s="15" t="s">
        <v>54</v>
      </c>
      <c r="L581" s="16">
        <f>VLOOKUP(C581,ACTAS!$D:$L,9,FALSE)</f>
        <v>9</v>
      </c>
    </row>
    <row r="582" spans="1:12" hidden="1">
      <c r="A582" s="11">
        <v>1817</v>
      </c>
      <c r="B582" s="12" t="s">
        <v>3465</v>
      </c>
      <c r="C582" s="12">
        <v>80124658</v>
      </c>
      <c r="D582" s="12" t="s">
        <v>3466</v>
      </c>
      <c r="E582" s="12" t="s">
        <v>2341</v>
      </c>
      <c r="F582" s="12" t="s">
        <v>38</v>
      </c>
      <c r="G582" s="12" t="s">
        <v>44</v>
      </c>
      <c r="H582" s="13">
        <v>40000000</v>
      </c>
      <c r="I582" s="13">
        <v>40000000</v>
      </c>
      <c r="J582" s="14">
        <f>VLOOKUP(C582,[1]Hoja1!$C$4:$E$2840,3,0)</f>
        <v>45078.341226851851</v>
      </c>
      <c r="K582" s="15" t="s">
        <v>54</v>
      </c>
      <c r="L582" s="16">
        <f>VLOOKUP(C582,ACTAS!$D:$L,9,FALSE)</f>
        <v>9</v>
      </c>
    </row>
    <row r="583" spans="1:12" hidden="1">
      <c r="A583" s="11">
        <v>1818</v>
      </c>
      <c r="B583" s="12" t="s">
        <v>3467</v>
      </c>
      <c r="C583" s="12">
        <v>14295497</v>
      </c>
      <c r="D583" s="12" t="s">
        <v>3468</v>
      </c>
      <c r="E583" s="12" t="s">
        <v>2341</v>
      </c>
      <c r="F583" s="12" t="s">
        <v>38</v>
      </c>
      <c r="G583" s="12" t="s">
        <v>53</v>
      </c>
      <c r="H583" s="13">
        <v>10000000</v>
      </c>
      <c r="I583" s="13">
        <v>10000000</v>
      </c>
      <c r="J583" s="14">
        <f>VLOOKUP(C583,[1]Hoja1!$C$4:$E$2840,3,0)</f>
        <v>45078.341307870367</v>
      </c>
      <c r="K583" s="15" t="s">
        <v>54</v>
      </c>
      <c r="L583" s="16">
        <f>VLOOKUP(C583,ACTAS!$D:$L,9,FALSE)</f>
        <v>9</v>
      </c>
    </row>
    <row r="584" spans="1:12" ht="24" hidden="1">
      <c r="A584" s="11">
        <v>1819</v>
      </c>
      <c r="B584" s="12" t="s">
        <v>3469</v>
      </c>
      <c r="C584" s="12">
        <v>1061369308</v>
      </c>
      <c r="D584" s="12" t="s">
        <v>3470</v>
      </c>
      <c r="E584" s="12" t="s">
        <v>2341</v>
      </c>
      <c r="F584" s="12" t="s">
        <v>59</v>
      </c>
      <c r="G584" s="12" t="s">
        <v>44</v>
      </c>
      <c r="H584" s="13">
        <v>50000000</v>
      </c>
      <c r="I584" s="13">
        <v>50000000</v>
      </c>
      <c r="J584" s="14">
        <f>VLOOKUP(C584,[1]Hoja1!$C$4:$E$2840,3,0)</f>
        <v>45078.342303240737</v>
      </c>
      <c r="K584" s="15" t="s">
        <v>54</v>
      </c>
      <c r="L584" s="16">
        <f>VLOOKUP(C584,ACTAS!$D:$L,9,FALSE)</f>
        <v>9</v>
      </c>
    </row>
    <row r="585" spans="1:12" hidden="1">
      <c r="A585" s="11">
        <v>1820</v>
      </c>
      <c r="B585" s="12" t="s">
        <v>3471</v>
      </c>
      <c r="C585" s="12">
        <v>79942866</v>
      </c>
      <c r="D585" s="12" t="s">
        <v>3472</v>
      </c>
      <c r="E585" s="12" t="s">
        <v>2341</v>
      </c>
      <c r="F585" s="12" t="s">
        <v>38</v>
      </c>
      <c r="G585" s="12" t="s">
        <v>127</v>
      </c>
      <c r="H585" s="13">
        <v>10000000</v>
      </c>
      <c r="I585" s="13">
        <v>10000000</v>
      </c>
      <c r="J585" s="14">
        <f>VLOOKUP(C585,[1]Hoja1!$C$4:$E$2840,3,0)</f>
        <v>45078.342557870368</v>
      </c>
      <c r="K585" s="15" t="s">
        <v>40</v>
      </c>
      <c r="L585" s="16">
        <f>VLOOKUP(C585,ACTAS!$D:$L,9,FALSE)</f>
        <v>9</v>
      </c>
    </row>
    <row r="586" spans="1:12" hidden="1">
      <c r="A586" s="11">
        <v>1821</v>
      </c>
      <c r="B586" s="12" t="s">
        <v>3473</v>
      </c>
      <c r="C586" s="12">
        <v>7313061</v>
      </c>
      <c r="D586" s="12" t="s">
        <v>3474</v>
      </c>
      <c r="E586" s="12" t="s">
        <v>2341</v>
      </c>
      <c r="F586" s="12" t="s">
        <v>52</v>
      </c>
      <c r="G586" s="12" t="s">
        <v>44</v>
      </c>
      <c r="H586" s="13">
        <v>75000000</v>
      </c>
      <c r="I586" s="13">
        <v>75000000</v>
      </c>
      <c r="J586" s="14">
        <f>VLOOKUP(C586,[1]Hoja1!$C$4:$E$2840,3,0)</f>
        <v>45078.343969907408</v>
      </c>
      <c r="K586" s="15" t="s">
        <v>45</v>
      </c>
      <c r="L586" s="16">
        <f>VLOOKUP(C586,ACTAS!$D:$L,9,FALSE)</f>
        <v>10</v>
      </c>
    </row>
    <row r="587" spans="1:12" hidden="1">
      <c r="A587" s="11">
        <v>1822</v>
      </c>
      <c r="B587" s="12" t="s">
        <v>3475</v>
      </c>
      <c r="C587" s="12">
        <v>1033688944</v>
      </c>
      <c r="D587" s="12" t="s">
        <v>3476</v>
      </c>
      <c r="E587" s="12" t="s">
        <v>2341</v>
      </c>
      <c r="F587" s="12" t="s">
        <v>38</v>
      </c>
      <c r="G587" s="12" t="s">
        <v>53</v>
      </c>
      <c r="H587" s="13">
        <v>10000000</v>
      </c>
      <c r="I587" s="13">
        <v>10000000</v>
      </c>
      <c r="J587" s="14">
        <f>VLOOKUP(C587,[1]Hoja1!$C$4:$E$2840,3,0)</f>
        <v>45078.344641203701</v>
      </c>
      <c r="K587" s="15" t="s">
        <v>54</v>
      </c>
      <c r="L587" s="16">
        <f>VLOOKUP(C587,ACTAS!$D:$L,9,FALSE)</f>
        <v>9</v>
      </c>
    </row>
    <row r="588" spans="1:12" hidden="1">
      <c r="A588" s="11">
        <v>1823</v>
      </c>
      <c r="B588" s="12" t="s">
        <v>3477</v>
      </c>
      <c r="C588" s="12">
        <v>1100964626</v>
      </c>
      <c r="D588" s="12" t="s">
        <v>3478</v>
      </c>
      <c r="E588" s="12" t="s">
        <v>2341</v>
      </c>
      <c r="F588" s="12" t="s">
        <v>59</v>
      </c>
      <c r="G588" s="12" t="s">
        <v>44</v>
      </c>
      <c r="H588" s="13">
        <v>63000000</v>
      </c>
      <c r="I588" s="13">
        <v>63000000</v>
      </c>
      <c r="J588" s="14">
        <f>VLOOKUP(C588,[1]Hoja1!$C$4:$E$2840,3,0)</f>
        <v>45078.344687500001</v>
      </c>
      <c r="K588" s="15" t="s">
        <v>54</v>
      </c>
      <c r="L588" s="16">
        <f>VLOOKUP(C588,ACTAS!$D:$L,9,FALSE)</f>
        <v>10</v>
      </c>
    </row>
    <row r="589" spans="1:12" hidden="1">
      <c r="A589" s="11">
        <v>1824</v>
      </c>
      <c r="B589" s="12" t="s">
        <v>3479</v>
      </c>
      <c r="C589" s="12">
        <v>1053328047</v>
      </c>
      <c r="D589" s="12" t="s">
        <v>3480</v>
      </c>
      <c r="E589" s="12" t="s">
        <v>2341</v>
      </c>
      <c r="F589" s="12" t="s">
        <v>130</v>
      </c>
      <c r="G589" s="12" t="s">
        <v>53</v>
      </c>
      <c r="H589" s="13">
        <v>10000000</v>
      </c>
      <c r="I589" s="13">
        <v>10000000</v>
      </c>
      <c r="J589" s="14">
        <f>VLOOKUP(C589,[1]Hoja1!$C$4:$E$2840,3,0)</f>
        <v>45078.344733796293</v>
      </c>
      <c r="K589" s="15" t="s">
        <v>54</v>
      </c>
      <c r="L589" s="16">
        <f>VLOOKUP(C589,ACTAS!$D:$L,9,FALSE)</f>
        <v>9</v>
      </c>
    </row>
    <row r="590" spans="1:12" hidden="1">
      <c r="A590" s="11">
        <v>1825</v>
      </c>
      <c r="B590" s="12" t="s">
        <v>3481</v>
      </c>
      <c r="C590" s="12">
        <v>80189927</v>
      </c>
      <c r="D590" s="12" t="s">
        <v>3482</v>
      </c>
      <c r="E590" s="12" t="s">
        <v>2341</v>
      </c>
      <c r="F590" s="12" t="s">
        <v>38</v>
      </c>
      <c r="G590" s="12" t="s">
        <v>127</v>
      </c>
      <c r="H590" s="13">
        <v>10000000</v>
      </c>
      <c r="I590" s="13">
        <v>10000000</v>
      </c>
      <c r="J590" s="14">
        <f>VLOOKUP(C590,[1]Hoja1!$C$4:$E$2840,3,0)</f>
        <v>45078.344849537039</v>
      </c>
      <c r="K590" s="15" t="s">
        <v>40</v>
      </c>
      <c r="L590" s="16">
        <f>VLOOKUP(C590,ACTAS!$D:$L,9,FALSE)</f>
        <v>9</v>
      </c>
    </row>
    <row r="591" spans="1:12" hidden="1">
      <c r="A591" s="11">
        <v>1826</v>
      </c>
      <c r="B591" s="12" t="s">
        <v>3483</v>
      </c>
      <c r="C591" s="12">
        <v>1030646697</v>
      </c>
      <c r="D591" s="12" t="s">
        <v>3484</v>
      </c>
      <c r="E591" s="12" t="s">
        <v>2341</v>
      </c>
      <c r="F591" s="12" t="s">
        <v>59</v>
      </c>
      <c r="G591" s="12" t="s">
        <v>44</v>
      </c>
      <c r="H591" s="13">
        <v>64000000</v>
      </c>
      <c r="I591" s="13">
        <v>64000000</v>
      </c>
      <c r="J591" s="14">
        <f>VLOOKUP(C591,[1]Hoja1!$C$4:$E$2840,3,0)</f>
        <v>45078.345196759263</v>
      </c>
      <c r="K591" s="15" t="s">
        <v>54</v>
      </c>
      <c r="L591" s="16">
        <f>VLOOKUP(C591,ACTAS!$D:$L,9,FALSE)</f>
        <v>10</v>
      </c>
    </row>
    <row r="592" spans="1:12" hidden="1">
      <c r="A592" s="11">
        <v>1827</v>
      </c>
      <c r="B592" s="12" t="s">
        <v>3485</v>
      </c>
      <c r="C592" s="12">
        <v>52974862</v>
      </c>
      <c r="D592" s="12" t="s">
        <v>3486</v>
      </c>
      <c r="E592" s="12" t="s">
        <v>2341</v>
      </c>
      <c r="F592" s="12" t="s">
        <v>130</v>
      </c>
      <c r="G592" s="12" t="s">
        <v>53</v>
      </c>
      <c r="H592" s="13">
        <v>10000000</v>
      </c>
      <c r="I592" s="13">
        <v>10000000</v>
      </c>
      <c r="J592" s="14">
        <f>VLOOKUP(C592,[1]Hoja1!$C$4:$E$2840,3,0)</f>
        <v>45078.345231481479</v>
      </c>
      <c r="K592" s="15" t="s">
        <v>54</v>
      </c>
      <c r="L592" s="16">
        <f>VLOOKUP(C592,ACTAS!$D:$L,9,FALSE)</f>
        <v>9</v>
      </c>
    </row>
    <row r="593" spans="1:12" hidden="1">
      <c r="A593" s="11">
        <v>1828</v>
      </c>
      <c r="B593" s="12" t="s">
        <v>3487</v>
      </c>
      <c r="C593" s="12">
        <v>1121859370</v>
      </c>
      <c r="D593" s="12" t="s">
        <v>3488</v>
      </c>
      <c r="E593" s="12" t="s">
        <v>2341</v>
      </c>
      <c r="F593" s="12" t="s">
        <v>38</v>
      </c>
      <c r="G593" s="12" t="s">
        <v>44</v>
      </c>
      <c r="H593" s="13">
        <v>49000000</v>
      </c>
      <c r="I593" s="13">
        <v>49000000</v>
      </c>
      <c r="J593" s="14">
        <f>VLOOKUP(C593,[1]Hoja1!$C$4:$E$2840,3,0)</f>
        <v>45078.345266203702</v>
      </c>
      <c r="K593" s="15" t="s">
        <v>54</v>
      </c>
      <c r="L593" s="16">
        <f>VLOOKUP(C593,ACTAS!$D:$L,9,FALSE)</f>
        <v>10</v>
      </c>
    </row>
    <row r="594" spans="1:12" ht="24" hidden="1">
      <c r="A594" s="11">
        <v>1829</v>
      </c>
      <c r="B594" s="12" t="s">
        <v>3489</v>
      </c>
      <c r="C594" s="12">
        <v>10765937</v>
      </c>
      <c r="D594" s="12" t="s">
        <v>3490</v>
      </c>
      <c r="E594" s="12" t="s">
        <v>2341</v>
      </c>
      <c r="F594" s="12" t="s">
        <v>62</v>
      </c>
      <c r="G594" s="12" t="s">
        <v>49</v>
      </c>
      <c r="H594" s="13">
        <v>95000000</v>
      </c>
      <c r="I594" s="13">
        <v>95000000</v>
      </c>
      <c r="J594" s="14">
        <f>VLOOKUP(C594,[1]Hoja1!$C$4:$E$2840,3,0)</f>
        <v>45078.345972222225</v>
      </c>
      <c r="K594" s="15" t="s">
        <v>54</v>
      </c>
      <c r="L594" s="16">
        <f>VLOOKUP(C594,ACTAS!$D:$L,9,FALSE)</f>
        <v>10</v>
      </c>
    </row>
    <row r="595" spans="1:12" ht="24" hidden="1">
      <c r="A595" s="11">
        <v>1830</v>
      </c>
      <c r="B595" s="12" t="s">
        <v>3491</v>
      </c>
      <c r="C595" s="12">
        <v>79245096</v>
      </c>
      <c r="D595" s="12" t="s">
        <v>3492</v>
      </c>
      <c r="E595" s="12" t="s">
        <v>2341</v>
      </c>
      <c r="F595" s="12" t="s">
        <v>48</v>
      </c>
      <c r="G595" s="12" t="s">
        <v>49</v>
      </c>
      <c r="H595" s="13">
        <v>70000000</v>
      </c>
      <c r="I595" s="13">
        <v>70000000</v>
      </c>
      <c r="J595" s="14">
        <f>VLOOKUP(C595,[1]Hoja1!$C$4:$E$2840,3,0)</f>
        <v>45078.346296296295</v>
      </c>
      <c r="K595" s="15" t="s">
        <v>54</v>
      </c>
      <c r="L595" s="16">
        <f>VLOOKUP(C595,ACTAS!$D:$L,9,FALSE)</f>
        <v>10</v>
      </c>
    </row>
    <row r="596" spans="1:12" hidden="1">
      <c r="A596" s="11">
        <v>1831</v>
      </c>
      <c r="B596" s="12" t="s">
        <v>3493</v>
      </c>
      <c r="C596" s="12">
        <v>1019041774</v>
      </c>
      <c r="D596" s="12" t="s">
        <v>3494</v>
      </c>
      <c r="E596" s="12" t="s">
        <v>2341</v>
      </c>
      <c r="F596" s="12" t="s">
        <v>38</v>
      </c>
      <c r="G596" s="12" t="s">
        <v>53</v>
      </c>
      <c r="H596" s="13">
        <v>10000000</v>
      </c>
      <c r="I596" s="13">
        <v>10000000</v>
      </c>
      <c r="J596" s="14">
        <f>VLOOKUP(C596,[1]Hoja1!$C$4:$E$2840,3,0)</f>
        <v>45078.347083333334</v>
      </c>
      <c r="K596" s="15" t="s">
        <v>54</v>
      </c>
      <c r="L596" s="16">
        <f>VLOOKUP(C596,ACTAS!$D:$L,9,FALSE)</f>
        <v>9</v>
      </c>
    </row>
    <row r="597" spans="1:12" ht="24" hidden="1">
      <c r="A597" s="11">
        <v>1832</v>
      </c>
      <c r="B597" s="12" t="s">
        <v>3495</v>
      </c>
      <c r="C597" s="12">
        <v>12197099</v>
      </c>
      <c r="D597" s="12" t="s">
        <v>3496</v>
      </c>
      <c r="E597" s="12" t="s">
        <v>2341</v>
      </c>
      <c r="F597" s="12" t="s">
        <v>62</v>
      </c>
      <c r="G597" s="12" t="s">
        <v>49</v>
      </c>
      <c r="H597" s="13">
        <v>122000000</v>
      </c>
      <c r="I597" s="13">
        <v>122000000</v>
      </c>
      <c r="J597" s="14">
        <f>VLOOKUP(C597,[1]Hoja1!$C$4:$E$2840,3,0)</f>
        <v>45078.347187500003</v>
      </c>
      <c r="K597" s="15" t="s">
        <v>54</v>
      </c>
      <c r="L597" s="16">
        <f>VLOOKUP(C597,ACTAS!$D:$L,9,FALSE)</f>
        <v>10</v>
      </c>
    </row>
    <row r="598" spans="1:12" hidden="1">
      <c r="A598" s="11">
        <v>1833</v>
      </c>
      <c r="B598" s="12" t="s">
        <v>3497</v>
      </c>
      <c r="C598" s="12">
        <v>1121857725</v>
      </c>
      <c r="D598" s="12" t="s">
        <v>3498</v>
      </c>
      <c r="E598" s="12" t="s">
        <v>2341</v>
      </c>
      <c r="F598" s="12" t="s">
        <v>52</v>
      </c>
      <c r="G598" s="12" t="s">
        <v>53</v>
      </c>
      <c r="H598" s="13">
        <v>6000000</v>
      </c>
      <c r="I598" s="13">
        <v>6000000</v>
      </c>
      <c r="J598" s="14">
        <f>VLOOKUP(C598,[1]Hoja1!$C$4:$E$2840,3,0)</f>
        <v>45078.347627314812</v>
      </c>
      <c r="K598" s="15" t="s">
        <v>54</v>
      </c>
      <c r="L598" s="16">
        <f>VLOOKUP(C598,ACTAS!$D:$L,9,FALSE)</f>
        <v>10</v>
      </c>
    </row>
    <row r="599" spans="1:12" ht="24" hidden="1">
      <c r="A599" s="11">
        <v>1834</v>
      </c>
      <c r="B599" s="12" t="s">
        <v>3499</v>
      </c>
      <c r="C599" s="12">
        <v>53071657</v>
      </c>
      <c r="D599" s="12" t="s">
        <v>3500</v>
      </c>
      <c r="E599" s="12" t="s">
        <v>2341</v>
      </c>
      <c r="F599" s="12" t="s">
        <v>38</v>
      </c>
      <c r="G599" s="12" t="s">
        <v>49</v>
      </c>
      <c r="H599" s="13">
        <v>100000000</v>
      </c>
      <c r="I599" s="13">
        <v>100000000</v>
      </c>
      <c r="J599" s="14">
        <f>VLOOKUP(C599,[1]Hoja1!$C$4:$E$2840,3,0)</f>
        <v>45078.347951388889</v>
      </c>
      <c r="K599" s="15" t="s">
        <v>54</v>
      </c>
      <c r="L599" s="16">
        <f>VLOOKUP(C599,ACTAS!$D:$L,9,FALSE)</f>
        <v>10</v>
      </c>
    </row>
    <row r="600" spans="1:12" hidden="1">
      <c r="A600" s="11">
        <v>1835</v>
      </c>
      <c r="B600" s="12" t="s">
        <v>3501</v>
      </c>
      <c r="C600" s="12">
        <v>1102851336</v>
      </c>
      <c r="D600" s="12" t="s">
        <v>3502</v>
      </c>
      <c r="E600" s="12" t="s">
        <v>2341</v>
      </c>
      <c r="F600" s="12" t="s">
        <v>52</v>
      </c>
      <c r="G600" s="12" t="s">
        <v>53</v>
      </c>
      <c r="H600" s="13">
        <v>10000000</v>
      </c>
      <c r="I600" s="13">
        <v>10000000</v>
      </c>
      <c r="J600" s="14">
        <f>VLOOKUP(C600,[1]Hoja1!$C$4:$E$2840,3,0)</f>
        <v>45078.348171296297</v>
      </c>
      <c r="K600" s="15" t="s">
        <v>54</v>
      </c>
      <c r="L600" s="16">
        <f>VLOOKUP(C600,ACTAS!$D:$L,9,FALSE)</f>
        <v>9</v>
      </c>
    </row>
    <row r="601" spans="1:12" ht="24" hidden="1">
      <c r="A601" s="11">
        <v>1836</v>
      </c>
      <c r="B601" s="12" t="s">
        <v>3503</v>
      </c>
      <c r="C601" s="12">
        <v>80137848</v>
      </c>
      <c r="D601" s="12" t="s">
        <v>3504</v>
      </c>
      <c r="E601" s="12" t="s">
        <v>2341</v>
      </c>
      <c r="F601" s="12" t="s">
        <v>59</v>
      </c>
      <c r="G601" s="12" t="s">
        <v>49</v>
      </c>
      <c r="H601" s="13">
        <v>40000000</v>
      </c>
      <c r="I601" s="13">
        <v>40000000</v>
      </c>
      <c r="J601" s="14">
        <f>VLOOKUP(C601,[1]Hoja1!$C$4:$E$2840,3,0)</f>
        <v>45078.34820601852</v>
      </c>
      <c r="K601" s="15" t="s">
        <v>54</v>
      </c>
      <c r="L601" s="16">
        <f>VLOOKUP(C601,ACTAS!$D:$L,9,FALSE)</f>
        <v>9</v>
      </c>
    </row>
    <row r="602" spans="1:12" hidden="1">
      <c r="A602" s="11">
        <v>1837</v>
      </c>
      <c r="B602" s="12" t="s">
        <v>3505</v>
      </c>
      <c r="C602" s="12">
        <v>70328602</v>
      </c>
      <c r="D602" s="12" t="s">
        <v>513</v>
      </c>
      <c r="E602" s="12" t="s">
        <v>2341</v>
      </c>
      <c r="F602" s="12" t="s">
        <v>52</v>
      </c>
      <c r="G602" s="12" t="s">
        <v>44</v>
      </c>
      <c r="H602" s="13">
        <v>90000000</v>
      </c>
      <c r="I602" s="13">
        <v>90000000</v>
      </c>
      <c r="J602" s="14">
        <f>VLOOKUP(C602,[1]Hoja1!$C$4:$E$2840,3,0)</f>
        <v>44988.454548611109</v>
      </c>
      <c r="K602" s="15" t="s">
        <v>54</v>
      </c>
      <c r="L602" s="16">
        <f>VLOOKUP(C602,ACTAS!$D:$L,9,FALSE)</f>
        <v>10</v>
      </c>
    </row>
    <row r="603" spans="1:12" hidden="1">
      <c r="A603" s="11">
        <v>1838</v>
      </c>
      <c r="B603" s="12" t="s">
        <v>3506</v>
      </c>
      <c r="C603" s="12">
        <v>1014209883</v>
      </c>
      <c r="D603" s="12" t="s">
        <v>3507</v>
      </c>
      <c r="E603" s="12" t="s">
        <v>2341</v>
      </c>
      <c r="F603" s="12" t="s">
        <v>38</v>
      </c>
      <c r="G603" s="12" t="s">
        <v>53</v>
      </c>
      <c r="H603" s="13">
        <v>10000000</v>
      </c>
      <c r="I603" s="13">
        <v>10000000</v>
      </c>
      <c r="J603" s="14">
        <f>VLOOKUP(C603,[1]Hoja1!$C$4:$E$2840,3,0)</f>
        <v>45078.348333333335</v>
      </c>
      <c r="K603" s="15" t="s">
        <v>54</v>
      </c>
      <c r="L603" s="16">
        <f>VLOOKUP(C603,ACTAS!$D:$L,9,FALSE)</f>
        <v>9</v>
      </c>
    </row>
    <row r="604" spans="1:12" ht="24" hidden="1">
      <c r="A604" s="11">
        <v>1839</v>
      </c>
      <c r="B604" s="12" t="s">
        <v>3508</v>
      </c>
      <c r="C604" s="12">
        <v>79999288</v>
      </c>
      <c r="D604" s="12" t="s">
        <v>3509</v>
      </c>
      <c r="E604" s="12" t="s">
        <v>2341</v>
      </c>
      <c r="F604" s="12" t="s">
        <v>38</v>
      </c>
      <c r="G604" s="12" t="s">
        <v>49</v>
      </c>
      <c r="H604" s="13">
        <v>150000000</v>
      </c>
      <c r="I604" s="13">
        <v>150000000</v>
      </c>
      <c r="J604" s="14">
        <f>VLOOKUP(C604,[1]Hoja1!$C$4:$E$2840,3,0)</f>
        <v>45078.348391203705</v>
      </c>
      <c r="K604" s="15" t="s">
        <v>54</v>
      </c>
      <c r="L604" s="16">
        <f>VLOOKUP(C604,ACTAS!$D:$L,9,FALSE)</f>
        <v>11</v>
      </c>
    </row>
    <row r="605" spans="1:12" ht="24" hidden="1">
      <c r="A605" s="11">
        <v>1840</v>
      </c>
      <c r="B605" s="12" t="s">
        <v>3510</v>
      </c>
      <c r="C605" s="12">
        <v>80211175</v>
      </c>
      <c r="D605" s="12" t="s">
        <v>3511</v>
      </c>
      <c r="E605" s="12" t="s">
        <v>2341</v>
      </c>
      <c r="F605" s="12" t="s">
        <v>59</v>
      </c>
      <c r="G605" s="12" t="s">
        <v>49</v>
      </c>
      <c r="H605" s="13">
        <v>106000000</v>
      </c>
      <c r="I605" s="13">
        <v>106000000</v>
      </c>
      <c r="J605" s="14">
        <f>VLOOKUP(C605,[1]Hoja1!$C$4:$E$2840,3,0)</f>
        <v>45078.348402777781</v>
      </c>
      <c r="K605" s="15" t="s">
        <v>54</v>
      </c>
      <c r="L605" s="16">
        <f>VLOOKUP(C605,ACTAS!$D:$L,9,FALSE)</f>
        <v>11</v>
      </c>
    </row>
    <row r="606" spans="1:12" hidden="1">
      <c r="A606" s="11">
        <v>1841</v>
      </c>
      <c r="B606" s="12" t="s">
        <v>3512</v>
      </c>
      <c r="C606" s="12">
        <v>1053800195</v>
      </c>
      <c r="D606" s="12" t="s">
        <v>3513</v>
      </c>
      <c r="E606" s="12" t="s">
        <v>2341</v>
      </c>
      <c r="F606" s="12" t="s">
        <v>62</v>
      </c>
      <c r="G606" s="12" t="s">
        <v>53</v>
      </c>
      <c r="H606" s="13">
        <v>5000000</v>
      </c>
      <c r="I606" s="13">
        <v>5000000</v>
      </c>
      <c r="J606" s="14">
        <f>VLOOKUP(C606,[1]Hoja1!$C$4:$E$2840,3,0)</f>
        <v>45078.348495370374</v>
      </c>
      <c r="K606" s="15" t="s">
        <v>54</v>
      </c>
      <c r="L606" s="16">
        <f>VLOOKUP(C606,ACTAS!$D:$L,9,FALSE)</f>
        <v>9</v>
      </c>
    </row>
    <row r="607" spans="1:12" ht="24" hidden="1">
      <c r="A607" s="11">
        <v>1842</v>
      </c>
      <c r="B607" s="12" t="s">
        <v>3514</v>
      </c>
      <c r="C607" s="12">
        <v>13459197</v>
      </c>
      <c r="D607" s="12" t="s">
        <v>3515</v>
      </c>
      <c r="E607" s="12" t="s">
        <v>2341</v>
      </c>
      <c r="F607" s="12" t="s">
        <v>48</v>
      </c>
      <c r="G607" s="12" t="s">
        <v>49</v>
      </c>
      <c r="H607" s="13">
        <v>56000000</v>
      </c>
      <c r="I607" s="13">
        <v>56000000</v>
      </c>
      <c r="J607" s="14">
        <f>VLOOKUP(C607,[1]Hoja1!$C$4:$E$2840,3,0)</f>
        <v>45078.349004629628</v>
      </c>
      <c r="K607" s="15" t="s">
        <v>54</v>
      </c>
      <c r="L607" s="16">
        <f>VLOOKUP(C607,ACTAS!$D:$L,9,FALSE)</f>
        <v>11</v>
      </c>
    </row>
    <row r="608" spans="1:12" hidden="1">
      <c r="A608" s="11">
        <v>1843</v>
      </c>
      <c r="B608" s="12" t="s">
        <v>3516</v>
      </c>
      <c r="C608" s="12">
        <v>1014192184</v>
      </c>
      <c r="D608" s="12" t="s">
        <v>3517</v>
      </c>
      <c r="E608" s="12" t="s">
        <v>2341</v>
      </c>
      <c r="F608" s="12" t="s">
        <v>38</v>
      </c>
      <c r="G608" s="12" t="s">
        <v>127</v>
      </c>
      <c r="H608" s="13">
        <v>5000000</v>
      </c>
      <c r="I608" s="13">
        <v>5000000</v>
      </c>
      <c r="J608" s="14">
        <f>VLOOKUP(C608,[1]Hoja1!$C$4:$E$2840,3,0)</f>
        <v>45078.349027777775</v>
      </c>
      <c r="K608" s="15" t="s">
        <v>40</v>
      </c>
      <c r="L608" s="16">
        <f>VLOOKUP(C608,ACTAS!$D:$L,9,FALSE)</f>
        <v>9</v>
      </c>
    </row>
    <row r="609" spans="1:12" hidden="1">
      <c r="A609" s="11">
        <v>1844</v>
      </c>
      <c r="B609" s="12" t="s">
        <v>3518</v>
      </c>
      <c r="C609" s="12">
        <v>1214213709</v>
      </c>
      <c r="D609" s="12" t="s">
        <v>305</v>
      </c>
      <c r="E609" s="12" t="s">
        <v>2341</v>
      </c>
      <c r="F609" s="12" t="s">
        <v>59</v>
      </c>
      <c r="G609" s="12" t="s">
        <v>44</v>
      </c>
      <c r="H609" s="13">
        <v>47000000</v>
      </c>
      <c r="I609" s="13">
        <v>47000000</v>
      </c>
      <c r="J609" s="14">
        <f>VLOOKUP(C609,[1]Hoja1!$C$4:$E$2840,3,0)</f>
        <v>44986.881284722222</v>
      </c>
      <c r="K609" s="15" t="s">
        <v>54</v>
      </c>
      <c r="L609" s="16">
        <f>VLOOKUP(C609,ACTAS!$D:$L,9,FALSE)</f>
        <v>10</v>
      </c>
    </row>
    <row r="610" spans="1:12" hidden="1">
      <c r="A610" s="11">
        <v>1845</v>
      </c>
      <c r="B610" s="12" t="s">
        <v>3519</v>
      </c>
      <c r="C610" s="12">
        <v>24041215</v>
      </c>
      <c r="D610" s="12" t="s">
        <v>3520</v>
      </c>
      <c r="E610" s="12" t="s">
        <v>2341</v>
      </c>
      <c r="F610" s="12" t="s">
        <v>38</v>
      </c>
      <c r="G610" s="12" t="s">
        <v>127</v>
      </c>
      <c r="H610" s="13">
        <v>5000000</v>
      </c>
      <c r="I610" s="13">
        <v>5000000</v>
      </c>
      <c r="J610" s="14">
        <f>VLOOKUP(C610,[1]Hoja1!$C$4:$E$2840,3,0)</f>
        <v>45078.350162037037</v>
      </c>
      <c r="K610" s="15" t="s">
        <v>40</v>
      </c>
      <c r="L610" s="16">
        <f>VLOOKUP(C610,ACTAS!$D:$L,9,FALSE)</f>
        <v>9</v>
      </c>
    </row>
    <row r="611" spans="1:12" ht="24" hidden="1">
      <c r="A611" s="11">
        <v>1846</v>
      </c>
      <c r="B611" s="12" t="s">
        <v>3521</v>
      </c>
      <c r="C611" s="12">
        <v>1073230084</v>
      </c>
      <c r="D611" s="12" t="s">
        <v>3522</v>
      </c>
      <c r="E611" s="12" t="s">
        <v>2341</v>
      </c>
      <c r="F611" s="12" t="s">
        <v>48</v>
      </c>
      <c r="G611" s="12" t="s">
        <v>39</v>
      </c>
      <c r="H611" s="13">
        <v>40000000</v>
      </c>
      <c r="I611" s="13">
        <v>40000000</v>
      </c>
      <c r="J611" s="14">
        <f>VLOOKUP(C611,[1]Hoja1!$C$4:$E$2840,3,0)</f>
        <v>45078.350162037037</v>
      </c>
      <c r="K611" s="15" t="s">
        <v>40</v>
      </c>
      <c r="L611" s="16">
        <f>VLOOKUP(C611,ACTAS!$D:$L,9,FALSE)</f>
        <v>9</v>
      </c>
    </row>
    <row r="612" spans="1:12" hidden="1">
      <c r="A612" s="11">
        <v>1847</v>
      </c>
      <c r="B612" s="12" t="s">
        <v>3523</v>
      </c>
      <c r="C612" s="12">
        <v>1094899032</v>
      </c>
      <c r="D612" s="12" t="s">
        <v>3524</v>
      </c>
      <c r="E612" s="12" t="s">
        <v>2341</v>
      </c>
      <c r="F612" s="12" t="s">
        <v>130</v>
      </c>
      <c r="G612" s="12" t="s">
        <v>53</v>
      </c>
      <c r="H612" s="13">
        <v>2000000</v>
      </c>
      <c r="I612" s="13">
        <v>2000000</v>
      </c>
      <c r="J612" s="14">
        <f>VLOOKUP(C612,[1]Hoja1!$C$4:$E$2840,3,0)</f>
        <v>45078.350312499999</v>
      </c>
      <c r="K612" s="15" t="s">
        <v>54</v>
      </c>
      <c r="L612" s="16">
        <f>VLOOKUP(C612,ACTAS!$D:$L,9,FALSE)</f>
        <v>9</v>
      </c>
    </row>
    <row r="613" spans="1:12" ht="24" hidden="1">
      <c r="A613" s="11">
        <v>1848</v>
      </c>
      <c r="B613" s="12" t="s">
        <v>3525</v>
      </c>
      <c r="C613" s="12">
        <v>51915618</v>
      </c>
      <c r="D613" s="12" t="s">
        <v>3526</v>
      </c>
      <c r="E613" s="12" t="s">
        <v>2341</v>
      </c>
      <c r="F613" s="12" t="s">
        <v>59</v>
      </c>
      <c r="G613" s="12" t="s">
        <v>49</v>
      </c>
      <c r="H613" s="13">
        <v>70000000</v>
      </c>
      <c r="I613" s="13">
        <v>70000000</v>
      </c>
      <c r="J613" s="14">
        <f>VLOOKUP(C613,[1]Hoja1!$C$4:$E$2840,3,0)</f>
        <v>45078.350324074076</v>
      </c>
      <c r="K613" s="15" t="s">
        <v>54</v>
      </c>
      <c r="L613" s="16">
        <f>VLOOKUP(C613,ACTAS!$D:$L,9,FALSE)</f>
        <v>10</v>
      </c>
    </row>
    <row r="614" spans="1:12" hidden="1">
      <c r="A614" s="11">
        <v>1849</v>
      </c>
      <c r="B614" s="12" t="s">
        <v>3527</v>
      </c>
      <c r="C614" s="12">
        <v>43110545</v>
      </c>
      <c r="D614" s="12" t="s">
        <v>3528</v>
      </c>
      <c r="E614" s="12" t="s">
        <v>2341</v>
      </c>
      <c r="F614" s="12" t="s">
        <v>38</v>
      </c>
      <c r="G614" s="12" t="s">
        <v>44</v>
      </c>
      <c r="H614" s="13">
        <v>40000000</v>
      </c>
      <c r="I614" s="13">
        <v>40000000</v>
      </c>
      <c r="J614" s="14">
        <f>VLOOKUP(C614,[1]Hoja1!$C$4:$E$2840,3,0)</f>
        <v>45078.350405092591</v>
      </c>
      <c r="K614" s="15" t="s">
        <v>54</v>
      </c>
      <c r="L614" s="16">
        <f>VLOOKUP(C614,ACTAS!$D:$L,9,FALSE)</f>
        <v>10</v>
      </c>
    </row>
    <row r="615" spans="1:12" hidden="1">
      <c r="A615" s="11">
        <v>1850</v>
      </c>
      <c r="B615" s="12" t="s">
        <v>3529</v>
      </c>
      <c r="C615" s="12">
        <v>80858324</v>
      </c>
      <c r="D615" s="12" t="s">
        <v>3530</v>
      </c>
      <c r="E615" s="12" t="s">
        <v>2341</v>
      </c>
      <c r="F615" s="12" t="s">
        <v>62</v>
      </c>
      <c r="G615" s="12" t="s">
        <v>53</v>
      </c>
      <c r="H615" s="13">
        <v>8000000</v>
      </c>
      <c r="I615" s="13">
        <v>8000000</v>
      </c>
      <c r="J615" s="14">
        <f>VLOOKUP(C615,[1]Hoja1!$C$4:$E$2840,3,0)</f>
        <v>45078.350439814814</v>
      </c>
      <c r="K615" s="15" t="s">
        <v>54</v>
      </c>
      <c r="L615" s="16">
        <f>VLOOKUP(C615,ACTAS!$D:$L,9,FALSE)</f>
        <v>9</v>
      </c>
    </row>
    <row r="616" spans="1:12" hidden="1">
      <c r="A616" s="11">
        <v>1851</v>
      </c>
      <c r="B616" s="12" t="s">
        <v>3531</v>
      </c>
      <c r="C616" s="12">
        <v>41958871</v>
      </c>
      <c r="D616" s="12" t="s">
        <v>3532</v>
      </c>
      <c r="E616" s="12" t="s">
        <v>2341</v>
      </c>
      <c r="F616" s="12" t="s">
        <v>38</v>
      </c>
      <c r="G616" s="12" t="s">
        <v>44</v>
      </c>
      <c r="H616" s="13">
        <v>18000000</v>
      </c>
      <c r="I616" s="13">
        <v>18000000</v>
      </c>
      <c r="J616" s="14">
        <f>VLOOKUP(C616,[1]Hoja1!$C$4:$E$2840,3,0)</f>
        <v>45078.35050925926</v>
      </c>
      <c r="K616" s="15" t="s">
        <v>54</v>
      </c>
      <c r="L616" s="16">
        <f>VLOOKUP(C616,ACTAS!$D:$L,9,FALSE)</f>
        <v>9</v>
      </c>
    </row>
    <row r="617" spans="1:12" ht="24" hidden="1">
      <c r="A617" s="11">
        <v>1852</v>
      </c>
      <c r="B617" s="12" t="s">
        <v>3533</v>
      </c>
      <c r="C617" s="12">
        <v>79777998</v>
      </c>
      <c r="D617" s="12" t="s">
        <v>3534</v>
      </c>
      <c r="E617" s="12" t="s">
        <v>2341</v>
      </c>
      <c r="F617" s="12" t="s">
        <v>38</v>
      </c>
      <c r="G617" s="12" t="s">
        <v>49</v>
      </c>
      <c r="H617" s="13">
        <v>52000000</v>
      </c>
      <c r="I617" s="13">
        <v>52000000</v>
      </c>
      <c r="J617" s="14">
        <f>VLOOKUP(C617,[1]Hoja1!$C$4:$E$2840,3,0)</f>
        <v>45078.35125</v>
      </c>
      <c r="K617" s="15" t="s">
        <v>54</v>
      </c>
      <c r="L617" s="16">
        <f>VLOOKUP(C617,ACTAS!$D:$L,9,FALSE)</f>
        <v>10</v>
      </c>
    </row>
    <row r="618" spans="1:12" hidden="1">
      <c r="A618" s="11">
        <v>1853</v>
      </c>
      <c r="B618" s="12" t="s">
        <v>3535</v>
      </c>
      <c r="C618" s="12">
        <v>91184631</v>
      </c>
      <c r="D618" s="12" t="s">
        <v>3536</v>
      </c>
      <c r="E618" s="12" t="s">
        <v>2341</v>
      </c>
      <c r="F618" s="12" t="s">
        <v>48</v>
      </c>
      <c r="G618" s="12" t="s">
        <v>44</v>
      </c>
      <c r="H618" s="13">
        <v>55000000</v>
      </c>
      <c r="I618" s="13">
        <v>55000000</v>
      </c>
      <c r="J618" s="14">
        <f>VLOOKUP(C618,[1]Hoja1!$C$4:$E$2840,3,0)</f>
        <v>45078.351319444446</v>
      </c>
      <c r="K618" s="15" t="s">
        <v>54</v>
      </c>
      <c r="L618" s="16">
        <f>VLOOKUP(C618,ACTAS!$D:$L,9,FALSE)</f>
        <v>10</v>
      </c>
    </row>
    <row r="619" spans="1:12" hidden="1">
      <c r="A619" s="11">
        <v>1854</v>
      </c>
      <c r="B619" s="12" t="s">
        <v>3537</v>
      </c>
      <c r="C619" s="12">
        <v>1016088699</v>
      </c>
      <c r="D619" s="12" t="s">
        <v>3538</v>
      </c>
      <c r="E619" s="12" t="s">
        <v>2341</v>
      </c>
      <c r="F619" s="12" t="s">
        <v>52</v>
      </c>
      <c r="G619" s="12" t="s">
        <v>127</v>
      </c>
      <c r="H619" s="13">
        <v>10000000</v>
      </c>
      <c r="I619" s="13">
        <v>10000000</v>
      </c>
      <c r="J619" s="14">
        <f>VLOOKUP(C619,[1]Hoja1!$C$4:$E$2840,3,0)</f>
        <v>45078.351435185185</v>
      </c>
      <c r="K619" s="15" t="s">
        <v>40</v>
      </c>
      <c r="L619" s="16">
        <f>VLOOKUP(C619,ACTAS!$D:$L,9,FALSE)</f>
        <v>9</v>
      </c>
    </row>
    <row r="620" spans="1:12" hidden="1">
      <c r="A620" s="11">
        <v>1855</v>
      </c>
      <c r="B620" s="12" t="s">
        <v>3539</v>
      </c>
      <c r="C620" s="12">
        <v>71776683</v>
      </c>
      <c r="D620" s="12" t="s">
        <v>3540</v>
      </c>
      <c r="E620" s="12" t="s">
        <v>2341</v>
      </c>
      <c r="F620" s="12" t="s">
        <v>48</v>
      </c>
      <c r="G620" s="12" t="s">
        <v>44</v>
      </c>
      <c r="H620" s="13">
        <v>90000000</v>
      </c>
      <c r="I620" s="13">
        <v>90000000</v>
      </c>
      <c r="J620" s="14">
        <f>VLOOKUP(C620,[1]Hoja1!$C$4:$E$2840,3,0)</f>
        <v>45078.351469907408</v>
      </c>
      <c r="K620" s="15" t="s">
        <v>54</v>
      </c>
      <c r="L620" s="16">
        <f>VLOOKUP(C620,ACTAS!$D:$L,9,FALSE)</f>
        <v>10</v>
      </c>
    </row>
    <row r="621" spans="1:12" hidden="1">
      <c r="A621" s="11">
        <v>1856</v>
      </c>
      <c r="B621" s="12" t="s">
        <v>3541</v>
      </c>
      <c r="C621" s="12">
        <v>13906842</v>
      </c>
      <c r="D621" s="12" t="s">
        <v>3542</v>
      </c>
      <c r="E621" s="12" t="s">
        <v>2341</v>
      </c>
      <c r="F621" s="12" t="s">
        <v>38</v>
      </c>
      <c r="G621" s="12" t="s">
        <v>53</v>
      </c>
      <c r="H621" s="13">
        <v>10000000</v>
      </c>
      <c r="I621" s="13">
        <v>10000000</v>
      </c>
      <c r="J621" s="14">
        <f>VLOOKUP(C621,[1]Hoja1!$C$4:$E$2840,3,0)</f>
        <v>45078.351944444446</v>
      </c>
      <c r="K621" s="15" t="s">
        <v>54</v>
      </c>
      <c r="L621" s="16">
        <f>VLOOKUP(C621,ACTAS!$D:$L,9,FALSE)</f>
        <v>9</v>
      </c>
    </row>
    <row r="622" spans="1:12" ht="24" hidden="1">
      <c r="A622" s="11">
        <v>1857</v>
      </c>
      <c r="B622" s="12" t="s">
        <v>3543</v>
      </c>
      <c r="C622" s="12">
        <v>80154898</v>
      </c>
      <c r="D622" s="12" t="s">
        <v>3544</v>
      </c>
      <c r="E622" s="12" t="s">
        <v>2341</v>
      </c>
      <c r="F622" s="12" t="s">
        <v>52</v>
      </c>
      <c r="G622" s="12" t="s">
        <v>49</v>
      </c>
      <c r="H622" s="13">
        <v>110000000</v>
      </c>
      <c r="I622" s="13">
        <v>110000000</v>
      </c>
      <c r="J622" s="14">
        <f>VLOOKUP(C622,[1]Hoja1!$C$4:$E$2840,3,0)</f>
        <v>45078.352986111109</v>
      </c>
      <c r="K622" s="15" t="s">
        <v>54</v>
      </c>
      <c r="L622" s="16">
        <f>VLOOKUP(C622,ACTAS!$D:$L,9,FALSE)</f>
        <v>11</v>
      </c>
    </row>
    <row r="623" spans="1:12" ht="24" hidden="1">
      <c r="A623" s="11">
        <v>1858</v>
      </c>
      <c r="B623" s="12" t="s">
        <v>3545</v>
      </c>
      <c r="C623" s="12">
        <v>63393446</v>
      </c>
      <c r="D623" s="12" t="s">
        <v>3546</v>
      </c>
      <c r="E623" s="12" t="s">
        <v>2341</v>
      </c>
      <c r="F623" s="12" t="s">
        <v>59</v>
      </c>
      <c r="G623" s="12" t="s">
        <v>49</v>
      </c>
      <c r="H623" s="13">
        <v>90000000</v>
      </c>
      <c r="I623" s="13">
        <v>90000000</v>
      </c>
      <c r="J623" s="14">
        <f>VLOOKUP(C623,[1]Hoja1!$C$4:$E$2840,3,0)</f>
        <v>45078.353043981479</v>
      </c>
      <c r="K623" s="15" t="s">
        <v>54</v>
      </c>
      <c r="L623" s="16">
        <f>VLOOKUP(C623,ACTAS!$D:$L,9,FALSE)</f>
        <v>10</v>
      </c>
    </row>
    <row r="624" spans="1:12" hidden="1">
      <c r="A624" s="11">
        <v>1859</v>
      </c>
      <c r="B624" s="12" t="s">
        <v>3547</v>
      </c>
      <c r="C624" s="12">
        <v>52810434</v>
      </c>
      <c r="D624" s="12" t="s">
        <v>3548</v>
      </c>
      <c r="E624" s="12" t="s">
        <v>2341</v>
      </c>
      <c r="F624" s="12" t="s">
        <v>59</v>
      </c>
      <c r="G624" s="12" t="s">
        <v>44</v>
      </c>
      <c r="H624" s="13">
        <v>50000000</v>
      </c>
      <c r="I624" s="13">
        <v>50000000</v>
      </c>
      <c r="J624" s="14">
        <f>VLOOKUP(C624,[1]Hoja1!$C$4:$E$2840,3,0)</f>
        <v>45078.353090277778</v>
      </c>
      <c r="K624" s="15" t="s">
        <v>54</v>
      </c>
      <c r="L624" s="16">
        <f>VLOOKUP(C624,ACTAS!$D:$L,9,FALSE)</f>
        <v>9</v>
      </c>
    </row>
    <row r="625" spans="1:12" hidden="1">
      <c r="A625" s="11">
        <v>1860</v>
      </c>
      <c r="B625" s="12" t="s">
        <v>3549</v>
      </c>
      <c r="C625" s="12">
        <v>1098613224</v>
      </c>
      <c r="D625" s="12" t="s">
        <v>3550</v>
      </c>
      <c r="E625" s="12" t="s">
        <v>2341</v>
      </c>
      <c r="F625" s="12" t="s">
        <v>130</v>
      </c>
      <c r="G625" s="12" t="s">
        <v>53</v>
      </c>
      <c r="H625" s="13">
        <v>8000000</v>
      </c>
      <c r="I625" s="13">
        <v>8000000</v>
      </c>
      <c r="J625" s="14">
        <f>VLOOKUP(C625,[1]Hoja1!$C$4:$E$2840,3,0)</f>
        <v>45078.355231481481</v>
      </c>
      <c r="K625" s="15" t="s">
        <v>54</v>
      </c>
      <c r="L625" s="16">
        <f>VLOOKUP(C625,ACTAS!$D:$L,9,FALSE)</f>
        <v>9</v>
      </c>
    </row>
    <row r="626" spans="1:12" ht="24" hidden="1">
      <c r="A626" s="11">
        <v>1861</v>
      </c>
      <c r="B626" s="12" t="s">
        <v>3551</v>
      </c>
      <c r="C626" s="12">
        <v>86064830</v>
      </c>
      <c r="D626" s="12" t="s">
        <v>3552</v>
      </c>
      <c r="E626" s="12" t="s">
        <v>2341</v>
      </c>
      <c r="F626" s="12" t="s">
        <v>59</v>
      </c>
      <c r="G626" s="12" t="s">
        <v>49</v>
      </c>
      <c r="H626" s="13">
        <v>35000000</v>
      </c>
      <c r="I626" s="13">
        <v>35000000</v>
      </c>
      <c r="J626" s="14">
        <f>VLOOKUP(C626,[1]Hoja1!$C$4:$E$2840,3,0)</f>
        <v>45078.355416666665</v>
      </c>
      <c r="K626" s="15" t="s">
        <v>54</v>
      </c>
      <c r="L626" s="16">
        <f>VLOOKUP(C626,ACTAS!$D:$L,9,FALSE)</f>
        <v>10</v>
      </c>
    </row>
    <row r="627" spans="1:12" hidden="1">
      <c r="A627" s="11">
        <v>1862</v>
      </c>
      <c r="B627" s="12" t="s">
        <v>3553</v>
      </c>
      <c r="C627" s="12">
        <v>1101757693</v>
      </c>
      <c r="D627" s="12" t="s">
        <v>1487</v>
      </c>
      <c r="E627" s="12" t="s">
        <v>2341</v>
      </c>
      <c r="F627" s="12" t="s">
        <v>52</v>
      </c>
      <c r="G627" s="12" t="s">
        <v>44</v>
      </c>
      <c r="H627" s="13">
        <v>97000000</v>
      </c>
      <c r="I627" s="13">
        <v>97000000</v>
      </c>
      <c r="J627" s="14">
        <f>VLOOKUP(C627,[1]Hoja1!$C$4:$E$2840,3,0)</f>
        <v>45078.355428240742</v>
      </c>
      <c r="K627" s="15" t="s">
        <v>54</v>
      </c>
      <c r="L627" s="16">
        <f>VLOOKUP(C627,ACTAS!$D:$L,9,FALSE)</f>
        <v>11</v>
      </c>
    </row>
    <row r="628" spans="1:12" ht="24" hidden="1">
      <c r="A628" s="11">
        <v>1863</v>
      </c>
      <c r="B628" s="12" t="s">
        <v>3554</v>
      </c>
      <c r="C628" s="12">
        <v>16929701</v>
      </c>
      <c r="D628" s="12" t="s">
        <v>3555</v>
      </c>
      <c r="E628" s="12" t="s">
        <v>2341</v>
      </c>
      <c r="F628" s="12" t="s">
        <v>38</v>
      </c>
      <c r="G628" s="12" t="s">
        <v>49</v>
      </c>
      <c r="H628" s="13">
        <v>81000000</v>
      </c>
      <c r="I628" s="13">
        <v>81000000</v>
      </c>
      <c r="J628" s="14">
        <f>VLOOKUP(C628,[1]Hoja1!$C$4:$E$2840,3,0)</f>
        <v>45078.355682870373</v>
      </c>
      <c r="K628" s="15" t="s">
        <v>54</v>
      </c>
      <c r="L628" s="16">
        <f>VLOOKUP(C628,ACTAS!$D:$L,9,FALSE)</f>
        <v>11</v>
      </c>
    </row>
    <row r="629" spans="1:12" hidden="1">
      <c r="A629" s="11">
        <v>1864</v>
      </c>
      <c r="B629" s="12" t="s">
        <v>3556</v>
      </c>
      <c r="C629" s="12">
        <v>1049636611</v>
      </c>
      <c r="D629" s="12" t="s">
        <v>3557</v>
      </c>
      <c r="E629" s="12" t="s">
        <v>2341</v>
      </c>
      <c r="F629" s="12" t="s">
        <v>59</v>
      </c>
      <c r="G629" s="12" t="s">
        <v>44</v>
      </c>
      <c r="H629" s="13">
        <v>56000000</v>
      </c>
      <c r="I629" s="13">
        <v>56000000</v>
      </c>
      <c r="J629" s="14">
        <f>VLOOKUP(C629,[1]Hoja1!$C$4:$E$2840,3,0)</f>
        <v>45078.355752314812</v>
      </c>
      <c r="K629" s="15" t="s">
        <v>54</v>
      </c>
      <c r="L629" s="16">
        <f>VLOOKUP(C629,ACTAS!$D:$L,9,FALSE)</f>
        <v>11</v>
      </c>
    </row>
    <row r="630" spans="1:12" hidden="1">
      <c r="A630" s="11">
        <v>1865</v>
      </c>
      <c r="B630" s="12" t="s">
        <v>3558</v>
      </c>
      <c r="C630" s="12">
        <v>1105686128</v>
      </c>
      <c r="D630" s="12" t="s">
        <v>3559</v>
      </c>
      <c r="E630" s="12" t="s">
        <v>2341</v>
      </c>
      <c r="F630" s="12" t="s">
        <v>38</v>
      </c>
      <c r="G630" s="12" t="s">
        <v>44</v>
      </c>
      <c r="H630" s="13">
        <v>52000000</v>
      </c>
      <c r="I630" s="13">
        <v>52000000</v>
      </c>
      <c r="J630" s="14">
        <f>VLOOKUP(C630,[1]Hoja1!$C$4:$E$2840,3,0)</f>
        <v>45078.356111111112</v>
      </c>
      <c r="K630" s="15" t="s">
        <v>54</v>
      </c>
      <c r="L630" s="16">
        <f>VLOOKUP(C630,ACTAS!$D:$L,9,FALSE)</f>
        <v>10</v>
      </c>
    </row>
    <row r="631" spans="1:12" hidden="1">
      <c r="A631" s="11">
        <v>1866</v>
      </c>
      <c r="B631" s="12" t="s">
        <v>3560</v>
      </c>
      <c r="C631" s="12">
        <v>1100954987</v>
      </c>
      <c r="D631" s="12" t="s">
        <v>3561</v>
      </c>
      <c r="E631" s="12" t="s">
        <v>2341</v>
      </c>
      <c r="F631" s="12" t="s">
        <v>59</v>
      </c>
      <c r="G631" s="12" t="s">
        <v>44</v>
      </c>
      <c r="H631" s="13">
        <v>16000000</v>
      </c>
      <c r="I631" s="13">
        <v>16000000</v>
      </c>
      <c r="J631" s="14">
        <f>VLOOKUP(C631,[1]Hoja1!$C$4:$E$2840,3,0)</f>
        <v>45078.356203703705</v>
      </c>
      <c r="K631" s="15" t="s">
        <v>54</v>
      </c>
      <c r="L631" s="16">
        <f>VLOOKUP(C631,ACTAS!$D:$L,9,FALSE)</f>
        <v>10</v>
      </c>
    </row>
    <row r="632" spans="1:12" hidden="1">
      <c r="A632" s="11">
        <v>1867</v>
      </c>
      <c r="B632" s="12" t="s">
        <v>3562</v>
      </c>
      <c r="C632" s="12">
        <v>1052388643</v>
      </c>
      <c r="D632" s="12" t="s">
        <v>3563</v>
      </c>
      <c r="E632" s="12" t="s">
        <v>2341</v>
      </c>
      <c r="F632" s="12" t="s">
        <v>48</v>
      </c>
      <c r="G632" s="12" t="s">
        <v>53</v>
      </c>
      <c r="H632" s="13">
        <v>10000000</v>
      </c>
      <c r="I632" s="13">
        <v>10000000</v>
      </c>
      <c r="J632" s="14">
        <f>VLOOKUP(C632,[1]Hoja1!$C$4:$E$2840,3,0)</f>
        <v>45078.35628472222</v>
      </c>
      <c r="K632" s="15" t="s">
        <v>54</v>
      </c>
      <c r="L632" s="16">
        <f>VLOOKUP(C632,ACTAS!$D:$L,9,FALSE)</f>
        <v>9</v>
      </c>
    </row>
    <row r="633" spans="1:12" hidden="1">
      <c r="A633" s="11">
        <v>1868</v>
      </c>
      <c r="B633" s="12" t="s">
        <v>3564</v>
      </c>
      <c r="C633" s="12">
        <v>1113621219</v>
      </c>
      <c r="D633" s="12" t="s">
        <v>3565</v>
      </c>
      <c r="E633" s="12" t="s">
        <v>2341</v>
      </c>
      <c r="F633" s="12" t="s">
        <v>59</v>
      </c>
      <c r="G633" s="12" t="s">
        <v>44</v>
      </c>
      <c r="H633" s="13">
        <v>65000000</v>
      </c>
      <c r="I633" s="13">
        <v>65000000</v>
      </c>
      <c r="J633" s="14">
        <f>VLOOKUP(C633,[1]Hoja1!$C$4:$E$2840,3,0)</f>
        <v>45078.356342592589</v>
      </c>
      <c r="K633" s="15" t="s">
        <v>54</v>
      </c>
      <c r="L633" s="16">
        <f>VLOOKUP(C633,ACTAS!$D:$L,9,FALSE)</f>
        <v>10</v>
      </c>
    </row>
    <row r="634" spans="1:12" hidden="1">
      <c r="A634" s="11">
        <v>1869</v>
      </c>
      <c r="B634" s="12" t="s">
        <v>3566</v>
      </c>
      <c r="C634" s="12">
        <v>20916974</v>
      </c>
      <c r="D634" s="12" t="s">
        <v>3567</v>
      </c>
      <c r="E634" s="12" t="s">
        <v>2341</v>
      </c>
      <c r="F634" s="12" t="s">
        <v>38</v>
      </c>
      <c r="G634" s="12" t="s">
        <v>44</v>
      </c>
      <c r="H634" s="13">
        <v>23000000</v>
      </c>
      <c r="I634" s="13">
        <v>23000000</v>
      </c>
      <c r="J634" s="14">
        <f>VLOOKUP(C634,[1]Hoja1!$C$4:$E$2840,3,0)</f>
        <v>45078.356747685182</v>
      </c>
      <c r="K634" s="15" t="s">
        <v>54</v>
      </c>
      <c r="L634" s="16">
        <f>VLOOKUP(C634,ACTAS!$D:$L,9,FALSE)</f>
        <v>10</v>
      </c>
    </row>
    <row r="635" spans="1:12" hidden="1">
      <c r="A635" s="11">
        <v>1870</v>
      </c>
      <c r="B635" s="12" t="s">
        <v>3568</v>
      </c>
      <c r="C635" s="12">
        <v>80036779</v>
      </c>
      <c r="D635" s="12" t="s">
        <v>3569</v>
      </c>
      <c r="E635" s="12" t="s">
        <v>2341</v>
      </c>
      <c r="F635" s="12" t="s">
        <v>52</v>
      </c>
      <c r="G635" s="12" t="s">
        <v>53</v>
      </c>
      <c r="H635" s="13">
        <v>10000000</v>
      </c>
      <c r="I635" s="13">
        <v>10000000</v>
      </c>
      <c r="J635" s="14">
        <f>VLOOKUP(C635,[1]Hoja1!$C$4:$E$2840,3,0)</f>
        <v>45078.357858796298</v>
      </c>
      <c r="K635" s="15" t="s">
        <v>54</v>
      </c>
      <c r="L635" s="16">
        <f>VLOOKUP(C635,ACTAS!$D:$L,9,FALSE)</f>
        <v>9</v>
      </c>
    </row>
    <row r="636" spans="1:12" hidden="1">
      <c r="A636" s="11">
        <v>1871</v>
      </c>
      <c r="B636" s="12" t="s">
        <v>3570</v>
      </c>
      <c r="C636" s="12">
        <v>80904526</v>
      </c>
      <c r="D636" s="12" t="s">
        <v>3571</v>
      </c>
      <c r="E636" s="12" t="s">
        <v>2341</v>
      </c>
      <c r="F636" s="12" t="s">
        <v>38</v>
      </c>
      <c r="G636" s="12" t="s">
        <v>44</v>
      </c>
      <c r="H636" s="13">
        <v>150000000</v>
      </c>
      <c r="I636" s="13">
        <v>150000000</v>
      </c>
      <c r="J636" s="14">
        <f>VLOOKUP(C636,[1]Hoja1!$C$4:$E$2840,3,0)</f>
        <v>45078.357893518521</v>
      </c>
      <c r="K636" s="15" t="s">
        <v>54</v>
      </c>
      <c r="L636" s="16">
        <f>VLOOKUP(C636,ACTAS!$D:$L,9,FALSE)</f>
        <v>11</v>
      </c>
    </row>
    <row r="637" spans="1:12" hidden="1">
      <c r="A637" s="11">
        <v>1872</v>
      </c>
      <c r="B637" s="12" t="s">
        <v>3572</v>
      </c>
      <c r="C637" s="12">
        <v>98711871</v>
      </c>
      <c r="D637" s="12" t="s">
        <v>3573</v>
      </c>
      <c r="E637" s="12" t="s">
        <v>2341</v>
      </c>
      <c r="F637" s="12" t="s">
        <v>59</v>
      </c>
      <c r="G637" s="12" t="s">
        <v>44</v>
      </c>
      <c r="H637" s="13">
        <v>29000000</v>
      </c>
      <c r="I637" s="13">
        <v>29000000</v>
      </c>
      <c r="J637" s="14">
        <f>VLOOKUP(C637,[1]Hoja1!$C$4:$E$2840,3,0)</f>
        <v>45078.357974537037</v>
      </c>
      <c r="K637" s="15" t="s">
        <v>54</v>
      </c>
      <c r="L637" s="16">
        <f>VLOOKUP(C637,ACTAS!$D:$L,9,FALSE)</f>
        <v>10</v>
      </c>
    </row>
    <row r="638" spans="1:12" hidden="1">
      <c r="A638" s="11">
        <v>1873</v>
      </c>
      <c r="B638" s="12" t="s">
        <v>3574</v>
      </c>
      <c r="C638" s="12">
        <v>1053767177</v>
      </c>
      <c r="D638" s="12" t="s">
        <v>3575</v>
      </c>
      <c r="E638" s="12" t="s">
        <v>2341</v>
      </c>
      <c r="F638" s="12" t="s">
        <v>38</v>
      </c>
      <c r="G638" s="12" t="s">
        <v>44</v>
      </c>
      <c r="H638" s="13">
        <v>36000000</v>
      </c>
      <c r="I638" s="13">
        <v>36000000</v>
      </c>
      <c r="J638" s="14">
        <f>VLOOKUP(C638,[1]Hoja1!$C$4:$E$2840,3,0)</f>
        <v>45078.358287037037</v>
      </c>
      <c r="K638" s="15" t="s">
        <v>54</v>
      </c>
      <c r="L638" s="16">
        <f>VLOOKUP(C638,ACTAS!$D:$L,9,FALSE)</f>
        <v>9</v>
      </c>
    </row>
    <row r="639" spans="1:12" hidden="1">
      <c r="A639" s="11">
        <v>1874</v>
      </c>
      <c r="B639" s="12" t="s">
        <v>3576</v>
      </c>
      <c r="C639" s="12">
        <v>80731308</v>
      </c>
      <c r="D639" s="12" t="s">
        <v>3577</v>
      </c>
      <c r="E639" s="12" t="s">
        <v>2341</v>
      </c>
      <c r="F639" s="12" t="s">
        <v>59</v>
      </c>
      <c r="G639" s="12" t="s">
        <v>44</v>
      </c>
      <c r="H639" s="13">
        <v>98000000</v>
      </c>
      <c r="I639" s="13">
        <v>98000000</v>
      </c>
      <c r="J639" s="14">
        <f>VLOOKUP(C639,[1]Hoja1!$C$4:$E$2840,3,0)</f>
        <v>45078.358368055553</v>
      </c>
      <c r="K639" s="15" t="s">
        <v>54</v>
      </c>
      <c r="L639" s="16">
        <f>VLOOKUP(C639,ACTAS!$D:$L,9,FALSE)</f>
        <v>11</v>
      </c>
    </row>
    <row r="640" spans="1:12" hidden="1">
      <c r="A640" s="11">
        <v>1875</v>
      </c>
      <c r="B640" s="12" t="s">
        <v>3578</v>
      </c>
      <c r="C640" s="12">
        <v>2956863</v>
      </c>
      <c r="D640" s="12" t="s">
        <v>3579</v>
      </c>
      <c r="E640" s="12" t="s">
        <v>2341</v>
      </c>
      <c r="F640" s="12" t="s">
        <v>38</v>
      </c>
      <c r="G640" s="12" t="s">
        <v>53</v>
      </c>
      <c r="H640" s="13">
        <v>10000000</v>
      </c>
      <c r="I640" s="13">
        <v>10000000</v>
      </c>
      <c r="J640" s="14">
        <f>VLOOKUP(C640,[1]Hoja1!$C$4:$E$2840,3,0)</f>
        <v>45078.35837962963</v>
      </c>
      <c r="K640" s="15" t="s">
        <v>54</v>
      </c>
      <c r="L640" s="16">
        <f>VLOOKUP(C640,ACTAS!$D:$L,9,FALSE)</f>
        <v>9</v>
      </c>
    </row>
    <row r="641" spans="1:12" hidden="1">
      <c r="A641" s="11">
        <v>1876</v>
      </c>
      <c r="B641" s="12" t="s">
        <v>3580</v>
      </c>
      <c r="C641" s="12">
        <v>7712024</v>
      </c>
      <c r="D641" s="12" t="s">
        <v>3581</v>
      </c>
      <c r="E641" s="12" t="s">
        <v>2341</v>
      </c>
      <c r="F641" s="12" t="s">
        <v>165</v>
      </c>
      <c r="G641" s="12" t="s">
        <v>53</v>
      </c>
      <c r="H641" s="13">
        <v>10000000</v>
      </c>
      <c r="I641" s="13">
        <v>10000000</v>
      </c>
      <c r="J641" s="14">
        <f>VLOOKUP(C641,[1]Hoja1!$C$4:$E$2840,3,0)</f>
        <v>45078.359120370369</v>
      </c>
      <c r="K641" s="15" t="s">
        <v>54</v>
      </c>
      <c r="L641" s="16">
        <f>VLOOKUP(C641,ACTAS!$D:$L,9,FALSE)</f>
        <v>9</v>
      </c>
    </row>
    <row r="642" spans="1:12" hidden="1">
      <c r="A642" s="11">
        <v>1877</v>
      </c>
      <c r="B642" s="12" t="s">
        <v>3582</v>
      </c>
      <c r="C642" s="12">
        <v>1053558936</v>
      </c>
      <c r="D642" s="12" t="s">
        <v>3583</v>
      </c>
      <c r="E642" s="12" t="s">
        <v>2341</v>
      </c>
      <c r="F642" s="12" t="s">
        <v>38</v>
      </c>
      <c r="G642" s="12" t="s">
        <v>44</v>
      </c>
      <c r="H642" s="13">
        <v>20000000</v>
      </c>
      <c r="I642" s="13">
        <v>20000000</v>
      </c>
      <c r="J642" s="14">
        <f>VLOOKUP(C642,[1]Hoja1!$C$4:$E$2840,3,0)</f>
        <v>45078.359201388892</v>
      </c>
      <c r="K642" s="15" t="s">
        <v>54</v>
      </c>
      <c r="L642" s="16">
        <f>VLOOKUP(C642,ACTAS!$D:$L,9,FALSE)</f>
        <v>9</v>
      </c>
    </row>
    <row r="643" spans="1:12" ht="24" hidden="1">
      <c r="A643" s="11">
        <v>1878</v>
      </c>
      <c r="B643" s="12" t="s">
        <v>3584</v>
      </c>
      <c r="C643" s="12">
        <v>80117861</v>
      </c>
      <c r="D643" s="12" t="s">
        <v>3585</v>
      </c>
      <c r="E643" s="12" t="s">
        <v>2341</v>
      </c>
      <c r="F643" s="12" t="s">
        <v>38</v>
      </c>
      <c r="G643" s="12" t="s">
        <v>49</v>
      </c>
      <c r="H643" s="13">
        <v>101000000</v>
      </c>
      <c r="I643" s="13">
        <v>101000000</v>
      </c>
      <c r="J643" s="14">
        <f>VLOOKUP(C643,[1]Hoja1!$C$4:$E$2840,3,0)</f>
        <v>45078.360115740739</v>
      </c>
      <c r="K643" s="15" t="s">
        <v>54</v>
      </c>
      <c r="L643" s="16">
        <f>VLOOKUP(C643,ACTAS!$D:$L,9,FALSE)</f>
        <v>10</v>
      </c>
    </row>
    <row r="644" spans="1:12" hidden="1">
      <c r="A644" s="11">
        <v>1879</v>
      </c>
      <c r="B644" s="12" t="s">
        <v>3586</v>
      </c>
      <c r="C644" s="12">
        <v>1054918997</v>
      </c>
      <c r="D644" s="12" t="s">
        <v>3587</v>
      </c>
      <c r="E644" s="12" t="s">
        <v>2341</v>
      </c>
      <c r="F644" s="12" t="s">
        <v>59</v>
      </c>
      <c r="G644" s="12" t="s">
        <v>44</v>
      </c>
      <c r="H644" s="13">
        <v>95000000</v>
      </c>
      <c r="I644" s="13">
        <v>95000000</v>
      </c>
      <c r="J644" s="14">
        <f>VLOOKUP(C644,[1]Hoja1!$C$4:$E$2840,3,0)</f>
        <v>45078.360243055555</v>
      </c>
      <c r="K644" s="15" t="s">
        <v>54</v>
      </c>
      <c r="L644" s="16">
        <f>VLOOKUP(C644,ACTAS!$D:$L,9,FALSE)</f>
        <v>11</v>
      </c>
    </row>
    <row r="645" spans="1:12" hidden="1">
      <c r="A645" s="11">
        <v>1880</v>
      </c>
      <c r="B645" s="12" t="s">
        <v>3588</v>
      </c>
      <c r="C645" s="12">
        <v>1090455686</v>
      </c>
      <c r="D645" s="12" t="s">
        <v>3589</v>
      </c>
      <c r="E645" s="12" t="s">
        <v>2341</v>
      </c>
      <c r="F645" s="12" t="s">
        <v>38</v>
      </c>
      <c r="G645" s="12" t="s">
        <v>53</v>
      </c>
      <c r="H645" s="13">
        <v>8000000</v>
      </c>
      <c r="I645" s="13">
        <v>8000000</v>
      </c>
      <c r="J645" s="14">
        <f>VLOOKUP(C645,[1]Hoja1!$C$4:$E$2840,3,0)</f>
        <v>45078.360497685186</v>
      </c>
      <c r="K645" s="15" t="s">
        <v>54</v>
      </c>
      <c r="L645" s="16">
        <f>VLOOKUP(C645,ACTAS!$D:$L,9,FALSE)</f>
        <v>9</v>
      </c>
    </row>
    <row r="646" spans="1:12" ht="24" hidden="1">
      <c r="A646" s="11">
        <v>1881</v>
      </c>
      <c r="B646" s="12" t="s">
        <v>3590</v>
      </c>
      <c r="C646" s="12">
        <v>86076832</v>
      </c>
      <c r="D646" s="12" t="s">
        <v>3591</v>
      </c>
      <c r="E646" s="12" t="s">
        <v>2341</v>
      </c>
      <c r="F646" s="12" t="s">
        <v>52</v>
      </c>
      <c r="G646" s="12" t="s">
        <v>106</v>
      </c>
      <c r="H646" s="13">
        <v>10000000</v>
      </c>
      <c r="I646" s="13">
        <v>10000000</v>
      </c>
      <c r="J646" s="14">
        <f>VLOOKUP(C646,[1]Hoja1!$C$4:$E$2840,3,0)</f>
        <v>45078.360532407409</v>
      </c>
      <c r="K646" s="15" t="s">
        <v>54</v>
      </c>
      <c r="L646" s="16">
        <f>VLOOKUP(C646,ACTAS!$D:$L,9,FALSE)</f>
        <v>9</v>
      </c>
    </row>
    <row r="647" spans="1:12" hidden="1">
      <c r="A647" s="11">
        <v>1882</v>
      </c>
      <c r="B647" s="12" t="s">
        <v>3592</v>
      </c>
      <c r="C647" s="12">
        <v>1037585642</v>
      </c>
      <c r="D647" s="12" t="s">
        <v>3593</v>
      </c>
      <c r="E647" s="12" t="s">
        <v>2341</v>
      </c>
      <c r="F647" s="12" t="s">
        <v>59</v>
      </c>
      <c r="G647" s="12" t="s">
        <v>44</v>
      </c>
      <c r="H647" s="13">
        <v>45000000</v>
      </c>
      <c r="I647" s="13">
        <v>45000000</v>
      </c>
      <c r="J647" s="14">
        <f>VLOOKUP(C647,[1]Hoja1!$C$4:$E$2840,3,0)</f>
        <v>45078.361284722225</v>
      </c>
      <c r="K647" s="15" t="s">
        <v>54</v>
      </c>
      <c r="L647" s="16">
        <f>VLOOKUP(C647,ACTAS!$D:$L,9,FALSE)</f>
        <v>9</v>
      </c>
    </row>
    <row r="648" spans="1:12" hidden="1">
      <c r="A648" s="11">
        <v>1883</v>
      </c>
      <c r="B648" s="12" t="s">
        <v>3594</v>
      </c>
      <c r="C648" s="12">
        <v>93438387</v>
      </c>
      <c r="D648" s="12" t="s">
        <v>3595</v>
      </c>
      <c r="E648" s="12" t="s">
        <v>2341</v>
      </c>
      <c r="F648" s="12" t="s">
        <v>52</v>
      </c>
      <c r="G648" s="12" t="s">
        <v>44</v>
      </c>
      <c r="H648" s="13">
        <v>34000000</v>
      </c>
      <c r="I648" s="13">
        <v>34000000</v>
      </c>
      <c r="J648" s="14">
        <f>VLOOKUP(C648,[1]Hoja1!$C$4:$E$2840,3,0)</f>
        <v>45078.361620370371</v>
      </c>
      <c r="K648" s="15" t="s">
        <v>54</v>
      </c>
      <c r="L648" s="16">
        <f>VLOOKUP(C648,ACTAS!$D:$L,9,FALSE)</f>
        <v>10</v>
      </c>
    </row>
    <row r="649" spans="1:12" hidden="1">
      <c r="A649" s="11">
        <v>1884</v>
      </c>
      <c r="B649" s="12" t="s">
        <v>3596</v>
      </c>
      <c r="C649" s="12">
        <v>7184895</v>
      </c>
      <c r="D649" s="12" t="s">
        <v>3597</v>
      </c>
      <c r="E649" s="12" t="s">
        <v>2341</v>
      </c>
      <c r="F649" s="12" t="s">
        <v>59</v>
      </c>
      <c r="G649" s="12" t="s">
        <v>53</v>
      </c>
      <c r="H649" s="13">
        <v>10000000</v>
      </c>
      <c r="I649" s="13">
        <v>10000000</v>
      </c>
      <c r="J649" s="14">
        <f>VLOOKUP(C649,[1]Hoja1!$C$4:$E$2840,3,0)</f>
        <v>45078.361643518518</v>
      </c>
      <c r="K649" s="15" t="s">
        <v>54</v>
      </c>
      <c r="L649" s="16">
        <f>VLOOKUP(C649,ACTAS!$D:$L,9,FALSE)</f>
        <v>9</v>
      </c>
    </row>
    <row r="650" spans="1:12" hidden="1">
      <c r="A650" s="11">
        <v>1885</v>
      </c>
      <c r="B650" s="12" t="s">
        <v>3598</v>
      </c>
      <c r="C650" s="12">
        <v>80921275</v>
      </c>
      <c r="D650" s="12" t="s">
        <v>3599</v>
      </c>
      <c r="E650" s="12" t="s">
        <v>2341</v>
      </c>
      <c r="F650" s="12" t="s">
        <v>38</v>
      </c>
      <c r="G650" s="12" t="s">
        <v>44</v>
      </c>
      <c r="H650" s="13">
        <v>50000000</v>
      </c>
      <c r="I650" s="13">
        <v>50000000</v>
      </c>
      <c r="J650" s="14">
        <f>VLOOKUP(C650,[1]Hoja1!$C$4:$E$2840,3,0)</f>
        <v>45078.361932870372</v>
      </c>
      <c r="K650" s="15" t="s">
        <v>54</v>
      </c>
      <c r="L650" s="16">
        <f>VLOOKUP(C650,ACTAS!$D:$L,9,FALSE)</f>
        <v>10</v>
      </c>
    </row>
    <row r="651" spans="1:12" ht="24" hidden="1">
      <c r="A651" s="11">
        <v>1886</v>
      </c>
      <c r="B651" s="12" t="s">
        <v>3600</v>
      </c>
      <c r="C651" s="12">
        <v>72284085</v>
      </c>
      <c r="D651" s="12" t="s">
        <v>3601</v>
      </c>
      <c r="E651" s="12" t="s">
        <v>2341</v>
      </c>
      <c r="F651" s="12" t="s">
        <v>38</v>
      </c>
      <c r="G651" s="12" t="s">
        <v>53</v>
      </c>
      <c r="H651" s="13">
        <v>3000000</v>
      </c>
      <c r="I651" s="13">
        <v>3000000</v>
      </c>
      <c r="J651" s="14">
        <f>VLOOKUP(C651,[1]Hoja1!$C$4:$E$2840,3,0)</f>
        <v>45078.362962962965</v>
      </c>
      <c r="K651" s="15" t="s">
        <v>54</v>
      </c>
      <c r="L651" s="16">
        <f>VLOOKUP(C651,ACTAS!$D:$L,9,FALSE)</f>
        <v>9</v>
      </c>
    </row>
    <row r="652" spans="1:12" hidden="1">
      <c r="A652" s="11">
        <v>1887</v>
      </c>
      <c r="B652" s="12" t="s">
        <v>3602</v>
      </c>
      <c r="C652" s="12">
        <v>1097395812</v>
      </c>
      <c r="D652" s="12" t="s">
        <v>3603</v>
      </c>
      <c r="E652" s="12" t="s">
        <v>2341</v>
      </c>
      <c r="F652" s="12" t="s">
        <v>59</v>
      </c>
      <c r="G652" s="12" t="s">
        <v>53</v>
      </c>
      <c r="H652" s="13">
        <v>3000000</v>
      </c>
      <c r="I652" s="13">
        <v>3000000</v>
      </c>
      <c r="J652" s="14">
        <f>VLOOKUP(C652,[1]Hoja1!$C$4:$E$2840,3,0)</f>
        <v>45078.36346064815</v>
      </c>
      <c r="K652" s="15" t="s">
        <v>54</v>
      </c>
      <c r="L652" s="16">
        <f>VLOOKUP(C652,ACTAS!$D:$L,9,FALSE)</f>
        <v>9</v>
      </c>
    </row>
    <row r="653" spans="1:12" hidden="1">
      <c r="A653" s="11">
        <v>1888</v>
      </c>
      <c r="B653" s="12" t="s">
        <v>3604</v>
      </c>
      <c r="C653" s="12">
        <v>80219805</v>
      </c>
      <c r="D653" s="12" t="s">
        <v>3605</v>
      </c>
      <c r="E653" s="12" t="s">
        <v>2341</v>
      </c>
      <c r="F653" s="12" t="s">
        <v>38</v>
      </c>
      <c r="G653" s="12" t="s">
        <v>44</v>
      </c>
      <c r="H653" s="13">
        <v>70000000</v>
      </c>
      <c r="I653" s="13">
        <v>70000000</v>
      </c>
      <c r="J653" s="14">
        <f>VLOOKUP(C653,[1]Hoja1!$C$4:$E$2840,3,0)</f>
        <v>45078.364340277774</v>
      </c>
      <c r="K653" s="15" t="s">
        <v>54</v>
      </c>
      <c r="L653" s="16">
        <f>VLOOKUP(C653,ACTAS!$D:$L,9,FALSE)</f>
        <v>9</v>
      </c>
    </row>
    <row r="654" spans="1:12">
      <c r="A654" s="11">
        <v>1889</v>
      </c>
      <c r="B654" s="12" t="s">
        <v>3606</v>
      </c>
      <c r="C654" s="12">
        <v>93436676</v>
      </c>
      <c r="D654" s="12" t="s">
        <v>3607</v>
      </c>
      <c r="E654" s="12" t="s">
        <v>2341</v>
      </c>
      <c r="F654" s="12" t="s">
        <v>52</v>
      </c>
      <c r="G654" s="12" t="s">
        <v>44</v>
      </c>
      <c r="H654" s="13">
        <v>80000000</v>
      </c>
      <c r="I654" s="13">
        <v>80000000</v>
      </c>
      <c r="J654" s="14">
        <f>VLOOKUP(C654,[1]Hoja1!$C$4:$E$2840,3,0)</f>
        <v>45078.364444444444</v>
      </c>
      <c r="K654" s="15" t="s">
        <v>54</v>
      </c>
      <c r="L654" s="16">
        <f>VLOOKUP(C654,ACTAS!$D:$L,9,FALSE)</f>
        <v>10</v>
      </c>
    </row>
    <row r="655" spans="1:12" hidden="1">
      <c r="A655" s="11">
        <v>1890</v>
      </c>
      <c r="B655" s="12" t="s">
        <v>3608</v>
      </c>
      <c r="C655" s="12">
        <v>11226803</v>
      </c>
      <c r="D655" s="12" t="s">
        <v>3609</v>
      </c>
      <c r="E655" s="12" t="s">
        <v>2341</v>
      </c>
      <c r="F655" s="12" t="s">
        <v>62</v>
      </c>
      <c r="G655" s="12" t="s">
        <v>53</v>
      </c>
      <c r="H655" s="13">
        <v>10000000</v>
      </c>
      <c r="I655" s="13">
        <v>10000000</v>
      </c>
      <c r="J655" s="14">
        <f>VLOOKUP(C655,[1]Hoja1!$C$4:$E$2840,3,0)</f>
        <v>45078.36451388889</v>
      </c>
      <c r="K655" s="15" t="s">
        <v>54</v>
      </c>
      <c r="L655" s="16">
        <f>VLOOKUP(C655,ACTAS!$D:$L,9,FALSE)</f>
        <v>9</v>
      </c>
    </row>
    <row r="656" spans="1:12" hidden="1">
      <c r="A656" s="11">
        <v>1891</v>
      </c>
      <c r="B656" s="12" t="s">
        <v>3610</v>
      </c>
      <c r="C656" s="12">
        <v>1061625058</v>
      </c>
      <c r="D656" s="12" t="s">
        <v>3611</v>
      </c>
      <c r="E656" s="12" t="s">
        <v>2341</v>
      </c>
      <c r="F656" s="12" t="s">
        <v>38</v>
      </c>
      <c r="G656" s="12" t="s">
        <v>53</v>
      </c>
      <c r="H656" s="13">
        <v>7000000</v>
      </c>
      <c r="I656" s="13">
        <v>7000000</v>
      </c>
      <c r="J656" s="14">
        <f>VLOOKUP(C656,[1]Hoja1!$C$4:$E$2840,3,0)</f>
        <v>45078.364537037036</v>
      </c>
      <c r="K656" s="15" t="s">
        <v>54</v>
      </c>
      <c r="L656" s="16">
        <f>VLOOKUP(C656,ACTAS!$D:$L,9,FALSE)</f>
        <v>9</v>
      </c>
    </row>
    <row r="657" spans="1:12" hidden="1">
      <c r="A657" s="11">
        <v>1892</v>
      </c>
      <c r="B657" s="12" t="s">
        <v>3612</v>
      </c>
      <c r="C657" s="12">
        <v>1085332288</v>
      </c>
      <c r="D657" s="12" t="s">
        <v>2771</v>
      </c>
      <c r="E657" s="12" t="s">
        <v>2341</v>
      </c>
      <c r="F657" s="12" t="s">
        <v>38</v>
      </c>
      <c r="G657" s="12" t="s">
        <v>53</v>
      </c>
      <c r="H657" s="13">
        <v>10000000</v>
      </c>
      <c r="I657" s="13">
        <v>10000000</v>
      </c>
      <c r="J657" s="14">
        <f>VLOOKUP(C657,[1]Hoja1!$C$4:$E$2840,3,0)</f>
        <v>44986.678564814814</v>
      </c>
      <c r="K657" s="15" t="s">
        <v>54</v>
      </c>
      <c r="L657" s="16">
        <f>VLOOKUP(C657,ACTAS!$D:$L,9,FALSE)</f>
        <v>3</v>
      </c>
    </row>
    <row r="658" spans="1:12" hidden="1">
      <c r="A658" s="11">
        <v>1893</v>
      </c>
      <c r="B658" s="12" t="s">
        <v>3613</v>
      </c>
      <c r="C658" s="12">
        <v>80794014</v>
      </c>
      <c r="D658" s="12" t="s">
        <v>3614</v>
      </c>
      <c r="E658" s="12" t="s">
        <v>2341</v>
      </c>
      <c r="F658" s="12" t="s">
        <v>52</v>
      </c>
      <c r="G658" s="12" t="s">
        <v>44</v>
      </c>
      <c r="H658" s="13">
        <v>70000000</v>
      </c>
      <c r="I658" s="13">
        <v>70000000</v>
      </c>
      <c r="J658" s="14">
        <f>VLOOKUP(C658,[1]Hoja1!$C$4:$E$2840,3,0)</f>
        <v>45078.365636574075</v>
      </c>
      <c r="K658" s="15" t="s">
        <v>54</v>
      </c>
      <c r="L658" s="16">
        <f>VLOOKUP(C658,ACTAS!$D:$L,9,FALSE)</f>
        <v>10</v>
      </c>
    </row>
    <row r="659" spans="1:12" hidden="1">
      <c r="A659" s="11">
        <v>1894</v>
      </c>
      <c r="B659" s="12" t="s">
        <v>3615</v>
      </c>
      <c r="C659" s="12">
        <v>1022958638</v>
      </c>
      <c r="D659" s="12" t="s">
        <v>3616</v>
      </c>
      <c r="E659" s="12" t="s">
        <v>2341</v>
      </c>
      <c r="F659" s="12" t="s">
        <v>38</v>
      </c>
      <c r="G659" s="12" t="s">
        <v>127</v>
      </c>
      <c r="H659" s="13">
        <v>5000000</v>
      </c>
      <c r="I659" s="13">
        <v>5000000</v>
      </c>
      <c r="J659" s="14">
        <f>VLOOKUP(C659,[1]Hoja1!$C$4:$E$2840,3,0)</f>
        <v>45078.365798611114</v>
      </c>
      <c r="K659" s="15" t="s">
        <v>40</v>
      </c>
      <c r="L659" s="16">
        <f>VLOOKUP(C659,ACTAS!$D:$L,9,FALSE)</f>
        <v>9</v>
      </c>
    </row>
    <row r="660" spans="1:12" hidden="1">
      <c r="A660" s="11">
        <v>1895</v>
      </c>
      <c r="B660" s="12" t="s">
        <v>3617</v>
      </c>
      <c r="C660" s="12">
        <v>1053819566</v>
      </c>
      <c r="D660" s="12" t="s">
        <v>3618</v>
      </c>
      <c r="E660" s="12" t="s">
        <v>2341</v>
      </c>
      <c r="F660" s="12" t="s">
        <v>52</v>
      </c>
      <c r="G660" s="12" t="s">
        <v>53</v>
      </c>
      <c r="H660" s="13">
        <v>10000000</v>
      </c>
      <c r="I660" s="13">
        <v>10000000</v>
      </c>
      <c r="J660" s="14">
        <f>VLOOKUP(C660,[1]Hoja1!$C$4:$E$2840,3,0)</f>
        <v>45078.365879629629</v>
      </c>
      <c r="K660" s="15" t="s">
        <v>54</v>
      </c>
      <c r="L660" s="16">
        <f>VLOOKUP(C660,ACTAS!$D:$L,9,FALSE)</f>
        <v>9</v>
      </c>
    </row>
    <row r="661" spans="1:12">
      <c r="A661" s="11">
        <v>1896</v>
      </c>
      <c r="B661" s="12" t="s">
        <v>3619</v>
      </c>
      <c r="C661" s="12">
        <v>86082481</v>
      </c>
      <c r="D661" s="12" t="s">
        <v>3620</v>
      </c>
      <c r="E661" s="12" t="s">
        <v>2341</v>
      </c>
      <c r="F661" s="12" t="s">
        <v>59</v>
      </c>
      <c r="G661" s="12" t="s">
        <v>44</v>
      </c>
      <c r="H661" s="13">
        <v>80000000</v>
      </c>
      <c r="I661" s="13">
        <v>80000000</v>
      </c>
      <c r="J661" s="14">
        <f>VLOOKUP(C661,[1]Hoja1!$C$4:$E$2840,3,0)</f>
        <v>45078.366388888891</v>
      </c>
      <c r="K661" s="15" t="s">
        <v>54</v>
      </c>
      <c r="L661" s="16">
        <f>VLOOKUP(C661,ACTAS!$D:$L,9,FALSE)</f>
        <v>10</v>
      </c>
    </row>
    <row r="662" spans="1:12" hidden="1">
      <c r="A662" s="11">
        <v>1897</v>
      </c>
      <c r="B662" s="12" t="s">
        <v>3621</v>
      </c>
      <c r="C662" s="12">
        <v>39021625</v>
      </c>
      <c r="D662" s="12" t="s">
        <v>3622</v>
      </c>
      <c r="E662" s="12" t="s">
        <v>2341</v>
      </c>
      <c r="F662" s="12" t="s">
        <v>130</v>
      </c>
      <c r="G662" s="12" t="s">
        <v>127</v>
      </c>
      <c r="H662" s="13">
        <v>10000000</v>
      </c>
      <c r="I662" s="13">
        <v>10000000</v>
      </c>
      <c r="J662" s="14">
        <f>VLOOKUP(C662,[1]Hoja1!$C$4:$E$2840,3,0)</f>
        <v>45078.366446759261</v>
      </c>
      <c r="K662" s="15" t="s">
        <v>40</v>
      </c>
      <c r="L662" s="16">
        <f>VLOOKUP(C662,ACTAS!$D:$L,9,FALSE)</f>
        <v>9</v>
      </c>
    </row>
    <row r="663" spans="1:12" hidden="1">
      <c r="A663" s="11">
        <v>1898</v>
      </c>
      <c r="B663" s="12" t="s">
        <v>3623</v>
      </c>
      <c r="C663" s="12">
        <v>1014185551</v>
      </c>
      <c r="D663" s="12" t="s">
        <v>3624</v>
      </c>
      <c r="E663" s="12" t="s">
        <v>2341</v>
      </c>
      <c r="F663" s="12" t="s">
        <v>59</v>
      </c>
      <c r="G663" s="12" t="s">
        <v>44</v>
      </c>
      <c r="H663" s="13">
        <v>92000000</v>
      </c>
      <c r="I663" s="13">
        <v>92000000</v>
      </c>
      <c r="J663" s="14">
        <f>VLOOKUP(C663,[1]Hoja1!$C$4:$E$2840,3,0)</f>
        <v>45078.366655092592</v>
      </c>
      <c r="K663" s="15" t="s">
        <v>54</v>
      </c>
      <c r="L663" s="16">
        <f>VLOOKUP(C663,ACTAS!$D:$L,9,FALSE)</f>
        <v>10</v>
      </c>
    </row>
    <row r="664" spans="1:12" ht="24" hidden="1">
      <c r="A664" s="11">
        <v>1899</v>
      </c>
      <c r="B664" s="12" t="s">
        <v>3625</v>
      </c>
      <c r="C664" s="12">
        <v>4247382</v>
      </c>
      <c r="D664" s="12" t="s">
        <v>3626</v>
      </c>
      <c r="E664" s="12" t="s">
        <v>2341</v>
      </c>
      <c r="F664" s="12" t="s">
        <v>48</v>
      </c>
      <c r="G664" s="12" t="s">
        <v>49</v>
      </c>
      <c r="H664" s="13">
        <v>71000000</v>
      </c>
      <c r="I664" s="13">
        <v>71000000</v>
      </c>
      <c r="J664" s="14">
        <f>VLOOKUP(C664,[1]Hoja1!$C$4:$E$2840,3,0)</f>
        <v>45078.366689814815</v>
      </c>
      <c r="K664" s="15" t="s">
        <v>54</v>
      </c>
      <c r="L664" s="16">
        <f>VLOOKUP(C664,ACTAS!$D:$L,9,FALSE)</f>
        <v>10</v>
      </c>
    </row>
    <row r="665" spans="1:12" hidden="1">
      <c r="A665" s="11">
        <v>1900</v>
      </c>
      <c r="B665" s="12" t="s">
        <v>3627</v>
      </c>
      <c r="C665" s="12">
        <v>1016011637</v>
      </c>
      <c r="D665" s="12" t="s">
        <v>3628</v>
      </c>
      <c r="E665" s="12" t="s">
        <v>2341</v>
      </c>
      <c r="F665" s="12" t="s">
        <v>38</v>
      </c>
      <c r="G665" s="12" t="s">
        <v>44</v>
      </c>
      <c r="H665" s="13">
        <v>100000000</v>
      </c>
      <c r="I665" s="13">
        <v>100000000</v>
      </c>
      <c r="J665" s="14">
        <f>VLOOKUP(C665,[1]Hoja1!$C$4:$E$2840,3,0)</f>
        <v>45078.366967592592</v>
      </c>
      <c r="K665" s="15" t="s">
        <v>54</v>
      </c>
      <c r="L665" s="16">
        <f>VLOOKUP(C665,ACTAS!$D:$L,9,FALSE)</f>
        <v>11</v>
      </c>
    </row>
    <row r="666" spans="1:12" hidden="1">
      <c r="A666" s="11">
        <v>1901</v>
      </c>
      <c r="B666" s="12" t="s">
        <v>3629</v>
      </c>
      <c r="C666" s="12">
        <v>80251300</v>
      </c>
      <c r="D666" s="12" t="s">
        <v>3630</v>
      </c>
      <c r="E666" s="12" t="s">
        <v>2341</v>
      </c>
      <c r="F666" s="12" t="s">
        <v>59</v>
      </c>
      <c r="G666" s="12" t="s">
        <v>44</v>
      </c>
      <c r="H666" s="13">
        <v>54000000</v>
      </c>
      <c r="I666" s="13">
        <v>54000000</v>
      </c>
      <c r="J666" s="14">
        <f>VLOOKUP(C666,[1]Hoja1!$C$4:$E$2840,3,0)</f>
        <v>45078.367002314815</v>
      </c>
      <c r="K666" s="15" t="s">
        <v>54</v>
      </c>
      <c r="L666" s="16">
        <f>VLOOKUP(C666,ACTAS!$D:$L,9,FALSE)</f>
        <v>10</v>
      </c>
    </row>
    <row r="667" spans="1:12" hidden="1">
      <c r="A667" s="11">
        <v>1902</v>
      </c>
      <c r="B667" s="12" t="s">
        <v>3631</v>
      </c>
      <c r="C667" s="12">
        <v>1020412848</v>
      </c>
      <c r="D667" s="12" t="s">
        <v>3632</v>
      </c>
      <c r="E667" s="12" t="s">
        <v>2341</v>
      </c>
      <c r="F667" s="12" t="s">
        <v>73</v>
      </c>
      <c r="G667" s="12" t="s">
        <v>53</v>
      </c>
      <c r="H667" s="13">
        <v>5000000</v>
      </c>
      <c r="I667" s="13">
        <v>5000000</v>
      </c>
      <c r="J667" s="14">
        <f>VLOOKUP(C667,[1]Hoja1!$C$4:$E$2840,3,0)</f>
        <v>45078.368009259262</v>
      </c>
      <c r="K667" s="15" t="s">
        <v>54</v>
      </c>
      <c r="L667" s="16">
        <f>VLOOKUP(C667,ACTAS!$D:$L,9,FALSE)</f>
        <v>9</v>
      </c>
    </row>
    <row r="668" spans="1:12" hidden="1">
      <c r="A668" s="11">
        <v>1903</v>
      </c>
      <c r="B668" s="12" t="s">
        <v>3633</v>
      </c>
      <c r="C668" s="12">
        <v>1121881828</v>
      </c>
      <c r="D668" s="12" t="s">
        <v>3634</v>
      </c>
      <c r="E668" s="12" t="s">
        <v>2341</v>
      </c>
      <c r="F668" s="12" t="s">
        <v>59</v>
      </c>
      <c r="G668" s="12" t="s">
        <v>44</v>
      </c>
      <c r="H668" s="13">
        <v>45000000</v>
      </c>
      <c r="I668" s="13">
        <v>45000000</v>
      </c>
      <c r="J668" s="14">
        <f>VLOOKUP(C668,[1]Hoja1!$C$4:$E$2840,3,0)</f>
        <v>45078.368067129632</v>
      </c>
      <c r="K668" s="15" t="s">
        <v>54</v>
      </c>
      <c r="L668" s="16">
        <f>VLOOKUP(C668,ACTAS!$D:$L,9,FALSE)</f>
        <v>10</v>
      </c>
    </row>
    <row r="669" spans="1:12" hidden="1">
      <c r="A669" s="11">
        <v>1904</v>
      </c>
      <c r="B669" s="12" t="s">
        <v>3635</v>
      </c>
      <c r="C669" s="12">
        <v>1110450356</v>
      </c>
      <c r="D669" s="12" t="s">
        <v>3636</v>
      </c>
      <c r="E669" s="12" t="s">
        <v>2341</v>
      </c>
      <c r="F669" s="12" t="s">
        <v>73</v>
      </c>
      <c r="G669" s="12" t="s">
        <v>53</v>
      </c>
      <c r="H669" s="13">
        <v>10000000</v>
      </c>
      <c r="I669" s="13">
        <v>10000000</v>
      </c>
      <c r="J669" s="14">
        <f>VLOOKUP(C669,[1]Hoja1!$C$4:$E$2840,3,0)</f>
        <v>45078.368113425924</v>
      </c>
      <c r="K669" s="15" t="s">
        <v>54</v>
      </c>
      <c r="L669" s="16">
        <f>VLOOKUP(C669,ACTAS!$D:$L,9,FALSE)</f>
        <v>9</v>
      </c>
    </row>
    <row r="670" spans="1:12" hidden="1">
      <c r="A670" s="11">
        <v>1905</v>
      </c>
      <c r="B670" s="12" t="s">
        <v>3637</v>
      </c>
      <c r="C670" s="12">
        <v>1032366221</v>
      </c>
      <c r="D670" s="12" t="s">
        <v>3638</v>
      </c>
      <c r="E670" s="12" t="s">
        <v>2341</v>
      </c>
      <c r="F670" s="12" t="s">
        <v>48</v>
      </c>
      <c r="G670" s="12" t="s">
        <v>44</v>
      </c>
      <c r="H670" s="13">
        <v>55000000</v>
      </c>
      <c r="I670" s="13">
        <v>55000000</v>
      </c>
      <c r="J670" s="14">
        <f>VLOOKUP(C670,[1]Hoja1!$C$4:$E$2840,3,0)</f>
        <v>45078.368125000001</v>
      </c>
      <c r="K670" s="15" t="s">
        <v>54</v>
      </c>
      <c r="L670" s="16">
        <f>VLOOKUP(C670,ACTAS!$D:$L,9,FALSE)</f>
        <v>10</v>
      </c>
    </row>
    <row r="671" spans="1:12" hidden="1">
      <c r="A671" s="11">
        <v>1906</v>
      </c>
      <c r="B671" s="12" t="s">
        <v>3639</v>
      </c>
      <c r="C671" s="12">
        <v>14325738</v>
      </c>
      <c r="D671" s="12" t="s">
        <v>3640</v>
      </c>
      <c r="E671" s="12" t="s">
        <v>2341</v>
      </c>
      <c r="F671" s="12" t="s">
        <v>59</v>
      </c>
      <c r="G671" s="12" t="s">
        <v>44</v>
      </c>
      <c r="H671" s="13">
        <v>100000000</v>
      </c>
      <c r="I671" s="13">
        <v>100000000</v>
      </c>
      <c r="J671" s="14">
        <f>VLOOKUP(C671,[1]Hoja1!$C$4:$E$2840,3,0)</f>
        <v>45078.368368055555</v>
      </c>
      <c r="K671" s="15" t="s">
        <v>54</v>
      </c>
      <c r="L671" s="16">
        <f>VLOOKUP(C671,ACTAS!$D:$L,9,FALSE)</f>
        <v>10</v>
      </c>
    </row>
    <row r="672" spans="1:12" hidden="1">
      <c r="A672" s="11">
        <v>1907</v>
      </c>
      <c r="B672" s="12" t="s">
        <v>3641</v>
      </c>
      <c r="C672" s="12">
        <v>80932785</v>
      </c>
      <c r="D672" s="12" t="s">
        <v>3642</v>
      </c>
      <c r="E672" s="12" t="s">
        <v>2341</v>
      </c>
      <c r="F672" s="12" t="s">
        <v>52</v>
      </c>
      <c r="G672" s="12" t="s">
        <v>44</v>
      </c>
      <c r="H672" s="13">
        <v>35000000</v>
      </c>
      <c r="I672" s="13">
        <v>35000000</v>
      </c>
      <c r="J672" s="14">
        <f>VLOOKUP(C672,[1]Hoja1!$C$4:$E$2840,3,0)</f>
        <v>45078.369039351855</v>
      </c>
      <c r="K672" s="15" t="s">
        <v>54</v>
      </c>
      <c r="L672" s="16">
        <f>VLOOKUP(C672,ACTAS!$D:$L,9,FALSE)</f>
        <v>10</v>
      </c>
    </row>
    <row r="673" spans="1:12" hidden="1">
      <c r="A673" s="11">
        <v>1908</v>
      </c>
      <c r="B673" s="12" t="s">
        <v>3643</v>
      </c>
      <c r="C673" s="12">
        <v>80181438</v>
      </c>
      <c r="D673" s="12" t="s">
        <v>3644</v>
      </c>
      <c r="E673" s="12" t="s">
        <v>2341</v>
      </c>
      <c r="F673" s="12" t="s">
        <v>59</v>
      </c>
      <c r="G673" s="12" t="s">
        <v>44</v>
      </c>
      <c r="H673" s="13">
        <v>120000000</v>
      </c>
      <c r="I673" s="13">
        <v>120000000</v>
      </c>
      <c r="J673" s="14">
        <f>VLOOKUP(C673,[1]Hoja1!$C$4:$E$2840,3,0)</f>
        <v>45078.36928240741</v>
      </c>
      <c r="K673" s="15" t="s">
        <v>54</v>
      </c>
      <c r="L673" s="16">
        <f>VLOOKUP(C673,ACTAS!$D:$L,9,FALSE)</f>
        <v>10</v>
      </c>
    </row>
    <row r="674" spans="1:12" hidden="1">
      <c r="A674" s="11">
        <v>1909</v>
      </c>
      <c r="B674" s="12" t="s">
        <v>3645</v>
      </c>
      <c r="C674" s="12">
        <v>1088003888</v>
      </c>
      <c r="D674" s="12" t="s">
        <v>3646</v>
      </c>
      <c r="E674" s="12" t="s">
        <v>2341</v>
      </c>
      <c r="F674" s="12" t="s">
        <v>130</v>
      </c>
      <c r="G674" s="12" t="s">
        <v>53</v>
      </c>
      <c r="H674" s="13">
        <v>10000000</v>
      </c>
      <c r="I674" s="13">
        <v>10000000</v>
      </c>
      <c r="J674" s="14">
        <f>VLOOKUP(C674,[1]Hoja1!$C$4:$E$2840,3,0)</f>
        <v>45078.370208333334</v>
      </c>
      <c r="K674" s="15" t="s">
        <v>54</v>
      </c>
      <c r="L674" s="16">
        <f>VLOOKUP(C674,ACTAS!$D:$L,9,FALSE)</f>
        <v>9</v>
      </c>
    </row>
    <row r="675" spans="1:12" hidden="1">
      <c r="A675" s="11">
        <v>1910</v>
      </c>
      <c r="B675" s="12" t="s">
        <v>3647</v>
      </c>
      <c r="C675" s="12">
        <v>80203295</v>
      </c>
      <c r="D675" s="12" t="s">
        <v>3648</v>
      </c>
      <c r="E675" s="12" t="s">
        <v>2341</v>
      </c>
      <c r="F675" s="12" t="s">
        <v>38</v>
      </c>
      <c r="G675" s="12" t="s">
        <v>44</v>
      </c>
      <c r="H675" s="13">
        <v>127000000</v>
      </c>
      <c r="I675" s="13">
        <v>127000000</v>
      </c>
      <c r="J675" s="14">
        <f>VLOOKUP(C675,[1]Hoja1!$C$4:$E$2840,3,0)</f>
        <v>45078.370335648149</v>
      </c>
      <c r="K675" s="15" t="s">
        <v>54</v>
      </c>
      <c r="L675" s="16">
        <f>VLOOKUP(C675,ACTAS!$D:$L,9,FALSE)</f>
        <v>11</v>
      </c>
    </row>
    <row r="676" spans="1:12" hidden="1">
      <c r="A676" s="11">
        <v>1911</v>
      </c>
      <c r="B676" s="12" t="s">
        <v>3649</v>
      </c>
      <c r="C676" s="12">
        <v>71224171</v>
      </c>
      <c r="D676" s="12" t="s">
        <v>3650</v>
      </c>
      <c r="E676" s="12" t="s">
        <v>2341</v>
      </c>
      <c r="F676" s="12" t="s">
        <v>38</v>
      </c>
      <c r="G676" s="12" t="s">
        <v>44</v>
      </c>
      <c r="H676" s="13">
        <v>42000000</v>
      </c>
      <c r="I676" s="13">
        <v>42000000</v>
      </c>
      <c r="J676" s="14">
        <f>VLOOKUP(C676,[1]Hoja1!$C$4:$E$2840,3,0)</f>
        <v>45078.370555555557</v>
      </c>
      <c r="K676" s="15" t="s">
        <v>54</v>
      </c>
      <c r="L676" s="16">
        <f>VLOOKUP(C676,ACTAS!$D:$L,9,FALSE)</f>
        <v>10</v>
      </c>
    </row>
    <row r="677" spans="1:12" ht="24" hidden="1">
      <c r="A677" s="11">
        <v>1912</v>
      </c>
      <c r="B677" s="12" t="s">
        <v>3651</v>
      </c>
      <c r="C677" s="12">
        <v>94286228</v>
      </c>
      <c r="D677" s="12" t="s">
        <v>3652</v>
      </c>
      <c r="E677" s="12" t="s">
        <v>2341</v>
      </c>
      <c r="F677" s="12" t="s">
        <v>59</v>
      </c>
      <c r="G677" s="12" t="s">
        <v>49</v>
      </c>
      <c r="H677" s="13">
        <v>98000000</v>
      </c>
      <c r="I677" s="13">
        <v>98000000</v>
      </c>
      <c r="J677" s="14">
        <f>VLOOKUP(C677,[1]Hoja1!$C$4:$E$2840,3,0)</f>
        <v>45078.370694444442</v>
      </c>
      <c r="K677" s="15" t="s">
        <v>54</v>
      </c>
      <c r="L677" s="16">
        <f>VLOOKUP(C677,ACTAS!$D:$L,9,FALSE)</f>
        <v>11</v>
      </c>
    </row>
    <row r="678" spans="1:12" hidden="1">
      <c r="A678" s="11">
        <v>1913</v>
      </c>
      <c r="B678" s="12" t="s">
        <v>3653</v>
      </c>
      <c r="C678" s="12">
        <v>1030591190</v>
      </c>
      <c r="D678" s="12" t="s">
        <v>3654</v>
      </c>
      <c r="E678" s="12" t="s">
        <v>2341</v>
      </c>
      <c r="F678" s="12" t="s">
        <v>38</v>
      </c>
      <c r="G678" s="12" t="s">
        <v>53</v>
      </c>
      <c r="H678" s="13">
        <v>5000000</v>
      </c>
      <c r="I678" s="13">
        <v>5000000</v>
      </c>
      <c r="J678" s="14">
        <f>VLOOKUP(C678,[1]Hoja1!$C$4:$E$2840,3,0)</f>
        <v>45078.370821759258</v>
      </c>
      <c r="K678" s="15" t="s">
        <v>54</v>
      </c>
      <c r="L678" s="16">
        <f>VLOOKUP(C678,ACTAS!$D:$L,9,FALSE)</f>
        <v>9</v>
      </c>
    </row>
    <row r="679" spans="1:12" ht="24" hidden="1">
      <c r="A679" s="11">
        <v>1914</v>
      </c>
      <c r="B679" s="12" t="s">
        <v>3655</v>
      </c>
      <c r="C679" s="12">
        <v>80148607</v>
      </c>
      <c r="D679" s="12" t="s">
        <v>3656</v>
      </c>
      <c r="E679" s="12" t="s">
        <v>2341</v>
      </c>
      <c r="F679" s="12" t="s">
        <v>38</v>
      </c>
      <c r="G679" s="12" t="s">
        <v>49</v>
      </c>
      <c r="H679" s="13">
        <v>26000000</v>
      </c>
      <c r="I679" s="13">
        <v>26000000</v>
      </c>
      <c r="J679" s="14">
        <f>VLOOKUP(C679,[1]Hoja1!$C$4:$E$2840,3,0)</f>
        <v>45078.370925925927</v>
      </c>
      <c r="K679" s="15" t="s">
        <v>54</v>
      </c>
      <c r="L679" s="16">
        <f>VLOOKUP(C679,ACTAS!$D:$L,9,FALSE)</f>
        <v>10</v>
      </c>
    </row>
    <row r="680" spans="1:12" hidden="1">
      <c r="A680" s="11">
        <v>1915</v>
      </c>
      <c r="B680" s="12" t="s">
        <v>3657</v>
      </c>
      <c r="C680" s="12">
        <v>1013608666</v>
      </c>
      <c r="D680" s="12" t="s">
        <v>3658</v>
      </c>
      <c r="E680" s="12" t="s">
        <v>2341</v>
      </c>
      <c r="F680" s="12" t="s">
        <v>52</v>
      </c>
      <c r="G680" s="12" t="s">
        <v>53</v>
      </c>
      <c r="H680" s="13">
        <v>10000000</v>
      </c>
      <c r="I680" s="13">
        <v>10000000</v>
      </c>
      <c r="J680" s="14">
        <f>VLOOKUP(C680,[1]Hoja1!$C$4:$E$2840,3,0)</f>
        <v>45078.371041666665</v>
      </c>
      <c r="K680" s="15" t="s">
        <v>54</v>
      </c>
      <c r="L680" s="16">
        <f>VLOOKUP(C680,ACTAS!$D:$L,9,FALSE)</f>
        <v>9</v>
      </c>
    </row>
    <row r="681" spans="1:12" hidden="1">
      <c r="A681" s="11">
        <v>1916</v>
      </c>
      <c r="B681" s="12" t="s">
        <v>3659</v>
      </c>
      <c r="C681" s="12">
        <v>1020790581</v>
      </c>
      <c r="D681" s="12" t="s">
        <v>3660</v>
      </c>
      <c r="E681" s="12" t="s">
        <v>2341</v>
      </c>
      <c r="F681" s="12" t="s">
        <v>52</v>
      </c>
      <c r="G681" s="12" t="s">
        <v>44</v>
      </c>
      <c r="H681" s="13">
        <v>64000000</v>
      </c>
      <c r="I681" s="13">
        <v>64000000</v>
      </c>
      <c r="J681" s="14">
        <f>VLOOKUP(C681,[1]Hoja1!$C$4:$E$2840,3,0)</f>
        <v>45078.371053240742</v>
      </c>
      <c r="K681" s="15" t="s">
        <v>54</v>
      </c>
      <c r="L681" s="16">
        <f>VLOOKUP(C681,ACTAS!$D:$L,9,FALSE)</f>
        <v>11</v>
      </c>
    </row>
    <row r="682" spans="1:12" hidden="1">
      <c r="A682" s="11">
        <v>1917</v>
      </c>
      <c r="B682" s="12" t="s">
        <v>3661</v>
      </c>
      <c r="C682" s="12">
        <v>1097389977</v>
      </c>
      <c r="D682" s="12" t="s">
        <v>3662</v>
      </c>
      <c r="E682" s="12" t="s">
        <v>2341</v>
      </c>
      <c r="F682" s="12" t="s">
        <v>59</v>
      </c>
      <c r="G682" s="12" t="s">
        <v>44</v>
      </c>
      <c r="H682" s="13">
        <v>70000000</v>
      </c>
      <c r="I682" s="13">
        <v>70000000</v>
      </c>
      <c r="J682" s="14">
        <f>VLOOKUP(C682,[1]Hoja1!$C$4:$E$2840,3,0)</f>
        <v>45078.371377314812</v>
      </c>
      <c r="K682" s="15" t="s">
        <v>54</v>
      </c>
      <c r="L682" s="16">
        <f>VLOOKUP(C682,ACTAS!$D:$L,9,FALSE)</f>
        <v>11</v>
      </c>
    </row>
    <row r="683" spans="1:12" hidden="1">
      <c r="A683" s="11">
        <v>1918</v>
      </c>
      <c r="B683" s="12" t="s">
        <v>3663</v>
      </c>
      <c r="C683" s="12">
        <v>1063136350</v>
      </c>
      <c r="D683" s="12" t="s">
        <v>3664</v>
      </c>
      <c r="E683" s="12" t="s">
        <v>2341</v>
      </c>
      <c r="F683" s="12" t="s">
        <v>73</v>
      </c>
      <c r="G683" s="12" t="s">
        <v>53</v>
      </c>
      <c r="H683" s="13">
        <v>5000000</v>
      </c>
      <c r="I683" s="13">
        <v>5000000</v>
      </c>
      <c r="J683" s="14">
        <f>VLOOKUP(C683,[1]Hoja1!$C$4:$E$2840,3,0)</f>
        <v>45078.371435185189</v>
      </c>
      <c r="K683" s="15" t="s">
        <v>54</v>
      </c>
      <c r="L683" s="16">
        <f>VLOOKUP(C683,ACTAS!$D:$L,9,FALSE)</f>
        <v>9</v>
      </c>
    </row>
    <row r="684" spans="1:12" hidden="1">
      <c r="A684" s="11">
        <v>1919</v>
      </c>
      <c r="B684" s="12" t="s">
        <v>3665</v>
      </c>
      <c r="C684" s="12">
        <v>1136879937</v>
      </c>
      <c r="D684" s="12" t="s">
        <v>3666</v>
      </c>
      <c r="E684" s="12" t="s">
        <v>2341</v>
      </c>
      <c r="F684" s="12" t="s">
        <v>59</v>
      </c>
      <c r="G684" s="12" t="s">
        <v>44</v>
      </c>
      <c r="H684" s="13">
        <v>53000000</v>
      </c>
      <c r="I684" s="13">
        <v>53000000</v>
      </c>
      <c r="J684" s="14">
        <f>VLOOKUP(C684,[1]Hoja1!$C$4:$E$2840,3,0)</f>
        <v>45078.372118055559</v>
      </c>
      <c r="K684" s="15" t="s">
        <v>54</v>
      </c>
      <c r="L684" s="16">
        <f>VLOOKUP(C684,ACTAS!$D:$L,9,FALSE)</f>
        <v>11</v>
      </c>
    </row>
    <row r="685" spans="1:12" ht="24" hidden="1">
      <c r="A685" s="11">
        <v>1920</v>
      </c>
      <c r="B685" s="12" t="s">
        <v>3667</v>
      </c>
      <c r="C685" s="12">
        <v>79959671</v>
      </c>
      <c r="D685" s="12" t="s">
        <v>1261</v>
      </c>
      <c r="E685" s="12" t="s">
        <v>2341</v>
      </c>
      <c r="F685" s="12" t="s">
        <v>59</v>
      </c>
      <c r="G685" s="12" t="s">
        <v>49</v>
      </c>
      <c r="H685" s="13">
        <v>100000000</v>
      </c>
      <c r="I685" s="13">
        <v>100000000</v>
      </c>
      <c r="J685" s="14">
        <f>VLOOKUP(C685,[1]Hoja1!$C$4:$E$2840,3,0)</f>
        <v>45078.372523148151</v>
      </c>
      <c r="K685" s="15" t="s">
        <v>54</v>
      </c>
      <c r="L685" s="16">
        <f>VLOOKUP(C685,ACTAS!$D:$L,9,FALSE)</f>
        <v>10</v>
      </c>
    </row>
    <row r="686" spans="1:12" ht="24" hidden="1">
      <c r="A686" s="11">
        <v>1921</v>
      </c>
      <c r="B686" s="12" t="s">
        <v>3668</v>
      </c>
      <c r="C686" s="12">
        <v>88236763</v>
      </c>
      <c r="D686" s="12" t="s">
        <v>3669</v>
      </c>
      <c r="E686" s="12" t="s">
        <v>2341</v>
      </c>
      <c r="F686" s="12" t="s">
        <v>38</v>
      </c>
      <c r="G686" s="12" t="s">
        <v>49</v>
      </c>
      <c r="H686" s="13">
        <v>75000000</v>
      </c>
      <c r="I686" s="13">
        <v>75000000</v>
      </c>
      <c r="J686" s="14">
        <f>VLOOKUP(C686,[1]Hoja1!$C$4:$E$2840,3,0)</f>
        <v>45078.372696759259</v>
      </c>
      <c r="K686" s="15" t="s">
        <v>54</v>
      </c>
      <c r="L686" s="16">
        <f>VLOOKUP(C686,ACTAS!$D:$L,9,FALSE)</f>
        <v>10</v>
      </c>
    </row>
    <row r="687" spans="1:12" hidden="1">
      <c r="A687" s="11">
        <v>1922</v>
      </c>
      <c r="B687" s="12" t="s">
        <v>3670</v>
      </c>
      <c r="C687" s="12">
        <v>1032398311</v>
      </c>
      <c r="D687" s="12" t="s">
        <v>3671</v>
      </c>
      <c r="E687" s="12" t="s">
        <v>2341</v>
      </c>
      <c r="F687" s="12" t="s">
        <v>48</v>
      </c>
      <c r="G687" s="12" t="s">
        <v>44</v>
      </c>
      <c r="H687" s="13">
        <v>23000000</v>
      </c>
      <c r="I687" s="13">
        <v>23000000</v>
      </c>
      <c r="J687" s="14">
        <f>VLOOKUP(C687,[1]Hoja1!$C$4:$E$2840,3,0)</f>
        <v>45078.373541666668</v>
      </c>
      <c r="K687" s="15" t="s">
        <v>54</v>
      </c>
      <c r="L687" s="16">
        <f>VLOOKUP(C687,ACTAS!$D:$L,9,FALSE)</f>
        <v>10</v>
      </c>
    </row>
    <row r="688" spans="1:12" hidden="1">
      <c r="A688" s="11">
        <v>1923</v>
      </c>
      <c r="B688" s="12" t="s">
        <v>3672</v>
      </c>
      <c r="C688" s="12">
        <v>1023942895</v>
      </c>
      <c r="D688" s="12" t="s">
        <v>3673</v>
      </c>
      <c r="E688" s="12" t="s">
        <v>2341</v>
      </c>
      <c r="F688" s="12" t="s">
        <v>38</v>
      </c>
      <c r="G688" s="12" t="s">
        <v>44</v>
      </c>
      <c r="H688" s="13">
        <v>26000000</v>
      </c>
      <c r="I688" s="13">
        <v>26000000</v>
      </c>
      <c r="J688" s="14">
        <f>VLOOKUP(C688,[1]Hoja1!$C$4:$E$2840,3,0)</f>
        <v>45078.373553240737</v>
      </c>
      <c r="K688" s="15" t="s">
        <v>54</v>
      </c>
      <c r="L688" s="16">
        <f>VLOOKUP(C688,ACTAS!$D:$L,9,FALSE)</f>
        <v>10</v>
      </c>
    </row>
    <row r="689" spans="1:12" hidden="1">
      <c r="A689" s="11">
        <v>1924</v>
      </c>
      <c r="B689" s="12" t="s">
        <v>3674</v>
      </c>
      <c r="C689" s="12">
        <v>52154059</v>
      </c>
      <c r="D689" s="12" t="s">
        <v>3675</v>
      </c>
      <c r="E689" s="12" t="s">
        <v>2341</v>
      </c>
      <c r="F689" s="12" t="s">
        <v>52</v>
      </c>
      <c r="G689" s="12" t="s">
        <v>127</v>
      </c>
      <c r="H689" s="13">
        <v>4500000</v>
      </c>
      <c r="I689" s="13">
        <v>4500000</v>
      </c>
      <c r="J689" s="14">
        <f>VLOOKUP(C689,[1]Hoja1!$C$4:$E$2840,3,0)</f>
        <v>45078.373773148145</v>
      </c>
      <c r="K689" s="15" t="s">
        <v>40</v>
      </c>
      <c r="L689" s="16">
        <f>VLOOKUP(C689,ACTAS!$D:$L,9,FALSE)</f>
        <v>9</v>
      </c>
    </row>
    <row r="690" spans="1:12" hidden="1">
      <c r="A690" s="11">
        <v>1925</v>
      </c>
      <c r="B690" s="12" t="s">
        <v>3676</v>
      </c>
      <c r="C690" s="12">
        <v>1098698226</v>
      </c>
      <c r="D690" s="12" t="s">
        <v>3677</v>
      </c>
      <c r="E690" s="12" t="s">
        <v>2341</v>
      </c>
      <c r="F690" s="12" t="s">
        <v>59</v>
      </c>
      <c r="G690" s="12" t="s">
        <v>44</v>
      </c>
      <c r="H690" s="13">
        <v>74000000</v>
      </c>
      <c r="I690" s="13">
        <v>74000000</v>
      </c>
      <c r="J690" s="14">
        <f>VLOOKUP(C690,[1]Hoja1!$C$4:$E$2840,3,0)</f>
        <v>45078.374166666668</v>
      </c>
      <c r="K690" s="15" t="s">
        <v>54</v>
      </c>
      <c r="L690" s="16">
        <f>VLOOKUP(C690,ACTAS!$D:$L,9,FALSE)</f>
        <v>11</v>
      </c>
    </row>
    <row r="691" spans="1:12" hidden="1">
      <c r="A691" s="11">
        <v>1926</v>
      </c>
      <c r="B691" s="12" t="s">
        <v>3678</v>
      </c>
      <c r="C691" s="12">
        <v>4831248</v>
      </c>
      <c r="D691" s="12" t="s">
        <v>3679</v>
      </c>
      <c r="E691" s="12" t="s">
        <v>2341</v>
      </c>
      <c r="F691" s="12" t="s">
        <v>48</v>
      </c>
      <c r="G691" s="12" t="s">
        <v>44</v>
      </c>
      <c r="H691" s="13">
        <v>30000000</v>
      </c>
      <c r="I691" s="13">
        <v>30000000</v>
      </c>
      <c r="J691" s="14">
        <f>VLOOKUP(C691,[1]Hoja1!$C$4:$E$2840,3,0)</f>
        <v>45078.37427083333</v>
      </c>
      <c r="K691" s="15" t="s">
        <v>45</v>
      </c>
      <c r="L691" s="16">
        <f>VLOOKUP(C691,ACTAS!$D:$L,9,FALSE)</f>
        <v>10</v>
      </c>
    </row>
    <row r="692" spans="1:12" hidden="1">
      <c r="A692" s="11">
        <v>1927</v>
      </c>
      <c r="B692" s="12" t="s">
        <v>3680</v>
      </c>
      <c r="C692" s="12">
        <v>1033783561</v>
      </c>
      <c r="D692" s="12" t="s">
        <v>3681</v>
      </c>
      <c r="E692" s="12" t="s">
        <v>2341</v>
      </c>
      <c r="F692" s="12" t="s">
        <v>52</v>
      </c>
      <c r="G692" s="12" t="s">
        <v>53</v>
      </c>
      <c r="H692" s="13">
        <v>10000000</v>
      </c>
      <c r="I692" s="13">
        <v>10000000</v>
      </c>
      <c r="J692" s="14">
        <f>VLOOKUP(C692,[1]Hoja1!$C$4:$E$2840,3,0)</f>
        <v>45078.374456018515</v>
      </c>
      <c r="K692" s="15" t="s">
        <v>54</v>
      </c>
      <c r="L692" s="16">
        <f>VLOOKUP(C692,ACTAS!$D:$L,9,FALSE)</f>
        <v>9</v>
      </c>
    </row>
    <row r="693" spans="1:12" hidden="1">
      <c r="A693" s="11">
        <v>1928</v>
      </c>
      <c r="B693" s="12" t="s">
        <v>3682</v>
      </c>
      <c r="C693" s="12">
        <v>1019076067</v>
      </c>
      <c r="D693" s="12" t="s">
        <v>3683</v>
      </c>
      <c r="E693" s="12" t="s">
        <v>2341</v>
      </c>
      <c r="F693" s="12" t="s">
        <v>52</v>
      </c>
      <c r="G693" s="12" t="s">
        <v>53</v>
      </c>
      <c r="H693" s="13">
        <v>4000000</v>
      </c>
      <c r="I693" s="13">
        <v>4000000</v>
      </c>
      <c r="J693" s="14">
        <f>VLOOKUP(C693,[1]Hoja1!$C$4:$E$2840,3,0)</f>
        <v>45078.375092592592</v>
      </c>
      <c r="K693" s="15" t="s">
        <v>54</v>
      </c>
      <c r="L693" s="16">
        <f>VLOOKUP(C693,ACTAS!$D:$L,9,FALSE)</f>
        <v>9</v>
      </c>
    </row>
    <row r="694" spans="1:12" hidden="1">
      <c r="A694" s="11">
        <v>1929</v>
      </c>
      <c r="B694" s="12" t="s">
        <v>3684</v>
      </c>
      <c r="C694" s="12">
        <v>1110452386</v>
      </c>
      <c r="D694" s="12" t="s">
        <v>3685</v>
      </c>
      <c r="E694" s="12" t="s">
        <v>2341</v>
      </c>
      <c r="F694" s="12" t="s">
        <v>48</v>
      </c>
      <c r="G694" s="12" t="s">
        <v>44</v>
      </c>
      <c r="H694" s="13">
        <v>11000000</v>
      </c>
      <c r="I694" s="13">
        <v>11000000</v>
      </c>
      <c r="J694" s="14">
        <f>VLOOKUP(C694,[1]Hoja1!$C$4:$E$2840,3,0)</f>
        <v>45078.375150462962</v>
      </c>
      <c r="K694" s="15" t="s">
        <v>54</v>
      </c>
      <c r="L694" s="16">
        <f>VLOOKUP(C694,ACTAS!$D:$L,9,FALSE)</f>
        <v>9</v>
      </c>
    </row>
    <row r="695" spans="1:12" hidden="1">
      <c r="A695" s="11">
        <v>1930</v>
      </c>
      <c r="B695" s="12" t="s">
        <v>3686</v>
      </c>
      <c r="C695" s="12">
        <v>29109382</v>
      </c>
      <c r="D695" s="12" t="s">
        <v>3687</v>
      </c>
      <c r="E695" s="12" t="s">
        <v>2341</v>
      </c>
      <c r="F695" s="12" t="s">
        <v>59</v>
      </c>
      <c r="G695" s="12" t="s">
        <v>44</v>
      </c>
      <c r="H695" s="13">
        <v>92000000</v>
      </c>
      <c r="I695" s="13">
        <v>92000000</v>
      </c>
      <c r="J695" s="14">
        <f>VLOOKUP(C695,[1]Hoja1!$C$4:$E$2840,3,0)</f>
        <v>45078.375601851854</v>
      </c>
      <c r="K695" s="15" t="s">
        <v>54</v>
      </c>
      <c r="L695" s="16">
        <f>VLOOKUP(C695,ACTAS!$D:$L,9,FALSE)</f>
        <v>10</v>
      </c>
    </row>
    <row r="696" spans="1:12" ht="24" hidden="1">
      <c r="A696" s="11">
        <v>1931</v>
      </c>
      <c r="B696" s="12" t="s">
        <v>3688</v>
      </c>
      <c r="C696" s="12">
        <v>51996670</v>
      </c>
      <c r="D696" s="12" t="s">
        <v>3689</v>
      </c>
      <c r="E696" s="12" t="s">
        <v>2341</v>
      </c>
      <c r="F696" s="12" t="s">
        <v>38</v>
      </c>
      <c r="G696" s="12" t="s">
        <v>39</v>
      </c>
      <c r="H696" s="13">
        <v>30000000</v>
      </c>
      <c r="I696" s="13">
        <v>30000000</v>
      </c>
      <c r="J696" s="14">
        <f>VLOOKUP(C696,[1]Hoja1!$C$4:$E$2840,3,0)</f>
        <v>45078.375821759262</v>
      </c>
      <c r="K696" s="15" t="s">
        <v>40</v>
      </c>
      <c r="L696" s="16">
        <f>VLOOKUP(C696,ACTAS!$D:$L,9,FALSE)</f>
        <v>9</v>
      </c>
    </row>
    <row r="697" spans="1:12" hidden="1">
      <c r="A697" s="11">
        <v>1932</v>
      </c>
      <c r="B697" s="12" t="s">
        <v>3690</v>
      </c>
      <c r="C697" s="12">
        <v>80008317</v>
      </c>
      <c r="D697" s="12" t="s">
        <v>3691</v>
      </c>
      <c r="E697" s="12" t="s">
        <v>2341</v>
      </c>
      <c r="F697" s="12" t="s">
        <v>59</v>
      </c>
      <c r="G697" s="12" t="s">
        <v>53</v>
      </c>
      <c r="H697" s="13">
        <v>7000000</v>
      </c>
      <c r="I697" s="13">
        <v>7000000</v>
      </c>
      <c r="J697" s="14">
        <f>VLOOKUP(C697,[1]Hoja1!$C$4:$E$2840,3,0)</f>
        <v>45078.375868055555</v>
      </c>
      <c r="K697" s="15" t="s">
        <v>54</v>
      </c>
      <c r="L697" s="16">
        <f>VLOOKUP(C697,ACTAS!$D:$L,9,FALSE)</f>
        <v>10</v>
      </c>
    </row>
    <row r="698" spans="1:12" hidden="1">
      <c r="A698" s="11">
        <v>1933</v>
      </c>
      <c r="B698" s="12" t="s">
        <v>3692</v>
      </c>
      <c r="C698" s="12">
        <v>80037531</v>
      </c>
      <c r="D698" s="12" t="s">
        <v>3693</v>
      </c>
      <c r="E698" s="12" t="s">
        <v>2341</v>
      </c>
      <c r="F698" s="12" t="s">
        <v>52</v>
      </c>
      <c r="G698" s="12" t="s">
        <v>44</v>
      </c>
      <c r="H698" s="13">
        <v>11000000</v>
      </c>
      <c r="I698" s="13">
        <v>11000000</v>
      </c>
      <c r="J698" s="14">
        <f>VLOOKUP(C698,[1]Hoja1!$C$4:$E$2840,3,0)</f>
        <v>45078.375972222224</v>
      </c>
      <c r="K698" s="15" t="s">
        <v>54</v>
      </c>
      <c r="L698" s="16">
        <f>VLOOKUP(C698,ACTAS!$D:$L,9,FALSE)</f>
        <v>9</v>
      </c>
    </row>
    <row r="699" spans="1:12" hidden="1">
      <c r="A699" s="11">
        <v>1934</v>
      </c>
      <c r="B699" s="12" t="s">
        <v>3694</v>
      </c>
      <c r="C699" s="12">
        <v>1099203621</v>
      </c>
      <c r="D699" s="12" t="s">
        <v>3695</v>
      </c>
      <c r="E699" s="12" t="s">
        <v>2341</v>
      </c>
      <c r="F699" s="12" t="s">
        <v>59</v>
      </c>
      <c r="G699" s="12" t="s">
        <v>44</v>
      </c>
      <c r="H699" s="13">
        <v>61000000</v>
      </c>
      <c r="I699" s="13">
        <v>61000000</v>
      </c>
      <c r="J699" s="14">
        <f>VLOOKUP(C699,[1]Hoja1!$C$4:$E$2840,3,0)</f>
        <v>45078.376064814816</v>
      </c>
      <c r="K699" s="15" t="s">
        <v>54</v>
      </c>
      <c r="L699" s="16">
        <f>VLOOKUP(C699,ACTAS!$D:$L,9,FALSE)</f>
        <v>10</v>
      </c>
    </row>
    <row r="700" spans="1:12" ht="24" hidden="1">
      <c r="A700" s="11">
        <v>1935</v>
      </c>
      <c r="B700" s="12" t="s">
        <v>3696</v>
      </c>
      <c r="C700" s="12">
        <v>94301292</v>
      </c>
      <c r="D700" s="12" t="s">
        <v>3697</v>
      </c>
      <c r="E700" s="12" t="s">
        <v>2341</v>
      </c>
      <c r="F700" s="12" t="s">
        <v>38</v>
      </c>
      <c r="G700" s="12" t="s">
        <v>49</v>
      </c>
      <c r="H700" s="13">
        <v>90000000</v>
      </c>
      <c r="I700" s="13">
        <v>90000000</v>
      </c>
      <c r="J700" s="14">
        <f>VLOOKUP(C700,[1]Hoja1!$C$4:$E$2840,3,0)</f>
        <v>45078.376886574071</v>
      </c>
      <c r="K700" s="15" t="s">
        <v>54</v>
      </c>
      <c r="L700" s="16">
        <f>VLOOKUP(C700,ACTAS!$D:$L,9,FALSE)</f>
        <v>11</v>
      </c>
    </row>
    <row r="701" spans="1:12" hidden="1">
      <c r="A701" s="11">
        <v>1936</v>
      </c>
      <c r="B701" s="12" t="s">
        <v>3698</v>
      </c>
      <c r="C701" s="12">
        <v>1079410610</v>
      </c>
      <c r="D701" s="12" t="s">
        <v>3699</v>
      </c>
      <c r="E701" s="12" t="s">
        <v>2341</v>
      </c>
      <c r="F701" s="12" t="s">
        <v>59</v>
      </c>
      <c r="G701" s="12" t="s">
        <v>44</v>
      </c>
      <c r="H701" s="13">
        <v>50000000</v>
      </c>
      <c r="I701" s="13">
        <v>50000000</v>
      </c>
      <c r="J701" s="14">
        <f>VLOOKUP(C701,[1]Hoja1!$C$4:$E$2840,3,0)</f>
        <v>45078.377233796295</v>
      </c>
      <c r="K701" s="15" t="s">
        <v>54</v>
      </c>
      <c r="L701" s="16">
        <f>VLOOKUP(C701,ACTAS!$D:$L,9,FALSE)</f>
        <v>10</v>
      </c>
    </row>
    <row r="702" spans="1:12" hidden="1">
      <c r="A702" s="11">
        <v>1937</v>
      </c>
      <c r="B702" s="12" t="s">
        <v>3700</v>
      </c>
      <c r="C702" s="12">
        <v>1098718832</v>
      </c>
      <c r="D702" s="12" t="s">
        <v>3701</v>
      </c>
      <c r="E702" s="12" t="s">
        <v>2341</v>
      </c>
      <c r="F702" s="12" t="s">
        <v>130</v>
      </c>
      <c r="G702" s="12" t="s">
        <v>53</v>
      </c>
      <c r="H702" s="13">
        <v>10000000</v>
      </c>
      <c r="I702" s="13">
        <v>10000000</v>
      </c>
      <c r="J702" s="14">
        <f>VLOOKUP(C702,[1]Hoja1!$C$4:$E$2840,3,0)</f>
        <v>45078.377384259256</v>
      </c>
      <c r="K702" s="15" t="s">
        <v>54</v>
      </c>
      <c r="L702" s="16">
        <f>VLOOKUP(C702,ACTAS!$D:$L,9,FALSE)</f>
        <v>9</v>
      </c>
    </row>
    <row r="703" spans="1:12" hidden="1">
      <c r="A703" s="11">
        <v>1938</v>
      </c>
      <c r="B703" s="12" t="s">
        <v>3702</v>
      </c>
      <c r="C703" s="12">
        <v>81740828</v>
      </c>
      <c r="D703" s="12" t="s">
        <v>3703</v>
      </c>
      <c r="E703" s="12" t="s">
        <v>2341</v>
      </c>
      <c r="F703" s="12" t="s">
        <v>59</v>
      </c>
      <c r="G703" s="12" t="s">
        <v>44</v>
      </c>
      <c r="H703" s="13">
        <v>91000000</v>
      </c>
      <c r="I703" s="13">
        <v>91000000</v>
      </c>
      <c r="J703" s="14">
        <f>VLOOKUP(C703,[1]Hoja1!$C$4:$E$2840,3,0)</f>
        <v>45078.377905092595</v>
      </c>
      <c r="K703" s="15" t="s">
        <v>54</v>
      </c>
      <c r="L703" s="16">
        <f>VLOOKUP(C703,ACTAS!$D:$L,9,FALSE)</f>
        <v>10</v>
      </c>
    </row>
    <row r="704" spans="1:12" hidden="1">
      <c r="A704" s="11">
        <v>1939</v>
      </c>
      <c r="B704" s="12" t="s">
        <v>3704</v>
      </c>
      <c r="C704" s="12">
        <v>98697998</v>
      </c>
      <c r="D704" s="12" t="s">
        <v>2751</v>
      </c>
      <c r="E704" s="12" t="s">
        <v>2341</v>
      </c>
      <c r="F704" s="12" t="s">
        <v>62</v>
      </c>
      <c r="G704" s="12" t="s">
        <v>53</v>
      </c>
      <c r="H704" s="13">
        <v>3000000</v>
      </c>
      <c r="I704" s="13">
        <v>3000000</v>
      </c>
      <c r="J704" s="14">
        <f>VLOOKUP(C704,[1]Hoja1!$C$4:$E$2840,3,0)</f>
        <v>44986.668483796297</v>
      </c>
      <c r="K704" s="15" t="s">
        <v>54</v>
      </c>
      <c r="L704" s="16">
        <f>VLOOKUP(C704,ACTAS!$D:$L,9,FALSE)</f>
        <v>2</v>
      </c>
    </row>
    <row r="705" spans="1:12" hidden="1">
      <c r="A705" s="11">
        <v>1940</v>
      </c>
      <c r="B705" s="12" t="s">
        <v>3705</v>
      </c>
      <c r="C705" s="12">
        <v>80202642</v>
      </c>
      <c r="D705" s="12" t="s">
        <v>3706</v>
      </c>
      <c r="E705" s="12" t="s">
        <v>2341</v>
      </c>
      <c r="F705" s="12" t="s">
        <v>38</v>
      </c>
      <c r="G705" s="12" t="s">
        <v>53</v>
      </c>
      <c r="H705" s="13">
        <v>7000000</v>
      </c>
      <c r="I705" s="13">
        <v>7000000</v>
      </c>
      <c r="J705" s="14">
        <f>VLOOKUP(C705,[1]Hoja1!$C$4:$E$2840,3,0)</f>
        <v>45078.378449074073</v>
      </c>
      <c r="K705" s="15" t="s">
        <v>54</v>
      </c>
      <c r="L705" s="16">
        <f>VLOOKUP(C705,ACTAS!$D:$L,9,FALSE)</f>
        <v>9</v>
      </c>
    </row>
    <row r="706" spans="1:12" ht="24" hidden="1">
      <c r="A706" s="11">
        <v>1941</v>
      </c>
      <c r="B706" s="12" t="s">
        <v>3707</v>
      </c>
      <c r="C706" s="12">
        <v>91109953</v>
      </c>
      <c r="D706" s="12" t="s">
        <v>3708</v>
      </c>
      <c r="E706" s="12" t="s">
        <v>2341</v>
      </c>
      <c r="F706" s="12" t="s">
        <v>52</v>
      </c>
      <c r="G706" s="12" t="s">
        <v>49</v>
      </c>
      <c r="H706" s="13">
        <v>70000000</v>
      </c>
      <c r="I706" s="13">
        <v>70000000</v>
      </c>
      <c r="J706" s="14">
        <f>VLOOKUP(C706,[1]Hoja1!$C$4:$E$2840,3,0)</f>
        <v>45078.378530092596</v>
      </c>
      <c r="K706" s="15" t="s">
        <v>54</v>
      </c>
      <c r="L706" s="16">
        <f>VLOOKUP(C706,ACTAS!$D:$L,9,FALSE)</f>
        <v>10</v>
      </c>
    </row>
    <row r="707" spans="1:12" ht="24" hidden="1">
      <c r="A707" s="11">
        <v>1942</v>
      </c>
      <c r="B707" s="12" t="s">
        <v>3709</v>
      </c>
      <c r="C707" s="12">
        <v>11258591</v>
      </c>
      <c r="D707" s="12" t="s">
        <v>3710</v>
      </c>
      <c r="E707" s="12" t="s">
        <v>2341</v>
      </c>
      <c r="F707" s="12" t="s">
        <v>38</v>
      </c>
      <c r="G707" s="12" t="s">
        <v>49</v>
      </c>
      <c r="H707" s="13">
        <v>15000000</v>
      </c>
      <c r="I707" s="13">
        <v>15000000</v>
      </c>
      <c r="J707" s="14">
        <f>VLOOKUP(C707,[1]Hoja1!$C$4:$E$2840,3,0)</f>
        <v>45078.379895833335</v>
      </c>
      <c r="K707" s="15" t="s">
        <v>54</v>
      </c>
      <c r="L707" s="16">
        <f>VLOOKUP(C707,ACTAS!$D:$L,9,FALSE)</f>
        <v>9</v>
      </c>
    </row>
    <row r="708" spans="1:12" hidden="1">
      <c r="A708" s="11">
        <v>1943</v>
      </c>
      <c r="B708" s="12" t="s">
        <v>3711</v>
      </c>
      <c r="C708" s="12">
        <v>88228263</v>
      </c>
      <c r="D708" s="12" t="s">
        <v>1801</v>
      </c>
      <c r="E708" s="12" t="s">
        <v>2341</v>
      </c>
      <c r="F708" s="12" t="s">
        <v>59</v>
      </c>
      <c r="G708" s="12" t="s">
        <v>44</v>
      </c>
      <c r="H708" s="13">
        <v>30000000</v>
      </c>
      <c r="I708" s="13">
        <v>30000000</v>
      </c>
      <c r="J708" s="14">
        <f>VLOOKUP(C708,[1]Hoja1!$C$4:$E$2840,3,0)</f>
        <v>45078.380185185182</v>
      </c>
      <c r="K708" s="15" t="s">
        <v>54</v>
      </c>
      <c r="L708" s="16">
        <f>VLOOKUP(C708,ACTAS!$D:$L,9,FALSE)</f>
        <v>9</v>
      </c>
    </row>
    <row r="709" spans="1:12" hidden="1">
      <c r="A709" s="11">
        <v>1944</v>
      </c>
      <c r="B709" s="12" t="s">
        <v>3712</v>
      </c>
      <c r="C709" s="12">
        <v>1069727345</v>
      </c>
      <c r="D709" s="12" t="s">
        <v>3713</v>
      </c>
      <c r="E709" s="12" t="s">
        <v>2341</v>
      </c>
      <c r="F709" s="12" t="s">
        <v>38</v>
      </c>
      <c r="G709" s="12" t="s">
        <v>53</v>
      </c>
      <c r="H709" s="13">
        <v>5500000</v>
      </c>
      <c r="I709" s="13">
        <v>5500000</v>
      </c>
      <c r="J709" s="14">
        <f>VLOOKUP(C709,[1]Hoja1!$C$4:$E$2840,3,0)</f>
        <v>45078.380381944444</v>
      </c>
      <c r="K709" s="15" t="s">
        <v>54</v>
      </c>
      <c r="L709" s="16">
        <f>VLOOKUP(C709,ACTAS!$D:$L,9,FALSE)</f>
        <v>9</v>
      </c>
    </row>
    <row r="710" spans="1:12" hidden="1">
      <c r="A710" s="11">
        <v>1945</v>
      </c>
      <c r="B710" s="12" t="s">
        <v>3714</v>
      </c>
      <c r="C710" s="12">
        <v>98778659</v>
      </c>
      <c r="D710" s="12" t="s">
        <v>3715</v>
      </c>
      <c r="E710" s="12" t="s">
        <v>2341</v>
      </c>
      <c r="F710" s="12" t="s">
        <v>38</v>
      </c>
      <c r="G710" s="12" t="s">
        <v>53</v>
      </c>
      <c r="H710" s="13">
        <v>2500000</v>
      </c>
      <c r="I710" s="13">
        <v>2500000</v>
      </c>
      <c r="J710" s="14">
        <f>VLOOKUP(C710,[1]Hoja1!$C$4:$E$2840,3,0)</f>
        <v>45078.380671296298</v>
      </c>
      <c r="K710" s="15" t="s">
        <v>54</v>
      </c>
      <c r="L710" s="16">
        <f>VLOOKUP(C710,ACTAS!$D:$L,9,FALSE)</f>
        <v>9</v>
      </c>
    </row>
    <row r="711" spans="1:12" ht="24" hidden="1">
      <c r="A711" s="11">
        <v>1946</v>
      </c>
      <c r="B711" s="12" t="s">
        <v>3716</v>
      </c>
      <c r="C711" s="12">
        <v>18419003</v>
      </c>
      <c r="D711" s="12" t="s">
        <v>3717</v>
      </c>
      <c r="E711" s="12" t="s">
        <v>2341</v>
      </c>
      <c r="F711" s="12" t="s">
        <v>52</v>
      </c>
      <c r="G711" s="12" t="s">
        <v>49</v>
      </c>
      <c r="H711" s="13">
        <v>54000000</v>
      </c>
      <c r="I711" s="13">
        <v>54000000</v>
      </c>
      <c r="J711" s="14">
        <f>VLOOKUP(C711,[1]Hoja1!$C$4:$E$2840,3,0)</f>
        <v>45078.380868055552</v>
      </c>
      <c r="K711" s="15" t="s">
        <v>54</v>
      </c>
      <c r="L711" s="16">
        <f>VLOOKUP(C711,ACTAS!$D:$L,9,FALSE)</f>
        <v>11</v>
      </c>
    </row>
    <row r="712" spans="1:12" ht="24" hidden="1">
      <c r="A712" s="11">
        <v>1947</v>
      </c>
      <c r="B712" s="12" t="s">
        <v>3718</v>
      </c>
      <c r="C712" s="12">
        <v>75081044</v>
      </c>
      <c r="D712" s="12" t="s">
        <v>3719</v>
      </c>
      <c r="E712" s="12" t="s">
        <v>2341</v>
      </c>
      <c r="F712" s="12" t="s">
        <v>59</v>
      </c>
      <c r="G712" s="12" t="s">
        <v>49</v>
      </c>
      <c r="H712" s="13">
        <v>150000000</v>
      </c>
      <c r="I712" s="13">
        <v>150000000</v>
      </c>
      <c r="J712" s="14">
        <f>VLOOKUP(C712,[1]Hoja1!$C$4:$E$2840,3,0)</f>
        <v>45078.381527777776</v>
      </c>
      <c r="K712" s="15" t="s">
        <v>54</v>
      </c>
      <c r="L712" s="16">
        <f>VLOOKUP(C712,ACTAS!$D:$L,9,FALSE)</f>
        <v>11</v>
      </c>
    </row>
    <row r="713" spans="1:12" hidden="1">
      <c r="A713" s="11">
        <v>1948</v>
      </c>
      <c r="B713" s="12" t="s">
        <v>3720</v>
      </c>
      <c r="C713" s="12">
        <v>1031162347</v>
      </c>
      <c r="D713" s="12" t="s">
        <v>3721</v>
      </c>
      <c r="E713" s="12" t="s">
        <v>2341</v>
      </c>
      <c r="F713" s="12" t="s">
        <v>38</v>
      </c>
      <c r="G713" s="12" t="s">
        <v>44</v>
      </c>
      <c r="H713" s="13">
        <v>12000000</v>
      </c>
      <c r="I713" s="13">
        <v>12000000</v>
      </c>
      <c r="J713" s="14">
        <f>VLOOKUP(C713,[1]Hoja1!$C$4:$E$2840,3,0)</f>
        <v>45078.381574074076</v>
      </c>
      <c r="K713" s="15" t="s">
        <v>54</v>
      </c>
      <c r="L713" s="16">
        <f>VLOOKUP(C713,ACTAS!$D:$L,9,FALSE)</f>
        <v>10</v>
      </c>
    </row>
    <row r="714" spans="1:12" hidden="1">
      <c r="A714" s="11">
        <v>1949</v>
      </c>
      <c r="B714" s="12" t="s">
        <v>3722</v>
      </c>
      <c r="C714" s="12">
        <v>7187452</v>
      </c>
      <c r="D714" s="12" t="s">
        <v>3723</v>
      </c>
      <c r="E714" s="12" t="s">
        <v>2341</v>
      </c>
      <c r="F714" s="12" t="s">
        <v>59</v>
      </c>
      <c r="G714" s="12" t="s">
        <v>44</v>
      </c>
      <c r="H714" s="13">
        <v>70000000</v>
      </c>
      <c r="I714" s="13">
        <v>70000000</v>
      </c>
      <c r="J714" s="14">
        <f>VLOOKUP(C714,[1]Hoja1!$C$4:$E$2840,3,0)</f>
        <v>45078.381898148145</v>
      </c>
      <c r="K714" s="15" t="s">
        <v>54</v>
      </c>
      <c r="L714" s="16">
        <f>VLOOKUP(C714,ACTAS!$D:$L,9,FALSE)</f>
        <v>11</v>
      </c>
    </row>
    <row r="715" spans="1:12" hidden="1">
      <c r="A715" s="11">
        <v>1950</v>
      </c>
      <c r="B715" s="12" t="s">
        <v>3724</v>
      </c>
      <c r="C715" s="12">
        <v>1074129168</v>
      </c>
      <c r="D715" s="12" t="s">
        <v>3725</v>
      </c>
      <c r="E715" s="12" t="s">
        <v>2341</v>
      </c>
      <c r="F715" s="12" t="s">
        <v>38</v>
      </c>
      <c r="G715" s="12" t="s">
        <v>44</v>
      </c>
      <c r="H715" s="13">
        <v>23000000</v>
      </c>
      <c r="I715" s="13">
        <v>23000000</v>
      </c>
      <c r="J715" s="14">
        <f>VLOOKUP(C715,[1]Hoja1!$C$4:$E$2840,3,0)</f>
        <v>45078.381932870368</v>
      </c>
      <c r="K715" s="15" t="s">
        <v>54</v>
      </c>
      <c r="L715" s="16">
        <f>VLOOKUP(C715,ACTAS!$D:$L,9,FALSE)</f>
        <v>10</v>
      </c>
    </row>
    <row r="716" spans="1:12" hidden="1">
      <c r="A716" s="11">
        <v>1951</v>
      </c>
      <c r="B716" s="12" t="s">
        <v>3726</v>
      </c>
      <c r="C716" s="12">
        <v>1085307860</v>
      </c>
      <c r="D716" s="12" t="s">
        <v>3727</v>
      </c>
      <c r="E716" s="12" t="s">
        <v>2341</v>
      </c>
      <c r="F716" s="12" t="s">
        <v>52</v>
      </c>
      <c r="G716" s="12" t="s">
        <v>53</v>
      </c>
      <c r="H716" s="13">
        <v>6500000</v>
      </c>
      <c r="I716" s="13">
        <v>6500000</v>
      </c>
      <c r="J716" s="14">
        <f>VLOOKUP(C716,[1]Hoja1!$C$4:$E$2840,3,0)</f>
        <v>45078.382314814815</v>
      </c>
      <c r="K716" s="15" t="s">
        <v>54</v>
      </c>
      <c r="L716" s="16">
        <f>VLOOKUP(C716,ACTAS!$D:$L,9,FALSE)</f>
        <v>9</v>
      </c>
    </row>
    <row r="717" spans="1:12" hidden="1">
      <c r="A717" s="11">
        <v>1952</v>
      </c>
      <c r="B717" s="12" t="s">
        <v>3728</v>
      </c>
      <c r="C717" s="12">
        <v>1091804736</v>
      </c>
      <c r="D717" s="12" t="s">
        <v>3729</v>
      </c>
      <c r="E717" s="12" t="s">
        <v>2341</v>
      </c>
      <c r="F717" s="12" t="s">
        <v>52</v>
      </c>
      <c r="G717" s="12" t="s">
        <v>53</v>
      </c>
      <c r="H717" s="13">
        <v>7000000</v>
      </c>
      <c r="I717" s="13">
        <v>7000000</v>
      </c>
      <c r="J717" s="14">
        <f>VLOOKUP(C717,[1]Hoja1!$C$4:$E$2840,3,0)</f>
        <v>45078.3825462963</v>
      </c>
      <c r="K717" s="15" t="s">
        <v>54</v>
      </c>
      <c r="L717" s="16">
        <f>VLOOKUP(C717,ACTAS!$D:$L,9,FALSE)</f>
        <v>9</v>
      </c>
    </row>
    <row r="718" spans="1:12" hidden="1">
      <c r="A718" s="11">
        <v>1953</v>
      </c>
      <c r="B718" s="12" t="s">
        <v>3730</v>
      </c>
      <c r="C718" s="12">
        <v>1092351515</v>
      </c>
      <c r="D718" s="12" t="s">
        <v>3731</v>
      </c>
      <c r="E718" s="12" t="s">
        <v>2341</v>
      </c>
      <c r="F718" s="12" t="s">
        <v>52</v>
      </c>
      <c r="G718" s="12" t="s">
        <v>44</v>
      </c>
      <c r="H718" s="13">
        <v>15000000</v>
      </c>
      <c r="I718" s="13">
        <v>15000000</v>
      </c>
      <c r="J718" s="14">
        <f>VLOOKUP(C718,[1]Hoja1!$C$4:$E$2840,3,0)</f>
        <v>45078.382800925923</v>
      </c>
      <c r="K718" s="15" t="s">
        <v>54</v>
      </c>
      <c r="L718" s="16">
        <f>VLOOKUP(C718,ACTAS!$D:$L,9,FALSE)</f>
        <v>10</v>
      </c>
    </row>
    <row r="719" spans="1:12" hidden="1">
      <c r="A719" s="11">
        <v>1954</v>
      </c>
      <c r="B719" s="12" t="s">
        <v>3732</v>
      </c>
      <c r="C719" s="12">
        <v>4438046</v>
      </c>
      <c r="D719" s="12" t="s">
        <v>3733</v>
      </c>
      <c r="E719" s="12" t="s">
        <v>2341</v>
      </c>
      <c r="F719" s="12" t="s">
        <v>48</v>
      </c>
      <c r="G719" s="12" t="s">
        <v>53</v>
      </c>
      <c r="H719" s="13">
        <v>10000000</v>
      </c>
      <c r="I719" s="13">
        <v>10000000</v>
      </c>
      <c r="J719" s="14">
        <f>VLOOKUP(C719,[1]Hoja1!$C$4:$E$2840,3,0)</f>
        <v>45078.382847222223</v>
      </c>
      <c r="K719" s="15" t="s">
        <v>54</v>
      </c>
      <c r="L719" s="16">
        <f>VLOOKUP(C719,ACTAS!$D:$L,9,FALSE)</f>
        <v>9</v>
      </c>
    </row>
    <row r="720" spans="1:12" hidden="1">
      <c r="A720" s="11">
        <v>1955</v>
      </c>
      <c r="B720" s="12" t="s">
        <v>3734</v>
      </c>
      <c r="C720" s="12">
        <v>13275248</v>
      </c>
      <c r="D720" s="12" t="s">
        <v>2180</v>
      </c>
      <c r="E720" s="12" t="s">
        <v>2341</v>
      </c>
      <c r="F720" s="12" t="s">
        <v>59</v>
      </c>
      <c r="G720" s="12" t="s">
        <v>44</v>
      </c>
      <c r="H720" s="13">
        <v>118000000</v>
      </c>
      <c r="I720" s="13">
        <v>118000000</v>
      </c>
      <c r="J720" s="14">
        <f>VLOOKUP(C720,[1]Hoja1!$C$4:$E$2840,3,0)</f>
        <v>45078.382939814815</v>
      </c>
      <c r="K720" s="15" t="s">
        <v>54</v>
      </c>
      <c r="L720" s="16">
        <f>VLOOKUP(C720,ACTAS!$D:$L,9,FALSE)</f>
        <v>11</v>
      </c>
    </row>
    <row r="721" spans="1:12" hidden="1">
      <c r="A721" s="11">
        <v>1956</v>
      </c>
      <c r="B721" s="12" t="s">
        <v>3735</v>
      </c>
      <c r="C721" s="12">
        <v>1035388416</v>
      </c>
      <c r="D721" s="12" t="s">
        <v>3736</v>
      </c>
      <c r="E721" s="12" t="s">
        <v>2341</v>
      </c>
      <c r="F721" s="12" t="s">
        <v>48</v>
      </c>
      <c r="G721" s="12" t="s">
        <v>44</v>
      </c>
      <c r="H721" s="13">
        <v>45000000</v>
      </c>
      <c r="I721" s="13">
        <v>45000000</v>
      </c>
      <c r="J721" s="14">
        <f>VLOOKUP(C721,[1]Hoja1!$C$4:$E$2840,3,0)</f>
        <v>45078.383657407408</v>
      </c>
      <c r="K721" s="15" t="s">
        <v>54</v>
      </c>
      <c r="L721" s="16">
        <f>VLOOKUP(C721,ACTAS!$D:$L,9,FALSE)</f>
        <v>10</v>
      </c>
    </row>
    <row r="722" spans="1:12" hidden="1">
      <c r="A722" s="11">
        <v>1957</v>
      </c>
      <c r="B722" s="12" t="s">
        <v>3737</v>
      </c>
      <c r="C722" s="12">
        <v>1036399444</v>
      </c>
      <c r="D722" s="12" t="s">
        <v>3738</v>
      </c>
      <c r="E722" s="12" t="s">
        <v>2341</v>
      </c>
      <c r="F722" s="12" t="s">
        <v>38</v>
      </c>
      <c r="G722" s="12" t="s">
        <v>53</v>
      </c>
      <c r="H722" s="13">
        <v>10000000</v>
      </c>
      <c r="I722" s="13">
        <v>10000000</v>
      </c>
      <c r="J722" s="14">
        <f>VLOOKUP(C722,[1]Hoja1!$C$4:$E$2840,3,0)</f>
        <v>45078.383877314816</v>
      </c>
      <c r="K722" s="15" t="s">
        <v>54</v>
      </c>
      <c r="L722" s="16">
        <f>VLOOKUP(C722,ACTAS!$D:$L,9,FALSE)</f>
        <v>9</v>
      </c>
    </row>
    <row r="723" spans="1:12" ht="24" hidden="1">
      <c r="A723" s="11">
        <v>1958</v>
      </c>
      <c r="B723" s="12" t="s">
        <v>3739</v>
      </c>
      <c r="C723" s="12">
        <v>71532408</v>
      </c>
      <c r="D723" s="12" t="s">
        <v>1615</v>
      </c>
      <c r="E723" s="12" t="s">
        <v>2341</v>
      </c>
      <c r="F723" s="12" t="s">
        <v>59</v>
      </c>
      <c r="G723" s="12" t="s">
        <v>106</v>
      </c>
      <c r="H723" s="13">
        <v>10000000</v>
      </c>
      <c r="I723" s="13">
        <v>10000000</v>
      </c>
      <c r="J723" s="14">
        <f>VLOOKUP(C723,[1]Hoja1!$C$4:$E$2840,3,0)</f>
        <v>45078.384733796294</v>
      </c>
      <c r="K723" s="15" t="s">
        <v>54</v>
      </c>
      <c r="L723" s="16">
        <f>VLOOKUP(C723,ACTAS!$D:$L,9,FALSE)</f>
        <v>9</v>
      </c>
    </row>
    <row r="724" spans="1:12" hidden="1">
      <c r="A724" s="11">
        <v>1959</v>
      </c>
      <c r="B724" s="12" t="s">
        <v>3740</v>
      </c>
      <c r="C724" s="12">
        <v>1094955553</v>
      </c>
      <c r="D724" s="12" t="s">
        <v>88</v>
      </c>
      <c r="E724" s="12" t="s">
        <v>2341</v>
      </c>
      <c r="F724" s="12" t="s">
        <v>38</v>
      </c>
      <c r="G724" s="12" t="s">
        <v>44</v>
      </c>
      <c r="H724" s="13">
        <v>37000000</v>
      </c>
      <c r="I724" s="13">
        <v>37000000</v>
      </c>
      <c r="J724" s="14">
        <f>VLOOKUP(C724,[1]Hoja1!$C$4:$E$2840,3,0)</f>
        <v>44986.416724537034</v>
      </c>
      <c r="K724" s="15" t="s">
        <v>54</v>
      </c>
      <c r="L724" s="16">
        <f>VLOOKUP(C724,ACTAS!$D:$L,9,FALSE)</f>
        <v>9</v>
      </c>
    </row>
    <row r="725" spans="1:12" hidden="1">
      <c r="A725" s="11">
        <v>1960</v>
      </c>
      <c r="B725" s="12" t="s">
        <v>3741</v>
      </c>
      <c r="C725" s="12">
        <v>1102807618</v>
      </c>
      <c r="D725" s="12" t="s">
        <v>3742</v>
      </c>
      <c r="E725" s="12" t="s">
        <v>2341</v>
      </c>
      <c r="F725" s="12" t="s">
        <v>59</v>
      </c>
      <c r="G725" s="12" t="s">
        <v>44</v>
      </c>
      <c r="H725" s="13">
        <v>48000000</v>
      </c>
      <c r="I725" s="13">
        <v>48000000</v>
      </c>
      <c r="J725" s="14">
        <f>VLOOKUP(C725,[1]Hoja1!$C$4:$E$2840,3,0)</f>
        <v>45078.385312500002</v>
      </c>
      <c r="K725" s="15" t="s">
        <v>54</v>
      </c>
      <c r="L725" s="16">
        <f>VLOOKUP(C725,ACTAS!$D:$L,9,FALSE)</f>
        <v>9</v>
      </c>
    </row>
    <row r="726" spans="1:12" hidden="1">
      <c r="A726" s="11">
        <v>1961</v>
      </c>
      <c r="B726" s="12" t="s">
        <v>3743</v>
      </c>
      <c r="C726" s="12">
        <v>1061721645</v>
      </c>
      <c r="D726" s="12" t="s">
        <v>3744</v>
      </c>
      <c r="E726" s="12" t="s">
        <v>2341</v>
      </c>
      <c r="F726" s="12" t="s">
        <v>52</v>
      </c>
      <c r="G726" s="12" t="s">
        <v>44</v>
      </c>
      <c r="H726" s="13">
        <v>12000000</v>
      </c>
      <c r="I726" s="13">
        <v>12000000</v>
      </c>
      <c r="J726" s="14">
        <f>VLOOKUP(C726,[1]Hoja1!$C$4:$E$2840,3,0)</f>
        <v>45078.38548611111</v>
      </c>
      <c r="K726" s="15" t="s">
        <v>54</v>
      </c>
      <c r="L726" s="16">
        <f>VLOOKUP(C726,ACTAS!$D:$L,9,FALSE)</f>
        <v>9</v>
      </c>
    </row>
    <row r="727" spans="1:12" hidden="1">
      <c r="A727" s="11">
        <v>1962</v>
      </c>
      <c r="B727" s="12" t="s">
        <v>3745</v>
      </c>
      <c r="C727" s="12">
        <v>1053807441</v>
      </c>
      <c r="D727" s="12" t="s">
        <v>3746</v>
      </c>
      <c r="E727" s="12" t="s">
        <v>2341</v>
      </c>
      <c r="F727" s="12" t="s">
        <v>52</v>
      </c>
      <c r="G727" s="12" t="s">
        <v>53</v>
      </c>
      <c r="H727" s="13">
        <v>10000000</v>
      </c>
      <c r="I727" s="13">
        <v>10000000</v>
      </c>
      <c r="J727" s="14">
        <f>VLOOKUP(C727,[1]Hoja1!$C$4:$E$2840,3,0)</f>
        <v>45078.385694444441</v>
      </c>
      <c r="K727" s="15" t="s">
        <v>54</v>
      </c>
      <c r="L727" s="16">
        <f>VLOOKUP(C727,ACTAS!$D:$L,9,FALSE)</f>
        <v>9</v>
      </c>
    </row>
    <row r="728" spans="1:12" hidden="1">
      <c r="A728" s="11">
        <v>1963</v>
      </c>
      <c r="B728" s="12" t="s">
        <v>3747</v>
      </c>
      <c r="C728" s="12">
        <v>1022338818</v>
      </c>
      <c r="D728" s="12" t="s">
        <v>405</v>
      </c>
      <c r="E728" s="12" t="s">
        <v>2341</v>
      </c>
      <c r="F728" s="12" t="s">
        <v>48</v>
      </c>
      <c r="G728" s="12" t="s">
        <v>53</v>
      </c>
      <c r="H728" s="13">
        <v>9000000</v>
      </c>
      <c r="I728" s="13">
        <v>9000000</v>
      </c>
      <c r="J728" s="14">
        <f>VLOOKUP(C728,[1]Hoja1!$C$4:$E$2840,3,0)</f>
        <v>44987.66642361111</v>
      </c>
      <c r="K728" s="15" t="s">
        <v>54</v>
      </c>
      <c r="L728" s="16">
        <f>VLOOKUP(C728,ACTAS!$D:$L,9,FALSE)</f>
        <v>9</v>
      </c>
    </row>
    <row r="729" spans="1:12" hidden="1">
      <c r="A729" s="11">
        <v>1964</v>
      </c>
      <c r="B729" s="12" t="s">
        <v>3748</v>
      </c>
      <c r="C729" s="12">
        <v>1077320079</v>
      </c>
      <c r="D729" s="12" t="s">
        <v>3749</v>
      </c>
      <c r="E729" s="12" t="s">
        <v>2341</v>
      </c>
      <c r="F729" s="12" t="s">
        <v>59</v>
      </c>
      <c r="G729" s="12" t="s">
        <v>44</v>
      </c>
      <c r="H729" s="13">
        <v>11000000</v>
      </c>
      <c r="I729" s="13">
        <v>11000000</v>
      </c>
      <c r="J729" s="14">
        <f>VLOOKUP(C729,[1]Hoja1!$C$4:$E$2840,3,0)</f>
        <v>45078.386388888888</v>
      </c>
      <c r="K729" s="15" t="s">
        <v>54</v>
      </c>
      <c r="L729" s="16">
        <f>VLOOKUP(C729,ACTAS!$D:$L,9,FALSE)</f>
        <v>10</v>
      </c>
    </row>
    <row r="730" spans="1:12" ht="24" hidden="1">
      <c r="A730" s="11">
        <v>1965</v>
      </c>
      <c r="B730" s="12" t="s">
        <v>3750</v>
      </c>
      <c r="C730" s="12">
        <v>6500228</v>
      </c>
      <c r="D730" s="12" t="s">
        <v>3751</v>
      </c>
      <c r="E730" s="12" t="s">
        <v>2341</v>
      </c>
      <c r="F730" s="12" t="s">
        <v>38</v>
      </c>
      <c r="G730" s="12" t="s">
        <v>49</v>
      </c>
      <c r="H730" s="13">
        <v>18000000</v>
      </c>
      <c r="I730" s="13">
        <v>18000000</v>
      </c>
      <c r="J730" s="14">
        <f>VLOOKUP(C730,[1]Hoja1!$C$4:$E$2840,3,0)</f>
        <v>45078.386423611111</v>
      </c>
      <c r="K730" s="15" t="s">
        <v>54</v>
      </c>
      <c r="L730" s="16">
        <f>VLOOKUP(C730,ACTAS!$D:$L,9,FALSE)</f>
        <v>10</v>
      </c>
    </row>
    <row r="731" spans="1:12" hidden="1">
      <c r="A731" s="11">
        <v>1966</v>
      </c>
      <c r="B731" s="12" t="s">
        <v>3752</v>
      </c>
      <c r="C731" s="12">
        <v>1053802085</v>
      </c>
      <c r="D731" s="12" t="s">
        <v>3753</v>
      </c>
      <c r="E731" s="12" t="s">
        <v>2341</v>
      </c>
      <c r="F731" s="12" t="s">
        <v>59</v>
      </c>
      <c r="G731" s="12" t="s">
        <v>44</v>
      </c>
      <c r="H731" s="13">
        <v>67000000</v>
      </c>
      <c r="I731" s="13">
        <v>67000000</v>
      </c>
      <c r="J731" s="14">
        <f>VLOOKUP(C731,[1]Hoja1!$C$4:$E$2840,3,0)</f>
        <v>45078.386423611111</v>
      </c>
      <c r="K731" s="15" t="s">
        <v>54</v>
      </c>
      <c r="L731" s="16">
        <f>VLOOKUP(C731,ACTAS!$D:$L,9,FALSE)</f>
        <v>11</v>
      </c>
    </row>
    <row r="732" spans="1:12" hidden="1">
      <c r="A732" s="11">
        <v>1967</v>
      </c>
      <c r="B732" s="12" t="s">
        <v>3754</v>
      </c>
      <c r="C732" s="12">
        <v>1073602744</v>
      </c>
      <c r="D732" s="12" t="s">
        <v>110</v>
      </c>
      <c r="E732" s="12" t="s">
        <v>2341</v>
      </c>
      <c r="F732" s="12" t="s">
        <v>38</v>
      </c>
      <c r="G732" s="12" t="s">
        <v>44</v>
      </c>
      <c r="H732" s="13">
        <v>29000000</v>
      </c>
      <c r="I732" s="13">
        <v>29000000</v>
      </c>
      <c r="J732" s="14">
        <f>VLOOKUP(C732,[1]Hoja1!$C$4:$E$2840,3,0)</f>
        <v>44986.463368055556</v>
      </c>
      <c r="K732" s="15" t="s">
        <v>54</v>
      </c>
      <c r="L732" s="16">
        <f>VLOOKUP(C732,ACTAS!$D:$L,9,FALSE)</f>
        <v>10</v>
      </c>
    </row>
    <row r="733" spans="1:12" hidden="1">
      <c r="A733" s="11">
        <v>1968</v>
      </c>
      <c r="B733" s="12" t="s">
        <v>3755</v>
      </c>
      <c r="C733" s="12">
        <v>1024506791</v>
      </c>
      <c r="D733" s="12" t="s">
        <v>3756</v>
      </c>
      <c r="E733" s="12" t="s">
        <v>2341</v>
      </c>
      <c r="F733" s="12" t="s">
        <v>52</v>
      </c>
      <c r="G733" s="12" t="s">
        <v>44</v>
      </c>
      <c r="H733" s="13">
        <v>27000000</v>
      </c>
      <c r="I733" s="13">
        <v>27000000</v>
      </c>
      <c r="J733" s="14">
        <f>VLOOKUP(C733,[1]Hoja1!$C$4:$E$2840,3,0)</f>
        <v>45078.387326388889</v>
      </c>
      <c r="K733" s="15" t="s">
        <v>54</v>
      </c>
      <c r="L733" s="16">
        <f>VLOOKUP(C733,ACTAS!$D:$L,9,FALSE)</f>
        <v>10</v>
      </c>
    </row>
    <row r="734" spans="1:12" hidden="1">
      <c r="A734" s="11">
        <v>1969</v>
      </c>
      <c r="B734" s="12" t="s">
        <v>3757</v>
      </c>
      <c r="C734" s="12">
        <v>1113306002</v>
      </c>
      <c r="D734" s="12" t="s">
        <v>3758</v>
      </c>
      <c r="E734" s="12" t="s">
        <v>2341</v>
      </c>
      <c r="F734" s="12" t="s">
        <v>38</v>
      </c>
      <c r="G734" s="12" t="s">
        <v>53</v>
      </c>
      <c r="H734" s="13">
        <v>9000000</v>
      </c>
      <c r="I734" s="13">
        <v>9000000</v>
      </c>
      <c r="J734" s="14">
        <f>VLOOKUP(C734,[1]Hoja1!$C$4:$E$2840,3,0)</f>
        <v>45078.387361111112</v>
      </c>
      <c r="K734" s="15" t="s">
        <v>54</v>
      </c>
      <c r="L734" s="16">
        <f>VLOOKUP(C734,ACTAS!$D:$L,9,FALSE)</f>
        <v>9</v>
      </c>
    </row>
    <row r="735" spans="1:12" hidden="1">
      <c r="A735" s="11">
        <v>1970</v>
      </c>
      <c r="B735" s="12" t="s">
        <v>3759</v>
      </c>
      <c r="C735" s="12">
        <v>1071163788</v>
      </c>
      <c r="D735" s="12" t="s">
        <v>3009</v>
      </c>
      <c r="E735" s="12" t="s">
        <v>2341</v>
      </c>
      <c r="F735" s="12" t="s">
        <v>59</v>
      </c>
      <c r="G735" s="12" t="s">
        <v>44</v>
      </c>
      <c r="H735" s="13">
        <v>20000000</v>
      </c>
      <c r="I735" s="13">
        <v>20000000</v>
      </c>
      <c r="J735" s="14">
        <f>VLOOKUP(C735,[1]Hoja1!$C$4:$E$2840,3,0)</f>
        <v>44987.379305555558</v>
      </c>
      <c r="K735" s="15" t="s">
        <v>54</v>
      </c>
      <c r="L735" s="16">
        <f>VLOOKUP(C735,ACTAS!$D:$L,9,FALSE)</f>
        <v>3</v>
      </c>
    </row>
    <row r="736" spans="1:12" hidden="1">
      <c r="A736" s="11">
        <v>1971</v>
      </c>
      <c r="B736" s="12" t="s">
        <v>3760</v>
      </c>
      <c r="C736" s="12">
        <v>1121822343</v>
      </c>
      <c r="D736" s="12" t="s">
        <v>3761</v>
      </c>
      <c r="E736" s="12" t="s">
        <v>2341</v>
      </c>
      <c r="F736" s="12" t="s">
        <v>59</v>
      </c>
      <c r="G736" s="12" t="s">
        <v>44</v>
      </c>
      <c r="H736" s="13">
        <v>61000000</v>
      </c>
      <c r="I736" s="13">
        <v>61000000</v>
      </c>
      <c r="J736" s="14">
        <f>VLOOKUP(C736,[1]Hoja1!$C$4:$E$2840,3,0)</f>
        <v>45078.388449074075</v>
      </c>
      <c r="K736" s="15" t="s">
        <v>54</v>
      </c>
      <c r="L736" s="16">
        <f>VLOOKUP(C736,ACTAS!$D:$L,9,FALSE)</f>
        <v>10</v>
      </c>
    </row>
    <row r="737" spans="1:12" hidden="1">
      <c r="A737" s="11">
        <v>1972</v>
      </c>
      <c r="B737" s="12" t="s">
        <v>3762</v>
      </c>
      <c r="C737" s="12">
        <v>80727756</v>
      </c>
      <c r="D737" s="12" t="s">
        <v>3763</v>
      </c>
      <c r="E737" s="12" t="s">
        <v>2341</v>
      </c>
      <c r="F737" s="12" t="s">
        <v>52</v>
      </c>
      <c r="G737" s="12" t="s">
        <v>44</v>
      </c>
      <c r="H737" s="13">
        <v>90000000</v>
      </c>
      <c r="I737" s="13">
        <v>90000000</v>
      </c>
      <c r="J737" s="14">
        <f>VLOOKUP(C737,[1]Hoja1!$C$4:$E$2840,3,0)</f>
        <v>45078.38853009259</v>
      </c>
      <c r="K737" s="15" t="s">
        <v>54</v>
      </c>
      <c r="L737" s="16">
        <f>VLOOKUP(C737,ACTAS!$D:$L,9,FALSE)</f>
        <v>10</v>
      </c>
    </row>
    <row r="738" spans="1:12" hidden="1">
      <c r="A738" s="11">
        <v>1973</v>
      </c>
      <c r="B738" s="12" t="s">
        <v>3764</v>
      </c>
      <c r="C738" s="12">
        <v>1085279892</v>
      </c>
      <c r="D738" s="12" t="s">
        <v>3765</v>
      </c>
      <c r="E738" s="12" t="s">
        <v>2341</v>
      </c>
      <c r="F738" s="12" t="s">
        <v>48</v>
      </c>
      <c r="G738" s="12" t="s">
        <v>53</v>
      </c>
      <c r="H738" s="13">
        <v>10000000</v>
      </c>
      <c r="I738" s="13">
        <v>10000000</v>
      </c>
      <c r="J738" s="14">
        <f>VLOOKUP(C738,[1]Hoja1!$C$4:$E$2840,3,0)</f>
        <v>45078.388877314814</v>
      </c>
      <c r="K738" s="15" t="s">
        <v>54</v>
      </c>
      <c r="L738" s="16">
        <f>VLOOKUP(C738,ACTAS!$D:$L,9,FALSE)</f>
        <v>9</v>
      </c>
    </row>
    <row r="739" spans="1:12" hidden="1">
      <c r="A739" s="11">
        <v>1974</v>
      </c>
      <c r="B739" s="12" t="s">
        <v>3766</v>
      </c>
      <c r="C739" s="12">
        <v>1121870858</v>
      </c>
      <c r="D739" s="12" t="s">
        <v>3767</v>
      </c>
      <c r="E739" s="12" t="s">
        <v>2341</v>
      </c>
      <c r="F739" s="12" t="s">
        <v>52</v>
      </c>
      <c r="G739" s="12" t="s">
        <v>53</v>
      </c>
      <c r="H739" s="13">
        <v>10000000</v>
      </c>
      <c r="I739" s="13">
        <v>10000000</v>
      </c>
      <c r="J739" s="14">
        <f>VLOOKUP(C739,[1]Hoja1!$C$4:$E$2840,3,0)</f>
        <v>45078.389837962961</v>
      </c>
      <c r="K739" s="15" t="s">
        <v>54</v>
      </c>
      <c r="L739" s="16">
        <f>VLOOKUP(C739,ACTAS!$D:$L,9,FALSE)</f>
        <v>9</v>
      </c>
    </row>
    <row r="740" spans="1:12" hidden="1">
      <c r="A740" s="11">
        <v>1975</v>
      </c>
      <c r="B740" s="12" t="s">
        <v>3768</v>
      </c>
      <c r="C740" s="12">
        <v>80843534</v>
      </c>
      <c r="D740" s="12" t="s">
        <v>3769</v>
      </c>
      <c r="E740" s="12" t="s">
        <v>2341</v>
      </c>
      <c r="F740" s="12" t="s">
        <v>52</v>
      </c>
      <c r="G740" s="12" t="s">
        <v>44</v>
      </c>
      <c r="H740" s="13">
        <v>85000000</v>
      </c>
      <c r="I740" s="13">
        <v>85000000</v>
      </c>
      <c r="J740" s="14">
        <f>VLOOKUP(C740,[1]Hoja1!$C$4:$E$2840,3,0)</f>
        <v>45078.392592592594</v>
      </c>
      <c r="K740" s="15" t="s">
        <v>54</v>
      </c>
      <c r="L740" s="16">
        <f>VLOOKUP(C740,ACTAS!$D:$L,9,FALSE)</f>
        <v>10</v>
      </c>
    </row>
    <row r="741" spans="1:12" hidden="1">
      <c r="A741" s="11">
        <v>1976</v>
      </c>
      <c r="B741" s="12" t="s">
        <v>3770</v>
      </c>
      <c r="C741" s="12">
        <v>53132483</v>
      </c>
      <c r="D741" s="12" t="s">
        <v>3771</v>
      </c>
      <c r="E741" s="12" t="s">
        <v>2341</v>
      </c>
      <c r="F741" s="12" t="s">
        <v>59</v>
      </c>
      <c r="G741" s="12" t="s">
        <v>44</v>
      </c>
      <c r="H741" s="13">
        <v>95000000</v>
      </c>
      <c r="I741" s="13">
        <v>95000000</v>
      </c>
      <c r="J741" s="14">
        <f>VLOOKUP(C741,[1]Hoja1!$C$4:$E$2840,3,0)</f>
        <v>45078.39266203704</v>
      </c>
      <c r="K741" s="15" t="s">
        <v>54</v>
      </c>
      <c r="L741" s="16">
        <f>VLOOKUP(C741,ACTAS!$D:$L,9,FALSE)</f>
        <v>10</v>
      </c>
    </row>
    <row r="742" spans="1:12" hidden="1">
      <c r="A742" s="11">
        <v>1977</v>
      </c>
      <c r="B742" s="12" t="s">
        <v>3772</v>
      </c>
      <c r="C742" s="12">
        <v>71262313</v>
      </c>
      <c r="D742" s="12" t="s">
        <v>3773</v>
      </c>
      <c r="E742" s="12" t="s">
        <v>2341</v>
      </c>
      <c r="F742" s="12" t="s">
        <v>130</v>
      </c>
      <c r="G742" s="12" t="s">
        <v>44</v>
      </c>
      <c r="H742" s="13">
        <v>100000000</v>
      </c>
      <c r="I742" s="13">
        <v>100000000</v>
      </c>
      <c r="J742" s="14">
        <f>VLOOKUP(C742,[1]Hoja1!$C$4:$E$2840,3,0)</f>
        <v>45078.392766203702</v>
      </c>
      <c r="K742" s="15" t="s">
        <v>54</v>
      </c>
      <c r="L742" s="16">
        <f>VLOOKUP(C742,ACTAS!$D:$L,9,FALSE)</f>
        <v>11</v>
      </c>
    </row>
    <row r="743" spans="1:12" hidden="1">
      <c r="A743" s="11">
        <v>1978</v>
      </c>
      <c r="B743" s="12" t="s">
        <v>3774</v>
      </c>
      <c r="C743" s="12">
        <v>1054916025</v>
      </c>
      <c r="D743" s="12" t="s">
        <v>3775</v>
      </c>
      <c r="E743" s="12" t="s">
        <v>2341</v>
      </c>
      <c r="F743" s="12" t="s">
        <v>38</v>
      </c>
      <c r="G743" s="12" t="s">
        <v>53</v>
      </c>
      <c r="H743" s="13">
        <v>10000000</v>
      </c>
      <c r="I743" s="13">
        <v>10000000</v>
      </c>
      <c r="J743" s="14">
        <f>VLOOKUP(C743,[1]Hoja1!$C$4:$E$2840,3,0)</f>
        <v>45078.392777777779</v>
      </c>
      <c r="K743" s="15" t="s">
        <v>54</v>
      </c>
      <c r="L743" s="16">
        <f>VLOOKUP(C743,ACTAS!$D:$L,9,FALSE)</f>
        <v>9</v>
      </c>
    </row>
    <row r="744" spans="1:12" hidden="1">
      <c r="A744" s="11">
        <v>1979</v>
      </c>
      <c r="B744" s="12" t="s">
        <v>3776</v>
      </c>
      <c r="C744" s="12">
        <v>1079508633</v>
      </c>
      <c r="D744" s="12" t="s">
        <v>3777</v>
      </c>
      <c r="E744" s="12" t="s">
        <v>2341</v>
      </c>
      <c r="F744" s="12" t="s">
        <v>130</v>
      </c>
      <c r="G744" s="12" t="s">
        <v>44</v>
      </c>
      <c r="H744" s="13">
        <v>30000000</v>
      </c>
      <c r="I744" s="13">
        <v>30000000</v>
      </c>
      <c r="J744" s="14">
        <f>VLOOKUP(C744,[1]Hoja1!$C$4:$E$2840,3,0)</f>
        <v>45078.393136574072</v>
      </c>
      <c r="K744" s="15" t="s">
        <v>54</v>
      </c>
      <c r="L744" s="16">
        <f>VLOOKUP(C744,ACTAS!$D:$L,9,FALSE)</f>
        <v>10</v>
      </c>
    </row>
    <row r="745" spans="1:12" hidden="1">
      <c r="A745" s="11">
        <v>1980</v>
      </c>
      <c r="B745" s="12" t="s">
        <v>3778</v>
      </c>
      <c r="C745" s="12">
        <v>80172501</v>
      </c>
      <c r="D745" s="12" t="s">
        <v>3779</v>
      </c>
      <c r="E745" s="12" t="s">
        <v>2341</v>
      </c>
      <c r="F745" s="12" t="s">
        <v>59</v>
      </c>
      <c r="G745" s="12" t="s">
        <v>44</v>
      </c>
      <c r="H745" s="13">
        <v>70000000</v>
      </c>
      <c r="I745" s="13">
        <v>70000000</v>
      </c>
      <c r="J745" s="14">
        <f>VLOOKUP(C745,[1]Hoja1!$C$4:$E$2840,3,0)</f>
        <v>45078.393368055556</v>
      </c>
      <c r="K745" s="15" t="s">
        <v>54</v>
      </c>
      <c r="L745" s="16">
        <f>VLOOKUP(C745,ACTAS!$D:$L,9,FALSE)</f>
        <v>11</v>
      </c>
    </row>
    <row r="746" spans="1:12" hidden="1">
      <c r="A746" s="11">
        <v>1981</v>
      </c>
      <c r="B746" s="12" t="s">
        <v>3780</v>
      </c>
      <c r="C746" s="12">
        <v>1090443088</v>
      </c>
      <c r="D746" s="12" t="s">
        <v>3781</v>
      </c>
      <c r="E746" s="12" t="s">
        <v>2341</v>
      </c>
      <c r="F746" s="12" t="s">
        <v>52</v>
      </c>
      <c r="G746" s="12" t="s">
        <v>53</v>
      </c>
      <c r="H746" s="13">
        <v>10000000</v>
      </c>
      <c r="I746" s="13">
        <v>10000000</v>
      </c>
      <c r="J746" s="14">
        <f>VLOOKUP(C746,[1]Hoja1!$C$4:$E$2840,3,0)</f>
        <v>45078.393958333334</v>
      </c>
      <c r="K746" s="15" t="s">
        <v>54</v>
      </c>
      <c r="L746" s="16">
        <f>VLOOKUP(C746,ACTAS!$D:$L,9,FALSE)</f>
        <v>9</v>
      </c>
    </row>
    <row r="747" spans="1:12" hidden="1">
      <c r="A747" s="11">
        <v>1982</v>
      </c>
      <c r="B747" s="12" t="s">
        <v>3782</v>
      </c>
      <c r="C747" s="12">
        <v>80072894</v>
      </c>
      <c r="D747" s="12" t="s">
        <v>3783</v>
      </c>
      <c r="E747" s="12" t="s">
        <v>2341</v>
      </c>
      <c r="F747" s="12" t="s">
        <v>52</v>
      </c>
      <c r="G747" s="12" t="s">
        <v>44</v>
      </c>
      <c r="H747" s="13">
        <v>15000000</v>
      </c>
      <c r="I747" s="13">
        <v>15000000</v>
      </c>
      <c r="J747" s="14">
        <f>VLOOKUP(C747,[1]Hoja1!$C$4:$E$2840,3,0)</f>
        <v>45078.394305555557</v>
      </c>
      <c r="K747" s="15" t="s">
        <v>54</v>
      </c>
      <c r="L747" s="16">
        <f>VLOOKUP(C747,ACTAS!$D:$L,9,FALSE)</f>
        <v>10</v>
      </c>
    </row>
    <row r="748" spans="1:12" ht="24" hidden="1">
      <c r="A748" s="11">
        <v>1983</v>
      </c>
      <c r="B748" s="12" t="s">
        <v>3784</v>
      </c>
      <c r="C748" s="12">
        <v>98378485</v>
      </c>
      <c r="D748" s="12" t="s">
        <v>3785</v>
      </c>
      <c r="E748" s="12" t="s">
        <v>2341</v>
      </c>
      <c r="F748" s="12" t="s">
        <v>52</v>
      </c>
      <c r="G748" s="12" t="s">
        <v>49</v>
      </c>
      <c r="H748" s="13">
        <v>74000000</v>
      </c>
      <c r="I748" s="13">
        <v>74000000</v>
      </c>
      <c r="J748" s="14">
        <f>VLOOKUP(C748,[1]Hoja1!$C$4:$E$2840,3,0)</f>
        <v>45078.394548611112</v>
      </c>
      <c r="K748" s="15" t="s">
        <v>54</v>
      </c>
      <c r="L748" s="16">
        <f>VLOOKUP(C748,ACTAS!$D:$L,9,FALSE)</f>
        <v>11</v>
      </c>
    </row>
    <row r="749" spans="1:12" hidden="1">
      <c r="A749" s="11">
        <v>1984</v>
      </c>
      <c r="B749" s="12" t="s">
        <v>3786</v>
      </c>
      <c r="C749" s="12">
        <v>43754179</v>
      </c>
      <c r="D749" s="12" t="s">
        <v>3787</v>
      </c>
      <c r="E749" s="12" t="s">
        <v>2341</v>
      </c>
      <c r="F749" s="12" t="s">
        <v>73</v>
      </c>
      <c r="G749" s="12" t="s">
        <v>53</v>
      </c>
      <c r="H749" s="13">
        <v>5000000</v>
      </c>
      <c r="I749" s="13">
        <v>5000000</v>
      </c>
      <c r="J749" s="14">
        <f>VLOOKUP(C749,[1]Hoja1!$C$4:$E$2840,3,0)</f>
        <v>45078.395949074074</v>
      </c>
      <c r="K749" s="15" t="s">
        <v>54</v>
      </c>
      <c r="L749" s="16">
        <f>VLOOKUP(C749,ACTAS!$D:$L,9,FALSE)</f>
        <v>9</v>
      </c>
    </row>
    <row r="750" spans="1:12" hidden="1">
      <c r="A750" s="11">
        <v>1985</v>
      </c>
      <c r="B750" s="12" t="s">
        <v>3788</v>
      </c>
      <c r="C750" s="12">
        <v>52883160</v>
      </c>
      <c r="D750" s="12" t="s">
        <v>3789</v>
      </c>
      <c r="E750" s="12" t="s">
        <v>2341</v>
      </c>
      <c r="F750" s="12" t="s">
        <v>62</v>
      </c>
      <c r="G750" s="12" t="s">
        <v>127</v>
      </c>
      <c r="H750" s="13">
        <v>10000000</v>
      </c>
      <c r="I750" s="13">
        <v>10000000</v>
      </c>
      <c r="J750" s="14">
        <f>VLOOKUP(C750,[1]Hoja1!$C$4:$E$2840,3,0)</f>
        <v>45078.396215277775</v>
      </c>
      <c r="K750" s="15" t="s">
        <v>40</v>
      </c>
      <c r="L750" s="16">
        <f>VLOOKUP(C750,ACTAS!$D:$L,9,FALSE)</f>
        <v>9</v>
      </c>
    </row>
    <row r="751" spans="1:12" hidden="1">
      <c r="A751" s="11">
        <v>1986</v>
      </c>
      <c r="B751" s="12" t="s">
        <v>3790</v>
      </c>
      <c r="C751" s="12">
        <v>1012325675</v>
      </c>
      <c r="D751" s="12" t="s">
        <v>3791</v>
      </c>
      <c r="E751" s="12" t="s">
        <v>2341</v>
      </c>
      <c r="F751" s="12" t="s">
        <v>38</v>
      </c>
      <c r="G751" s="12" t="s">
        <v>44</v>
      </c>
      <c r="H751" s="13">
        <v>38000000</v>
      </c>
      <c r="I751" s="13">
        <v>38000000</v>
      </c>
      <c r="J751" s="14">
        <f>VLOOKUP(C751,[1]Hoja1!$C$4:$E$2840,3,0)</f>
        <v>45078.396516203706</v>
      </c>
      <c r="K751" s="15" t="s">
        <v>54</v>
      </c>
      <c r="L751" s="16">
        <f>VLOOKUP(C751,ACTAS!$D:$L,9,FALSE)</f>
        <v>10</v>
      </c>
    </row>
    <row r="752" spans="1:12" ht="24" hidden="1">
      <c r="A752" s="11">
        <v>1987</v>
      </c>
      <c r="B752" s="12" t="s">
        <v>3792</v>
      </c>
      <c r="C752" s="12">
        <v>10298898</v>
      </c>
      <c r="D752" s="12" t="s">
        <v>3793</v>
      </c>
      <c r="E752" s="12" t="s">
        <v>2341</v>
      </c>
      <c r="F752" s="12" t="s">
        <v>38</v>
      </c>
      <c r="G752" s="12" t="s">
        <v>49</v>
      </c>
      <c r="H752" s="13">
        <v>17000000</v>
      </c>
      <c r="I752" s="13">
        <v>17000000</v>
      </c>
      <c r="J752" s="14">
        <f>VLOOKUP(C752,[1]Hoja1!$C$4:$E$2840,3,0)</f>
        <v>45078.397187499999</v>
      </c>
      <c r="K752" s="15" t="s">
        <v>54</v>
      </c>
      <c r="L752" s="16">
        <f>VLOOKUP(C752,ACTAS!$D:$L,9,FALSE)</f>
        <v>9</v>
      </c>
    </row>
    <row r="753" spans="1:12" hidden="1">
      <c r="A753" s="11">
        <v>1988</v>
      </c>
      <c r="B753" s="12" t="s">
        <v>3794</v>
      </c>
      <c r="C753" s="12">
        <v>52086547</v>
      </c>
      <c r="D753" s="12" t="s">
        <v>3795</v>
      </c>
      <c r="E753" s="12" t="s">
        <v>2341</v>
      </c>
      <c r="F753" s="12" t="s">
        <v>62</v>
      </c>
      <c r="G753" s="12" t="s">
        <v>44</v>
      </c>
      <c r="H753" s="13">
        <v>46000000</v>
      </c>
      <c r="I753" s="13">
        <v>46000000</v>
      </c>
      <c r="J753" s="14">
        <f>VLOOKUP(C753,[1]Hoja1!$C$4:$E$2840,3,0)</f>
        <v>45078.397893518515</v>
      </c>
      <c r="K753" s="15" t="s">
        <v>45</v>
      </c>
      <c r="L753" s="16">
        <f>VLOOKUP(C753,ACTAS!$D:$L,9,FALSE)</f>
        <v>10</v>
      </c>
    </row>
    <row r="754" spans="1:12" hidden="1">
      <c r="A754" s="11">
        <v>1989</v>
      </c>
      <c r="B754" s="12" t="s">
        <v>3796</v>
      </c>
      <c r="C754" s="12">
        <v>80089872</v>
      </c>
      <c r="D754" s="12" t="s">
        <v>3797</v>
      </c>
      <c r="E754" s="12" t="s">
        <v>2341</v>
      </c>
      <c r="F754" s="12" t="s">
        <v>38</v>
      </c>
      <c r="G754" s="12" t="s">
        <v>44</v>
      </c>
      <c r="H754" s="13">
        <v>34000000</v>
      </c>
      <c r="I754" s="13">
        <v>34000000</v>
      </c>
      <c r="J754" s="14">
        <f>VLOOKUP(C754,[1]Hoja1!$C$4:$E$2840,3,0)</f>
        <v>45078.399062500001</v>
      </c>
      <c r="K754" s="15" t="s">
        <v>54</v>
      </c>
      <c r="L754" s="16">
        <f>VLOOKUP(C754,ACTAS!$D:$L,9,FALSE)</f>
        <v>10</v>
      </c>
    </row>
    <row r="755" spans="1:12" hidden="1">
      <c r="A755" s="11">
        <v>1990</v>
      </c>
      <c r="B755" s="12" t="s">
        <v>3798</v>
      </c>
      <c r="C755" s="12">
        <v>1033698874</v>
      </c>
      <c r="D755" s="12" t="s">
        <v>3799</v>
      </c>
      <c r="E755" s="12" t="s">
        <v>2341</v>
      </c>
      <c r="F755" s="12" t="s">
        <v>62</v>
      </c>
      <c r="G755" s="12" t="s">
        <v>53</v>
      </c>
      <c r="H755" s="13">
        <v>5500000</v>
      </c>
      <c r="I755" s="13">
        <v>5500000</v>
      </c>
      <c r="J755" s="14">
        <f>VLOOKUP(C755,[1]Hoja1!$C$4:$E$2840,3,0)</f>
        <v>45078.399560185186</v>
      </c>
      <c r="K755" s="15" t="s">
        <v>54</v>
      </c>
      <c r="L755" s="16">
        <f>VLOOKUP(C755,ACTAS!$D:$L,9,FALSE)</f>
        <v>10</v>
      </c>
    </row>
    <row r="756" spans="1:12" hidden="1">
      <c r="A756" s="11">
        <v>1991</v>
      </c>
      <c r="B756" s="12" t="s">
        <v>3800</v>
      </c>
      <c r="C756" s="12">
        <v>1094242712</v>
      </c>
      <c r="D756" s="12" t="s">
        <v>3801</v>
      </c>
      <c r="E756" s="12" t="s">
        <v>2341</v>
      </c>
      <c r="F756" s="12" t="s">
        <v>52</v>
      </c>
      <c r="G756" s="12" t="s">
        <v>44</v>
      </c>
      <c r="H756" s="13">
        <v>65000000</v>
      </c>
      <c r="I756" s="13">
        <v>65000000</v>
      </c>
      <c r="J756" s="14">
        <f>VLOOKUP(C756,[1]Hoja1!$C$4:$E$2840,3,0)</f>
        <v>45078.399618055555</v>
      </c>
      <c r="K756" s="15" t="s">
        <v>54</v>
      </c>
      <c r="L756" s="16">
        <f>VLOOKUP(C756,ACTAS!$D:$L,9,FALSE)</f>
        <v>11</v>
      </c>
    </row>
    <row r="757" spans="1:12" hidden="1">
      <c r="A757" s="11">
        <v>1992</v>
      </c>
      <c r="B757" s="12" t="s">
        <v>3802</v>
      </c>
      <c r="C757" s="12">
        <v>1037600975</v>
      </c>
      <c r="D757" s="12" t="s">
        <v>79</v>
      </c>
      <c r="E757" s="12" t="s">
        <v>2341</v>
      </c>
      <c r="F757" s="12" t="s">
        <v>38</v>
      </c>
      <c r="G757" s="12" t="s">
        <v>44</v>
      </c>
      <c r="H757" s="13">
        <v>52000000</v>
      </c>
      <c r="I757" s="13">
        <v>52000000</v>
      </c>
      <c r="J757" s="14">
        <f>VLOOKUP(C757,[1]Hoja1!$C$4:$E$2840,3,0)</f>
        <v>44986.3827662037</v>
      </c>
      <c r="K757" s="15" t="s">
        <v>54</v>
      </c>
      <c r="L757" s="16">
        <f>VLOOKUP(C757,ACTAS!$D:$L,9,FALSE)</f>
        <v>10</v>
      </c>
    </row>
    <row r="758" spans="1:12" hidden="1">
      <c r="A758" s="11">
        <v>1993</v>
      </c>
      <c r="B758" s="12" t="s">
        <v>3803</v>
      </c>
      <c r="C758" s="12">
        <v>1110532848</v>
      </c>
      <c r="D758" s="12" t="s">
        <v>3804</v>
      </c>
      <c r="E758" s="12" t="s">
        <v>2341</v>
      </c>
      <c r="F758" s="12" t="s">
        <v>38</v>
      </c>
      <c r="G758" s="12" t="s">
        <v>53</v>
      </c>
      <c r="H758" s="13">
        <v>6000000</v>
      </c>
      <c r="I758" s="13">
        <v>6000000</v>
      </c>
      <c r="J758" s="14">
        <f>VLOOKUP(C758,[1]Hoja1!$C$4:$E$2840,3,0)</f>
        <v>45078.40016203704</v>
      </c>
      <c r="K758" s="15" t="s">
        <v>54</v>
      </c>
      <c r="L758" s="16">
        <f>VLOOKUP(C758,ACTAS!$D:$L,9,FALSE)</f>
        <v>9</v>
      </c>
    </row>
    <row r="759" spans="1:12" hidden="1">
      <c r="A759" s="11">
        <v>1994</v>
      </c>
      <c r="B759" s="12" t="s">
        <v>3805</v>
      </c>
      <c r="C759" s="12">
        <v>93438709</v>
      </c>
      <c r="D759" s="12" t="s">
        <v>108</v>
      </c>
      <c r="E759" s="12" t="s">
        <v>2341</v>
      </c>
      <c r="F759" s="12" t="s">
        <v>59</v>
      </c>
      <c r="G759" s="12" t="s">
        <v>53</v>
      </c>
      <c r="H759" s="13">
        <v>10000000</v>
      </c>
      <c r="I759" s="13">
        <v>10000000</v>
      </c>
      <c r="J759" s="14">
        <f>VLOOKUP(C759,[1]Hoja1!$C$4:$E$2840,3,0)</f>
        <v>44986.457361111112</v>
      </c>
      <c r="K759" s="15" t="s">
        <v>54</v>
      </c>
      <c r="L759" s="16">
        <f>VLOOKUP(C759,ACTAS!$D:$L,9,FALSE)</f>
        <v>9</v>
      </c>
    </row>
    <row r="760" spans="1:12" hidden="1">
      <c r="A760" s="11">
        <v>1995</v>
      </c>
      <c r="B760" s="12" t="s">
        <v>3806</v>
      </c>
      <c r="C760" s="12">
        <v>80901276</v>
      </c>
      <c r="D760" s="12" t="s">
        <v>3807</v>
      </c>
      <c r="E760" s="12" t="s">
        <v>2341</v>
      </c>
      <c r="F760" s="12" t="s">
        <v>130</v>
      </c>
      <c r="G760" s="12" t="s">
        <v>44</v>
      </c>
      <c r="H760" s="13">
        <v>55000000</v>
      </c>
      <c r="I760" s="13">
        <v>55000000</v>
      </c>
      <c r="J760" s="14">
        <f>VLOOKUP(C760,[1]Hoja1!$C$4:$E$2840,3,0)</f>
        <v>45078.400925925926</v>
      </c>
      <c r="K760" s="15" t="s">
        <v>54</v>
      </c>
      <c r="L760" s="16">
        <f>VLOOKUP(C760,ACTAS!$D:$L,9,FALSE)</f>
        <v>11</v>
      </c>
    </row>
    <row r="761" spans="1:12" ht="24" hidden="1">
      <c r="A761" s="11">
        <v>1996</v>
      </c>
      <c r="B761" s="12" t="s">
        <v>3808</v>
      </c>
      <c r="C761" s="12">
        <v>79791827</v>
      </c>
      <c r="D761" s="12" t="s">
        <v>3809</v>
      </c>
      <c r="E761" s="12" t="s">
        <v>2341</v>
      </c>
      <c r="F761" s="12" t="s">
        <v>59</v>
      </c>
      <c r="G761" s="12" t="s">
        <v>49</v>
      </c>
      <c r="H761" s="13">
        <v>150000000</v>
      </c>
      <c r="I761" s="13">
        <v>150000000</v>
      </c>
      <c r="J761" s="14">
        <f>VLOOKUP(C761,[1]Hoja1!$C$4:$E$2840,3,0)</f>
        <v>45078.400960648149</v>
      </c>
      <c r="K761" s="15" t="s">
        <v>54</v>
      </c>
      <c r="L761" s="16">
        <f>VLOOKUP(C761,ACTAS!$D:$L,9,FALSE)</f>
        <v>11</v>
      </c>
    </row>
    <row r="762" spans="1:12" ht="24" hidden="1">
      <c r="A762" s="11">
        <v>1997</v>
      </c>
      <c r="B762" s="12" t="s">
        <v>3810</v>
      </c>
      <c r="C762" s="12">
        <v>13748640</v>
      </c>
      <c r="D762" s="12" t="s">
        <v>3811</v>
      </c>
      <c r="E762" s="12" t="s">
        <v>2341</v>
      </c>
      <c r="F762" s="12" t="s">
        <v>52</v>
      </c>
      <c r="G762" s="12" t="s">
        <v>49</v>
      </c>
      <c r="H762" s="13">
        <v>25000000</v>
      </c>
      <c r="I762" s="13">
        <v>25000000</v>
      </c>
      <c r="J762" s="14">
        <f>VLOOKUP(C762,[1]Hoja1!$C$4:$E$2840,3,0)</f>
        <v>45078.401238425926</v>
      </c>
      <c r="K762" s="15" t="s">
        <v>54</v>
      </c>
      <c r="L762" s="16">
        <f>VLOOKUP(C762,ACTAS!$D:$L,9,FALSE)</f>
        <v>9</v>
      </c>
    </row>
    <row r="763" spans="1:12" ht="24" hidden="1">
      <c r="A763" s="11">
        <v>1998</v>
      </c>
      <c r="B763" s="12" t="s">
        <v>3812</v>
      </c>
      <c r="C763" s="12">
        <v>52448979</v>
      </c>
      <c r="D763" s="12" t="s">
        <v>3813</v>
      </c>
      <c r="E763" s="12" t="s">
        <v>2341</v>
      </c>
      <c r="F763" s="12" t="s">
        <v>38</v>
      </c>
      <c r="G763" s="12" t="s">
        <v>39</v>
      </c>
      <c r="H763" s="13">
        <v>65000000</v>
      </c>
      <c r="I763" s="13">
        <v>65000000</v>
      </c>
      <c r="J763" s="14">
        <f>VLOOKUP(C763,[1]Hoja1!$C$4:$E$2840,3,0)</f>
        <v>45078.401956018519</v>
      </c>
      <c r="K763" s="15" t="s">
        <v>40</v>
      </c>
      <c r="L763" s="16">
        <f>VLOOKUP(C763,ACTAS!$D:$L,9,FALSE)</f>
        <v>9</v>
      </c>
    </row>
    <row r="764" spans="1:12" hidden="1">
      <c r="A764" s="11">
        <v>1999</v>
      </c>
      <c r="B764" s="12" t="s">
        <v>3814</v>
      </c>
      <c r="C764" s="12">
        <v>88268810</v>
      </c>
      <c r="D764" s="12" t="s">
        <v>3815</v>
      </c>
      <c r="E764" s="12" t="s">
        <v>2341</v>
      </c>
      <c r="F764" s="12" t="s">
        <v>48</v>
      </c>
      <c r="G764" s="12" t="s">
        <v>44</v>
      </c>
      <c r="H764" s="13">
        <v>58000000</v>
      </c>
      <c r="I764" s="13">
        <v>58000000</v>
      </c>
      <c r="J764" s="14">
        <f>VLOOKUP(C764,[1]Hoja1!$C$4:$E$2840,3,0)</f>
        <v>45078.40252314815</v>
      </c>
      <c r="K764" s="15" t="s">
        <v>54</v>
      </c>
      <c r="L764" s="16">
        <f>VLOOKUP(C764,ACTAS!$D:$L,9,FALSE)</f>
        <v>11</v>
      </c>
    </row>
    <row r="765" spans="1:12" hidden="1">
      <c r="A765" s="11">
        <v>2000</v>
      </c>
      <c r="B765" s="12" t="s">
        <v>3816</v>
      </c>
      <c r="C765" s="12">
        <v>1093745653</v>
      </c>
      <c r="D765" s="12" t="s">
        <v>3817</v>
      </c>
      <c r="E765" s="12" t="s">
        <v>2341</v>
      </c>
      <c r="F765" s="12" t="s">
        <v>59</v>
      </c>
      <c r="G765" s="12" t="s">
        <v>44</v>
      </c>
      <c r="H765" s="13">
        <v>45000000</v>
      </c>
      <c r="I765" s="13">
        <v>45000000</v>
      </c>
      <c r="J765" s="14">
        <f>VLOOKUP(C765,[1]Hoja1!$C$4:$E$2840,3,0)</f>
        <v>45078.402939814812</v>
      </c>
      <c r="K765" s="15" t="s">
        <v>54</v>
      </c>
      <c r="L765" s="16">
        <f>VLOOKUP(C765,ACTAS!$D:$L,9,FALSE)</f>
        <v>10</v>
      </c>
    </row>
    <row r="766" spans="1:12" hidden="1">
      <c r="A766" s="11">
        <v>2001</v>
      </c>
      <c r="B766" s="12" t="s">
        <v>3818</v>
      </c>
      <c r="C766" s="12">
        <v>86083124</v>
      </c>
      <c r="D766" s="12" t="s">
        <v>3819</v>
      </c>
      <c r="E766" s="12" t="s">
        <v>2341</v>
      </c>
      <c r="F766" s="12" t="s">
        <v>59</v>
      </c>
      <c r="G766" s="12" t="s">
        <v>44</v>
      </c>
      <c r="H766" s="13">
        <v>50000000</v>
      </c>
      <c r="I766" s="13">
        <v>50000000</v>
      </c>
      <c r="J766" s="14">
        <f>VLOOKUP(C766,[1]Hoja1!$C$4:$E$2840,3,0)</f>
        <v>45078.404236111113</v>
      </c>
      <c r="K766" s="15" t="s">
        <v>54</v>
      </c>
      <c r="L766" s="16">
        <f>VLOOKUP(C766,ACTAS!$D:$L,9,FALSE)</f>
        <v>10</v>
      </c>
    </row>
    <row r="767" spans="1:12" hidden="1">
      <c r="A767" s="11">
        <v>2002</v>
      </c>
      <c r="B767" s="12" t="s">
        <v>3820</v>
      </c>
      <c r="C767" s="12">
        <v>4517711</v>
      </c>
      <c r="D767" s="12" t="s">
        <v>3821</v>
      </c>
      <c r="E767" s="12" t="s">
        <v>2341</v>
      </c>
      <c r="F767" s="12" t="s">
        <v>48</v>
      </c>
      <c r="G767" s="12" t="s">
        <v>44</v>
      </c>
      <c r="H767" s="13">
        <v>60000000</v>
      </c>
      <c r="I767" s="13">
        <v>60000000</v>
      </c>
      <c r="J767" s="14">
        <f>VLOOKUP(C767,[1]Hoja1!$C$4:$E$2840,3,0)</f>
        <v>45078.404583333337</v>
      </c>
      <c r="K767" s="15" t="s">
        <v>54</v>
      </c>
      <c r="L767" s="16">
        <f>VLOOKUP(C767,ACTAS!$D:$L,9,FALSE)</f>
        <v>10</v>
      </c>
    </row>
    <row r="768" spans="1:12" hidden="1">
      <c r="A768" s="11">
        <v>2003</v>
      </c>
      <c r="B768" s="12" t="s">
        <v>3822</v>
      </c>
      <c r="C768" s="12">
        <v>1023861473</v>
      </c>
      <c r="D768" s="12" t="s">
        <v>3823</v>
      </c>
      <c r="E768" s="12" t="s">
        <v>2341</v>
      </c>
      <c r="F768" s="12" t="s">
        <v>38</v>
      </c>
      <c r="G768" s="12" t="s">
        <v>44</v>
      </c>
      <c r="H768" s="13">
        <v>62000000</v>
      </c>
      <c r="I768" s="13">
        <v>62000000</v>
      </c>
      <c r="J768" s="14">
        <f>VLOOKUP(C768,[1]Hoja1!$C$4:$E$2840,3,0)</f>
        <v>45078.404722222222</v>
      </c>
      <c r="K768" s="15" t="s">
        <v>54</v>
      </c>
      <c r="L768" s="16">
        <f>VLOOKUP(C768,ACTAS!$D:$L,9,FALSE)</f>
        <v>10</v>
      </c>
    </row>
    <row r="769" spans="1:12">
      <c r="A769" s="11">
        <v>2004</v>
      </c>
      <c r="B769" s="12" t="s">
        <v>3824</v>
      </c>
      <c r="C769" s="12">
        <v>1057579992</v>
      </c>
      <c r="D769" s="12" t="s">
        <v>3825</v>
      </c>
      <c r="E769" s="12" t="s">
        <v>2341</v>
      </c>
      <c r="F769" s="12" t="s">
        <v>59</v>
      </c>
      <c r="G769" s="12" t="s">
        <v>44</v>
      </c>
      <c r="H769" s="13">
        <v>80000000</v>
      </c>
      <c r="I769" s="13">
        <v>80000000</v>
      </c>
      <c r="J769" s="14">
        <f>VLOOKUP(C769,[1]Hoja1!$C$4:$E$2840,3,0)</f>
        <v>45078.405416666668</v>
      </c>
      <c r="K769" s="15" t="s">
        <v>54</v>
      </c>
      <c r="L769" s="16">
        <f>VLOOKUP(C769,ACTAS!$D:$L,9,FALSE)</f>
        <v>10</v>
      </c>
    </row>
    <row r="770" spans="1:12" hidden="1">
      <c r="A770" s="11">
        <v>2005</v>
      </c>
      <c r="B770" s="12" t="s">
        <v>3826</v>
      </c>
      <c r="C770" s="12">
        <v>11039913</v>
      </c>
      <c r="D770" s="12" t="s">
        <v>3827</v>
      </c>
      <c r="E770" s="12" t="s">
        <v>2341</v>
      </c>
      <c r="F770" s="12" t="s">
        <v>59</v>
      </c>
      <c r="G770" s="12" t="s">
        <v>53</v>
      </c>
      <c r="H770" s="13">
        <v>7000000</v>
      </c>
      <c r="I770" s="13">
        <v>7000000</v>
      </c>
      <c r="J770" s="14">
        <f>VLOOKUP(C770,[1]Hoja1!$C$4:$E$2840,3,0)</f>
        <v>45078.405706018515</v>
      </c>
      <c r="K770" s="15" t="s">
        <v>54</v>
      </c>
      <c r="L770" s="16">
        <f>VLOOKUP(C770,ACTAS!$D:$L,9,FALSE)</f>
        <v>9</v>
      </c>
    </row>
    <row r="771" spans="1:12" ht="24" hidden="1">
      <c r="A771" s="11">
        <v>2006</v>
      </c>
      <c r="B771" s="12" t="s">
        <v>3828</v>
      </c>
      <c r="C771" s="12">
        <v>91510284</v>
      </c>
      <c r="D771" s="12" t="s">
        <v>3829</v>
      </c>
      <c r="E771" s="12" t="s">
        <v>2341</v>
      </c>
      <c r="F771" s="12" t="s">
        <v>59</v>
      </c>
      <c r="G771" s="12" t="s">
        <v>53</v>
      </c>
      <c r="H771" s="13">
        <v>10000000</v>
      </c>
      <c r="I771" s="13">
        <v>10000000</v>
      </c>
      <c r="J771" s="14">
        <f>VLOOKUP(C771,[1]Hoja1!$C$4:$E$2840,3,0)</f>
        <v>45078.405925925923</v>
      </c>
      <c r="K771" s="15" t="s">
        <v>54</v>
      </c>
      <c r="L771" s="16">
        <f>VLOOKUP(C771,ACTAS!$D:$L,9,FALSE)</f>
        <v>9</v>
      </c>
    </row>
    <row r="772" spans="1:12" hidden="1">
      <c r="A772" s="11">
        <v>2007</v>
      </c>
      <c r="B772" s="12" t="s">
        <v>3830</v>
      </c>
      <c r="C772" s="12">
        <v>1023862110</v>
      </c>
      <c r="D772" s="12" t="s">
        <v>3831</v>
      </c>
      <c r="E772" s="12" t="s">
        <v>2341</v>
      </c>
      <c r="F772" s="12" t="s">
        <v>59</v>
      </c>
      <c r="G772" s="12" t="s">
        <v>53</v>
      </c>
      <c r="H772" s="13">
        <v>10000000</v>
      </c>
      <c r="I772" s="13">
        <v>10000000</v>
      </c>
      <c r="J772" s="14">
        <f>VLOOKUP(C772,[1]Hoja1!$C$4:$E$2840,3,0)</f>
        <v>45078.4062962963</v>
      </c>
      <c r="K772" s="15" t="s">
        <v>54</v>
      </c>
      <c r="L772" s="16">
        <f>VLOOKUP(C772,ACTAS!$D:$L,9,FALSE)</f>
        <v>9</v>
      </c>
    </row>
    <row r="773" spans="1:12" hidden="1">
      <c r="A773" s="11">
        <v>2008</v>
      </c>
      <c r="B773" s="12" t="s">
        <v>3832</v>
      </c>
      <c r="C773" s="12">
        <v>80750903</v>
      </c>
      <c r="D773" s="12" t="s">
        <v>3833</v>
      </c>
      <c r="E773" s="12" t="s">
        <v>2341</v>
      </c>
      <c r="F773" s="12" t="s">
        <v>59</v>
      </c>
      <c r="G773" s="12" t="s">
        <v>44</v>
      </c>
      <c r="H773" s="13">
        <v>65000000</v>
      </c>
      <c r="I773" s="13">
        <v>65000000</v>
      </c>
      <c r="J773" s="14">
        <f>VLOOKUP(C773,[1]Hoja1!$C$4:$E$2840,3,0)</f>
        <v>45078.406377314815</v>
      </c>
      <c r="K773" s="15" t="s">
        <v>54</v>
      </c>
      <c r="L773" s="16">
        <f>VLOOKUP(C773,ACTAS!$D:$L,9,FALSE)</f>
        <v>10</v>
      </c>
    </row>
    <row r="774" spans="1:12" hidden="1">
      <c r="A774" s="11">
        <v>2009</v>
      </c>
      <c r="B774" s="12" t="s">
        <v>3834</v>
      </c>
      <c r="C774" s="12">
        <v>1098650725</v>
      </c>
      <c r="D774" s="12" t="s">
        <v>3835</v>
      </c>
      <c r="E774" s="12" t="s">
        <v>2341</v>
      </c>
      <c r="F774" s="12" t="s">
        <v>48</v>
      </c>
      <c r="G774" s="12" t="s">
        <v>44</v>
      </c>
      <c r="H774" s="13">
        <v>12000000</v>
      </c>
      <c r="I774" s="13">
        <v>12000000</v>
      </c>
      <c r="J774" s="14">
        <f>VLOOKUP(C774,[1]Hoja1!$C$4:$E$2840,3,0)</f>
        <v>45078.407187500001</v>
      </c>
      <c r="K774" s="15" t="s">
        <v>54</v>
      </c>
      <c r="L774" s="16">
        <f>VLOOKUP(C774,ACTAS!$D:$L,9,FALSE)</f>
        <v>11</v>
      </c>
    </row>
    <row r="775" spans="1:12" hidden="1">
      <c r="A775" s="11">
        <v>2010</v>
      </c>
      <c r="B775" s="12" t="s">
        <v>3836</v>
      </c>
      <c r="C775" s="12">
        <v>1110447914</v>
      </c>
      <c r="D775" s="12" t="s">
        <v>3837</v>
      </c>
      <c r="E775" s="12" t="s">
        <v>2341</v>
      </c>
      <c r="F775" s="12" t="s">
        <v>59</v>
      </c>
      <c r="G775" s="12" t="s">
        <v>44</v>
      </c>
      <c r="H775" s="13">
        <v>90000000</v>
      </c>
      <c r="I775" s="13">
        <v>90000000</v>
      </c>
      <c r="J775" s="14">
        <f>VLOOKUP(C775,[1]Hoja1!$C$4:$E$2840,3,0)</f>
        <v>45078.407673611109</v>
      </c>
      <c r="K775" s="15" t="s">
        <v>54</v>
      </c>
      <c r="L775" s="16">
        <f>VLOOKUP(C775,ACTAS!$D:$L,9,FALSE)</f>
        <v>11</v>
      </c>
    </row>
    <row r="776" spans="1:12" hidden="1">
      <c r="A776" s="11">
        <v>2011</v>
      </c>
      <c r="B776" s="12" t="s">
        <v>3838</v>
      </c>
      <c r="C776" s="12">
        <v>1053784889</v>
      </c>
      <c r="D776" s="12" t="s">
        <v>3839</v>
      </c>
      <c r="E776" s="12" t="s">
        <v>2341</v>
      </c>
      <c r="F776" s="12" t="s">
        <v>59</v>
      </c>
      <c r="G776" s="12" t="s">
        <v>44</v>
      </c>
      <c r="H776" s="13">
        <v>92000000</v>
      </c>
      <c r="I776" s="13">
        <v>92000000</v>
      </c>
      <c r="J776" s="14">
        <f>VLOOKUP(C776,[1]Hoja1!$C$4:$E$2840,3,0)</f>
        <v>45078.408310185187</v>
      </c>
      <c r="K776" s="15" t="s">
        <v>54</v>
      </c>
      <c r="L776" s="16">
        <f>VLOOKUP(C776,ACTAS!$D:$L,9,FALSE)</f>
        <v>11</v>
      </c>
    </row>
    <row r="777" spans="1:12" hidden="1">
      <c r="A777" s="11">
        <v>2012</v>
      </c>
      <c r="B777" s="12" t="s">
        <v>3840</v>
      </c>
      <c r="C777" s="12">
        <v>5864740</v>
      </c>
      <c r="D777" s="12" t="s">
        <v>3841</v>
      </c>
      <c r="E777" s="12" t="s">
        <v>2341</v>
      </c>
      <c r="F777" s="12" t="s">
        <v>38</v>
      </c>
      <c r="G777" s="12" t="s">
        <v>44</v>
      </c>
      <c r="H777" s="13">
        <v>19000000</v>
      </c>
      <c r="I777" s="13">
        <v>19000000</v>
      </c>
      <c r="J777" s="14">
        <f>VLOOKUP(C777,[1]Hoja1!$C$4:$E$2840,3,0)</f>
        <v>45078.408530092594</v>
      </c>
      <c r="K777" s="15" t="s">
        <v>54</v>
      </c>
      <c r="L777" s="16">
        <f>VLOOKUP(C777,ACTAS!$D:$L,9,FALSE)</f>
        <v>10</v>
      </c>
    </row>
    <row r="778" spans="1:12" hidden="1">
      <c r="A778" s="11">
        <v>2013</v>
      </c>
      <c r="B778" s="12" t="s">
        <v>3842</v>
      </c>
      <c r="C778" s="12">
        <v>63563265</v>
      </c>
      <c r="D778" s="12" t="s">
        <v>3843</v>
      </c>
      <c r="E778" s="12" t="s">
        <v>2341</v>
      </c>
      <c r="F778" s="12" t="s">
        <v>59</v>
      </c>
      <c r="G778" s="12" t="s">
        <v>44</v>
      </c>
      <c r="H778" s="13">
        <v>40000000</v>
      </c>
      <c r="I778" s="13">
        <v>40000000</v>
      </c>
      <c r="J778" s="14">
        <f>VLOOKUP(C778,[1]Hoja1!$C$4:$E$2840,3,0)</f>
        <v>45078.409224537034</v>
      </c>
      <c r="K778" s="15" t="s">
        <v>54</v>
      </c>
      <c r="L778" s="16">
        <f>VLOOKUP(C778,ACTAS!$D:$L,9,FALSE)</f>
        <v>9</v>
      </c>
    </row>
    <row r="779" spans="1:12" hidden="1">
      <c r="A779" s="11">
        <v>2014</v>
      </c>
      <c r="B779" s="12" t="s">
        <v>3844</v>
      </c>
      <c r="C779" s="12">
        <v>15645768</v>
      </c>
      <c r="D779" s="12" t="s">
        <v>3845</v>
      </c>
      <c r="E779" s="12" t="s">
        <v>2341</v>
      </c>
      <c r="F779" s="12" t="s">
        <v>38</v>
      </c>
      <c r="G779" s="12" t="s">
        <v>53</v>
      </c>
      <c r="H779" s="13">
        <v>2000000</v>
      </c>
      <c r="I779" s="13">
        <v>2000000</v>
      </c>
      <c r="J779" s="14">
        <f>VLOOKUP(C779,[1]Hoja1!$C$4:$E$2840,3,0)</f>
        <v>45078.409456018519</v>
      </c>
      <c r="K779" s="15" t="s">
        <v>54</v>
      </c>
      <c r="L779" s="16">
        <f>VLOOKUP(C779,ACTAS!$D:$L,9,FALSE)</f>
        <v>9</v>
      </c>
    </row>
    <row r="780" spans="1:12" hidden="1">
      <c r="A780" s="11">
        <v>2015</v>
      </c>
      <c r="B780" s="12" t="s">
        <v>3846</v>
      </c>
      <c r="C780" s="12">
        <v>1017168122</v>
      </c>
      <c r="D780" s="12" t="s">
        <v>3847</v>
      </c>
      <c r="E780" s="12" t="s">
        <v>2341</v>
      </c>
      <c r="F780" s="12" t="s">
        <v>59</v>
      </c>
      <c r="G780" s="12" t="s">
        <v>53</v>
      </c>
      <c r="H780" s="13">
        <v>8000000</v>
      </c>
      <c r="I780" s="13">
        <v>8000000</v>
      </c>
      <c r="J780" s="14">
        <f>VLOOKUP(C780,[1]Hoja1!$C$4:$E$2840,3,0)</f>
        <v>45078.409490740742</v>
      </c>
      <c r="K780" s="15" t="s">
        <v>54</v>
      </c>
      <c r="L780" s="16">
        <f>VLOOKUP(C780,ACTAS!$D:$L,9,FALSE)</f>
        <v>9</v>
      </c>
    </row>
    <row r="781" spans="1:12" ht="24" hidden="1">
      <c r="A781" s="11">
        <v>2016</v>
      </c>
      <c r="B781" s="12" t="s">
        <v>3848</v>
      </c>
      <c r="C781" s="12">
        <v>15923263</v>
      </c>
      <c r="D781" s="12" t="s">
        <v>3849</v>
      </c>
      <c r="E781" s="12" t="s">
        <v>2341</v>
      </c>
      <c r="F781" s="12" t="s">
        <v>52</v>
      </c>
      <c r="G781" s="12" t="s">
        <v>49</v>
      </c>
      <c r="H781" s="13">
        <v>100000000</v>
      </c>
      <c r="I781" s="13">
        <v>100000000</v>
      </c>
      <c r="J781" s="14">
        <f>VLOOKUP(C781,[1]Hoja1!$C$4:$E$2840,3,0)</f>
        <v>45078.409629629627</v>
      </c>
      <c r="K781" s="15" t="s">
        <v>54</v>
      </c>
      <c r="L781" s="16">
        <f>VLOOKUP(C781,ACTAS!$D:$L,9,FALSE)</f>
        <v>10</v>
      </c>
    </row>
    <row r="782" spans="1:12" hidden="1">
      <c r="A782" s="11">
        <v>2017</v>
      </c>
      <c r="B782" s="12" t="s">
        <v>3850</v>
      </c>
      <c r="C782" s="12">
        <v>1110564718</v>
      </c>
      <c r="D782" s="12" t="s">
        <v>3851</v>
      </c>
      <c r="E782" s="12" t="s">
        <v>2341</v>
      </c>
      <c r="F782" s="12" t="s">
        <v>38</v>
      </c>
      <c r="G782" s="12" t="s">
        <v>53</v>
      </c>
      <c r="H782" s="13">
        <v>10000000</v>
      </c>
      <c r="I782" s="13">
        <v>10000000</v>
      </c>
      <c r="J782" s="14">
        <f>VLOOKUP(C782,[1]Hoja1!$C$4:$E$2840,3,0)</f>
        <v>45078.410150462965</v>
      </c>
      <c r="K782" s="15" t="s">
        <v>54</v>
      </c>
      <c r="L782" s="16">
        <f>VLOOKUP(C782,ACTAS!$D:$L,9,FALSE)</f>
        <v>9</v>
      </c>
    </row>
    <row r="783" spans="1:12" hidden="1">
      <c r="A783" s="11">
        <v>2018</v>
      </c>
      <c r="B783" s="12" t="s">
        <v>3852</v>
      </c>
      <c r="C783" s="12">
        <v>1057463427</v>
      </c>
      <c r="D783" s="12" t="s">
        <v>3853</v>
      </c>
      <c r="E783" s="12" t="s">
        <v>2341</v>
      </c>
      <c r="F783" s="12" t="s">
        <v>38</v>
      </c>
      <c r="G783" s="12" t="s">
        <v>53</v>
      </c>
      <c r="H783" s="13">
        <v>10000000</v>
      </c>
      <c r="I783" s="13">
        <v>10000000</v>
      </c>
      <c r="J783" s="14">
        <f>VLOOKUP(C783,[1]Hoja1!$C$4:$E$2840,3,0)</f>
        <v>45078.410393518519</v>
      </c>
      <c r="K783" s="15" t="s">
        <v>54</v>
      </c>
      <c r="L783" s="16">
        <f>VLOOKUP(C783,ACTAS!$D:$L,9,FALSE)</f>
        <v>9</v>
      </c>
    </row>
    <row r="784" spans="1:12" hidden="1">
      <c r="A784" s="11">
        <v>2019</v>
      </c>
      <c r="B784" s="12" t="s">
        <v>3854</v>
      </c>
      <c r="C784" s="12">
        <v>1018489837</v>
      </c>
      <c r="D784" s="12" t="s">
        <v>3855</v>
      </c>
      <c r="E784" s="12" t="s">
        <v>2341</v>
      </c>
      <c r="F784" s="12" t="s">
        <v>52</v>
      </c>
      <c r="G784" s="12" t="s">
        <v>44</v>
      </c>
      <c r="H784" s="13">
        <v>30000000</v>
      </c>
      <c r="I784" s="13">
        <v>30000000</v>
      </c>
      <c r="J784" s="14">
        <f>VLOOKUP(C784,[1]Hoja1!$C$4:$E$2840,3,0)</f>
        <v>45078.410405092596</v>
      </c>
      <c r="K784" s="15" t="s">
        <v>54</v>
      </c>
      <c r="L784" s="16">
        <f>VLOOKUP(C784,ACTAS!$D:$L,9,FALSE)</f>
        <v>11</v>
      </c>
    </row>
    <row r="785" spans="1:12" hidden="1">
      <c r="A785" s="11">
        <v>2020</v>
      </c>
      <c r="B785" s="12" t="s">
        <v>3856</v>
      </c>
      <c r="C785" s="12">
        <v>1053813879</v>
      </c>
      <c r="D785" s="12" t="s">
        <v>3857</v>
      </c>
      <c r="E785" s="12" t="s">
        <v>2341</v>
      </c>
      <c r="F785" s="12" t="s">
        <v>52</v>
      </c>
      <c r="G785" s="12" t="s">
        <v>53</v>
      </c>
      <c r="H785" s="13">
        <v>10000000</v>
      </c>
      <c r="I785" s="13">
        <v>10000000</v>
      </c>
      <c r="J785" s="14">
        <f>VLOOKUP(C785,[1]Hoja1!$C$4:$E$2840,3,0)</f>
        <v>45078.410543981481</v>
      </c>
      <c r="K785" s="15" t="s">
        <v>54</v>
      </c>
      <c r="L785" s="16">
        <f>VLOOKUP(C785,ACTAS!$D:$L,9,FALSE)</f>
        <v>9</v>
      </c>
    </row>
    <row r="786" spans="1:12" ht="24" hidden="1">
      <c r="A786" s="11">
        <v>2021</v>
      </c>
      <c r="B786" s="12" t="s">
        <v>3858</v>
      </c>
      <c r="C786" s="12">
        <v>40442542</v>
      </c>
      <c r="D786" s="12" t="s">
        <v>3859</v>
      </c>
      <c r="E786" s="12" t="s">
        <v>2341</v>
      </c>
      <c r="F786" s="12" t="s">
        <v>59</v>
      </c>
      <c r="G786" s="12" t="s">
        <v>49</v>
      </c>
      <c r="H786" s="13">
        <v>142000000</v>
      </c>
      <c r="I786" s="13">
        <v>142000000</v>
      </c>
      <c r="J786" s="14">
        <f>VLOOKUP(C786,[1]Hoja1!$C$4:$E$2840,3,0)</f>
        <v>45078.410775462966</v>
      </c>
      <c r="K786" s="15" t="s">
        <v>54</v>
      </c>
      <c r="L786" s="16">
        <f>VLOOKUP(C786,ACTAS!$D:$L,9,FALSE)</f>
        <v>10</v>
      </c>
    </row>
    <row r="787" spans="1:12" hidden="1">
      <c r="A787" s="11">
        <v>2022</v>
      </c>
      <c r="B787" s="12" t="s">
        <v>3860</v>
      </c>
      <c r="C787" s="12">
        <v>1095484510</v>
      </c>
      <c r="D787" s="12" t="s">
        <v>3861</v>
      </c>
      <c r="E787" s="12" t="s">
        <v>2341</v>
      </c>
      <c r="F787" s="12" t="s">
        <v>38</v>
      </c>
      <c r="G787" s="12" t="s">
        <v>44</v>
      </c>
      <c r="H787" s="13">
        <v>16000000</v>
      </c>
      <c r="I787" s="13">
        <v>16000000</v>
      </c>
      <c r="J787" s="14">
        <f>VLOOKUP(C787,[1]Hoja1!$C$4:$E$2840,3,0)</f>
        <v>45078.412094907406</v>
      </c>
      <c r="K787" s="15" t="s">
        <v>54</v>
      </c>
      <c r="L787" s="16">
        <f>VLOOKUP(C787,ACTAS!$D:$L,9,FALSE)</f>
        <v>10</v>
      </c>
    </row>
    <row r="788" spans="1:12" hidden="1">
      <c r="A788" s="11">
        <v>2023</v>
      </c>
      <c r="B788" s="12" t="s">
        <v>3862</v>
      </c>
      <c r="C788" s="12">
        <v>1104704019</v>
      </c>
      <c r="D788" s="12" t="s">
        <v>3863</v>
      </c>
      <c r="E788" s="12" t="s">
        <v>2341</v>
      </c>
      <c r="F788" s="12" t="s">
        <v>38</v>
      </c>
      <c r="G788" s="12" t="s">
        <v>53</v>
      </c>
      <c r="H788" s="13">
        <v>6000000</v>
      </c>
      <c r="I788" s="13">
        <v>6000000</v>
      </c>
      <c r="J788" s="14">
        <f>VLOOKUP(C788,[1]Hoja1!$C$4:$E$2840,3,0)</f>
        <v>45078.413090277776</v>
      </c>
      <c r="K788" s="15" t="s">
        <v>54</v>
      </c>
      <c r="L788" s="16">
        <f>VLOOKUP(C788,ACTAS!$D:$L,9,FALSE)</f>
        <v>9</v>
      </c>
    </row>
    <row r="789" spans="1:12" hidden="1">
      <c r="A789" s="11">
        <v>2024</v>
      </c>
      <c r="B789" s="12" t="s">
        <v>3864</v>
      </c>
      <c r="C789" s="12">
        <v>1017142820</v>
      </c>
      <c r="D789" s="12" t="s">
        <v>3865</v>
      </c>
      <c r="E789" s="12" t="s">
        <v>2341</v>
      </c>
      <c r="F789" s="12" t="s">
        <v>38</v>
      </c>
      <c r="G789" s="12" t="s">
        <v>53</v>
      </c>
      <c r="H789" s="13">
        <v>9000000</v>
      </c>
      <c r="I789" s="13">
        <v>9000000</v>
      </c>
      <c r="J789" s="14">
        <f>VLOOKUP(C789,[1]Hoja1!$C$4:$E$2840,3,0)</f>
        <v>45078.413877314815</v>
      </c>
      <c r="K789" s="15" t="s">
        <v>54</v>
      </c>
      <c r="L789" s="16">
        <f>VLOOKUP(C789,ACTAS!$D:$L,9,FALSE)</f>
        <v>9</v>
      </c>
    </row>
    <row r="790" spans="1:12" hidden="1">
      <c r="A790" s="11">
        <v>2025</v>
      </c>
      <c r="B790" s="12" t="s">
        <v>3866</v>
      </c>
      <c r="C790" s="12">
        <v>1052402351</v>
      </c>
      <c r="D790" s="12" t="s">
        <v>285</v>
      </c>
      <c r="E790" s="12" t="s">
        <v>2341</v>
      </c>
      <c r="F790" s="12" t="s">
        <v>38</v>
      </c>
      <c r="G790" s="12" t="s">
        <v>53</v>
      </c>
      <c r="H790" s="13">
        <v>8000000</v>
      </c>
      <c r="I790" s="13">
        <v>8000000</v>
      </c>
      <c r="J790" s="14">
        <f>VLOOKUP(C790,[1]Hoja1!$C$4:$E$2840,3,0)</f>
        <v>44986.78875</v>
      </c>
      <c r="K790" s="15" t="s">
        <v>54</v>
      </c>
      <c r="L790" s="16">
        <f>VLOOKUP(C790,ACTAS!$D:$L,9,FALSE)</f>
        <v>9</v>
      </c>
    </row>
    <row r="791" spans="1:12" ht="24" hidden="1">
      <c r="A791" s="11">
        <v>2026</v>
      </c>
      <c r="B791" s="12" t="s">
        <v>3867</v>
      </c>
      <c r="C791" s="12">
        <v>13707564</v>
      </c>
      <c r="D791" s="12" t="s">
        <v>3868</v>
      </c>
      <c r="E791" s="12" t="s">
        <v>2341</v>
      </c>
      <c r="F791" s="12" t="s">
        <v>52</v>
      </c>
      <c r="G791" s="12" t="s">
        <v>49</v>
      </c>
      <c r="H791" s="13">
        <v>25000000</v>
      </c>
      <c r="I791" s="13">
        <v>25000000</v>
      </c>
      <c r="J791" s="14">
        <f>VLOOKUP(C791,[1]Hoja1!$C$4:$E$2840,3,0)</f>
        <v>45078.414895833332</v>
      </c>
      <c r="K791" s="15" t="s">
        <v>54</v>
      </c>
      <c r="L791" s="16">
        <f>VLOOKUP(C791,ACTAS!$D:$L,9,FALSE)</f>
        <v>9</v>
      </c>
    </row>
    <row r="792" spans="1:12" hidden="1">
      <c r="A792" s="11">
        <v>2027</v>
      </c>
      <c r="B792" s="12" t="s">
        <v>3869</v>
      </c>
      <c r="C792" s="12">
        <v>74381005</v>
      </c>
      <c r="D792" s="12" t="s">
        <v>3870</v>
      </c>
      <c r="E792" s="12" t="s">
        <v>2341</v>
      </c>
      <c r="F792" s="12" t="s">
        <v>59</v>
      </c>
      <c r="G792" s="12" t="s">
        <v>44</v>
      </c>
      <c r="H792" s="13">
        <v>83000000</v>
      </c>
      <c r="I792" s="13">
        <v>83000000</v>
      </c>
      <c r="J792" s="14">
        <f>VLOOKUP(C792,[1]Hoja1!$C$4:$E$2840,3,0)</f>
        <v>45078.41510416667</v>
      </c>
      <c r="K792" s="15" t="s">
        <v>54</v>
      </c>
      <c r="L792" s="16">
        <f>VLOOKUP(C792,ACTAS!$D:$L,9,FALSE)</f>
        <v>10</v>
      </c>
    </row>
    <row r="793" spans="1:12" hidden="1">
      <c r="A793" s="11">
        <v>2028</v>
      </c>
      <c r="B793" s="12" t="s">
        <v>3871</v>
      </c>
      <c r="C793" s="12">
        <v>1013619897</v>
      </c>
      <c r="D793" s="12" t="s">
        <v>3872</v>
      </c>
      <c r="E793" s="12" t="s">
        <v>2341</v>
      </c>
      <c r="F793" s="12" t="s">
        <v>62</v>
      </c>
      <c r="G793" s="12" t="s">
        <v>53</v>
      </c>
      <c r="H793" s="13">
        <v>10000000</v>
      </c>
      <c r="I793" s="13">
        <v>10000000</v>
      </c>
      <c r="J793" s="14">
        <f>VLOOKUP(C793,[1]Hoja1!$C$4:$E$2840,3,0)</f>
        <v>45078.415370370371</v>
      </c>
      <c r="K793" s="15" t="s">
        <v>54</v>
      </c>
      <c r="L793" s="16">
        <f>VLOOKUP(C793,ACTAS!$D:$L,9,FALSE)</f>
        <v>9</v>
      </c>
    </row>
    <row r="794" spans="1:12" hidden="1">
      <c r="A794" s="11">
        <v>2029</v>
      </c>
      <c r="B794" s="12" t="s">
        <v>3873</v>
      </c>
      <c r="C794" s="12">
        <v>1023910292</v>
      </c>
      <c r="D794" s="12" t="s">
        <v>3874</v>
      </c>
      <c r="E794" s="12" t="s">
        <v>2341</v>
      </c>
      <c r="F794" s="12" t="s">
        <v>59</v>
      </c>
      <c r="G794" s="12" t="s">
        <v>44</v>
      </c>
      <c r="H794" s="13">
        <v>35000000</v>
      </c>
      <c r="I794" s="13">
        <v>35000000</v>
      </c>
      <c r="J794" s="14">
        <f>VLOOKUP(C794,[1]Hoja1!$C$4:$E$2840,3,0)</f>
        <v>45078.415694444448</v>
      </c>
      <c r="K794" s="15" t="s">
        <v>54</v>
      </c>
      <c r="L794" s="16">
        <f>VLOOKUP(C794,ACTAS!$D:$L,9,FALSE)</f>
        <v>9</v>
      </c>
    </row>
    <row r="795" spans="1:12" hidden="1">
      <c r="A795" s="11">
        <v>2030</v>
      </c>
      <c r="B795" s="12" t="s">
        <v>3875</v>
      </c>
      <c r="C795" s="12">
        <v>1013614451</v>
      </c>
      <c r="D795" s="12" t="s">
        <v>3876</v>
      </c>
      <c r="E795" s="12" t="s">
        <v>2341</v>
      </c>
      <c r="F795" s="12" t="s">
        <v>38</v>
      </c>
      <c r="G795" s="12" t="s">
        <v>44</v>
      </c>
      <c r="H795" s="13">
        <v>40000000</v>
      </c>
      <c r="I795" s="13">
        <v>40000000</v>
      </c>
      <c r="J795" s="14">
        <f>VLOOKUP(C795,[1]Hoja1!$C$4:$E$2840,3,0)</f>
        <v>45078.415775462963</v>
      </c>
      <c r="K795" s="15" t="s">
        <v>54</v>
      </c>
      <c r="L795" s="16">
        <f>VLOOKUP(C795,ACTAS!$D:$L,9,FALSE)</f>
        <v>10</v>
      </c>
    </row>
    <row r="796" spans="1:12" hidden="1">
      <c r="A796" s="11">
        <v>2031</v>
      </c>
      <c r="B796" s="12" t="s">
        <v>3877</v>
      </c>
      <c r="C796" s="12">
        <v>9873826</v>
      </c>
      <c r="D796" s="12" t="s">
        <v>3878</v>
      </c>
      <c r="E796" s="12" t="s">
        <v>2341</v>
      </c>
      <c r="F796" s="12" t="s">
        <v>52</v>
      </c>
      <c r="G796" s="12" t="s">
        <v>44</v>
      </c>
      <c r="H796" s="13">
        <v>30000000</v>
      </c>
      <c r="I796" s="13">
        <v>30000000</v>
      </c>
      <c r="J796" s="14">
        <f>VLOOKUP(C796,[1]Hoja1!$C$4:$E$2840,3,0)</f>
        <v>45078.416030092594</v>
      </c>
      <c r="K796" s="15" t="s">
        <v>54</v>
      </c>
      <c r="L796" s="16">
        <f>VLOOKUP(C796,ACTAS!$D:$L,9,FALSE)</f>
        <v>9</v>
      </c>
    </row>
    <row r="797" spans="1:12" hidden="1">
      <c r="A797" s="11">
        <v>2032</v>
      </c>
      <c r="B797" s="12" t="s">
        <v>3879</v>
      </c>
      <c r="C797" s="12">
        <v>86082387</v>
      </c>
      <c r="D797" s="12" t="s">
        <v>3880</v>
      </c>
      <c r="E797" s="12" t="s">
        <v>2341</v>
      </c>
      <c r="F797" s="12" t="s">
        <v>52</v>
      </c>
      <c r="G797" s="12" t="s">
        <v>44</v>
      </c>
      <c r="H797" s="13">
        <v>40000000</v>
      </c>
      <c r="I797" s="13">
        <v>40000000</v>
      </c>
      <c r="J797" s="14">
        <f>VLOOKUP(C797,[1]Hoja1!$C$4:$E$2840,3,0)</f>
        <v>45078.417210648149</v>
      </c>
      <c r="K797" s="15" t="s">
        <v>54</v>
      </c>
      <c r="L797" s="16">
        <f>VLOOKUP(C797,ACTAS!$D:$L,9,FALSE)</f>
        <v>10</v>
      </c>
    </row>
    <row r="798" spans="1:12" hidden="1">
      <c r="A798" s="11">
        <v>2033</v>
      </c>
      <c r="B798" s="12" t="s">
        <v>3881</v>
      </c>
      <c r="C798" s="12">
        <v>1054708593</v>
      </c>
      <c r="D798" s="12" t="s">
        <v>3882</v>
      </c>
      <c r="E798" s="12" t="s">
        <v>2341</v>
      </c>
      <c r="F798" s="12" t="s">
        <v>38</v>
      </c>
      <c r="G798" s="12" t="s">
        <v>53</v>
      </c>
      <c r="H798" s="13">
        <v>10000000</v>
      </c>
      <c r="I798" s="13">
        <v>10000000</v>
      </c>
      <c r="J798" s="14">
        <f>VLOOKUP(C798,[1]Hoja1!$C$4:$E$2840,3,0)</f>
        <v>45078.417800925927</v>
      </c>
      <c r="K798" s="15" t="s">
        <v>54</v>
      </c>
      <c r="L798" s="16">
        <f>VLOOKUP(C798,ACTAS!$D:$L,9,FALSE)</f>
        <v>9</v>
      </c>
    </row>
    <row r="799" spans="1:12" ht="24" hidden="1">
      <c r="A799" s="11">
        <v>2034</v>
      </c>
      <c r="B799" s="12" t="s">
        <v>3883</v>
      </c>
      <c r="C799" s="12">
        <v>1032383319</v>
      </c>
      <c r="D799" s="12" t="s">
        <v>3884</v>
      </c>
      <c r="E799" s="12" t="s">
        <v>2341</v>
      </c>
      <c r="F799" s="12" t="s">
        <v>38</v>
      </c>
      <c r="G799" s="12" t="s">
        <v>39</v>
      </c>
      <c r="H799" s="13">
        <v>150000000</v>
      </c>
      <c r="I799" s="13">
        <v>150000000</v>
      </c>
      <c r="J799" s="14">
        <f>VLOOKUP(C799,[1]Hoja1!$C$4:$E$2840,3,0)</f>
        <v>45078.418009259258</v>
      </c>
      <c r="K799" s="15" t="s">
        <v>54</v>
      </c>
      <c r="L799" s="16">
        <f>VLOOKUP(C799,ACTAS!$D:$L,9,FALSE)</f>
        <v>9</v>
      </c>
    </row>
    <row r="800" spans="1:12" hidden="1">
      <c r="A800" s="11">
        <v>2035</v>
      </c>
      <c r="B800" s="12" t="s">
        <v>3885</v>
      </c>
      <c r="C800" s="12">
        <v>80133052</v>
      </c>
      <c r="D800" s="12" t="s">
        <v>3886</v>
      </c>
      <c r="E800" s="12" t="s">
        <v>2341</v>
      </c>
      <c r="F800" s="12" t="s">
        <v>52</v>
      </c>
      <c r="G800" s="12" t="s">
        <v>44</v>
      </c>
      <c r="H800" s="13">
        <v>150000000</v>
      </c>
      <c r="I800" s="13">
        <v>150000000</v>
      </c>
      <c r="J800" s="14">
        <f>VLOOKUP(C800,[1]Hoja1!$C$4:$E$2840,3,0)</f>
        <v>45078.418599537035</v>
      </c>
      <c r="K800" s="15" t="s">
        <v>54</v>
      </c>
      <c r="L800" s="16">
        <f>VLOOKUP(C800,ACTAS!$D:$L,9,FALSE)</f>
        <v>11</v>
      </c>
    </row>
    <row r="801" spans="1:12" hidden="1">
      <c r="A801" s="11">
        <v>2036</v>
      </c>
      <c r="B801" s="12" t="s">
        <v>3887</v>
      </c>
      <c r="C801" s="12">
        <v>1057710190</v>
      </c>
      <c r="D801" s="12" t="s">
        <v>3888</v>
      </c>
      <c r="E801" s="12" t="s">
        <v>2341</v>
      </c>
      <c r="F801" s="12" t="s">
        <v>52</v>
      </c>
      <c r="G801" s="12" t="s">
        <v>44</v>
      </c>
      <c r="H801" s="13">
        <v>65000000</v>
      </c>
      <c r="I801" s="13">
        <v>65000000</v>
      </c>
      <c r="J801" s="14">
        <f>VLOOKUP(C801,[1]Hoja1!$C$4:$E$2840,3,0)</f>
        <v>45078.419918981483</v>
      </c>
      <c r="K801" s="15" t="s">
        <v>54</v>
      </c>
      <c r="L801" s="16">
        <f>VLOOKUP(C801,ACTAS!$D:$L,9,FALSE)</f>
        <v>11</v>
      </c>
    </row>
    <row r="802" spans="1:12" hidden="1">
      <c r="A802" s="11">
        <v>2037</v>
      </c>
      <c r="B802" s="12" t="s">
        <v>3889</v>
      </c>
      <c r="C802" s="12">
        <v>1032377680</v>
      </c>
      <c r="D802" s="12" t="s">
        <v>3890</v>
      </c>
      <c r="E802" s="12" t="s">
        <v>2341</v>
      </c>
      <c r="F802" s="12" t="s">
        <v>59</v>
      </c>
      <c r="G802" s="12" t="s">
        <v>44</v>
      </c>
      <c r="H802" s="13">
        <v>70000000</v>
      </c>
      <c r="I802" s="13">
        <v>70000000</v>
      </c>
      <c r="J802" s="14">
        <f>VLOOKUP(C802,[1]Hoja1!$C$4:$E$2840,3,0)</f>
        <v>45078.42019675926</v>
      </c>
      <c r="K802" s="15" t="s">
        <v>54</v>
      </c>
      <c r="L802" s="16">
        <f>VLOOKUP(C802,ACTAS!$D:$L,9,FALSE)</f>
        <v>10</v>
      </c>
    </row>
    <row r="803" spans="1:12" hidden="1">
      <c r="A803" s="11">
        <v>2038</v>
      </c>
      <c r="B803" s="12" t="s">
        <v>3891</v>
      </c>
      <c r="C803" s="12">
        <v>1012388321</v>
      </c>
      <c r="D803" s="12" t="s">
        <v>3892</v>
      </c>
      <c r="E803" s="12" t="s">
        <v>2341</v>
      </c>
      <c r="F803" s="12" t="s">
        <v>59</v>
      </c>
      <c r="G803" s="12" t="s">
        <v>44</v>
      </c>
      <c r="H803" s="13">
        <v>55000000</v>
      </c>
      <c r="I803" s="13">
        <v>55000000</v>
      </c>
      <c r="J803" s="14">
        <f>VLOOKUP(C803,[1]Hoja1!$C$4:$E$2840,3,0)</f>
        <v>45078.420208333337</v>
      </c>
      <c r="K803" s="15" t="s">
        <v>54</v>
      </c>
      <c r="L803" s="16">
        <f>VLOOKUP(C803,ACTAS!$D:$L,9,FALSE)</f>
        <v>11</v>
      </c>
    </row>
    <row r="804" spans="1:12" hidden="1">
      <c r="A804" s="11">
        <v>2039</v>
      </c>
      <c r="B804" s="12" t="s">
        <v>3893</v>
      </c>
      <c r="C804" s="12">
        <v>1069720766</v>
      </c>
      <c r="D804" s="12" t="s">
        <v>3894</v>
      </c>
      <c r="E804" s="12" t="s">
        <v>2341</v>
      </c>
      <c r="F804" s="12" t="s">
        <v>38</v>
      </c>
      <c r="G804" s="12" t="s">
        <v>44</v>
      </c>
      <c r="H804" s="13">
        <v>55000000</v>
      </c>
      <c r="I804" s="13">
        <v>55000000</v>
      </c>
      <c r="J804" s="14">
        <f>VLOOKUP(C804,[1]Hoja1!$C$4:$E$2840,3,0)</f>
        <v>45078.420624999999</v>
      </c>
      <c r="K804" s="15" t="s">
        <v>54</v>
      </c>
      <c r="L804" s="16">
        <f>VLOOKUP(C804,ACTAS!$D:$L,9,FALSE)</f>
        <v>11</v>
      </c>
    </row>
    <row r="805" spans="1:12" hidden="1">
      <c r="A805" s="11">
        <v>2040</v>
      </c>
      <c r="B805" s="12" t="s">
        <v>3895</v>
      </c>
      <c r="C805" s="12">
        <v>1098649264</v>
      </c>
      <c r="D805" s="12" t="s">
        <v>3896</v>
      </c>
      <c r="E805" s="12" t="s">
        <v>2341</v>
      </c>
      <c r="F805" s="12" t="s">
        <v>59</v>
      </c>
      <c r="G805" s="12" t="s">
        <v>44</v>
      </c>
      <c r="H805" s="13">
        <v>75000000</v>
      </c>
      <c r="I805" s="13">
        <v>75000000</v>
      </c>
      <c r="J805" s="14">
        <f>VLOOKUP(C805,[1]Hoja1!$C$4:$E$2840,3,0)</f>
        <v>45078.422939814816</v>
      </c>
      <c r="K805" s="15" t="s">
        <v>54</v>
      </c>
      <c r="L805" s="16">
        <f>VLOOKUP(C805,ACTAS!$D:$L,9,FALSE)</f>
        <v>11</v>
      </c>
    </row>
    <row r="806" spans="1:12" hidden="1">
      <c r="A806" s="11">
        <v>2041</v>
      </c>
      <c r="B806" s="12" t="s">
        <v>3897</v>
      </c>
      <c r="C806" s="12">
        <v>3277190</v>
      </c>
      <c r="D806" s="12" t="s">
        <v>3898</v>
      </c>
      <c r="E806" s="12" t="s">
        <v>2341</v>
      </c>
      <c r="F806" s="12" t="s">
        <v>130</v>
      </c>
      <c r="G806" s="12" t="s">
        <v>53</v>
      </c>
      <c r="H806" s="13">
        <v>10000000</v>
      </c>
      <c r="I806" s="13">
        <v>10000000</v>
      </c>
      <c r="J806" s="14">
        <f>VLOOKUP(C806,[1]Hoja1!$C$4:$E$2840,3,0)</f>
        <v>45078.42355324074</v>
      </c>
      <c r="K806" s="15" t="s">
        <v>54</v>
      </c>
      <c r="L806" s="16">
        <f>VLOOKUP(C806,ACTAS!$D:$L,9,FALSE)</f>
        <v>9</v>
      </c>
    </row>
    <row r="807" spans="1:12" hidden="1">
      <c r="A807" s="11">
        <v>2042</v>
      </c>
      <c r="B807" s="12" t="s">
        <v>3899</v>
      </c>
      <c r="C807" s="12">
        <v>79900192</v>
      </c>
      <c r="D807" s="12" t="s">
        <v>3900</v>
      </c>
      <c r="E807" s="12" t="s">
        <v>2341</v>
      </c>
      <c r="F807" s="12" t="s">
        <v>59</v>
      </c>
      <c r="G807" s="12" t="s">
        <v>44</v>
      </c>
      <c r="H807" s="13">
        <v>41000000</v>
      </c>
      <c r="I807" s="13">
        <v>41000000</v>
      </c>
      <c r="J807" s="14">
        <f>VLOOKUP(C807,[1]Hoja1!$C$4:$E$2840,3,0)</f>
        <v>45078.424143518518</v>
      </c>
      <c r="K807" s="15" t="s">
        <v>45</v>
      </c>
      <c r="L807" s="16">
        <f>VLOOKUP(C807,ACTAS!$D:$L,9,FALSE)</f>
        <v>10</v>
      </c>
    </row>
    <row r="808" spans="1:12" hidden="1">
      <c r="A808" s="11">
        <v>2043</v>
      </c>
      <c r="B808" s="12" t="s">
        <v>3901</v>
      </c>
      <c r="C808" s="12">
        <v>80209328</v>
      </c>
      <c r="D808" s="12" t="s">
        <v>3902</v>
      </c>
      <c r="E808" s="12" t="s">
        <v>2341</v>
      </c>
      <c r="F808" s="12" t="s">
        <v>38</v>
      </c>
      <c r="G808" s="12" t="s">
        <v>44</v>
      </c>
      <c r="H808" s="13">
        <v>13000000</v>
      </c>
      <c r="I808" s="13">
        <v>13000000</v>
      </c>
      <c r="J808" s="14">
        <f>VLOOKUP(C808,[1]Hoja1!$C$4:$E$2840,3,0)</f>
        <v>45078.425150462965</v>
      </c>
      <c r="K808" s="15" t="s">
        <v>54</v>
      </c>
      <c r="L808" s="16">
        <f>VLOOKUP(C808,ACTAS!$D:$L,9,FALSE)</f>
        <v>10</v>
      </c>
    </row>
    <row r="809" spans="1:12" ht="24" hidden="1">
      <c r="A809" s="11">
        <v>2044</v>
      </c>
      <c r="B809" s="12" t="s">
        <v>3903</v>
      </c>
      <c r="C809" s="12">
        <v>76329060</v>
      </c>
      <c r="D809" s="12" t="s">
        <v>3904</v>
      </c>
      <c r="E809" s="12" t="s">
        <v>2341</v>
      </c>
      <c r="F809" s="12" t="s">
        <v>38</v>
      </c>
      <c r="G809" s="12" t="s">
        <v>106</v>
      </c>
      <c r="H809" s="13">
        <v>4000000</v>
      </c>
      <c r="I809" s="13">
        <v>4000000</v>
      </c>
      <c r="J809" s="14">
        <f>VLOOKUP(C809,[1]Hoja1!$C$4:$E$2840,3,0)</f>
        <v>45078.42695601852</v>
      </c>
      <c r="K809" s="15" t="s">
        <v>54</v>
      </c>
      <c r="L809" s="16">
        <f>VLOOKUP(C809,ACTAS!$D:$L,9,FALSE)</f>
        <v>10</v>
      </c>
    </row>
    <row r="810" spans="1:12" hidden="1">
      <c r="A810" s="11">
        <v>2045</v>
      </c>
      <c r="B810" s="12" t="s">
        <v>3905</v>
      </c>
      <c r="C810" s="12">
        <v>1022374051</v>
      </c>
      <c r="D810" s="12" t="s">
        <v>3906</v>
      </c>
      <c r="E810" s="12" t="s">
        <v>2341</v>
      </c>
      <c r="F810" s="12" t="s">
        <v>48</v>
      </c>
      <c r="G810" s="12" t="s">
        <v>44</v>
      </c>
      <c r="H810" s="13">
        <v>50000000</v>
      </c>
      <c r="I810" s="13">
        <v>50000000</v>
      </c>
      <c r="J810" s="14">
        <f>VLOOKUP(C810,[1]Hoja1!$C$4:$E$2840,3,0)</f>
        <v>45078.427916666667</v>
      </c>
      <c r="K810" s="15" t="s">
        <v>54</v>
      </c>
      <c r="L810" s="16">
        <f>VLOOKUP(C810,ACTAS!$D:$L,9,FALSE)</f>
        <v>11</v>
      </c>
    </row>
    <row r="811" spans="1:12" hidden="1">
      <c r="A811" s="11">
        <v>2046</v>
      </c>
      <c r="B811" s="12" t="s">
        <v>3907</v>
      </c>
      <c r="C811" s="12">
        <v>80034804</v>
      </c>
      <c r="D811" s="12" t="s">
        <v>3908</v>
      </c>
      <c r="E811" s="12" t="s">
        <v>2341</v>
      </c>
      <c r="F811" s="12" t="s">
        <v>52</v>
      </c>
      <c r="G811" s="12" t="s">
        <v>44</v>
      </c>
      <c r="H811" s="13">
        <v>100000000</v>
      </c>
      <c r="I811" s="13">
        <v>100000000</v>
      </c>
      <c r="J811" s="14">
        <f>VLOOKUP(C811,[1]Hoja1!$C$4:$E$2840,3,0)</f>
        <v>45078.428090277775</v>
      </c>
      <c r="K811" s="15" t="s">
        <v>54</v>
      </c>
      <c r="L811" s="16">
        <f>VLOOKUP(C811,ACTAS!$D:$L,9,FALSE)</f>
        <v>11</v>
      </c>
    </row>
    <row r="812" spans="1:12" hidden="1">
      <c r="A812" s="11">
        <v>2047</v>
      </c>
      <c r="B812" s="12" t="s">
        <v>3909</v>
      </c>
      <c r="C812" s="12">
        <v>51765217</v>
      </c>
      <c r="D812" s="12" t="s">
        <v>3910</v>
      </c>
      <c r="E812" s="12" t="s">
        <v>2341</v>
      </c>
      <c r="F812" s="12" t="s">
        <v>52</v>
      </c>
      <c r="G812" s="12" t="s">
        <v>53</v>
      </c>
      <c r="H812" s="13">
        <v>7500000</v>
      </c>
      <c r="I812" s="13">
        <v>7500000</v>
      </c>
      <c r="J812" s="14">
        <f>VLOOKUP(C812,[1]Hoja1!$C$4:$E$2840,3,0)</f>
        <v>45078.429722222223</v>
      </c>
      <c r="K812" s="15" t="s">
        <v>54</v>
      </c>
      <c r="L812" s="16">
        <f>VLOOKUP(C812,ACTAS!$D:$L,9,FALSE)</f>
        <v>10</v>
      </c>
    </row>
    <row r="813" spans="1:12" hidden="1">
      <c r="A813" s="11">
        <v>2048</v>
      </c>
      <c r="B813" s="12" t="s">
        <v>3911</v>
      </c>
      <c r="C813" s="12">
        <v>1032384985</v>
      </c>
      <c r="D813" s="12" t="s">
        <v>3912</v>
      </c>
      <c r="E813" s="12" t="s">
        <v>2341</v>
      </c>
      <c r="F813" s="12" t="s">
        <v>52</v>
      </c>
      <c r="G813" s="12" t="s">
        <v>53</v>
      </c>
      <c r="H813" s="13">
        <v>10000000</v>
      </c>
      <c r="I813" s="13">
        <v>10000000</v>
      </c>
      <c r="J813" s="14">
        <f>VLOOKUP(C813,[1]Hoja1!$C$4:$E$2840,3,0)</f>
        <v>45078.431226851855</v>
      </c>
      <c r="K813" s="15" t="s">
        <v>54</v>
      </c>
      <c r="L813" s="16">
        <f>VLOOKUP(C813,ACTAS!$D:$L,9,FALSE)</f>
        <v>9</v>
      </c>
    </row>
    <row r="814" spans="1:12" hidden="1">
      <c r="A814" s="11">
        <v>2049</v>
      </c>
      <c r="B814" s="12" t="s">
        <v>3913</v>
      </c>
      <c r="C814" s="12">
        <v>1053337276</v>
      </c>
      <c r="D814" s="12" t="s">
        <v>3914</v>
      </c>
      <c r="E814" s="12" t="s">
        <v>2341</v>
      </c>
      <c r="F814" s="12" t="s">
        <v>52</v>
      </c>
      <c r="G814" s="12" t="s">
        <v>44</v>
      </c>
      <c r="H814" s="13">
        <v>98000000</v>
      </c>
      <c r="I814" s="13">
        <v>98000000</v>
      </c>
      <c r="J814" s="14">
        <f>VLOOKUP(C814,[1]Hoja1!$C$4:$E$2840,3,0)</f>
        <v>45078.431516203702</v>
      </c>
      <c r="K814" s="15" t="s">
        <v>54</v>
      </c>
      <c r="L814" s="16">
        <f>VLOOKUP(C814,ACTAS!$D:$L,9,FALSE)</f>
        <v>11</v>
      </c>
    </row>
    <row r="815" spans="1:12" hidden="1">
      <c r="A815" s="11">
        <v>2050</v>
      </c>
      <c r="B815" s="12" t="s">
        <v>3915</v>
      </c>
      <c r="C815" s="12">
        <v>70909235</v>
      </c>
      <c r="D815" s="12" t="s">
        <v>3916</v>
      </c>
      <c r="E815" s="12" t="s">
        <v>2341</v>
      </c>
      <c r="F815" s="12" t="s">
        <v>38</v>
      </c>
      <c r="G815" s="12" t="s">
        <v>44</v>
      </c>
      <c r="H815" s="13">
        <v>26000000</v>
      </c>
      <c r="I815" s="13">
        <v>26000000</v>
      </c>
      <c r="J815" s="14">
        <f>VLOOKUP(C815,[1]Hoja1!$C$4:$E$2840,3,0)</f>
        <v>45078.433553240742</v>
      </c>
      <c r="K815" s="15" t="s">
        <v>54</v>
      </c>
      <c r="L815" s="16">
        <f>VLOOKUP(C815,ACTAS!$D:$L,9,FALSE)</f>
        <v>11</v>
      </c>
    </row>
    <row r="816" spans="1:12" ht="24" hidden="1">
      <c r="A816" s="11">
        <v>2051</v>
      </c>
      <c r="B816" s="12" t="s">
        <v>3917</v>
      </c>
      <c r="C816" s="12">
        <v>79920179</v>
      </c>
      <c r="D816" s="12" t="s">
        <v>3918</v>
      </c>
      <c r="E816" s="12" t="s">
        <v>2341</v>
      </c>
      <c r="F816" s="12" t="s">
        <v>59</v>
      </c>
      <c r="G816" s="12" t="s">
        <v>49</v>
      </c>
      <c r="H816" s="13">
        <v>50000000</v>
      </c>
      <c r="I816" s="13">
        <v>50000000</v>
      </c>
      <c r="J816" s="14">
        <f>VLOOKUP(C816,[1]Hoja1!$C$4:$E$2840,3,0)</f>
        <v>45078.434421296297</v>
      </c>
      <c r="K816" s="15" t="s">
        <v>54</v>
      </c>
      <c r="L816" s="16">
        <f>VLOOKUP(C816,ACTAS!$D:$L,9,FALSE)</f>
        <v>10</v>
      </c>
    </row>
    <row r="817" spans="1:12" ht="24" hidden="1">
      <c r="A817" s="11">
        <v>2052</v>
      </c>
      <c r="B817" s="12" t="s">
        <v>3919</v>
      </c>
      <c r="C817" s="12">
        <v>80220316</v>
      </c>
      <c r="D817" s="12" t="s">
        <v>3920</v>
      </c>
      <c r="E817" s="12" t="s">
        <v>2341</v>
      </c>
      <c r="F817" s="12" t="s">
        <v>59</v>
      </c>
      <c r="G817" s="12" t="s">
        <v>49</v>
      </c>
      <c r="H817" s="13">
        <v>50000000</v>
      </c>
      <c r="I817" s="13">
        <v>50000000</v>
      </c>
      <c r="J817" s="14">
        <f>VLOOKUP(C817,[1]Hoja1!$C$4:$E$2840,3,0)</f>
        <v>45078.4372337963</v>
      </c>
      <c r="K817" s="15" t="s">
        <v>54</v>
      </c>
      <c r="L817" s="16">
        <f>VLOOKUP(C817,ACTAS!$D:$L,9,FALSE)</f>
        <v>9</v>
      </c>
    </row>
    <row r="818" spans="1:12" hidden="1">
      <c r="A818" s="11">
        <v>2053</v>
      </c>
      <c r="B818" s="12" t="s">
        <v>3921</v>
      </c>
      <c r="C818" s="12">
        <v>1075234351</v>
      </c>
      <c r="D818" s="12" t="s">
        <v>3922</v>
      </c>
      <c r="E818" s="12" t="s">
        <v>2341</v>
      </c>
      <c r="F818" s="12" t="s">
        <v>59</v>
      </c>
      <c r="G818" s="12" t="s">
        <v>44</v>
      </c>
      <c r="H818" s="13">
        <v>55000000</v>
      </c>
      <c r="I818" s="13">
        <v>55000000</v>
      </c>
      <c r="J818" s="14">
        <f>VLOOKUP(C818,[1]Hoja1!$C$4:$E$2840,3,0)</f>
        <v>45078.4374537037</v>
      </c>
      <c r="K818" s="15" t="s">
        <v>54</v>
      </c>
      <c r="L818" s="16">
        <f>VLOOKUP(C818,ACTAS!$D:$L,9,FALSE)</f>
        <v>9</v>
      </c>
    </row>
    <row r="819" spans="1:12" hidden="1">
      <c r="A819" s="11">
        <v>2054</v>
      </c>
      <c r="B819" s="12" t="s">
        <v>3923</v>
      </c>
      <c r="C819" s="12">
        <v>87473139</v>
      </c>
      <c r="D819" s="12" t="s">
        <v>3924</v>
      </c>
      <c r="E819" s="12" t="s">
        <v>2341</v>
      </c>
      <c r="F819" s="12" t="s">
        <v>59</v>
      </c>
      <c r="G819" s="12" t="s">
        <v>44</v>
      </c>
      <c r="H819" s="13">
        <v>117000000</v>
      </c>
      <c r="I819" s="13">
        <v>117000000</v>
      </c>
      <c r="J819" s="14">
        <f>VLOOKUP(C819,[1]Hoja1!$C$4:$E$2840,3,0)</f>
        <v>45078.438310185185</v>
      </c>
      <c r="K819" s="15" t="s">
        <v>54</v>
      </c>
      <c r="L819" s="16">
        <f>VLOOKUP(C819,ACTAS!$D:$L,9,FALSE)</f>
        <v>11</v>
      </c>
    </row>
    <row r="820" spans="1:12" hidden="1">
      <c r="A820" s="11">
        <v>2055</v>
      </c>
      <c r="B820" s="12" t="s">
        <v>3925</v>
      </c>
      <c r="C820" s="12">
        <v>1071888523</v>
      </c>
      <c r="D820" s="12" t="s">
        <v>3926</v>
      </c>
      <c r="E820" s="12" t="s">
        <v>2341</v>
      </c>
      <c r="F820" s="12" t="s">
        <v>38</v>
      </c>
      <c r="G820" s="12" t="s">
        <v>44</v>
      </c>
      <c r="H820" s="13">
        <v>12000000</v>
      </c>
      <c r="I820" s="13">
        <v>12000000</v>
      </c>
      <c r="J820" s="14">
        <f>VLOOKUP(C820,[1]Hoja1!$C$4:$E$2840,3,0)</f>
        <v>45078.438784722224</v>
      </c>
      <c r="K820" s="15" t="s">
        <v>54</v>
      </c>
      <c r="L820" s="16">
        <f>VLOOKUP(C820,ACTAS!$D:$L,9,FALSE)</f>
        <v>10</v>
      </c>
    </row>
    <row r="821" spans="1:12" ht="24" hidden="1">
      <c r="A821" s="11">
        <v>2056</v>
      </c>
      <c r="B821" s="12" t="s">
        <v>3927</v>
      </c>
      <c r="C821" s="12">
        <v>74302258</v>
      </c>
      <c r="D821" s="12" t="s">
        <v>3928</v>
      </c>
      <c r="E821" s="12" t="s">
        <v>2341</v>
      </c>
      <c r="F821" s="12" t="s">
        <v>38</v>
      </c>
      <c r="G821" s="12" t="s">
        <v>49</v>
      </c>
      <c r="H821" s="13">
        <v>60000000</v>
      </c>
      <c r="I821" s="13">
        <v>60000000</v>
      </c>
      <c r="J821" s="14">
        <f>VLOOKUP(C821,[1]Hoja1!$C$4:$E$2840,3,0)</f>
        <v>45078.439120370371</v>
      </c>
      <c r="K821" s="15" t="s">
        <v>54</v>
      </c>
      <c r="L821" s="16">
        <f>VLOOKUP(C821,ACTAS!$D:$L,9,FALSE)</f>
        <v>10</v>
      </c>
    </row>
    <row r="822" spans="1:12" hidden="1">
      <c r="A822" s="11">
        <v>2057</v>
      </c>
      <c r="B822" s="12" t="s">
        <v>3929</v>
      </c>
      <c r="C822" s="12">
        <v>1122128334</v>
      </c>
      <c r="D822" s="12" t="s">
        <v>3930</v>
      </c>
      <c r="E822" s="12" t="s">
        <v>2341</v>
      </c>
      <c r="F822" s="12" t="s">
        <v>38</v>
      </c>
      <c r="G822" s="12" t="s">
        <v>53</v>
      </c>
      <c r="H822" s="13">
        <v>4000000</v>
      </c>
      <c r="I822" s="13">
        <v>4000000</v>
      </c>
      <c r="J822" s="14">
        <f>VLOOKUP(C822,[1]Hoja1!$C$4:$E$2840,3,0)</f>
        <v>45078.439641203702</v>
      </c>
      <c r="K822" s="15" t="s">
        <v>54</v>
      </c>
      <c r="L822" s="16">
        <f>VLOOKUP(C822,ACTAS!$D:$L,9,FALSE)</f>
        <v>9</v>
      </c>
    </row>
    <row r="823" spans="1:12" hidden="1">
      <c r="A823" s="11">
        <v>2058</v>
      </c>
      <c r="B823" s="12" t="s">
        <v>3931</v>
      </c>
      <c r="C823" s="12">
        <v>1082125423</v>
      </c>
      <c r="D823" s="12" t="s">
        <v>3932</v>
      </c>
      <c r="E823" s="12" t="s">
        <v>2341</v>
      </c>
      <c r="F823" s="12" t="s">
        <v>52</v>
      </c>
      <c r="G823" s="12" t="s">
        <v>44</v>
      </c>
      <c r="H823" s="13">
        <v>25000000</v>
      </c>
      <c r="I823" s="13">
        <v>25000000</v>
      </c>
      <c r="J823" s="14">
        <f>VLOOKUP(C823,[1]Hoja1!$C$4:$E$2840,3,0)</f>
        <v>45078.441932870373</v>
      </c>
      <c r="K823" s="15" t="s">
        <v>54</v>
      </c>
      <c r="L823" s="16">
        <f>VLOOKUP(C823,ACTAS!$D:$L,9,FALSE)</f>
        <v>9</v>
      </c>
    </row>
    <row r="824" spans="1:12" hidden="1">
      <c r="A824" s="11">
        <v>2059</v>
      </c>
      <c r="B824" s="12" t="s">
        <v>3933</v>
      </c>
      <c r="C824" s="12">
        <v>1094882110</v>
      </c>
      <c r="D824" s="12" t="s">
        <v>3934</v>
      </c>
      <c r="E824" s="12" t="s">
        <v>2341</v>
      </c>
      <c r="F824" s="12" t="s">
        <v>38</v>
      </c>
      <c r="G824" s="12" t="s">
        <v>44</v>
      </c>
      <c r="H824" s="13">
        <v>19000000</v>
      </c>
      <c r="I824" s="13">
        <v>19000000</v>
      </c>
      <c r="J824" s="14">
        <f>VLOOKUP(C824,[1]Hoja1!$C$4:$E$2840,3,0)</f>
        <v>45078.446400462963</v>
      </c>
      <c r="K824" s="15" t="s">
        <v>54</v>
      </c>
      <c r="L824" s="16">
        <f>VLOOKUP(C824,ACTAS!$D:$L,9,FALSE)</f>
        <v>11</v>
      </c>
    </row>
    <row r="825" spans="1:12" hidden="1">
      <c r="A825" s="11">
        <v>2060</v>
      </c>
      <c r="B825" s="12" t="s">
        <v>3935</v>
      </c>
      <c r="C825" s="12">
        <v>1036676514</v>
      </c>
      <c r="D825" s="12" t="s">
        <v>3936</v>
      </c>
      <c r="E825" s="12" t="s">
        <v>2341</v>
      </c>
      <c r="F825" s="12" t="s">
        <v>38</v>
      </c>
      <c r="G825" s="12" t="s">
        <v>53</v>
      </c>
      <c r="H825" s="13">
        <v>8000000</v>
      </c>
      <c r="I825" s="13">
        <v>8000000</v>
      </c>
      <c r="J825" s="14">
        <f>VLOOKUP(C825,[1]Hoja1!$C$4:$E$2840,3,0)</f>
        <v>45078.446956018517</v>
      </c>
      <c r="K825" s="15" t="s">
        <v>54</v>
      </c>
      <c r="L825" s="16">
        <f>VLOOKUP(C825,ACTAS!$D:$L,9,FALSE)</f>
        <v>10</v>
      </c>
    </row>
    <row r="826" spans="1:12" hidden="1">
      <c r="A826" s="11">
        <v>2061</v>
      </c>
      <c r="B826" s="12" t="s">
        <v>3937</v>
      </c>
      <c r="C826" s="12">
        <v>1121816056</v>
      </c>
      <c r="D826" s="12" t="s">
        <v>3938</v>
      </c>
      <c r="E826" s="12" t="s">
        <v>2341</v>
      </c>
      <c r="F826" s="12" t="s">
        <v>130</v>
      </c>
      <c r="G826" s="12" t="s">
        <v>53</v>
      </c>
      <c r="H826" s="13">
        <v>9000000</v>
      </c>
      <c r="I826" s="13">
        <v>9000000</v>
      </c>
      <c r="J826" s="14">
        <f>VLOOKUP(C826,[1]Hoja1!$C$4:$E$2840,3,0)</f>
        <v>45078.448969907404</v>
      </c>
      <c r="K826" s="15" t="s">
        <v>54</v>
      </c>
      <c r="L826" s="16">
        <f>VLOOKUP(C826,ACTAS!$D:$L,9,FALSE)</f>
        <v>9</v>
      </c>
    </row>
    <row r="827" spans="1:12" hidden="1">
      <c r="A827" s="11">
        <v>2062</v>
      </c>
      <c r="B827" s="12" t="s">
        <v>3939</v>
      </c>
      <c r="C827" s="12">
        <v>1109265797</v>
      </c>
      <c r="D827" s="12" t="s">
        <v>3940</v>
      </c>
      <c r="E827" s="12" t="s">
        <v>2341</v>
      </c>
      <c r="F827" s="12" t="s">
        <v>59</v>
      </c>
      <c r="G827" s="12" t="s">
        <v>44</v>
      </c>
      <c r="H827" s="13">
        <v>64000000</v>
      </c>
      <c r="I827" s="13">
        <v>64000000</v>
      </c>
      <c r="J827" s="14">
        <f>VLOOKUP(C827,[1]Hoja1!$C$4:$E$2840,3,0)</f>
        <v>45078.450300925928</v>
      </c>
      <c r="K827" s="15" t="s">
        <v>54</v>
      </c>
      <c r="L827" s="16">
        <f>VLOOKUP(C827,ACTAS!$D:$L,9,FALSE)</f>
        <v>11</v>
      </c>
    </row>
    <row r="828" spans="1:12" hidden="1">
      <c r="A828" s="11">
        <v>2063</v>
      </c>
      <c r="B828" s="12" t="s">
        <v>3941</v>
      </c>
      <c r="C828" s="12">
        <v>81754121</v>
      </c>
      <c r="D828" s="12" t="s">
        <v>3942</v>
      </c>
      <c r="E828" s="12" t="s">
        <v>2341</v>
      </c>
      <c r="F828" s="12" t="s">
        <v>52</v>
      </c>
      <c r="G828" s="12" t="s">
        <v>44</v>
      </c>
      <c r="H828" s="13">
        <v>44000000</v>
      </c>
      <c r="I828" s="13">
        <v>44000000</v>
      </c>
      <c r="J828" s="14">
        <f>VLOOKUP(C828,[1]Hoja1!$C$4:$E$2840,3,0)</f>
        <v>45078.453287037039</v>
      </c>
      <c r="K828" s="15" t="s">
        <v>54</v>
      </c>
      <c r="L828" s="16">
        <f>VLOOKUP(C828,ACTAS!$D:$L,9,FALSE)</f>
        <v>10</v>
      </c>
    </row>
    <row r="829" spans="1:12" hidden="1">
      <c r="A829" s="11">
        <v>2064</v>
      </c>
      <c r="B829" s="12" t="s">
        <v>3943</v>
      </c>
      <c r="C829" s="12">
        <v>1098751032</v>
      </c>
      <c r="D829" s="12" t="s">
        <v>3944</v>
      </c>
      <c r="E829" s="12" t="s">
        <v>2341</v>
      </c>
      <c r="F829" s="12" t="s">
        <v>52</v>
      </c>
      <c r="G829" s="12" t="s">
        <v>53</v>
      </c>
      <c r="H829" s="13">
        <v>10000000</v>
      </c>
      <c r="I829" s="13">
        <v>10000000</v>
      </c>
      <c r="J829" s="14">
        <f>VLOOKUP(C829,[1]Hoja1!$C$4:$E$2840,3,0)</f>
        <v>45078.460011574076</v>
      </c>
      <c r="K829" s="15" t="s">
        <v>54</v>
      </c>
      <c r="L829" s="16">
        <f>VLOOKUP(C829,ACTAS!$D:$L,9,FALSE)</f>
        <v>9</v>
      </c>
    </row>
    <row r="830" spans="1:12" hidden="1">
      <c r="A830" s="11">
        <v>2065</v>
      </c>
      <c r="B830" s="12" t="s">
        <v>3945</v>
      </c>
      <c r="C830" s="12">
        <v>1064989891</v>
      </c>
      <c r="D830" s="12" t="s">
        <v>3946</v>
      </c>
      <c r="E830" s="12" t="s">
        <v>2341</v>
      </c>
      <c r="F830" s="12" t="s">
        <v>38</v>
      </c>
      <c r="G830" s="12" t="s">
        <v>44</v>
      </c>
      <c r="H830" s="13">
        <v>50000000</v>
      </c>
      <c r="I830" s="13">
        <v>50000000</v>
      </c>
      <c r="J830" s="14">
        <f>VLOOKUP(C830,[1]Hoja1!$C$4:$E$2840,3,0)</f>
        <v>45078.460636574076</v>
      </c>
      <c r="K830" s="15" t="s">
        <v>54</v>
      </c>
      <c r="L830" s="16">
        <f>VLOOKUP(C830,ACTAS!$D:$L,9,FALSE)</f>
        <v>9</v>
      </c>
    </row>
    <row r="831" spans="1:12" ht="24" hidden="1">
      <c r="A831" s="11">
        <v>2066</v>
      </c>
      <c r="B831" s="12" t="s">
        <v>3947</v>
      </c>
      <c r="C831" s="12">
        <v>91110302</v>
      </c>
      <c r="D831" s="12" t="s">
        <v>3948</v>
      </c>
      <c r="E831" s="12" t="s">
        <v>2341</v>
      </c>
      <c r="F831" s="12" t="s">
        <v>48</v>
      </c>
      <c r="G831" s="12" t="s">
        <v>49</v>
      </c>
      <c r="H831" s="13">
        <v>58000000</v>
      </c>
      <c r="I831" s="13">
        <v>58000000</v>
      </c>
      <c r="J831" s="14">
        <f>VLOOKUP(C831,[1]Hoja1!$C$4:$E$2840,3,0)</f>
        <v>45078.461041666669</v>
      </c>
      <c r="K831" s="15" t="s">
        <v>54</v>
      </c>
      <c r="L831" s="16">
        <f>VLOOKUP(C831,ACTAS!$D:$L,9,FALSE)</f>
        <v>11</v>
      </c>
    </row>
    <row r="832" spans="1:12" hidden="1">
      <c r="A832" s="11">
        <v>2067</v>
      </c>
      <c r="B832" s="12" t="s">
        <v>3949</v>
      </c>
      <c r="C832" s="12">
        <v>1058970188</v>
      </c>
      <c r="D832" s="12" t="s">
        <v>3950</v>
      </c>
      <c r="E832" s="12" t="s">
        <v>2341</v>
      </c>
      <c r="F832" s="12" t="s">
        <v>52</v>
      </c>
      <c r="G832" s="12" t="s">
        <v>53</v>
      </c>
      <c r="H832" s="13">
        <v>10000000</v>
      </c>
      <c r="I832" s="13">
        <v>10000000</v>
      </c>
      <c r="J832" s="14">
        <f>VLOOKUP(C832,[1]Hoja1!$C$4:$E$2840,3,0)</f>
        <v>45078.464872685188</v>
      </c>
      <c r="K832" s="15" t="s">
        <v>54</v>
      </c>
      <c r="L832" s="16">
        <f>VLOOKUP(C832,ACTAS!$D:$L,9,FALSE)</f>
        <v>9</v>
      </c>
    </row>
    <row r="833" spans="1:12">
      <c r="A833" s="11">
        <v>2068</v>
      </c>
      <c r="B833" s="12" t="s">
        <v>3951</v>
      </c>
      <c r="C833" s="12">
        <v>74080498</v>
      </c>
      <c r="D833" s="12" t="s">
        <v>3952</v>
      </c>
      <c r="E833" s="12" t="s">
        <v>2341</v>
      </c>
      <c r="F833" s="12" t="s">
        <v>59</v>
      </c>
      <c r="G833" s="12" t="s">
        <v>44</v>
      </c>
      <c r="H833" s="13">
        <v>80000000</v>
      </c>
      <c r="I833" s="13">
        <v>80000000</v>
      </c>
      <c r="J833" s="14">
        <f>VLOOKUP(C833,[1]Hoja1!$C$4:$E$2840,3,0)</f>
        <v>45078.467106481483</v>
      </c>
      <c r="K833" s="15" t="s">
        <v>54</v>
      </c>
      <c r="L833" s="16">
        <f>VLOOKUP(C833,ACTAS!$D:$L,9,FALSE)</f>
        <v>11</v>
      </c>
    </row>
    <row r="834" spans="1:12" hidden="1">
      <c r="A834" s="11">
        <v>2069</v>
      </c>
      <c r="B834" s="12" t="s">
        <v>3953</v>
      </c>
      <c r="C834" s="12">
        <v>1122784150</v>
      </c>
      <c r="D834" s="12" t="s">
        <v>3954</v>
      </c>
      <c r="E834" s="12" t="s">
        <v>2341</v>
      </c>
      <c r="F834" s="12" t="s">
        <v>52</v>
      </c>
      <c r="G834" s="12" t="s">
        <v>53</v>
      </c>
      <c r="H834" s="13">
        <v>10000000</v>
      </c>
      <c r="I834" s="13">
        <v>10000000</v>
      </c>
      <c r="J834" s="14">
        <f>VLOOKUP(C834,[1]Hoja1!$C$4:$E$2840,3,0)</f>
        <v>45078.473344907405</v>
      </c>
      <c r="K834" s="15" t="s">
        <v>54</v>
      </c>
      <c r="L834" s="16">
        <f>VLOOKUP(C834,ACTAS!$D:$L,9,FALSE)</f>
        <v>9</v>
      </c>
    </row>
    <row r="835" spans="1:12" hidden="1">
      <c r="A835" s="11">
        <v>2070</v>
      </c>
      <c r="B835" s="12" t="s">
        <v>3955</v>
      </c>
      <c r="C835" s="12">
        <v>1016018852</v>
      </c>
      <c r="D835" s="12" t="s">
        <v>3956</v>
      </c>
      <c r="E835" s="12" t="s">
        <v>2341</v>
      </c>
      <c r="F835" s="12" t="s">
        <v>38</v>
      </c>
      <c r="G835" s="12" t="s">
        <v>44</v>
      </c>
      <c r="H835" s="13">
        <v>11000000</v>
      </c>
      <c r="I835" s="13">
        <v>11000000</v>
      </c>
      <c r="J835" s="14">
        <f>VLOOKUP(C835,[1]Hoja1!$C$4:$E$2840,3,0)</f>
        <v>45078.478877314818</v>
      </c>
      <c r="K835" s="15" t="s">
        <v>54</v>
      </c>
      <c r="L835" s="16">
        <f>VLOOKUP(C835,ACTAS!$D:$L,9,FALSE)</f>
        <v>10</v>
      </c>
    </row>
    <row r="836" spans="1:12" hidden="1">
      <c r="A836" s="11">
        <v>2071</v>
      </c>
      <c r="B836" s="12" t="s">
        <v>3957</v>
      </c>
      <c r="C836" s="12">
        <v>1101754546</v>
      </c>
      <c r="D836" s="12" t="s">
        <v>3958</v>
      </c>
      <c r="E836" s="12" t="s">
        <v>2341</v>
      </c>
      <c r="F836" s="12" t="s">
        <v>52</v>
      </c>
      <c r="G836" s="12" t="s">
        <v>44</v>
      </c>
      <c r="H836" s="13">
        <v>20000000</v>
      </c>
      <c r="I836" s="13">
        <v>20000000</v>
      </c>
      <c r="J836" s="14">
        <f>VLOOKUP(C836,[1]Hoja1!$C$4:$E$2840,3,0)</f>
        <v>45078.486168981479</v>
      </c>
      <c r="K836" s="15" t="s">
        <v>54</v>
      </c>
      <c r="L836" s="16">
        <f>VLOOKUP(C836,ACTAS!$D:$L,9,FALSE)</f>
        <v>10</v>
      </c>
    </row>
    <row r="837" spans="1:12" hidden="1">
      <c r="A837" s="11">
        <v>2072</v>
      </c>
      <c r="B837" s="12" t="s">
        <v>3959</v>
      </c>
      <c r="C837" s="12">
        <v>1075215974</v>
      </c>
      <c r="D837" s="12" t="s">
        <v>3960</v>
      </c>
      <c r="E837" s="12" t="s">
        <v>2341</v>
      </c>
      <c r="F837" s="12" t="s">
        <v>59</v>
      </c>
      <c r="G837" s="12" t="s">
        <v>44</v>
      </c>
      <c r="H837" s="13">
        <v>30000000</v>
      </c>
      <c r="I837" s="13">
        <v>30000000</v>
      </c>
      <c r="J837" s="14">
        <f>VLOOKUP(C837,[1]Hoja1!$C$4:$E$2840,3,0)</f>
        <v>45078.488854166666</v>
      </c>
      <c r="K837" s="15" t="s">
        <v>54</v>
      </c>
      <c r="L837" s="16">
        <f>VLOOKUP(C837,ACTAS!$D:$L,9,FALSE)</f>
        <v>10</v>
      </c>
    </row>
    <row r="838" spans="1:12" hidden="1">
      <c r="A838" s="11">
        <v>2073</v>
      </c>
      <c r="B838" s="12" t="s">
        <v>3961</v>
      </c>
      <c r="C838" s="12">
        <v>1086548003</v>
      </c>
      <c r="D838" s="12" t="s">
        <v>3962</v>
      </c>
      <c r="E838" s="12" t="s">
        <v>2341</v>
      </c>
      <c r="F838" s="12" t="s">
        <v>59</v>
      </c>
      <c r="G838" s="12" t="s">
        <v>44</v>
      </c>
      <c r="H838" s="13">
        <v>83000000</v>
      </c>
      <c r="I838" s="13">
        <v>83000000</v>
      </c>
      <c r="J838" s="14">
        <f>VLOOKUP(C838,[1]Hoja1!$C$4:$E$2840,3,0)</f>
        <v>45078.500277777777</v>
      </c>
      <c r="K838" s="15" t="s">
        <v>54</v>
      </c>
      <c r="L838" s="16">
        <f>VLOOKUP(C838,ACTAS!$D:$L,9,FALSE)</f>
        <v>11</v>
      </c>
    </row>
    <row r="839" spans="1:12" hidden="1">
      <c r="A839" s="11">
        <v>2074</v>
      </c>
      <c r="B839" s="12" t="s">
        <v>3963</v>
      </c>
      <c r="C839" s="12">
        <v>1121876739</v>
      </c>
      <c r="D839" s="12" t="s">
        <v>3964</v>
      </c>
      <c r="E839" s="12" t="s">
        <v>2341</v>
      </c>
      <c r="F839" s="12" t="s">
        <v>38</v>
      </c>
      <c r="G839" s="12" t="s">
        <v>53</v>
      </c>
      <c r="H839" s="13">
        <v>6000000</v>
      </c>
      <c r="I839" s="13">
        <v>6000000</v>
      </c>
      <c r="J839" s="14">
        <f>VLOOKUP(C839,[1]Hoja1!$C$4:$E$2840,3,0)</f>
        <v>45078.516481481478</v>
      </c>
      <c r="K839" s="15" t="s">
        <v>54</v>
      </c>
      <c r="L839" s="16">
        <f>VLOOKUP(C839,ACTAS!$D:$L,9,FALSE)</f>
        <v>9</v>
      </c>
    </row>
    <row r="840" spans="1:12" hidden="1">
      <c r="A840" s="11">
        <v>2075</v>
      </c>
      <c r="B840" s="12" t="s">
        <v>3965</v>
      </c>
      <c r="C840" s="12">
        <v>63561427</v>
      </c>
      <c r="D840" s="12" t="s">
        <v>3966</v>
      </c>
      <c r="E840" s="12" t="s">
        <v>2341</v>
      </c>
      <c r="F840" s="12" t="s">
        <v>38</v>
      </c>
      <c r="G840" s="12" t="s">
        <v>44</v>
      </c>
      <c r="H840" s="13">
        <v>40000000</v>
      </c>
      <c r="I840" s="13">
        <v>40000000</v>
      </c>
      <c r="J840" s="14">
        <f>VLOOKUP(C840,[1]Hoja1!$C$4:$E$2840,3,0)</f>
        <v>45078.615879629629</v>
      </c>
      <c r="K840" s="15" t="s">
        <v>54</v>
      </c>
      <c r="L840" s="16">
        <f>VLOOKUP(C840,ACTAS!$D:$L,9,FALSE)</f>
        <v>10</v>
      </c>
    </row>
    <row r="841" spans="1:12" hidden="1">
      <c r="A841" s="11">
        <v>2076</v>
      </c>
      <c r="B841" s="12" t="s">
        <v>3967</v>
      </c>
      <c r="C841" s="12">
        <v>1049627883</v>
      </c>
      <c r="D841" s="12" t="s">
        <v>3968</v>
      </c>
      <c r="E841" s="12" t="s">
        <v>2341</v>
      </c>
      <c r="F841" s="12" t="s">
        <v>38</v>
      </c>
      <c r="G841" s="12" t="s">
        <v>44</v>
      </c>
      <c r="H841" s="13">
        <v>85000000</v>
      </c>
      <c r="I841" s="13">
        <v>85000000</v>
      </c>
      <c r="J841" s="14">
        <f>VLOOKUP(C841,[1]Hoja1!$C$4:$E$2840,3,0)</f>
        <v>45078.629710648151</v>
      </c>
      <c r="K841" s="15" t="s">
        <v>54</v>
      </c>
      <c r="L841" s="16">
        <f>VLOOKUP(C841,ACTAS!$D:$L,9,FALSE)</f>
        <v>10</v>
      </c>
    </row>
    <row r="842" spans="1:12" hidden="1">
      <c r="A842" s="11">
        <v>2077</v>
      </c>
      <c r="B842" s="12" t="s">
        <v>3969</v>
      </c>
      <c r="C842" s="12">
        <v>1090435322</v>
      </c>
      <c r="D842" s="12" t="s">
        <v>3970</v>
      </c>
      <c r="E842" s="12" t="s">
        <v>2341</v>
      </c>
      <c r="F842" s="12" t="s">
        <v>38</v>
      </c>
      <c r="G842" s="12" t="s">
        <v>44</v>
      </c>
      <c r="H842" s="13">
        <v>40000000</v>
      </c>
      <c r="I842" s="13">
        <v>40000000</v>
      </c>
      <c r="J842" s="14">
        <f>VLOOKUP(C842,[1]Hoja1!$C$4:$E$2840,3,0)</f>
        <v>45078.636655092596</v>
      </c>
      <c r="K842" s="15" t="s">
        <v>54</v>
      </c>
      <c r="L842" s="16">
        <f>VLOOKUP(C842,ACTAS!$D:$L,9,FALSE)</f>
        <v>10</v>
      </c>
    </row>
    <row r="843" spans="1:12" hidden="1">
      <c r="A843" s="11">
        <v>2078</v>
      </c>
      <c r="B843" s="12" t="s">
        <v>3971</v>
      </c>
      <c r="C843" s="12">
        <v>80902841</v>
      </c>
      <c r="D843" s="12" t="s">
        <v>3972</v>
      </c>
      <c r="E843" s="12" t="s">
        <v>2341</v>
      </c>
      <c r="F843" s="12" t="s">
        <v>52</v>
      </c>
      <c r="G843" s="12" t="s">
        <v>44</v>
      </c>
      <c r="H843" s="13">
        <v>110000000</v>
      </c>
      <c r="I843" s="13">
        <v>110000000</v>
      </c>
      <c r="J843" s="14">
        <f>VLOOKUP(C843,[1]Hoja1!$C$4:$E$2840,3,0)</f>
        <v>45078.643310185187</v>
      </c>
      <c r="K843" s="15" t="s">
        <v>54</v>
      </c>
      <c r="L843" s="16">
        <f>VLOOKUP(C843,ACTAS!$D:$L,9,FALSE)</f>
        <v>10</v>
      </c>
    </row>
    <row r="844" spans="1:12" ht="24" hidden="1">
      <c r="A844" s="11">
        <v>2079</v>
      </c>
      <c r="B844" s="12" t="s">
        <v>3973</v>
      </c>
      <c r="C844" s="12">
        <v>88157477</v>
      </c>
      <c r="D844" s="12" t="s">
        <v>3974</v>
      </c>
      <c r="E844" s="12" t="s">
        <v>2341</v>
      </c>
      <c r="F844" s="12" t="s">
        <v>59</v>
      </c>
      <c r="G844" s="12" t="s">
        <v>49</v>
      </c>
      <c r="H844" s="13">
        <v>100000000</v>
      </c>
      <c r="I844" s="13">
        <v>100000000</v>
      </c>
      <c r="J844" s="14">
        <f>VLOOKUP(C844,[1]Hoja1!$C$4:$E$2840,3,0)</f>
        <v>45100.700879629629</v>
      </c>
      <c r="K844" s="15" t="s">
        <v>54</v>
      </c>
      <c r="L844" s="16">
        <f>VLOOKUP(C844,ACTAS!$D:$L,9,FALSE)</f>
        <v>10</v>
      </c>
    </row>
    <row r="845" spans="1:12" hidden="1">
      <c r="A845" s="11">
        <v>2080</v>
      </c>
      <c r="B845" s="12" t="s">
        <v>3975</v>
      </c>
      <c r="C845" s="12">
        <v>1088271743</v>
      </c>
      <c r="D845" s="12" t="s">
        <v>3976</v>
      </c>
      <c r="E845" s="12" t="s">
        <v>2341</v>
      </c>
      <c r="F845" s="12" t="s">
        <v>52</v>
      </c>
      <c r="G845" s="12" t="s">
        <v>44</v>
      </c>
      <c r="H845" s="13">
        <v>35000000</v>
      </c>
      <c r="I845" s="13">
        <v>35000000</v>
      </c>
      <c r="J845" s="14">
        <f>VLOOKUP(C845,[1]Hoja1!$C$4:$E$2840,3,0)</f>
        <v>45112.686539351853</v>
      </c>
      <c r="K845" s="15" t="s">
        <v>54</v>
      </c>
      <c r="L845" s="16">
        <f>VLOOKUP(C845,ACTAS!$D:$L,9,FALSE)</f>
        <v>10</v>
      </c>
    </row>
    <row r="846" spans="1:12" ht="24" hidden="1">
      <c r="A846" s="11">
        <v>2081</v>
      </c>
      <c r="B846" s="12" t="s">
        <v>3977</v>
      </c>
      <c r="C846" s="12">
        <v>52712590</v>
      </c>
      <c r="D846" s="12" t="s">
        <v>3978</v>
      </c>
      <c r="E846" s="12" t="s">
        <v>2341</v>
      </c>
      <c r="F846" s="12" t="s">
        <v>52</v>
      </c>
      <c r="G846" s="12" t="s">
        <v>49</v>
      </c>
      <c r="H846" s="13">
        <v>150000000</v>
      </c>
      <c r="I846" s="13">
        <v>150000000</v>
      </c>
      <c r="J846" s="14">
        <f>VLOOKUP(C846,[1]Hoja1!$C$4:$E$2840,3,0)</f>
        <v>45121.704837962963</v>
      </c>
      <c r="K846" s="15" t="s">
        <v>54</v>
      </c>
      <c r="L846" s="16">
        <f>VLOOKUP(C846,ACTAS!$D:$L,9,FALSE)</f>
        <v>11</v>
      </c>
    </row>
    <row r="847" spans="1:12" ht="24" hidden="1">
      <c r="A847" s="11">
        <v>2082</v>
      </c>
      <c r="B847" s="12" t="s">
        <v>3979</v>
      </c>
      <c r="C847" s="12">
        <v>82392520</v>
      </c>
      <c r="D847" s="12" t="s">
        <v>3980</v>
      </c>
      <c r="E847" s="12" t="s">
        <v>2341</v>
      </c>
      <c r="F847" s="12" t="s">
        <v>38</v>
      </c>
      <c r="G847" s="12" t="s">
        <v>49</v>
      </c>
      <c r="H847" s="13">
        <v>150000000</v>
      </c>
      <c r="I847" s="13">
        <v>150000000</v>
      </c>
      <c r="J847" s="14">
        <f>VLOOKUP(C847,[1]Hoja1!$C$4:$E$2840,3,0)</f>
        <v>45121.711238425924</v>
      </c>
      <c r="K847" s="15" t="s">
        <v>54</v>
      </c>
      <c r="L847" s="16">
        <f>VLOOKUP(C847,ACTAS!$D:$L,9,FALSE)</f>
        <v>11</v>
      </c>
    </row>
    <row r="848" spans="1:12" hidden="1">
      <c r="A848" s="11">
        <v>2083</v>
      </c>
      <c r="B848" s="12" t="s">
        <v>3981</v>
      </c>
      <c r="C848" s="12">
        <v>3033563</v>
      </c>
      <c r="D848" s="12" t="s">
        <v>566</v>
      </c>
      <c r="E848" s="12" t="s">
        <v>2341</v>
      </c>
      <c r="F848" s="12" t="s">
        <v>38</v>
      </c>
      <c r="G848" s="12" t="s">
        <v>53</v>
      </c>
      <c r="H848" s="13">
        <v>10000000</v>
      </c>
      <c r="I848" s="13">
        <v>10000000</v>
      </c>
      <c r="J848" s="14">
        <f>VLOOKUP(C848,[1]Hoja1!$C$4:$E$2840,3,0)</f>
        <v>45078.324525462966</v>
      </c>
      <c r="K848" s="15" t="s">
        <v>84</v>
      </c>
      <c r="L848" s="16">
        <f>VLOOKUP(C848,ACTAS!$D:$L,9,FALSE)</f>
        <v>12</v>
      </c>
    </row>
    <row r="849" spans="1:12" ht="24" hidden="1">
      <c r="A849" s="11">
        <v>2084</v>
      </c>
      <c r="B849" s="12" t="s">
        <v>3982</v>
      </c>
      <c r="C849" s="12">
        <v>79810532</v>
      </c>
      <c r="D849" s="12" t="s">
        <v>3457</v>
      </c>
      <c r="E849" s="12" t="s">
        <v>2341</v>
      </c>
      <c r="F849" s="12" t="s">
        <v>38</v>
      </c>
      <c r="G849" s="12" t="s">
        <v>106</v>
      </c>
      <c r="H849" s="13">
        <v>6500000</v>
      </c>
      <c r="I849" s="13">
        <v>6500000</v>
      </c>
      <c r="J849" s="14">
        <f>VLOOKUP(C849,[1]Hoja1!$C$4:$E$2840,3,0)</f>
        <v>45078.338819444441</v>
      </c>
      <c r="K849" s="15" t="s">
        <v>54</v>
      </c>
      <c r="L849" s="16">
        <f>VLOOKUP(C849,ACTAS!$D:$L,9,FALSE)</f>
        <v>10</v>
      </c>
    </row>
    <row r="850" spans="1:12" hidden="1">
      <c r="A850" s="11">
        <v>2085</v>
      </c>
      <c r="B850" s="12" t="s">
        <v>3983</v>
      </c>
      <c r="C850" s="12">
        <v>1080932585</v>
      </c>
      <c r="D850" s="12" t="s">
        <v>3984</v>
      </c>
      <c r="E850" s="12" t="s">
        <v>2341</v>
      </c>
      <c r="F850" s="12" t="s">
        <v>38</v>
      </c>
      <c r="G850" s="12" t="s">
        <v>127</v>
      </c>
      <c r="H850" s="13">
        <v>3500000</v>
      </c>
      <c r="I850" s="13">
        <v>3500000</v>
      </c>
      <c r="J850" s="14">
        <f>VLOOKUP(C850,[1]Hoja1!$C$4:$E$2840,3,0)</f>
        <v>45222.378333333334</v>
      </c>
      <c r="K850" s="15" t="s">
        <v>40</v>
      </c>
      <c r="L850" s="16">
        <f>VLOOKUP(C850,ACTAS!$D:$L,9,FALSE)</f>
        <v>12</v>
      </c>
    </row>
    <row r="851" spans="1:12" hidden="1">
      <c r="A851" s="11">
        <v>2086</v>
      </c>
      <c r="B851" s="12" t="s">
        <v>3985</v>
      </c>
      <c r="C851" s="12">
        <v>7180385</v>
      </c>
      <c r="D851" s="12" t="s">
        <v>3986</v>
      </c>
      <c r="E851" s="12" t="s">
        <v>2341</v>
      </c>
      <c r="F851" s="12" t="s">
        <v>38</v>
      </c>
      <c r="G851" s="12" t="s">
        <v>53</v>
      </c>
      <c r="H851" s="13">
        <v>10000000</v>
      </c>
      <c r="I851" s="13">
        <v>10000000</v>
      </c>
      <c r="J851" s="14">
        <f>VLOOKUP(C851,[1]Hoja1!$C$4:$E$2840,3,0)</f>
        <v>45222.38003472222</v>
      </c>
      <c r="K851" s="15" t="s">
        <v>54</v>
      </c>
      <c r="L851" s="16">
        <f>VLOOKUP(C851,ACTAS!$D:$L,9,FALSE)</f>
        <v>12</v>
      </c>
    </row>
    <row r="852" spans="1:12" hidden="1">
      <c r="A852" s="11">
        <v>2087</v>
      </c>
      <c r="B852" s="12" t="s">
        <v>3987</v>
      </c>
      <c r="C852" s="12">
        <v>79382564</v>
      </c>
      <c r="D852" s="12" t="s">
        <v>3988</v>
      </c>
      <c r="E852" s="12" t="s">
        <v>2341</v>
      </c>
      <c r="F852" s="12" t="s">
        <v>165</v>
      </c>
      <c r="G852" s="12" t="s">
        <v>53</v>
      </c>
      <c r="H852" s="13">
        <v>6500000</v>
      </c>
      <c r="I852" s="13">
        <v>6500000</v>
      </c>
      <c r="J852" s="14">
        <f>VLOOKUP(C852,[1]Hoja1!$C$4:$E$2840,3,0)</f>
        <v>45222.380104166667</v>
      </c>
      <c r="K852" s="15" t="s">
        <v>45</v>
      </c>
      <c r="L852" s="16">
        <f>VLOOKUP(C852,ACTAS!$D:$L,9,FALSE)</f>
        <v>12</v>
      </c>
    </row>
    <row r="853" spans="1:12" hidden="1">
      <c r="A853" s="11">
        <v>2088</v>
      </c>
      <c r="B853" s="12" t="s">
        <v>3989</v>
      </c>
      <c r="C853" s="12">
        <v>1020723476</v>
      </c>
      <c r="D853" s="12" t="s">
        <v>3990</v>
      </c>
      <c r="E853" s="12" t="s">
        <v>2341</v>
      </c>
      <c r="F853" s="12" t="s">
        <v>38</v>
      </c>
      <c r="G853" s="12" t="s">
        <v>53</v>
      </c>
      <c r="H853" s="13">
        <v>10000000</v>
      </c>
      <c r="I853" s="13">
        <v>10000000</v>
      </c>
      <c r="J853" s="14">
        <f>VLOOKUP(C853,[1]Hoja1!$C$4:$E$2840,3,0)</f>
        <v>45222.380393518521</v>
      </c>
      <c r="K853" s="15" t="s">
        <v>54</v>
      </c>
      <c r="L853" s="16">
        <f>VLOOKUP(C853,ACTAS!$D:$L,9,FALSE)</f>
        <v>12</v>
      </c>
    </row>
    <row r="854" spans="1:12" hidden="1">
      <c r="A854" s="11">
        <v>2089</v>
      </c>
      <c r="B854" s="12" t="s">
        <v>3991</v>
      </c>
      <c r="C854" s="12">
        <v>51679793</v>
      </c>
      <c r="D854" s="12" t="s">
        <v>847</v>
      </c>
      <c r="E854" s="12" t="s">
        <v>2341</v>
      </c>
      <c r="F854" s="12" t="s">
        <v>73</v>
      </c>
      <c r="G854" s="12" t="s">
        <v>53</v>
      </c>
      <c r="H854" s="13">
        <v>10000000</v>
      </c>
      <c r="I854" s="13">
        <v>10000000</v>
      </c>
      <c r="J854" s="14">
        <f>VLOOKUP(C854,[1]Hoja1!$C$4:$E$2840,3,0)</f>
        <v>45078.367094907408</v>
      </c>
      <c r="K854" s="15" t="s">
        <v>84</v>
      </c>
      <c r="L854" s="16">
        <f>VLOOKUP(C854,ACTAS!$D:$L,9,FALSE)</f>
        <v>12</v>
      </c>
    </row>
    <row r="855" spans="1:12" hidden="1">
      <c r="A855" s="11">
        <v>2090</v>
      </c>
      <c r="B855" s="12" t="s">
        <v>3992</v>
      </c>
      <c r="C855" s="12">
        <v>52559784</v>
      </c>
      <c r="D855" s="12" t="s">
        <v>3993</v>
      </c>
      <c r="E855" s="12" t="s">
        <v>2341</v>
      </c>
      <c r="F855" s="12" t="s">
        <v>38</v>
      </c>
      <c r="G855" s="12" t="s">
        <v>127</v>
      </c>
      <c r="H855" s="13">
        <v>10000000</v>
      </c>
      <c r="I855" s="13">
        <v>10000000</v>
      </c>
      <c r="J855" s="14">
        <f>VLOOKUP(C855,[1]Hoja1!$C$4:$E$2840,3,0)</f>
        <v>45222.380671296298</v>
      </c>
      <c r="K855" s="15" t="s">
        <v>40</v>
      </c>
      <c r="L855" s="16">
        <f>VLOOKUP(C855,ACTAS!$D:$L,9,FALSE)</f>
        <v>12</v>
      </c>
    </row>
    <row r="856" spans="1:12" hidden="1">
      <c r="A856" s="11">
        <v>2091</v>
      </c>
      <c r="B856" s="12" t="s">
        <v>3994</v>
      </c>
      <c r="C856" s="12">
        <v>1017130705</v>
      </c>
      <c r="D856" s="12" t="s">
        <v>3995</v>
      </c>
      <c r="E856" s="12" t="s">
        <v>2341</v>
      </c>
      <c r="F856" s="12" t="s">
        <v>130</v>
      </c>
      <c r="G856" s="12" t="s">
        <v>53</v>
      </c>
      <c r="H856" s="13">
        <v>5000000</v>
      </c>
      <c r="I856" s="13">
        <v>5000000</v>
      </c>
      <c r="J856" s="14">
        <f>VLOOKUP(C856,[1]Hoja1!$C$4:$E$2840,3,0)</f>
        <v>45222.380694444444</v>
      </c>
      <c r="K856" s="15" t="s">
        <v>54</v>
      </c>
      <c r="L856" s="16">
        <f>VLOOKUP(C856,ACTAS!$D:$L,9,FALSE)</f>
        <v>14</v>
      </c>
    </row>
    <row r="857" spans="1:12" hidden="1">
      <c r="A857" s="11">
        <v>2092</v>
      </c>
      <c r="B857" s="12" t="s">
        <v>3996</v>
      </c>
      <c r="C857" s="12">
        <v>1055312919</v>
      </c>
      <c r="D857" s="12" t="s">
        <v>3997</v>
      </c>
      <c r="E857" s="12" t="s">
        <v>2341</v>
      </c>
      <c r="F857" s="12" t="s">
        <v>38</v>
      </c>
      <c r="G857" s="12" t="s">
        <v>53</v>
      </c>
      <c r="H857" s="13">
        <v>10000000</v>
      </c>
      <c r="I857" s="13">
        <v>10000000</v>
      </c>
      <c r="J857" s="14">
        <f>VLOOKUP(C857,[1]Hoja1!$C$4:$E$2840,3,0)</f>
        <v>45222.381226851852</v>
      </c>
      <c r="K857" s="15" t="s">
        <v>54</v>
      </c>
      <c r="L857" s="16">
        <f>VLOOKUP(C857,ACTAS!$D:$L,9,FALSE)</f>
        <v>12</v>
      </c>
    </row>
    <row r="858" spans="1:12" hidden="1">
      <c r="A858" s="11">
        <v>2093</v>
      </c>
      <c r="B858" s="12" t="s">
        <v>3998</v>
      </c>
      <c r="C858" s="12">
        <v>37555772</v>
      </c>
      <c r="D858" s="12" t="s">
        <v>660</v>
      </c>
      <c r="E858" s="12" t="s">
        <v>2341</v>
      </c>
      <c r="F858" s="12" t="s">
        <v>38</v>
      </c>
      <c r="G858" s="12" t="s">
        <v>53</v>
      </c>
      <c r="H858" s="13">
        <v>5500000</v>
      </c>
      <c r="I858" s="13">
        <v>5500000</v>
      </c>
      <c r="J858" s="14">
        <f>VLOOKUP(C858,[1]Hoja1!$C$4:$E$2840,3,0)</f>
        <v>45078.348229166666</v>
      </c>
      <c r="K858" s="15" t="s">
        <v>45</v>
      </c>
      <c r="L858" s="16">
        <f>VLOOKUP(C858,ACTAS!$D:$L,9,FALSE)</f>
        <v>12</v>
      </c>
    </row>
    <row r="859" spans="1:12" hidden="1">
      <c r="A859" s="11">
        <v>2094</v>
      </c>
      <c r="B859" s="12" t="s">
        <v>3999</v>
      </c>
      <c r="C859" s="12">
        <v>2989561</v>
      </c>
      <c r="D859" s="12" t="s">
        <v>4000</v>
      </c>
      <c r="E859" s="12" t="s">
        <v>2341</v>
      </c>
      <c r="F859" s="12" t="s">
        <v>52</v>
      </c>
      <c r="G859" s="12" t="s">
        <v>53</v>
      </c>
      <c r="H859" s="13">
        <v>10000000</v>
      </c>
      <c r="I859" s="13">
        <v>10000000</v>
      </c>
      <c r="J859" s="14">
        <f>VLOOKUP(C859,[1]Hoja1!$C$4:$E$2840,3,0)</f>
        <v>45222.381585648145</v>
      </c>
      <c r="K859" s="15" t="s">
        <v>54</v>
      </c>
      <c r="L859" s="16">
        <f>VLOOKUP(C859,ACTAS!$D:$L,9,FALSE)</f>
        <v>12</v>
      </c>
    </row>
    <row r="860" spans="1:12" hidden="1">
      <c r="A860" s="11">
        <v>2095</v>
      </c>
      <c r="B860" s="12" t="s">
        <v>4001</v>
      </c>
      <c r="C860" s="12">
        <v>1101782373</v>
      </c>
      <c r="D860" s="12" t="s">
        <v>4002</v>
      </c>
      <c r="E860" s="12" t="s">
        <v>2341</v>
      </c>
      <c r="F860" s="12" t="s">
        <v>52</v>
      </c>
      <c r="G860" s="12" t="s">
        <v>53</v>
      </c>
      <c r="H860" s="13">
        <v>8000000</v>
      </c>
      <c r="I860" s="13">
        <v>8000000</v>
      </c>
      <c r="J860" s="14">
        <f>VLOOKUP(C860,[1]Hoja1!$C$4:$E$2840,3,0)</f>
        <v>45222.381655092591</v>
      </c>
      <c r="K860" s="15" t="s">
        <v>54</v>
      </c>
      <c r="L860" s="16">
        <f>VLOOKUP(C860,ACTAS!$D:$L,9,FALSE)</f>
        <v>12</v>
      </c>
    </row>
    <row r="861" spans="1:12" hidden="1">
      <c r="A861" s="11">
        <v>2096</v>
      </c>
      <c r="B861" s="12" t="s">
        <v>4003</v>
      </c>
      <c r="C861" s="12">
        <v>41753379</v>
      </c>
      <c r="D861" s="12" t="s">
        <v>845</v>
      </c>
      <c r="E861" s="12" t="s">
        <v>2341</v>
      </c>
      <c r="F861" s="12" t="s">
        <v>48</v>
      </c>
      <c r="G861" s="12" t="s">
        <v>53</v>
      </c>
      <c r="H861" s="13">
        <v>10000000</v>
      </c>
      <c r="I861" s="13">
        <v>10000000</v>
      </c>
      <c r="J861" s="14">
        <f>VLOOKUP(C861,[1]Hoja1!$C$4:$E$2840,3,0)</f>
        <v>45078.367048611108</v>
      </c>
      <c r="K861" s="15" t="s">
        <v>84</v>
      </c>
      <c r="L861" s="16">
        <f>VLOOKUP(C861,ACTAS!$D:$L,9,FALSE)</f>
        <v>12</v>
      </c>
    </row>
    <row r="862" spans="1:12" hidden="1">
      <c r="A862" s="11">
        <v>2097</v>
      </c>
      <c r="B862" s="12" t="s">
        <v>4004</v>
      </c>
      <c r="C862" s="12">
        <v>1110532848</v>
      </c>
      <c r="D862" s="12" t="s">
        <v>3804</v>
      </c>
      <c r="E862" s="12" t="s">
        <v>2341</v>
      </c>
      <c r="F862" s="12" t="s">
        <v>38</v>
      </c>
      <c r="G862" s="12" t="s">
        <v>53</v>
      </c>
      <c r="H862" s="13">
        <v>4500000</v>
      </c>
      <c r="I862" s="13">
        <v>4500000</v>
      </c>
      <c r="J862" s="14">
        <f>VLOOKUP(C862,[1]Hoja1!$C$4:$E$2840,3,0)</f>
        <v>45078.40016203704</v>
      </c>
      <c r="K862" s="15" t="s">
        <v>54</v>
      </c>
      <c r="L862" s="16">
        <f>VLOOKUP(C862,ACTAS!$D:$L,9,FALSE)</f>
        <v>9</v>
      </c>
    </row>
    <row r="863" spans="1:12" hidden="1">
      <c r="A863" s="11">
        <v>2098</v>
      </c>
      <c r="B863" s="12" t="s">
        <v>4005</v>
      </c>
      <c r="C863" s="12">
        <v>3174325</v>
      </c>
      <c r="D863" s="12" t="s">
        <v>4006</v>
      </c>
      <c r="E863" s="12" t="s">
        <v>2341</v>
      </c>
      <c r="F863" s="12" t="s">
        <v>48</v>
      </c>
      <c r="G863" s="12" t="s">
        <v>53</v>
      </c>
      <c r="H863" s="13">
        <v>1000000</v>
      </c>
      <c r="I863" s="13">
        <v>1000000</v>
      </c>
      <c r="J863" s="14">
        <f>VLOOKUP(C863,[1]Hoja1!$C$4:$E$2840,3,0)</f>
        <v>45222.382268518515</v>
      </c>
      <c r="K863" s="15" t="s">
        <v>45</v>
      </c>
      <c r="L863" s="16">
        <f>VLOOKUP(C863,ACTAS!$D:$L,9,FALSE)</f>
        <v>12</v>
      </c>
    </row>
    <row r="864" spans="1:12" hidden="1">
      <c r="A864" s="11">
        <v>2099</v>
      </c>
      <c r="B864" s="12" t="s">
        <v>4007</v>
      </c>
      <c r="C864" s="12">
        <v>43191497</v>
      </c>
      <c r="D864" s="12" t="s">
        <v>4008</v>
      </c>
      <c r="E864" s="12" t="s">
        <v>2341</v>
      </c>
      <c r="F864" s="12" t="s">
        <v>38</v>
      </c>
      <c r="G864" s="12" t="s">
        <v>53</v>
      </c>
      <c r="H864" s="13">
        <v>8000000</v>
      </c>
      <c r="I864" s="13">
        <v>8000000</v>
      </c>
      <c r="J864" s="14">
        <f>VLOOKUP(C864,[1]Hoja1!$C$4:$E$2840,3,0)</f>
        <v>45222.382418981484</v>
      </c>
      <c r="K864" s="15" t="s">
        <v>54</v>
      </c>
      <c r="L864" s="16">
        <f>VLOOKUP(C864,ACTAS!$D:$L,9,FALSE)</f>
        <v>12</v>
      </c>
    </row>
    <row r="865" spans="1:12" hidden="1">
      <c r="A865" s="11">
        <v>2100</v>
      </c>
      <c r="B865" s="12" t="s">
        <v>4009</v>
      </c>
      <c r="C865" s="12">
        <v>7320160</v>
      </c>
      <c r="D865" s="12" t="s">
        <v>576</v>
      </c>
      <c r="E865" s="12" t="s">
        <v>2341</v>
      </c>
      <c r="F865" s="12" t="s">
        <v>52</v>
      </c>
      <c r="G865" s="12" t="s">
        <v>53</v>
      </c>
      <c r="H865" s="13">
        <v>10000000</v>
      </c>
      <c r="I865" s="13">
        <v>10000000</v>
      </c>
      <c r="J865" s="14">
        <f>VLOOKUP(C865,[1]Hoja1!$C$4:$E$2840,3,0)</f>
        <v>45078.328310185185</v>
      </c>
      <c r="K865" s="15" t="s">
        <v>54</v>
      </c>
      <c r="L865" s="16">
        <f>VLOOKUP(C865,ACTAS!$D:$L,9,FALSE)</f>
        <v>12</v>
      </c>
    </row>
    <row r="866" spans="1:12" hidden="1">
      <c r="A866" s="11">
        <v>2101</v>
      </c>
      <c r="B866" s="12" t="s">
        <v>4010</v>
      </c>
      <c r="C866" s="12">
        <v>80728855</v>
      </c>
      <c r="D866" s="12" t="s">
        <v>4011</v>
      </c>
      <c r="E866" s="12" t="s">
        <v>2341</v>
      </c>
      <c r="F866" s="12" t="s">
        <v>38</v>
      </c>
      <c r="G866" s="12" t="s">
        <v>53</v>
      </c>
      <c r="H866" s="13">
        <v>10000000</v>
      </c>
      <c r="I866" s="13">
        <v>10000000</v>
      </c>
      <c r="J866" s="14">
        <f>VLOOKUP(C866,[1]Hoja1!$C$4:$E$2840,3,0)</f>
        <v>45222.382696759261</v>
      </c>
      <c r="K866" s="15" t="s">
        <v>54</v>
      </c>
      <c r="L866" s="16">
        <f>VLOOKUP(C866,ACTAS!$D:$L,9,FALSE)</f>
        <v>12</v>
      </c>
    </row>
    <row r="867" spans="1:12" hidden="1">
      <c r="A867" s="11">
        <v>2102</v>
      </c>
      <c r="B867" s="12" t="s">
        <v>4012</v>
      </c>
      <c r="C867" s="12">
        <v>91107629</v>
      </c>
      <c r="D867" s="12" t="s">
        <v>4013</v>
      </c>
      <c r="E867" s="12" t="s">
        <v>2341</v>
      </c>
      <c r="F867" s="12" t="s">
        <v>38</v>
      </c>
      <c r="G867" s="12" t="s">
        <v>53</v>
      </c>
      <c r="H867" s="13">
        <v>10000000</v>
      </c>
      <c r="I867" s="13">
        <v>10000000</v>
      </c>
      <c r="J867" s="14">
        <f>VLOOKUP(C867,[1]Hoja1!$C$4:$E$2840,3,0)</f>
        <v>45222.382719907408</v>
      </c>
      <c r="K867" s="15" t="s">
        <v>45</v>
      </c>
      <c r="L867" s="16">
        <f>VLOOKUP(C867,ACTAS!$D:$L,9,FALSE)</f>
        <v>12</v>
      </c>
    </row>
    <row r="868" spans="1:12" ht="24" hidden="1">
      <c r="A868" s="11">
        <v>2103</v>
      </c>
      <c r="B868" s="12" t="s">
        <v>4014</v>
      </c>
      <c r="C868" s="12">
        <v>16045335</v>
      </c>
      <c r="D868" s="12" t="s">
        <v>4015</v>
      </c>
      <c r="E868" s="12" t="s">
        <v>2341</v>
      </c>
      <c r="F868" s="12" t="s">
        <v>48</v>
      </c>
      <c r="G868" s="12" t="s">
        <v>53</v>
      </c>
      <c r="H868" s="13">
        <v>10000000</v>
      </c>
      <c r="I868" s="13">
        <v>10000000</v>
      </c>
      <c r="J868" s="14">
        <f>VLOOKUP(C868,[1]Hoja1!$C$4:$E$2840,3,0)</f>
        <v>45222.382789351854</v>
      </c>
      <c r="K868" s="15" t="s">
        <v>54</v>
      </c>
      <c r="L868" s="16">
        <f>VLOOKUP(C868,ACTAS!$D:$L,9,FALSE)</f>
        <v>12</v>
      </c>
    </row>
    <row r="869" spans="1:12" hidden="1">
      <c r="A869" s="11">
        <v>2104</v>
      </c>
      <c r="B869" s="12" t="s">
        <v>4016</v>
      </c>
      <c r="C869" s="12">
        <v>1016038561</v>
      </c>
      <c r="D869" s="12" t="s">
        <v>255</v>
      </c>
      <c r="E869" s="12" t="s">
        <v>2341</v>
      </c>
      <c r="F869" s="12" t="s">
        <v>59</v>
      </c>
      <c r="G869" s="12" t="s">
        <v>53</v>
      </c>
      <c r="H869" s="13">
        <v>4500000</v>
      </c>
      <c r="I869" s="13">
        <v>4500000</v>
      </c>
      <c r="J869" s="14">
        <f>VLOOKUP(C869,[1]Hoja1!$C$4:$E$2840,3,0)</f>
        <v>44986.7341087963</v>
      </c>
      <c r="K869" s="15" t="s">
        <v>54</v>
      </c>
      <c r="L869" s="16">
        <f>VLOOKUP(C869,ACTAS!$D:$L,9,FALSE)</f>
        <v>12</v>
      </c>
    </row>
    <row r="870" spans="1:12" hidden="1">
      <c r="A870" s="11">
        <v>2105</v>
      </c>
      <c r="B870" s="12" t="s">
        <v>4017</v>
      </c>
      <c r="C870" s="12">
        <v>1113524908</v>
      </c>
      <c r="D870" s="12" t="s">
        <v>4018</v>
      </c>
      <c r="E870" s="12" t="s">
        <v>2341</v>
      </c>
      <c r="F870" s="12" t="s">
        <v>48</v>
      </c>
      <c r="G870" s="12" t="s">
        <v>53</v>
      </c>
      <c r="H870" s="13">
        <v>10000000</v>
      </c>
      <c r="I870" s="13">
        <v>10000000</v>
      </c>
      <c r="J870" s="14">
        <f>VLOOKUP(C870,[1]Hoja1!$C$4:$E$2840,3,0)</f>
        <v>45222.382962962962</v>
      </c>
      <c r="K870" s="15" t="s">
        <v>54</v>
      </c>
      <c r="L870" s="16">
        <f>VLOOKUP(C870,ACTAS!$D:$L,9,FALSE)</f>
        <v>12</v>
      </c>
    </row>
    <row r="871" spans="1:12" hidden="1">
      <c r="A871" s="11">
        <v>2106</v>
      </c>
      <c r="B871" s="12" t="s">
        <v>4019</v>
      </c>
      <c r="C871" s="12">
        <v>80015991</v>
      </c>
      <c r="D871" s="12" t="s">
        <v>4020</v>
      </c>
      <c r="E871" s="12" t="s">
        <v>2341</v>
      </c>
      <c r="F871" s="12" t="s">
        <v>59</v>
      </c>
      <c r="G871" s="12" t="s">
        <v>53</v>
      </c>
      <c r="H871" s="13">
        <v>10000000</v>
      </c>
      <c r="I871" s="13">
        <v>10000000</v>
      </c>
      <c r="J871" s="14">
        <f>VLOOKUP(C871,[1]Hoja1!$C$4:$E$2840,3,0)</f>
        <v>45222.383113425924</v>
      </c>
      <c r="K871" s="15" t="s">
        <v>45</v>
      </c>
      <c r="L871" s="16">
        <f>VLOOKUP(C871,ACTAS!$D:$L,9,FALSE)</f>
        <v>12</v>
      </c>
    </row>
    <row r="872" spans="1:12" hidden="1">
      <c r="A872" s="11">
        <v>2107</v>
      </c>
      <c r="B872" s="12" t="s">
        <v>4021</v>
      </c>
      <c r="C872" s="12">
        <v>1017122136</v>
      </c>
      <c r="D872" s="12" t="s">
        <v>4022</v>
      </c>
      <c r="E872" s="12" t="s">
        <v>2341</v>
      </c>
      <c r="F872" s="12" t="s">
        <v>59</v>
      </c>
      <c r="G872" s="12" t="s">
        <v>53</v>
      </c>
      <c r="H872" s="13">
        <v>10000000</v>
      </c>
      <c r="I872" s="13">
        <v>10000000</v>
      </c>
      <c r="J872" s="14">
        <f>VLOOKUP(C872,[1]Hoja1!$C$4:$E$2840,3,0)</f>
        <v>45222.383159722223</v>
      </c>
      <c r="K872" s="15" t="s">
        <v>54</v>
      </c>
      <c r="L872" s="16">
        <f>VLOOKUP(C872,ACTAS!$D:$L,9,FALSE)</f>
        <v>12</v>
      </c>
    </row>
    <row r="873" spans="1:12" hidden="1">
      <c r="A873" s="11">
        <v>2108</v>
      </c>
      <c r="B873" s="12" t="s">
        <v>4023</v>
      </c>
      <c r="C873" s="12">
        <v>16629393</v>
      </c>
      <c r="D873" s="12" t="s">
        <v>610</v>
      </c>
      <c r="E873" s="12" t="s">
        <v>2341</v>
      </c>
      <c r="F873" s="12" t="s">
        <v>38</v>
      </c>
      <c r="G873" s="12" t="s">
        <v>53</v>
      </c>
      <c r="H873" s="13">
        <v>10000000</v>
      </c>
      <c r="I873" s="13">
        <v>10000000</v>
      </c>
      <c r="J873" s="14">
        <f>VLOOKUP(C873,[1]Hoja1!$C$4:$E$2840,3,0)</f>
        <v>45078.342650462961</v>
      </c>
      <c r="K873" s="15" t="s">
        <v>45</v>
      </c>
      <c r="L873" s="16">
        <f>VLOOKUP(C873,ACTAS!$D:$L,9,FALSE)</f>
        <v>15</v>
      </c>
    </row>
    <row r="874" spans="1:12" hidden="1">
      <c r="A874" s="11">
        <v>2109</v>
      </c>
      <c r="B874" s="12" t="s">
        <v>4024</v>
      </c>
      <c r="C874" s="12">
        <v>1069734430</v>
      </c>
      <c r="D874" s="12" t="s">
        <v>4025</v>
      </c>
      <c r="E874" s="12" t="s">
        <v>2341</v>
      </c>
      <c r="F874" s="12" t="s">
        <v>59</v>
      </c>
      <c r="G874" s="12" t="s">
        <v>53</v>
      </c>
      <c r="H874" s="13">
        <v>10000000</v>
      </c>
      <c r="I874" s="13">
        <v>10000000</v>
      </c>
      <c r="J874" s="14">
        <f>VLOOKUP(C874,[1]Hoja1!$C$4:$E$2840,3,0)</f>
        <v>45222.38349537037</v>
      </c>
      <c r="K874" s="15" t="s">
        <v>54</v>
      </c>
      <c r="L874" s="16">
        <f>VLOOKUP(C874,ACTAS!$D:$L,9,FALSE)</f>
        <v>12</v>
      </c>
    </row>
    <row r="875" spans="1:12" hidden="1">
      <c r="A875" s="11">
        <v>2110</v>
      </c>
      <c r="B875" s="12" t="s">
        <v>4026</v>
      </c>
      <c r="C875" s="12">
        <v>1023928059</v>
      </c>
      <c r="D875" s="12" t="s">
        <v>4027</v>
      </c>
      <c r="E875" s="12" t="s">
        <v>2341</v>
      </c>
      <c r="F875" s="12" t="s">
        <v>130</v>
      </c>
      <c r="G875" s="12" t="s">
        <v>127</v>
      </c>
      <c r="H875" s="13">
        <v>2000000</v>
      </c>
      <c r="I875" s="13">
        <v>2000000</v>
      </c>
      <c r="J875" s="14">
        <f>VLOOKUP(C875,[1]Hoja1!$C$4:$E$2840,3,0)</f>
        <v>45222.38349537037</v>
      </c>
      <c r="K875" s="15" t="s">
        <v>40</v>
      </c>
      <c r="L875" s="16">
        <f>VLOOKUP(C875,ACTAS!$D:$L,9,FALSE)</f>
        <v>12</v>
      </c>
    </row>
    <row r="876" spans="1:12" hidden="1">
      <c r="A876" s="11">
        <v>2111</v>
      </c>
      <c r="B876" s="12" t="s">
        <v>4028</v>
      </c>
      <c r="C876" s="12">
        <v>52888976</v>
      </c>
      <c r="D876" s="12" t="s">
        <v>4029</v>
      </c>
      <c r="E876" s="12" t="s">
        <v>2341</v>
      </c>
      <c r="F876" s="12" t="s">
        <v>59</v>
      </c>
      <c r="G876" s="12" t="s">
        <v>53</v>
      </c>
      <c r="H876" s="13">
        <v>10000000</v>
      </c>
      <c r="I876" s="13">
        <v>10000000</v>
      </c>
      <c r="J876" s="14">
        <f>VLOOKUP(C876,[1]Hoja1!$C$4:$E$2840,3,0)</f>
        <v>45222.384016203701</v>
      </c>
      <c r="K876" s="15" t="s">
        <v>54</v>
      </c>
      <c r="L876" s="16">
        <f>VLOOKUP(C876,ACTAS!$D:$L,9,FALSE)</f>
        <v>12</v>
      </c>
    </row>
    <row r="877" spans="1:12" hidden="1">
      <c r="A877" s="11">
        <v>2112</v>
      </c>
      <c r="B877" s="12" t="s">
        <v>4030</v>
      </c>
      <c r="C877" s="12">
        <v>80173137</v>
      </c>
      <c r="D877" s="12" t="s">
        <v>4031</v>
      </c>
      <c r="E877" s="12" t="s">
        <v>2341</v>
      </c>
      <c r="F877" s="12" t="s">
        <v>59</v>
      </c>
      <c r="G877" s="12" t="s">
        <v>53</v>
      </c>
      <c r="H877" s="13">
        <v>5500000</v>
      </c>
      <c r="I877" s="13">
        <v>5500000</v>
      </c>
      <c r="J877" s="14">
        <f>VLOOKUP(C877,[1]Hoja1!$C$4:$E$2840,3,0)</f>
        <v>45222.384108796294</v>
      </c>
      <c r="K877" s="15" t="s">
        <v>54</v>
      </c>
      <c r="L877" s="16">
        <f>VLOOKUP(C877,ACTAS!$D:$L,9,FALSE)</f>
        <v>12</v>
      </c>
    </row>
    <row r="878" spans="1:12" hidden="1">
      <c r="A878" s="11">
        <v>2113</v>
      </c>
      <c r="B878" s="12" t="s">
        <v>4032</v>
      </c>
      <c r="C878" s="12">
        <v>5692449</v>
      </c>
      <c r="D878" s="12" t="s">
        <v>4033</v>
      </c>
      <c r="E878" s="12" t="s">
        <v>2341</v>
      </c>
      <c r="F878" s="12" t="s">
        <v>62</v>
      </c>
      <c r="G878" s="12" t="s">
        <v>53</v>
      </c>
      <c r="H878" s="13">
        <v>3000000</v>
      </c>
      <c r="I878" s="13">
        <v>3000000</v>
      </c>
      <c r="J878" s="14">
        <f>VLOOKUP(C878,[1]Hoja1!$C$4:$E$2840,3,0)</f>
        <v>45222.384131944447</v>
      </c>
      <c r="K878" s="15" t="s">
        <v>54</v>
      </c>
      <c r="L878" s="16">
        <f>VLOOKUP(C878,ACTAS!$D:$L,9,FALSE)</f>
        <v>12</v>
      </c>
    </row>
    <row r="879" spans="1:12" hidden="1">
      <c r="A879" s="11">
        <v>2114</v>
      </c>
      <c r="B879" s="12" t="s">
        <v>4034</v>
      </c>
      <c r="C879" s="12">
        <v>1085261143</v>
      </c>
      <c r="D879" s="12" t="s">
        <v>4035</v>
      </c>
      <c r="E879" s="12" t="s">
        <v>2341</v>
      </c>
      <c r="F879" s="12" t="s">
        <v>165</v>
      </c>
      <c r="G879" s="12" t="s">
        <v>53</v>
      </c>
      <c r="H879" s="13">
        <v>10000000</v>
      </c>
      <c r="I879" s="13">
        <v>10000000</v>
      </c>
      <c r="J879" s="14">
        <f>VLOOKUP(C879,[1]Hoja1!$C$4:$E$2840,3,0)</f>
        <v>45222.384131944447</v>
      </c>
      <c r="K879" s="15" t="s">
        <v>54</v>
      </c>
      <c r="L879" s="16">
        <f>VLOOKUP(C879,ACTAS!$D:$L,9,FALSE)</f>
        <v>12</v>
      </c>
    </row>
    <row r="880" spans="1:12" hidden="1">
      <c r="A880" s="11">
        <v>2115</v>
      </c>
      <c r="B880" s="12" t="s">
        <v>4036</v>
      </c>
      <c r="C880" s="12">
        <v>1049619982</v>
      </c>
      <c r="D880" s="12" t="s">
        <v>4037</v>
      </c>
      <c r="E880" s="12" t="s">
        <v>2341</v>
      </c>
      <c r="F880" s="12" t="s">
        <v>52</v>
      </c>
      <c r="G880" s="12" t="s">
        <v>53</v>
      </c>
      <c r="H880" s="13">
        <v>10000000</v>
      </c>
      <c r="I880" s="13">
        <v>10000000</v>
      </c>
      <c r="J880" s="14">
        <f>VLOOKUP(C880,[1]Hoja1!$C$4:$E$2840,3,0)</f>
        <v>45222.384212962963</v>
      </c>
      <c r="K880" s="15" t="s">
        <v>54</v>
      </c>
      <c r="L880" s="16">
        <f>VLOOKUP(C880,ACTAS!$D:$L,9,FALSE)</f>
        <v>12</v>
      </c>
    </row>
    <row r="881" spans="1:12" hidden="1">
      <c r="A881" s="11">
        <v>2116</v>
      </c>
      <c r="B881" s="12" t="s">
        <v>4038</v>
      </c>
      <c r="C881" s="12">
        <v>1026260649</v>
      </c>
      <c r="D881" s="12" t="s">
        <v>4039</v>
      </c>
      <c r="E881" s="12" t="s">
        <v>2341</v>
      </c>
      <c r="F881" s="12" t="s">
        <v>38</v>
      </c>
      <c r="G881" s="12" t="s">
        <v>53</v>
      </c>
      <c r="H881" s="13">
        <v>10000000</v>
      </c>
      <c r="I881" s="13">
        <v>10000000</v>
      </c>
      <c r="J881" s="14">
        <f>VLOOKUP(C881,[1]Hoja1!$C$4:$E$2840,3,0)</f>
        <v>45222.384583333333</v>
      </c>
      <c r="K881" s="15" t="s">
        <v>54</v>
      </c>
      <c r="L881" s="16">
        <f>VLOOKUP(C881,ACTAS!$D:$L,9,FALSE)</f>
        <v>12</v>
      </c>
    </row>
    <row r="882" spans="1:12" hidden="1">
      <c r="A882" s="11">
        <v>2117</v>
      </c>
      <c r="B882" s="12" t="s">
        <v>4040</v>
      </c>
      <c r="C882" s="12">
        <v>71351855</v>
      </c>
      <c r="D882" s="12" t="s">
        <v>890</v>
      </c>
      <c r="E882" s="12" t="s">
        <v>2341</v>
      </c>
      <c r="F882" s="12" t="s">
        <v>59</v>
      </c>
      <c r="G882" s="12" t="s">
        <v>53</v>
      </c>
      <c r="H882" s="13">
        <v>10000000</v>
      </c>
      <c r="I882" s="13">
        <v>10000000</v>
      </c>
      <c r="J882" s="14">
        <f>VLOOKUP(C882,[1]Hoja1!$C$4:$E$2840,3,0)</f>
        <v>45078.37395833333</v>
      </c>
      <c r="K882" s="15" t="s">
        <v>54</v>
      </c>
      <c r="L882" s="16">
        <f>VLOOKUP(C882,ACTAS!$D:$L,9,FALSE)</f>
        <v>12</v>
      </c>
    </row>
    <row r="883" spans="1:12" hidden="1">
      <c r="A883" s="11">
        <v>2118</v>
      </c>
      <c r="B883" s="12" t="s">
        <v>4041</v>
      </c>
      <c r="C883" s="12">
        <v>86080013</v>
      </c>
      <c r="D883" s="12" t="s">
        <v>4042</v>
      </c>
      <c r="E883" s="12" t="s">
        <v>2341</v>
      </c>
      <c r="F883" s="12" t="s">
        <v>59</v>
      </c>
      <c r="G883" s="12" t="s">
        <v>53</v>
      </c>
      <c r="H883" s="13">
        <v>10000000</v>
      </c>
      <c r="I883" s="13">
        <v>10000000</v>
      </c>
      <c r="J883" s="14">
        <f>VLOOKUP(C883,[1]Hoja1!$C$4:$E$2840,3,0)</f>
        <v>45222.384710648148</v>
      </c>
      <c r="K883" s="15" t="s">
        <v>54</v>
      </c>
      <c r="L883" s="16">
        <f>VLOOKUP(C883,ACTAS!$D:$L,9,FALSE)</f>
        <v>12</v>
      </c>
    </row>
    <row r="884" spans="1:12" hidden="1">
      <c r="A884" s="11">
        <v>2119</v>
      </c>
      <c r="B884" s="12" t="s">
        <v>4043</v>
      </c>
      <c r="C884" s="12">
        <v>76342989</v>
      </c>
      <c r="D884" s="12" t="s">
        <v>253</v>
      </c>
      <c r="E884" s="12" t="s">
        <v>2341</v>
      </c>
      <c r="F884" s="12" t="s">
        <v>59</v>
      </c>
      <c r="G884" s="12" t="s">
        <v>53</v>
      </c>
      <c r="H884" s="13">
        <v>10000000</v>
      </c>
      <c r="I884" s="13">
        <v>10000000</v>
      </c>
      <c r="J884" s="14">
        <f>VLOOKUP(C884,[1]Hoja1!$C$4:$E$2840,3,0)</f>
        <v>44986.730254629627</v>
      </c>
      <c r="K884" s="15" t="s">
        <v>54</v>
      </c>
      <c r="L884" s="16">
        <f>VLOOKUP(C884,ACTAS!$D:$L,9,FALSE)</f>
        <v>12</v>
      </c>
    </row>
    <row r="885" spans="1:12" hidden="1">
      <c r="A885" s="11">
        <v>2120</v>
      </c>
      <c r="B885" s="12" t="s">
        <v>4044</v>
      </c>
      <c r="C885" s="12">
        <v>12973256</v>
      </c>
      <c r="D885" s="12" t="s">
        <v>772</v>
      </c>
      <c r="E885" s="12" t="s">
        <v>2341</v>
      </c>
      <c r="F885" s="12" t="s">
        <v>52</v>
      </c>
      <c r="G885" s="12" t="s">
        <v>53</v>
      </c>
      <c r="H885" s="13">
        <v>10000000</v>
      </c>
      <c r="I885" s="13">
        <v>10000000</v>
      </c>
      <c r="J885" s="14">
        <f>VLOOKUP(C885,[1]Hoja1!$C$4:$E$2840,3,0)</f>
        <v>45078.360578703701</v>
      </c>
      <c r="K885" s="15" t="s">
        <v>45</v>
      </c>
      <c r="L885" s="16">
        <f>VLOOKUP(C885,ACTAS!$D:$L,9,FALSE)</f>
        <v>13</v>
      </c>
    </row>
    <row r="886" spans="1:12" hidden="1">
      <c r="A886" s="11">
        <v>2121</v>
      </c>
      <c r="B886" s="12" t="s">
        <v>4045</v>
      </c>
      <c r="C886" s="12">
        <v>1069730309</v>
      </c>
      <c r="D886" s="12" t="s">
        <v>682</v>
      </c>
      <c r="E886" s="12" t="s">
        <v>2341</v>
      </c>
      <c r="F886" s="12" t="s">
        <v>59</v>
      </c>
      <c r="G886" s="12" t="s">
        <v>53</v>
      </c>
      <c r="H886" s="13">
        <v>7000000</v>
      </c>
      <c r="I886" s="13">
        <v>7000000</v>
      </c>
      <c r="J886" s="14">
        <f>VLOOKUP(C886,[1]Hoja1!$C$4:$E$2840,3,0)</f>
        <v>45078.350057870368</v>
      </c>
      <c r="K886" s="15" t="s">
        <v>54</v>
      </c>
      <c r="L886" s="16">
        <f>VLOOKUP(C886,ACTAS!$D:$L,9,FALSE)</f>
        <v>12</v>
      </c>
    </row>
    <row r="887" spans="1:12" hidden="1">
      <c r="A887" s="11">
        <v>2122</v>
      </c>
      <c r="B887" s="12" t="s">
        <v>4046</v>
      </c>
      <c r="C887" s="12">
        <v>79651221</v>
      </c>
      <c r="D887" s="12" t="s">
        <v>4047</v>
      </c>
      <c r="E887" s="12" t="s">
        <v>2341</v>
      </c>
      <c r="F887" s="12" t="s">
        <v>62</v>
      </c>
      <c r="G887" s="12" t="s">
        <v>53</v>
      </c>
      <c r="H887" s="13">
        <v>4000000</v>
      </c>
      <c r="I887" s="13">
        <v>4000000</v>
      </c>
      <c r="J887" s="14">
        <f>VLOOKUP(C887,[1]Hoja1!$C$4:$E$2840,3,0)</f>
        <v>45222.385474537034</v>
      </c>
      <c r="K887" s="15" t="s">
        <v>45</v>
      </c>
      <c r="L887" s="16">
        <f>VLOOKUP(C887,ACTAS!$D:$L,9,FALSE)</f>
        <v>12</v>
      </c>
    </row>
    <row r="888" spans="1:12" hidden="1">
      <c r="A888" s="11">
        <v>2123</v>
      </c>
      <c r="B888" s="12" t="s">
        <v>4048</v>
      </c>
      <c r="C888" s="12">
        <v>23496352</v>
      </c>
      <c r="D888" s="12" t="s">
        <v>4049</v>
      </c>
      <c r="E888" s="12" t="s">
        <v>2341</v>
      </c>
      <c r="F888" s="12" t="s">
        <v>62</v>
      </c>
      <c r="G888" s="12" t="s">
        <v>994</v>
      </c>
      <c r="H888" s="13">
        <v>9038880</v>
      </c>
      <c r="I888" s="13">
        <v>9038880</v>
      </c>
      <c r="J888" s="14">
        <f>VLOOKUP(C888,[1]Hoja1!$C$4:$E$2840,3,0)</f>
        <v>45222.385682870372</v>
      </c>
      <c r="K888" s="15" t="s">
        <v>45</v>
      </c>
      <c r="L888" s="16">
        <f>VLOOKUP(C888,ACTAS!$D:$L,9,FALSE)</f>
        <v>12</v>
      </c>
    </row>
    <row r="889" spans="1:12" hidden="1">
      <c r="A889" s="11">
        <v>2124</v>
      </c>
      <c r="B889" s="12" t="s">
        <v>4050</v>
      </c>
      <c r="C889" s="12">
        <v>88274126</v>
      </c>
      <c r="D889" s="12" t="s">
        <v>4051</v>
      </c>
      <c r="E889" s="12" t="s">
        <v>2341</v>
      </c>
      <c r="F889" s="12" t="s">
        <v>38</v>
      </c>
      <c r="G889" s="12" t="s">
        <v>53</v>
      </c>
      <c r="H889" s="13">
        <v>10000000</v>
      </c>
      <c r="I889" s="13">
        <v>10000000</v>
      </c>
      <c r="J889" s="14">
        <f>VLOOKUP(C889,[1]Hoja1!$C$4:$E$2840,3,0)</f>
        <v>45222.38585648148</v>
      </c>
      <c r="K889" s="15" t="s">
        <v>54</v>
      </c>
      <c r="L889" s="16">
        <f>VLOOKUP(C889,ACTAS!$D:$L,9,FALSE)</f>
        <v>12</v>
      </c>
    </row>
    <row r="890" spans="1:12" hidden="1">
      <c r="A890" s="11">
        <v>2125</v>
      </c>
      <c r="B890" s="12" t="s">
        <v>4052</v>
      </c>
      <c r="C890" s="12">
        <v>1082921303</v>
      </c>
      <c r="D890" s="12" t="s">
        <v>4053</v>
      </c>
      <c r="E890" s="12" t="s">
        <v>2341</v>
      </c>
      <c r="F890" s="12" t="s">
        <v>38</v>
      </c>
      <c r="G890" s="12" t="s">
        <v>53</v>
      </c>
      <c r="H890" s="13">
        <v>8000000</v>
      </c>
      <c r="I890" s="13">
        <v>8000000</v>
      </c>
      <c r="J890" s="14">
        <f>VLOOKUP(C890,[1]Hoja1!$C$4:$E$2840,3,0)</f>
        <v>45222.386087962965</v>
      </c>
      <c r="K890" s="15" t="s">
        <v>54</v>
      </c>
      <c r="L890" s="16">
        <f>VLOOKUP(C890,ACTAS!$D:$L,9,FALSE)</f>
        <v>12</v>
      </c>
    </row>
    <row r="891" spans="1:12" hidden="1">
      <c r="A891" s="11">
        <v>2126</v>
      </c>
      <c r="B891" s="12" t="s">
        <v>4054</v>
      </c>
      <c r="C891" s="12">
        <v>1053769154</v>
      </c>
      <c r="D891" s="12" t="s">
        <v>4055</v>
      </c>
      <c r="E891" s="12" t="s">
        <v>2341</v>
      </c>
      <c r="F891" s="12" t="s">
        <v>59</v>
      </c>
      <c r="G891" s="12" t="s">
        <v>53</v>
      </c>
      <c r="H891" s="13">
        <v>6000000</v>
      </c>
      <c r="I891" s="13">
        <v>6000000</v>
      </c>
      <c r="J891" s="14">
        <f>VLOOKUP(C891,[1]Hoja1!$C$4:$E$2840,3,0)</f>
        <v>45222.386122685188</v>
      </c>
      <c r="K891" s="15" t="s">
        <v>54</v>
      </c>
      <c r="L891" s="16">
        <f>VLOOKUP(C891,ACTAS!$D:$L,9,FALSE)</f>
        <v>12</v>
      </c>
    </row>
    <row r="892" spans="1:12" ht="24" hidden="1">
      <c r="A892" s="11">
        <v>2127</v>
      </c>
      <c r="B892" s="12" t="s">
        <v>4056</v>
      </c>
      <c r="C892" s="12">
        <v>11808270</v>
      </c>
      <c r="D892" s="12" t="s">
        <v>4057</v>
      </c>
      <c r="E892" s="12" t="s">
        <v>2341</v>
      </c>
      <c r="F892" s="12" t="s">
        <v>52</v>
      </c>
      <c r="G892" s="12" t="s">
        <v>106</v>
      </c>
      <c r="H892" s="13">
        <v>10000000</v>
      </c>
      <c r="I892" s="13">
        <v>10000000</v>
      </c>
      <c r="J892" s="14">
        <f>VLOOKUP(C892,[1]Hoja1!$C$4:$E$2840,3,0)</f>
        <v>45222.386516203704</v>
      </c>
      <c r="K892" s="15" t="s">
        <v>54</v>
      </c>
      <c r="L892" s="16">
        <f>VLOOKUP(C892,ACTAS!$D:$L,9,FALSE)</f>
        <v>13</v>
      </c>
    </row>
    <row r="893" spans="1:12" hidden="1">
      <c r="A893" s="11">
        <v>2128</v>
      </c>
      <c r="B893" s="12" t="s">
        <v>4058</v>
      </c>
      <c r="C893" s="12">
        <v>41527398</v>
      </c>
      <c r="D893" s="12" t="s">
        <v>4059</v>
      </c>
      <c r="E893" s="12" t="s">
        <v>2341</v>
      </c>
      <c r="F893" s="12" t="s">
        <v>59</v>
      </c>
      <c r="G893" s="12" t="s">
        <v>53</v>
      </c>
      <c r="H893" s="13">
        <v>10000000</v>
      </c>
      <c r="I893" s="13">
        <v>10000000</v>
      </c>
      <c r="J893" s="14">
        <f>VLOOKUP(C893,[1]Hoja1!$C$4:$E$2840,3,0)</f>
        <v>45222.386562500003</v>
      </c>
      <c r="K893" s="15" t="s">
        <v>84</v>
      </c>
      <c r="L893" s="16">
        <f>VLOOKUP(C893,ACTAS!$D:$L,9,FALSE)</f>
        <v>12</v>
      </c>
    </row>
    <row r="894" spans="1:12" hidden="1">
      <c r="A894" s="11">
        <v>2129</v>
      </c>
      <c r="B894" s="12" t="s">
        <v>4060</v>
      </c>
      <c r="C894" s="12">
        <v>1078347101</v>
      </c>
      <c r="D894" s="12" t="s">
        <v>4061</v>
      </c>
      <c r="E894" s="12" t="s">
        <v>2341</v>
      </c>
      <c r="F894" s="12" t="s">
        <v>38</v>
      </c>
      <c r="G894" s="12" t="s">
        <v>53</v>
      </c>
      <c r="H894" s="13">
        <v>10000000</v>
      </c>
      <c r="I894" s="13">
        <v>10000000</v>
      </c>
      <c r="J894" s="14">
        <f>VLOOKUP(C894,[1]Hoja1!$C$4:$E$2840,3,0)</f>
        <v>45222.386678240742</v>
      </c>
      <c r="K894" s="15" t="s">
        <v>54</v>
      </c>
      <c r="L894" s="16">
        <f>VLOOKUP(C894,ACTAS!$D:$L,9,FALSE)</f>
        <v>12</v>
      </c>
    </row>
    <row r="895" spans="1:12" hidden="1">
      <c r="A895" s="11">
        <v>2130</v>
      </c>
      <c r="B895" s="12" t="s">
        <v>4062</v>
      </c>
      <c r="C895" s="12">
        <v>15932282</v>
      </c>
      <c r="D895" s="12" t="s">
        <v>4063</v>
      </c>
      <c r="E895" s="12" t="s">
        <v>2341</v>
      </c>
      <c r="F895" s="12" t="s">
        <v>52</v>
      </c>
      <c r="G895" s="12" t="s">
        <v>53</v>
      </c>
      <c r="H895" s="13">
        <v>10000000</v>
      </c>
      <c r="I895" s="13">
        <v>10000000</v>
      </c>
      <c r="J895" s="14">
        <f>VLOOKUP(C895,[1]Hoja1!$C$4:$E$2840,3,0)</f>
        <v>45222.386805555558</v>
      </c>
      <c r="K895" s="15" t="s">
        <v>54</v>
      </c>
      <c r="L895" s="16">
        <f>VLOOKUP(C895,ACTAS!$D:$L,9,FALSE)</f>
        <v>12</v>
      </c>
    </row>
    <row r="896" spans="1:12" hidden="1">
      <c r="A896" s="11">
        <v>2131</v>
      </c>
      <c r="B896" s="12" t="s">
        <v>4064</v>
      </c>
      <c r="C896" s="12">
        <v>1014251409</v>
      </c>
      <c r="D896" s="12" t="s">
        <v>1032</v>
      </c>
      <c r="E896" s="12" t="s">
        <v>2341</v>
      </c>
      <c r="F896" s="12" t="s">
        <v>130</v>
      </c>
      <c r="G896" s="12" t="s">
        <v>53</v>
      </c>
      <c r="H896" s="13">
        <v>10000000</v>
      </c>
      <c r="I896" s="13">
        <v>10000000</v>
      </c>
      <c r="J896" s="14">
        <f>VLOOKUP(C896,[1]Hoja1!$C$4:$E$2840,3,0)</f>
        <v>45078.396145833336</v>
      </c>
      <c r="K896" s="15" t="s">
        <v>54</v>
      </c>
      <c r="L896" s="16">
        <f>VLOOKUP(C896,ACTAS!$D:$L,9,FALSE)</f>
        <v>12</v>
      </c>
    </row>
    <row r="897" spans="1:12" hidden="1">
      <c r="A897" s="11">
        <v>2132</v>
      </c>
      <c r="B897" s="12" t="s">
        <v>4065</v>
      </c>
      <c r="C897" s="12">
        <v>1053775728</v>
      </c>
      <c r="D897" s="12" t="s">
        <v>4066</v>
      </c>
      <c r="E897" s="12" t="s">
        <v>2341</v>
      </c>
      <c r="F897" s="12" t="s">
        <v>52</v>
      </c>
      <c r="G897" s="12" t="s">
        <v>53</v>
      </c>
      <c r="H897" s="13">
        <v>10000000</v>
      </c>
      <c r="I897" s="13">
        <v>10000000</v>
      </c>
      <c r="J897" s="14">
        <f>VLOOKUP(C897,[1]Hoja1!$C$4:$E$2840,3,0)</f>
        <v>45222.38685185185</v>
      </c>
      <c r="K897" s="15" t="s">
        <v>54</v>
      </c>
      <c r="L897" s="16">
        <f>VLOOKUP(C897,ACTAS!$D:$L,9,FALSE)</f>
        <v>12</v>
      </c>
    </row>
    <row r="898" spans="1:12" hidden="1">
      <c r="A898" s="11">
        <v>2133</v>
      </c>
      <c r="B898" s="12" t="s">
        <v>4067</v>
      </c>
      <c r="C898" s="12">
        <v>1022936286</v>
      </c>
      <c r="D898" s="12" t="s">
        <v>4068</v>
      </c>
      <c r="E898" s="12" t="s">
        <v>2341</v>
      </c>
      <c r="F898" s="12" t="s">
        <v>52</v>
      </c>
      <c r="G898" s="12" t="s">
        <v>53</v>
      </c>
      <c r="H898" s="13">
        <v>5000000</v>
      </c>
      <c r="I898" s="13">
        <v>5000000</v>
      </c>
      <c r="J898" s="14">
        <f>VLOOKUP(C898,[1]Hoja1!$C$4:$E$2840,3,0)</f>
        <v>45222.387106481481</v>
      </c>
      <c r="K898" s="15" t="s">
        <v>54</v>
      </c>
      <c r="L898" s="16">
        <f>VLOOKUP(C898,ACTAS!$D:$L,9,FALSE)</f>
        <v>12</v>
      </c>
    </row>
    <row r="899" spans="1:12" hidden="1">
      <c r="A899" s="11">
        <v>2134</v>
      </c>
      <c r="B899" s="12" t="s">
        <v>4069</v>
      </c>
      <c r="C899" s="12">
        <v>52107692</v>
      </c>
      <c r="D899" s="12" t="s">
        <v>4070</v>
      </c>
      <c r="E899" s="12" t="s">
        <v>2341</v>
      </c>
      <c r="F899" s="12" t="s">
        <v>62</v>
      </c>
      <c r="G899" s="12" t="s">
        <v>53</v>
      </c>
      <c r="H899" s="13">
        <v>10000000</v>
      </c>
      <c r="I899" s="13">
        <v>10000000</v>
      </c>
      <c r="J899" s="14">
        <f>VLOOKUP(C899,[1]Hoja1!$C$4:$E$2840,3,0)</f>
        <v>45222.387199074074</v>
      </c>
      <c r="K899" s="15" t="s">
        <v>45</v>
      </c>
      <c r="L899" s="16">
        <f>VLOOKUP(C899,ACTAS!$D:$L,9,FALSE)</f>
        <v>12</v>
      </c>
    </row>
    <row r="900" spans="1:12" hidden="1">
      <c r="A900" s="11">
        <v>2135</v>
      </c>
      <c r="B900" s="12" t="s">
        <v>4071</v>
      </c>
      <c r="C900" s="12">
        <v>5306171</v>
      </c>
      <c r="D900" s="12" t="s">
        <v>4072</v>
      </c>
      <c r="E900" s="12" t="s">
        <v>2341</v>
      </c>
      <c r="F900" s="12" t="s">
        <v>73</v>
      </c>
      <c r="G900" s="12" t="s">
        <v>53</v>
      </c>
      <c r="H900" s="13">
        <v>10000000</v>
      </c>
      <c r="I900" s="13">
        <v>10000000</v>
      </c>
      <c r="J900" s="14">
        <f>VLOOKUP(C900,[1]Hoja1!$C$4:$E$2840,3,0)</f>
        <v>45222.387824074074</v>
      </c>
      <c r="K900" s="15" t="s">
        <v>45</v>
      </c>
      <c r="L900" s="16">
        <f>VLOOKUP(C900,ACTAS!$D:$L,9,FALSE)</f>
        <v>12</v>
      </c>
    </row>
    <row r="901" spans="1:12" hidden="1">
      <c r="A901" s="11">
        <v>2136</v>
      </c>
      <c r="B901" s="12" t="s">
        <v>4073</v>
      </c>
      <c r="C901" s="12">
        <v>80147724</v>
      </c>
      <c r="D901" s="12" t="s">
        <v>4074</v>
      </c>
      <c r="E901" s="12" t="s">
        <v>2341</v>
      </c>
      <c r="F901" s="12" t="s">
        <v>52</v>
      </c>
      <c r="G901" s="12" t="s">
        <v>53</v>
      </c>
      <c r="H901" s="13">
        <v>8000000</v>
      </c>
      <c r="I901" s="13">
        <v>8000000</v>
      </c>
      <c r="J901" s="14">
        <f>VLOOKUP(C901,[1]Hoja1!$C$4:$E$2840,3,0)</f>
        <v>45222.387962962966</v>
      </c>
      <c r="K901" s="15" t="s">
        <v>45</v>
      </c>
      <c r="L901" s="16">
        <f>VLOOKUP(C901,ACTAS!$D:$L,9,FALSE)</f>
        <v>12</v>
      </c>
    </row>
    <row r="902" spans="1:12" hidden="1">
      <c r="A902" s="11">
        <v>2137</v>
      </c>
      <c r="B902" s="12" t="s">
        <v>4075</v>
      </c>
      <c r="C902" s="12">
        <v>1042060934</v>
      </c>
      <c r="D902" s="12" t="s">
        <v>4076</v>
      </c>
      <c r="E902" s="12" t="s">
        <v>2341</v>
      </c>
      <c r="F902" s="12" t="s">
        <v>48</v>
      </c>
      <c r="G902" s="12" t="s">
        <v>53</v>
      </c>
      <c r="H902" s="13">
        <v>10000000</v>
      </c>
      <c r="I902" s="13">
        <v>10000000</v>
      </c>
      <c r="J902" s="14">
        <f>VLOOKUP(C902,[1]Hoja1!$C$4:$E$2840,3,0)</f>
        <v>45222.387997685182</v>
      </c>
      <c r="K902" s="15" t="s">
        <v>54</v>
      </c>
      <c r="L902" s="16">
        <f>VLOOKUP(C902,ACTAS!$D:$L,9,FALSE)</f>
        <v>12</v>
      </c>
    </row>
    <row r="903" spans="1:12" hidden="1">
      <c r="A903" s="11">
        <v>2138</v>
      </c>
      <c r="B903" s="12" t="s">
        <v>4077</v>
      </c>
      <c r="C903" s="12">
        <v>1053339328</v>
      </c>
      <c r="D903" s="12" t="s">
        <v>4078</v>
      </c>
      <c r="E903" s="12" t="s">
        <v>2341</v>
      </c>
      <c r="F903" s="12" t="s">
        <v>62</v>
      </c>
      <c r="G903" s="12" t="s">
        <v>53</v>
      </c>
      <c r="H903" s="13">
        <v>9000000</v>
      </c>
      <c r="I903" s="13">
        <v>9000000</v>
      </c>
      <c r="J903" s="14">
        <f>VLOOKUP(C903,[1]Hoja1!$C$4:$E$2840,3,0)</f>
        <v>45222.388032407405</v>
      </c>
      <c r="K903" s="15" t="s">
        <v>54</v>
      </c>
      <c r="L903" s="16">
        <f>VLOOKUP(C903,ACTAS!$D:$L,9,FALSE)</f>
        <v>12</v>
      </c>
    </row>
    <row r="904" spans="1:12" hidden="1">
      <c r="A904" s="11">
        <v>2139</v>
      </c>
      <c r="B904" s="12" t="s">
        <v>4079</v>
      </c>
      <c r="C904" s="12">
        <v>1101049017</v>
      </c>
      <c r="D904" s="12" t="s">
        <v>987</v>
      </c>
      <c r="E904" s="12" t="s">
        <v>2341</v>
      </c>
      <c r="F904" s="12" t="s">
        <v>62</v>
      </c>
      <c r="G904" s="12" t="s">
        <v>53</v>
      </c>
      <c r="H904" s="13">
        <v>7000000</v>
      </c>
      <c r="I904" s="13">
        <v>7000000</v>
      </c>
      <c r="J904" s="14">
        <f>VLOOKUP(C904,[1]Hoja1!$C$4:$E$2840,3,0)</f>
        <v>45078.389525462961</v>
      </c>
      <c r="K904" s="15" t="s">
        <v>54</v>
      </c>
      <c r="L904" s="16">
        <f>VLOOKUP(C904,ACTAS!$D:$L,9,FALSE)</f>
        <v>12</v>
      </c>
    </row>
    <row r="905" spans="1:12" hidden="1">
      <c r="A905" s="11">
        <v>2140</v>
      </c>
      <c r="B905" s="12" t="s">
        <v>4080</v>
      </c>
      <c r="C905" s="12">
        <v>1032363222</v>
      </c>
      <c r="D905" s="12" t="s">
        <v>4081</v>
      </c>
      <c r="E905" s="12" t="s">
        <v>2341</v>
      </c>
      <c r="F905" s="12" t="s">
        <v>130</v>
      </c>
      <c r="G905" s="12" t="s">
        <v>53</v>
      </c>
      <c r="H905" s="13">
        <v>10000000</v>
      </c>
      <c r="I905" s="13">
        <v>10000000</v>
      </c>
      <c r="J905" s="14">
        <f>VLOOKUP(C905,[1]Hoja1!$C$4:$E$2840,3,0)</f>
        <v>45222.388171296298</v>
      </c>
      <c r="K905" s="15" t="s">
        <v>54</v>
      </c>
      <c r="L905" s="16">
        <f>VLOOKUP(C905,ACTAS!$D:$L,9,FALSE)</f>
        <v>12</v>
      </c>
    </row>
    <row r="906" spans="1:12" hidden="1">
      <c r="A906" s="11">
        <v>2141</v>
      </c>
      <c r="B906" s="12" t="s">
        <v>4082</v>
      </c>
      <c r="C906" s="12">
        <v>1053558119</v>
      </c>
      <c r="D906" s="12" t="s">
        <v>4083</v>
      </c>
      <c r="E906" s="12" t="s">
        <v>2341</v>
      </c>
      <c r="F906" s="12" t="s">
        <v>38</v>
      </c>
      <c r="G906" s="12" t="s">
        <v>53</v>
      </c>
      <c r="H906" s="13">
        <v>6000000</v>
      </c>
      <c r="I906" s="13">
        <v>6000000</v>
      </c>
      <c r="J906" s="14">
        <f>VLOOKUP(C906,[1]Hoja1!$C$4:$E$2840,3,0)</f>
        <v>45222.38857638889</v>
      </c>
      <c r="K906" s="15" t="s">
        <v>54</v>
      </c>
      <c r="L906" s="16">
        <f>VLOOKUP(C906,ACTAS!$D:$L,9,FALSE)</f>
        <v>12</v>
      </c>
    </row>
    <row r="907" spans="1:12" hidden="1">
      <c r="A907" s="11">
        <v>2142</v>
      </c>
      <c r="B907" s="12" t="s">
        <v>4084</v>
      </c>
      <c r="C907" s="12">
        <v>1121877880</v>
      </c>
      <c r="D907" s="12" t="s">
        <v>4085</v>
      </c>
      <c r="E907" s="12" t="s">
        <v>2341</v>
      </c>
      <c r="F907" s="12" t="s">
        <v>52</v>
      </c>
      <c r="G907" s="12" t="s">
        <v>53</v>
      </c>
      <c r="H907" s="13">
        <v>5000000</v>
      </c>
      <c r="I907" s="13">
        <v>5000000</v>
      </c>
      <c r="J907" s="14">
        <f>VLOOKUP(C907,[1]Hoja1!$C$4:$E$2840,3,0)</f>
        <v>45222.388703703706</v>
      </c>
      <c r="K907" s="15" t="s">
        <v>54</v>
      </c>
      <c r="L907" s="16">
        <f>VLOOKUP(C907,ACTAS!$D:$L,9,FALSE)</f>
        <v>12</v>
      </c>
    </row>
    <row r="908" spans="1:12" hidden="1">
      <c r="A908" s="11">
        <v>2143</v>
      </c>
      <c r="B908" s="12" t="s">
        <v>4086</v>
      </c>
      <c r="C908" s="12">
        <v>1019006896</v>
      </c>
      <c r="D908" s="12" t="s">
        <v>4087</v>
      </c>
      <c r="E908" s="12" t="s">
        <v>2341</v>
      </c>
      <c r="F908" s="12" t="s">
        <v>59</v>
      </c>
      <c r="G908" s="12" t="s">
        <v>53</v>
      </c>
      <c r="H908" s="13">
        <v>10000000</v>
      </c>
      <c r="I908" s="13">
        <v>10000000</v>
      </c>
      <c r="J908" s="14">
        <f>VLOOKUP(C908,[1]Hoja1!$C$4:$E$2840,3,0)</f>
        <v>45222.388773148145</v>
      </c>
      <c r="K908" s="15" t="s">
        <v>54</v>
      </c>
      <c r="L908" s="16">
        <f>VLOOKUP(C908,ACTAS!$D:$L,9,FALSE)</f>
        <v>12</v>
      </c>
    </row>
    <row r="909" spans="1:12" hidden="1">
      <c r="A909" s="11">
        <v>2144</v>
      </c>
      <c r="B909" s="12" t="s">
        <v>4088</v>
      </c>
      <c r="C909" s="12">
        <v>3296681</v>
      </c>
      <c r="D909" s="12" t="s">
        <v>4089</v>
      </c>
      <c r="E909" s="12" t="s">
        <v>2341</v>
      </c>
      <c r="F909" s="12" t="s">
        <v>48</v>
      </c>
      <c r="G909" s="12" t="s">
        <v>53</v>
      </c>
      <c r="H909" s="13">
        <v>10000000</v>
      </c>
      <c r="I909" s="13">
        <v>10000000</v>
      </c>
      <c r="J909" s="14">
        <f>VLOOKUP(C909,[1]Hoja1!$C$4:$E$2840,3,0)</f>
        <v>45222.389155092591</v>
      </c>
      <c r="K909" s="15" t="s">
        <v>45</v>
      </c>
      <c r="L909" s="16">
        <f>VLOOKUP(C909,ACTAS!$D:$L,9,FALSE)</f>
        <v>12</v>
      </c>
    </row>
    <row r="910" spans="1:12" hidden="1">
      <c r="A910" s="11">
        <v>2145</v>
      </c>
      <c r="B910" s="12" t="s">
        <v>4090</v>
      </c>
      <c r="C910" s="12">
        <v>1116260466</v>
      </c>
      <c r="D910" s="12" t="s">
        <v>4091</v>
      </c>
      <c r="E910" s="12" t="s">
        <v>2341</v>
      </c>
      <c r="F910" s="12" t="s">
        <v>38</v>
      </c>
      <c r="G910" s="12" t="s">
        <v>53</v>
      </c>
      <c r="H910" s="13">
        <v>10000000</v>
      </c>
      <c r="I910" s="13">
        <v>10000000</v>
      </c>
      <c r="J910" s="14">
        <f>VLOOKUP(C910,[1]Hoja1!$C$4:$E$2840,3,0)</f>
        <v>45222.389201388891</v>
      </c>
      <c r="K910" s="15" t="s">
        <v>54</v>
      </c>
      <c r="L910" s="16">
        <f>VLOOKUP(C910,ACTAS!$D:$L,9,FALSE)</f>
        <v>12</v>
      </c>
    </row>
    <row r="911" spans="1:12" hidden="1">
      <c r="A911" s="11">
        <v>2146</v>
      </c>
      <c r="B911" s="12" t="s">
        <v>4092</v>
      </c>
      <c r="C911" s="12">
        <v>1013620791</v>
      </c>
      <c r="D911" s="12" t="s">
        <v>4093</v>
      </c>
      <c r="E911" s="12" t="s">
        <v>2341</v>
      </c>
      <c r="F911" s="12" t="s">
        <v>48</v>
      </c>
      <c r="G911" s="12" t="s">
        <v>53</v>
      </c>
      <c r="H911" s="13">
        <v>5500000</v>
      </c>
      <c r="I911" s="13">
        <v>5500000</v>
      </c>
      <c r="J911" s="14">
        <f>VLOOKUP(C911,[1]Hoja1!$C$4:$E$2840,3,0)</f>
        <v>45222.38925925926</v>
      </c>
      <c r="K911" s="15" t="s">
        <v>54</v>
      </c>
      <c r="L911" s="16">
        <f>VLOOKUP(C911,ACTAS!$D:$L,9,FALSE)</f>
        <v>12</v>
      </c>
    </row>
    <row r="912" spans="1:12" ht="24" hidden="1">
      <c r="A912" s="11">
        <v>2147</v>
      </c>
      <c r="B912" s="12" t="s">
        <v>4094</v>
      </c>
      <c r="C912" s="12">
        <v>78762484</v>
      </c>
      <c r="D912" s="12" t="s">
        <v>4095</v>
      </c>
      <c r="E912" s="12" t="s">
        <v>2341</v>
      </c>
      <c r="F912" s="12" t="s">
        <v>52</v>
      </c>
      <c r="G912" s="12" t="s">
        <v>106</v>
      </c>
      <c r="H912" s="13">
        <v>10000000</v>
      </c>
      <c r="I912" s="13">
        <v>10000000</v>
      </c>
      <c r="J912" s="14">
        <f>VLOOKUP(C912,[1]Hoja1!$C$4:$E$2840,3,0)</f>
        <v>45222.389305555553</v>
      </c>
      <c r="K912" s="15" t="s">
        <v>54</v>
      </c>
      <c r="L912" s="16">
        <f>VLOOKUP(C912,ACTAS!$D:$L,9,FALSE)</f>
        <v>12</v>
      </c>
    </row>
    <row r="913" spans="1:12" hidden="1">
      <c r="A913" s="11">
        <v>2148</v>
      </c>
      <c r="B913" s="12" t="s">
        <v>4096</v>
      </c>
      <c r="C913" s="12">
        <v>1119890921</v>
      </c>
      <c r="D913" s="12" t="s">
        <v>4097</v>
      </c>
      <c r="E913" s="12" t="s">
        <v>2341</v>
      </c>
      <c r="F913" s="12" t="s">
        <v>52</v>
      </c>
      <c r="G913" s="12" t="s">
        <v>53</v>
      </c>
      <c r="H913" s="13">
        <v>10000000</v>
      </c>
      <c r="I913" s="13">
        <v>10000000</v>
      </c>
      <c r="J913" s="14">
        <f>VLOOKUP(C913,[1]Hoja1!$C$4:$E$2840,3,0)</f>
        <v>45222.389351851853</v>
      </c>
      <c r="K913" s="15" t="s">
        <v>54</v>
      </c>
      <c r="L913" s="16">
        <f>VLOOKUP(C913,ACTAS!$D:$L,9,FALSE)</f>
        <v>12</v>
      </c>
    </row>
    <row r="914" spans="1:12" hidden="1">
      <c r="A914" s="11">
        <v>2149</v>
      </c>
      <c r="B914" s="12" t="s">
        <v>4098</v>
      </c>
      <c r="C914" s="12">
        <v>1085248360</v>
      </c>
      <c r="D914" s="12" t="s">
        <v>4099</v>
      </c>
      <c r="E914" s="12" t="s">
        <v>2341</v>
      </c>
      <c r="F914" s="12" t="s">
        <v>165</v>
      </c>
      <c r="G914" s="12" t="s">
        <v>53</v>
      </c>
      <c r="H914" s="13">
        <v>10000000</v>
      </c>
      <c r="I914" s="13">
        <v>10000000</v>
      </c>
      <c r="J914" s="14">
        <f>VLOOKUP(C914,[1]Hoja1!$C$4:$E$2840,3,0)</f>
        <v>45222.389374999999</v>
      </c>
      <c r="K914" s="15" t="s">
        <v>54</v>
      </c>
      <c r="L914" s="16">
        <f>VLOOKUP(C914,ACTAS!$D:$L,9,FALSE)</f>
        <v>12</v>
      </c>
    </row>
    <row r="915" spans="1:12" hidden="1">
      <c r="A915" s="11">
        <v>2150</v>
      </c>
      <c r="B915" s="12" t="s">
        <v>4100</v>
      </c>
      <c r="C915" s="12">
        <v>1017133937</v>
      </c>
      <c r="D915" s="12" t="s">
        <v>4101</v>
      </c>
      <c r="E915" s="12" t="s">
        <v>2341</v>
      </c>
      <c r="F915" s="12" t="s">
        <v>59</v>
      </c>
      <c r="G915" s="12" t="s">
        <v>53</v>
      </c>
      <c r="H915" s="13">
        <v>10000000</v>
      </c>
      <c r="I915" s="13">
        <v>10000000</v>
      </c>
      <c r="J915" s="14">
        <f>VLOOKUP(C915,[1]Hoja1!$C$4:$E$2840,3,0)</f>
        <v>45222.389502314814</v>
      </c>
      <c r="K915" s="15" t="s">
        <v>54</v>
      </c>
      <c r="L915" s="16">
        <f>VLOOKUP(C915,ACTAS!$D:$L,9,FALSE)</f>
        <v>12</v>
      </c>
    </row>
    <row r="916" spans="1:12" hidden="1">
      <c r="A916" s="11">
        <v>2151</v>
      </c>
      <c r="B916" s="12" t="s">
        <v>4102</v>
      </c>
      <c r="C916" s="12">
        <v>79448419</v>
      </c>
      <c r="D916" s="12" t="s">
        <v>1661</v>
      </c>
      <c r="E916" s="12" t="s">
        <v>2341</v>
      </c>
      <c r="F916" s="12" t="s">
        <v>59</v>
      </c>
      <c r="G916" s="12" t="s">
        <v>53</v>
      </c>
      <c r="H916" s="13">
        <v>10000000</v>
      </c>
      <c r="I916" s="13">
        <v>10000000</v>
      </c>
      <c r="J916" s="14">
        <f>VLOOKUP(C916,[1]Hoja1!$C$4:$E$2840,3,0)</f>
        <v>45222.389652777776</v>
      </c>
      <c r="K916" s="15" t="s">
        <v>45</v>
      </c>
      <c r="L916" s="16">
        <f>VLOOKUP(C916,ACTAS!$D:$L,9,FALSE)</f>
        <v>12</v>
      </c>
    </row>
    <row r="917" spans="1:12" hidden="1">
      <c r="A917" s="11">
        <v>2152</v>
      </c>
      <c r="B917" s="12" t="s">
        <v>4103</v>
      </c>
      <c r="C917" s="12">
        <v>1018458441</v>
      </c>
      <c r="D917" s="12" t="s">
        <v>4104</v>
      </c>
      <c r="E917" s="12" t="s">
        <v>2341</v>
      </c>
      <c r="F917" s="12" t="s">
        <v>48</v>
      </c>
      <c r="G917" s="12" t="s">
        <v>53</v>
      </c>
      <c r="H917" s="13">
        <v>10000000</v>
      </c>
      <c r="I917" s="13">
        <v>10000000</v>
      </c>
      <c r="J917" s="14">
        <f>VLOOKUP(C917,[1]Hoja1!$C$4:$E$2840,3,0)</f>
        <v>45222.389965277776</v>
      </c>
      <c r="K917" s="15" t="s">
        <v>54</v>
      </c>
      <c r="L917" s="16">
        <f>VLOOKUP(C917,ACTAS!$D:$L,9,FALSE)</f>
        <v>13</v>
      </c>
    </row>
    <row r="918" spans="1:12" hidden="1">
      <c r="A918" s="11">
        <v>2153</v>
      </c>
      <c r="B918" s="12" t="s">
        <v>4105</v>
      </c>
      <c r="C918" s="12">
        <v>15490078</v>
      </c>
      <c r="D918" s="12" t="s">
        <v>4106</v>
      </c>
      <c r="E918" s="12" t="s">
        <v>2341</v>
      </c>
      <c r="F918" s="12" t="s">
        <v>38</v>
      </c>
      <c r="G918" s="12" t="s">
        <v>53</v>
      </c>
      <c r="H918" s="13">
        <v>7000000</v>
      </c>
      <c r="I918" s="13">
        <v>7000000</v>
      </c>
      <c r="J918" s="14">
        <f>VLOOKUP(C918,[1]Hoja1!$C$4:$E$2840,3,0)</f>
        <v>45222.389988425923</v>
      </c>
      <c r="K918" s="15" t="s">
        <v>45</v>
      </c>
      <c r="L918" s="16">
        <f>VLOOKUP(C918,ACTAS!$D:$L,9,FALSE)</f>
        <v>12</v>
      </c>
    </row>
    <row r="919" spans="1:12" ht="24" hidden="1">
      <c r="A919" s="11">
        <v>2154</v>
      </c>
      <c r="B919" s="12" t="s">
        <v>4107</v>
      </c>
      <c r="C919" s="12">
        <v>80153676</v>
      </c>
      <c r="D919" s="12" t="s">
        <v>4108</v>
      </c>
      <c r="E919" s="12" t="s">
        <v>2341</v>
      </c>
      <c r="F919" s="12" t="s">
        <v>38</v>
      </c>
      <c r="G919" s="12" t="s">
        <v>106</v>
      </c>
      <c r="H919" s="13">
        <v>10000000</v>
      </c>
      <c r="I919" s="13">
        <v>10000000</v>
      </c>
      <c r="J919" s="14">
        <f>VLOOKUP(C919,[1]Hoja1!$C$4:$E$2840,3,0)</f>
        <v>45222.39025462963</v>
      </c>
      <c r="K919" s="15" t="s">
        <v>54</v>
      </c>
      <c r="L919" s="16">
        <f>VLOOKUP(C919,ACTAS!$D:$L,9,FALSE)</f>
        <v>13</v>
      </c>
    </row>
    <row r="920" spans="1:12" hidden="1">
      <c r="A920" s="11">
        <v>2155</v>
      </c>
      <c r="B920" s="12" t="s">
        <v>4109</v>
      </c>
      <c r="C920" s="12">
        <v>4298180</v>
      </c>
      <c r="D920" s="12" t="s">
        <v>1052</v>
      </c>
      <c r="E920" s="12" t="s">
        <v>2341</v>
      </c>
      <c r="F920" s="12" t="s">
        <v>130</v>
      </c>
      <c r="G920" s="12" t="s">
        <v>53</v>
      </c>
      <c r="H920" s="13">
        <v>10000000</v>
      </c>
      <c r="I920" s="13">
        <v>10000000</v>
      </c>
      <c r="J920" s="14">
        <f>VLOOKUP(C920,[1]Hoja1!$C$4:$E$2840,3,0)</f>
        <v>45078.406331018516</v>
      </c>
      <c r="K920" s="15" t="s">
        <v>54</v>
      </c>
      <c r="L920" s="16">
        <f>VLOOKUP(C920,ACTAS!$D:$L,9,FALSE)</f>
        <v>12</v>
      </c>
    </row>
    <row r="921" spans="1:12" hidden="1">
      <c r="A921" s="11">
        <v>2156</v>
      </c>
      <c r="B921" s="12" t="s">
        <v>4110</v>
      </c>
      <c r="C921" s="12">
        <v>1024462136</v>
      </c>
      <c r="D921" s="12" t="s">
        <v>4111</v>
      </c>
      <c r="E921" s="12" t="s">
        <v>2341</v>
      </c>
      <c r="F921" s="12" t="s">
        <v>38</v>
      </c>
      <c r="G921" s="12" t="s">
        <v>53</v>
      </c>
      <c r="H921" s="13">
        <v>10000000</v>
      </c>
      <c r="I921" s="13">
        <v>10000000</v>
      </c>
      <c r="J921" s="14">
        <f>VLOOKUP(C921,[1]Hoja1!$C$4:$E$2840,3,0)</f>
        <v>45222.390486111108</v>
      </c>
      <c r="K921" s="15" t="s">
        <v>54</v>
      </c>
      <c r="L921" s="16">
        <f>VLOOKUP(C921,ACTAS!$D:$L,9,FALSE)</f>
        <v>12</v>
      </c>
    </row>
    <row r="922" spans="1:12" hidden="1">
      <c r="A922" s="11">
        <v>2157</v>
      </c>
      <c r="B922" s="12" t="s">
        <v>4112</v>
      </c>
      <c r="C922" s="12">
        <v>1085251288</v>
      </c>
      <c r="D922" s="12" t="s">
        <v>4113</v>
      </c>
      <c r="E922" s="12" t="s">
        <v>2341</v>
      </c>
      <c r="F922" s="12" t="s">
        <v>48</v>
      </c>
      <c r="G922" s="12" t="s">
        <v>53</v>
      </c>
      <c r="H922" s="13">
        <v>10000000</v>
      </c>
      <c r="I922" s="13">
        <v>10000000</v>
      </c>
      <c r="J922" s="14">
        <f>VLOOKUP(C922,[1]Hoja1!$C$4:$E$2840,3,0)</f>
        <v>45222.390509259261</v>
      </c>
      <c r="K922" s="15" t="s">
        <v>54</v>
      </c>
      <c r="L922" s="16">
        <f>VLOOKUP(C922,ACTAS!$D:$L,9,FALSE)</f>
        <v>13</v>
      </c>
    </row>
    <row r="923" spans="1:12" hidden="1">
      <c r="A923" s="11">
        <v>2158</v>
      </c>
      <c r="B923" s="12" t="s">
        <v>4114</v>
      </c>
      <c r="C923" s="12">
        <v>94330449</v>
      </c>
      <c r="D923" s="12" t="s">
        <v>4115</v>
      </c>
      <c r="E923" s="12" t="s">
        <v>2341</v>
      </c>
      <c r="F923" s="12" t="s">
        <v>38</v>
      </c>
      <c r="G923" s="12" t="s">
        <v>53</v>
      </c>
      <c r="H923" s="13">
        <v>10000000</v>
      </c>
      <c r="I923" s="13">
        <v>10000000</v>
      </c>
      <c r="J923" s="14">
        <f>VLOOKUP(C923,[1]Hoja1!$C$4:$E$2840,3,0)</f>
        <v>45222.390752314815</v>
      </c>
      <c r="K923" s="15" t="s">
        <v>45</v>
      </c>
      <c r="L923" s="16">
        <f>VLOOKUP(C923,ACTAS!$D:$L,9,FALSE)</f>
        <v>12</v>
      </c>
    </row>
    <row r="924" spans="1:12" hidden="1">
      <c r="A924" s="11">
        <v>2159</v>
      </c>
      <c r="B924" s="12" t="s">
        <v>4116</v>
      </c>
      <c r="C924" s="12">
        <v>4525519</v>
      </c>
      <c r="D924" s="12" t="s">
        <v>4117</v>
      </c>
      <c r="E924" s="12" t="s">
        <v>2341</v>
      </c>
      <c r="F924" s="12" t="s">
        <v>130</v>
      </c>
      <c r="G924" s="12" t="s">
        <v>53</v>
      </c>
      <c r="H924" s="13">
        <v>8000000</v>
      </c>
      <c r="I924" s="13">
        <v>8000000</v>
      </c>
      <c r="J924" s="14">
        <f>VLOOKUP(C924,[1]Hoja1!$C$4:$E$2840,3,0)</f>
        <v>45222.390821759262</v>
      </c>
      <c r="K924" s="15" t="s">
        <v>45</v>
      </c>
      <c r="L924" s="16">
        <f>VLOOKUP(C924,ACTAS!$D:$L,9,FALSE)</f>
        <v>12</v>
      </c>
    </row>
    <row r="925" spans="1:12" ht="24" hidden="1">
      <c r="A925" s="11">
        <v>2160</v>
      </c>
      <c r="B925" s="12" t="s">
        <v>4118</v>
      </c>
      <c r="C925" s="12">
        <v>80217083</v>
      </c>
      <c r="D925" s="12" t="s">
        <v>4119</v>
      </c>
      <c r="E925" s="12" t="s">
        <v>2341</v>
      </c>
      <c r="F925" s="12" t="s">
        <v>38</v>
      </c>
      <c r="G925" s="12" t="s">
        <v>106</v>
      </c>
      <c r="H925" s="13">
        <v>10000000</v>
      </c>
      <c r="I925" s="13">
        <v>10000000</v>
      </c>
      <c r="J925" s="14">
        <f>VLOOKUP(C925,[1]Hoja1!$C$4:$E$2840,3,0)</f>
        <v>45222.390902777777</v>
      </c>
      <c r="K925" s="15" t="s">
        <v>54</v>
      </c>
      <c r="L925" s="16">
        <f>VLOOKUP(C925,ACTAS!$D:$L,9,FALSE)</f>
        <v>12</v>
      </c>
    </row>
    <row r="926" spans="1:12" hidden="1">
      <c r="A926" s="11">
        <v>2161</v>
      </c>
      <c r="B926" s="12" t="s">
        <v>4120</v>
      </c>
      <c r="C926" s="12">
        <v>46454427</v>
      </c>
      <c r="D926" s="12" t="s">
        <v>4121</v>
      </c>
      <c r="E926" s="12" t="s">
        <v>2341</v>
      </c>
      <c r="F926" s="12" t="s">
        <v>38</v>
      </c>
      <c r="G926" s="12" t="s">
        <v>53</v>
      </c>
      <c r="H926" s="13">
        <v>10000000</v>
      </c>
      <c r="I926" s="13">
        <v>10000000</v>
      </c>
      <c r="J926" s="14">
        <f>VLOOKUP(C926,[1]Hoja1!$C$4:$E$2840,3,0)</f>
        <v>45222.391006944446</v>
      </c>
      <c r="K926" s="15" t="s">
        <v>54</v>
      </c>
      <c r="L926" s="16">
        <f>VLOOKUP(C926,ACTAS!$D:$L,9,FALSE)</f>
        <v>14</v>
      </c>
    </row>
    <row r="927" spans="1:12" hidden="1">
      <c r="A927" s="11">
        <v>2162</v>
      </c>
      <c r="B927" s="12" t="s">
        <v>4122</v>
      </c>
      <c r="C927" s="12">
        <v>1057606380</v>
      </c>
      <c r="D927" s="12" t="s">
        <v>4123</v>
      </c>
      <c r="E927" s="12" t="s">
        <v>2341</v>
      </c>
      <c r="F927" s="12" t="s">
        <v>52</v>
      </c>
      <c r="G927" s="12" t="s">
        <v>53</v>
      </c>
      <c r="H927" s="13">
        <v>6000000</v>
      </c>
      <c r="I927" s="13">
        <v>6000000</v>
      </c>
      <c r="J927" s="14">
        <f>VLOOKUP(C927,[1]Hoja1!$C$4:$E$2840,3,0)</f>
        <v>45222.391018518516</v>
      </c>
      <c r="K927" s="15" t="s">
        <v>54</v>
      </c>
      <c r="L927" s="16">
        <f>VLOOKUP(C927,ACTAS!$D:$L,9,FALSE)</f>
        <v>12</v>
      </c>
    </row>
    <row r="928" spans="1:12" hidden="1">
      <c r="A928" s="11">
        <v>2163</v>
      </c>
      <c r="B928" s="12" t="s">
        <v>4124</v>
      </c>
      <c r="C928" s="12">
        <v>80778916</v>
      </c>
      <c r="D928" s="12" t="s">
        <v>4125</v>
      </c>
      <c r="E928" s="12" t="s">
        <v>2341</v>
      </c>
      <c r="F928" s="12" t="s">
        <v>38</v>
      </c>
      <c r="G928" s="12" t="s">
        <v>53</v>
      </c>
      <c r="H928" s="13">
        <v>10000000</v>
      </c>
      <c r="I928" s="13">
        <v>10000000</v>
      </c>
      <c r="J928" s="14">
        <f>VLOOKUP(C928,[1]Hoja1!$C$4:$E$2840,3,0)</f>
        <v>45222.391145833331</v>
      </c>
      <c r="K928" s="15" t="s">
        <v>54</v>
      </c>
      <c r="L928" s="16">
        <f>VLOOKUP(C928,ACTAS!$D:$L,9,FALSE)</f>
        <v>12</v>
      </c>
    </row>
    <row r="929" spans="1:12" hidden="1">
      <c r="A929" s="11">
        <v>2164</v>
      </c>
      <c r="B929" s="12" t="s">
        <v>4126</v>
      </c>
      <c r="C929" s="12">
        <v>1094939573</v>
      </c>
      <c r="D929" s="12" t="s">
        <v>4127</v>
      </c>
      <c r="E929" s="12" t="s">
        <v>2341</v>
      </c>
      <c r="F929" s="12" t="s">
        <v>59</v>
      </c>
      <c r="G929" s="12" t="s">
        <v>53</v>
      </c>
      <c r="H929" s="13">
        <v>10000000</v>
      </c>
      <c r="I929" s="13">
        <v>10000000</v>
      </c>
      <c r="J929" s="14">
        <f>VLOOKUP(C929,[1]Hoja1!$C$4:$E$2840,3,0)</f>
        <v>45222.391192129631</v>
      </c>
      <c r="K929" s="15" t="s">
        <v>54</v>
      </c>
      <c r="L929" s="16">
        <f>VLOOKUP(C929,ACTAS!$D:$L,9,FALSE)</f>
        <v>12</v>
      </c>
    </row>
    <row r="930" spans="1:12" hidden="1">
      <c r="A930" s="11">
        <v>2165</v>
      </c>
      <c r="B930" s="12" t="s">
        <v>4128</v>
      </c>
      <c r="C930" s="12">
        <v>16079464</v>
      </c>
      <c r="D930" s="12" t="s">
        <v>4129</v>
      </c>
      <c r="E930" s="12" t="s">
        <v>2341</v>
      </c>
      <c r="F930" s="12" t="s">
        <v>52</v>
      </c>
      <c r="G930" s="12" t="s">
        <v>53</v>
      </c>
      <c r="H930" s="13">
        <v>10000000</v>
      </c>
      <c r="I930" s="13">
        <v>10000000</v>
      </c>
      <c r="J930" s="14">
        <f>VLOOKUP(C930,[1]Hoja1!$C$4:$E$2840,3,0)</f>
        <v>45222.391215277778</v>
      </c>
      <c r="K930" s="15" t="s">
        <v>54</v>
      </c>
      <c r="L930" s="16">
        <f>VLOOKUP(C930,ACTAS!$D:$L,9,FALSE)</f>
        <v>12</v>
      </c>
    </row>
    <row r="931" spans="1:12" hidden="1">
      <c r="A931" s="11">
        <v>2166</v>
      </c>
      <c r="B931" s="12" t="s">
        <v>4130</v>
      </c>
      <c r="C931" s="12">
        <v>1052389019</v>
      </c>
      <c r="D931" s="12" t="s">
        <v>4131</v>
      </c>
      <c r="E931" s="12" t="s">
        <v>2341</v>
      </c>
      <c r="F931" s="12" t="s">
        <v>38</v>
      </c>
      <c r="G931" s="12" t="s">
        <v>53</v>
      </c>
      <c r="H931" s="13">
        <v>6000000</v>
      </c>
      <c r="I931" s="13">
        <v>6000000</v>
      </c>
      <c r="J931" s="14">
        <f>VLOOKUP(C931,[1]Hoja1!$C$4:$E$2840,3,0)</f>
        <v>45222.391331018516</v>
      </c>
      <c r="K931" s="15" t="s">
        <v>54</v>
      </c>
      <c r="L931" s="16">
        <f>VLOOKUP(C931,ACTAS!$D:$L,9,FALSE)</f>
        <v>12</v>
      </c>
    </row>
    <row r="932" spans="1:12" ht="24" hidden="1">
      <c r="A932" s="11">
        <v>2167</v>
      </c>
      <c r="B932" s="12" t="s">
        <v>4132</v>
      </c>
      <c r="C932" s="12">
        <v>79421337</v>
      </c>
      <c r="D932" s="12" t="s">
        <v>4133</v>
      </c>
      <c r="E932" s="12" t="s">
        <v>2341</v>
      </c>
      <c r="F932" s="12" t="s">
        <v>38</v>
      </c>
      <c r="G932" s="12" t="s">
        <v>106</v>
      </c>
      <c r="H932" s="13">
        <v>10000000</v>
      </c>
      <c r="I932" s="13">
        <v>10000000</v>
      </c>
      <c r="J932" s="14">
        <f>VLOOKUP(C932,[1]Hoja1!$C$4:$E$2840,3,0)</f>
        <v>45222.391435185185</v>
      </c>
      <c r="K932" s="15" t="s">
        <v>54</v>
      </c>
      <c r="L932" s="16">
        <f>VLOOKUP(C932,ACTAS!$D:$L,9,FALSE)</f>
        <v>12</v>
      </c>
    </row>
    <row r="933" spans="1:12" hidden="1">
      <c r="A933" s="11">
        <v>2168</v>
      </c>
      <c r="B933" s="12" t="s">
        <v>4134</v>
      </c>
      <c r="C933" s="12">
        <v>79365902</v>
      </c>
      <c r="D933" s="12" t="s">
        <v>1026</v>
      </c>
      <c r="E933" s="12" t="s">
        <v>2341</v>
      </c>
      <c r="F933" s="12" t="s">
        <v>62</v>
      </c>
      <c r="G933" s="12" t="s">
        <v>53</v>
      </c>
      <c r="H933" s="13">
        <v>10000000</v>
      </c>
      <c r="I933" s="13">
        <v>10000000</v>
      </c>
      <c r="J933" s="14">
        <f>VLOOKUP(C933,[1]Hoja1!$C$4:$E$2840,3,0)</f>
        <v>45078.394675925927</v>
      </c>
      <c r="K933" s="15" t="s">
        <v>45</v>
      </c>
      <c r="L933" s="16">
        <f>VLOOKUP(C933,ACTAS!$D:$L,9,FALSE)</f>
        <v>12</v>
      </c>
    </row>
    <row r="934" spans="1:12" ht="24" hidden="1">
      <c r="A934" s="11">
        <v>2169</v>
      </c>
      <c r="B934" s="12" t="s">
        <v>4135</v>
      </c>
      <c r="C934" s="12">
        <v>86078311</v>
      </c>
      <c r="D934" s="12" t="s">
        <v>4136</v>
      </c>
      <c r="E934" s="12" t="s">
        <v>2341</v>
      </c>
      <c r="F934" s="12" t="s">
        <v>38</v>
      </c>
      <c r="G934" s="12" t="s">
        <v>106</v>
      </c>
      <c r="H934" s="13">
        <v>10000000</v>
      </c>
      <c r="I934" s="13">
        <v>10000000</v>
      </c>
      <c r="J934" s="14">
        <f>VLOOKUP(C934,[1]Hoja1!$C$4:$E$2840,3,0)</f>
        <v>45222.39167824074</v>
      </c>
      <c r="K934" s="15" t="s">
        <v>54</v>
      </c>
      <c r="L934" s="16">
        <f>VLOOKUP(C934,ACTAS!$D:$L,9,FALSE)</f>
        <v>12</v>
      </c>
    </row>
    <row r="935" spans="1:12" hidden="1">
      <c r="A935" s="11">
        <v>2170</v>
      </c>
      <c r="B935" s="12" t="s">
        <v>4137</v>
      </c>
      <c r="C935" s="12">
        <v>1116242142</v>
      </c>
      <c r="D935" s="12" t="s">
        <v>4138</v>
      </c>
      <c r="E935" s="12" t="s">
        <v>2341</v>
      </c>
      <c r="F935" s="12" t="s">
        <v>73</v>
      </c>
      <c r="G935" s="12" t="s">
        <v>53</v>
      </c>
      <c r="H935" s="13">
        <v>10000000</v>
      </c>
      <c r="I935" s="13">
        <v>10000000</v>
      </c>
      <c r="J935" s="14">
        <f>VLOOKUP(C935,[1]Hoja1!$C$4:$E$2840,3,0)</f>
        <v>45222.391932870371</v>
      </c>
      <c r="K935" s="15" t="s">
        <v>54</v>
      </c>
      <c r="L935" s="16">
        <f>VLOOKUP(C935,ACTAS!$D:$L,9,FALSE)</f>
        <v>13</v>
      </c>
    </row>
    <row r="936" spans="1:12" hidden="1">
      <c r="A936" s="11">
        <v>2171</v>
      </c>
      <c r="B936" s="12" t="s">
        <v>4139</v>
      </c>
      <c r="C936" s="12">
        <v>1012363969</v>
      </c>
      <c r="D936" s="12" t="s">
        <v>4140</v>
      </c>
      <c r="E936" s="12" t="s">
        <v>2341</v>
      </c>
      <c r="F936" s="12" t="s">
        <v>38</v>
      </c>
      <c r="G936" s="12" t="s">
        <v>53</v>
      </c>
      <c r="H936" s="13">
        <v>10000000</v>
      </c>
      <c r="I936" s="13">
        <v>10000000</v>
      </c>
      <c r="J936" s="14">
        <f>VLOOKUP(C936,[1]Hoja1!$C$4:$E$2840,3,0)</f>
        <v>45222.392384259256</v>
      </c>
      <c r="K936" s="15" t="s">
        <v>54</v>
      </c>
      <c r="L936" s="16">
        <f>VLOOKUP(C936,ACTAS!$D:$L,9,FALSE)</f>
        <v>14</v>
      </c>
    </row>
    <row r="937" spans="1:12" hidden="1">
      <c r="A937" s="11">
        <v>2172</v>
      </c>
      <c r="B937" s="12" t="s">
        <v>4141</v>
      </c>
      <c r="C937" s="12">
        <v>1032425516</v>
      </c>
      <c r="D937" s="12" t="s">
        <v>4142</v>
      </c>
      <c r="E937" s="12" t="s">
        <v>2341</v>
      </c>
      <c r="F937" s="12" t="s">
        <v>59</v>
      </c>
      <c r="G937" s="12" t="s">
        <v>53</v>
      </c>
      <c r="H937" s="13">
        <v>10000000</v>
      </c>
      <c r="I937" s="13">
        <v>10000000</v>
      </c>
      <c r="J937" s="14">
        <f>VLOOKUP(C937,[1]Hoja1!$C$4:$E$2840,3,0)</f>
        <v>45222.392465277779</v>
      </c>
      <c r="K937" s="15" t="s">
        <v>54</v>
      </c>
      <c r="L937" s="16">
        <f>VLOOKUP(C937,ACTAS!$D:$L,9,FALSE)</f>
        <v>12</v>
      </c>
    </row>
    <row r="938" spans="1:12" hidden="1">
      <c r="A938" s="11">
        <v>2173</v>
      </c>
      <c r="B938" s="12" t="s">
        <v>4143</v>
      </c>
      <c r="C938" s="12">
        <v>93394840</v>
      </c>
      <c r="D938" s="12" t="s">
        <v>4144</v>
      </c>
      <c r="E938" s="12" t="s">
        <v>2341</v>
      </c>
      <c r="F938" s="12" t="s">
        <v>52</v>
      </c>
      <c r="G938" s="12" t="s">
        <v>53</v>
      </c>
      <c r="H938" s="13">
        <v>10000000</v>
      </c>
      <c r="I938" s="13">
        <v>10000000</v>
      </c>
      <c r="J938" s="14">
        <f>VLOOKUP(C938,[1]Hoja1!$C$4:$E$2840,3,0)</f>
        <v>45222.392928240741</v>
      </c>
      <c r="K938" s="15" t="s">
        <v>45</v>
      </c>
      <c r="L938" s="16">
        <f>VLOOKUP(C938,ACTAS!$D:$L,9,FALSE)</f>
        <v>12</v>
      </c>
    </row>
    <row r="939" spans="1:12" hidden="1">
      <c r="A939" s="11">
        <v>2174</v>
      </c>
      <c r="B939" s="12" t="s">
        <v>4145</v>
      </c>
      <c r="C939" s="12">
        <v>80895086</v>
      </c>
      <c r="D939" s="12" t="s">
        <v>4146</v>
      </c>
      <c r="E939" s="12" t="s">
        <v>2341</v>
      </c>
      <c r="F939" s="12" t="s">
        <v>38</v>
      </c>
      <c r="G939" s="12" t="s">
        <v>53</v>
      </c>
      <c r="H939" s="13">
        <v>8000000</v>
      </c>
      <c r="I939" s="13">
        <v>8000000</v>
      </c>
      <c r="J939" s="14">
        <f>VLOOKUP(C939,[1]Hoja1!$C$4:$E$2840,3,0)</f>
        <v>45222.392951388887</v>
      </c>
      <c r="K939" s="15" t="s">
        <v>54</v>
      </c>
      <c r="L939" s="16">
        <f>VLOOKUP(C939,ACTAS!$D:$L,9,FALSE)</f>
        <v>12</v>
      </c>
    </row>
    <row r="940" spans="1:12" hidden="1">
      <c r="A940" s="11">
        <v>2175</v>
      </c>
      <c r="B940" s="12" t="s">
        <v>4147</v>
      </c>
      <c r="C940" s="12">
        <v>1075218890</v>
      </c>
      <c r="D940" s="12" t="s">
        <v>4148</v>
      </c>
      <c r="E940" s="12" t="s">
        <v>2341</v>
      </c>
      <c r="F940" s="12" t="s">
        <v>59</v>
      </c>
      <c r="G940" s="12" t="s">
        <v>53</v>
      </c>
      <c r="H940" s="13">
        <v>6500000</v>
      </c>
      <c r="I940" s="13">
        <v>6500000</v>
      </c>
      <c r="J940" s="14">
        <f>VLOOKUP(C940,[1]Hoja1!$C$4:$E$2840,3,0)</f>
        <v>45222.393159722225</v>
      </c>
      <c r="K940" s="15" t="s">
        <v>54</v>
      </c>
      <c r="L940" s="16">
        <f>VLOOKUP(C940,ACTAS!$D:$L,9,FALSE)</f>
        <v>13</v>
      </c>
    </row>
    <row r="941" spans="1:12" hidden="1">
      <c r="A941" s="11">
        <v>2176</v>
      </c>
      <c r="B941" s="12" t="s">
        <v>4149</v>
      </c>
      <c r="C941" s="12">
        <v>1094882092</v>
      </c>
      <c r="D941" s="12" t="s">
        <v>4150</v>
      </c>
      <c r="E941" s="12" t="s">
        <v>2341</v>
      </c>
      <c r="F941" s="12" t="s">
        <v>38</v>
      </c>
      <c r="G941" s="12" t="s">
        <v>53</v>
      </c>
      <c r="H941" s="13">
        <v>3500000</v>
      </c>
      <c r="I941" s="13">
        <v>3500000</v>
      </c>
      <c r="J941" s="14">
        <f>VLOOKUP(C941,[1]Hoja1!$C$4:$E$2840,3,0)</f>
        <v>45222.393275462964</v>
      </c>
      <c r="K941" s="15" t="s">
        <v>54</v>
      </c>
      <c r="L941" s="16">
        <f>VLOOKUP(C941,ACTAS!$D:$L,9,FALSE)</f>
        <v>12</v>
      </c>
    </row>
    <row r="942" spans="1:12" hidden="1">
      <c r="A942" s="11">
        <v>2177</v>
      </c>
      <c r="B942" s="12" t="s">
        <v>4151</v>
      </c>
      <c r="C942" s="12">
        <v>479552</v>
      </c>
      <c r="D942" s="12" t="s">
        <v>4152</v>
      </c>
      <c r="E942" s="12" t="s">
        <v>2341</v>
      </c>
      <c r="F942" s="12" t="s">
        <v>59</v>
      </c>
      <c r="G942" s="12" t="s">
        <v>53</v>
      </c>
      <c r="H942" s="13">
        <v>10000000</v>
      </c>
      <c r="I942" s="13">
        <v>10000000</v>
      </c>
      <c r="J942" s="14">
        <f>VLOOKUP(C942,[1]Hoja1!$C$4:$E$2840,3,0)</f>
        <v>45222.393310185187</v>
      </c>
      <c r="K942" s="15" t="s">
        <v>84</v>
      </c>
      <c r="L942" s="16">
        <f>VLOOKUP(C942,ACTAS!$D:$L,9,FALSE)</f>
        <v>13</v>
      </c>
    </row>
    <row r="943" spans="1:12" hidden="1">
      <c r="A943" s="11">
        <v>2178</v>
      </c>
      <c r="B943" s="12" t="s">
        <v>4153</v>
      </c>
      <c r="C943" s="12">
        <v>74381725</v>
      </c>
      <c r="D943" s="12" t="s">
        <v>4154</v>
      </c>
      <c r="E943" s="12" t="s">
        <v>2341</v>
      </c>
      <c r="F943" s="12" t="s">
        <v>38</v>
      </c>
      <c r="G943" s="12" t="s">
        <v>53</v>
      </c>
      <c r="H943" s="13">
        <v>10000000</v>
      </c>
      <c r="I943" s="13">
        <v>10000000</v>
      </c>
      <c r="J943" s="14">
        <f>VLOOKUP(C943,[1]Hoja1!$C$4:$E$2840,3,0)</f>
        <v>45222.393495370372</v>
      </c>
      <c r="K943" s="15" t="s">
        <v>54</v>
      </c>
      <c r="L943" s="16">
        <f>VLOOKUP(C943,ACTAS!$D:$L,9,FALSE)</f>
        <v>12</v>
      </c>
    </row>
    <row r="944" spans="1:12" hidden="1">
      <c r="A944" s="11">
        <v>2179</v>
      </c>
      <c r="B944" s="12" t="s">
        <v>4155</v>
      </c>
      <c r="C944" s="12">
        <v>1121905053</v>
      </c>
      <c r="D944" s="12" t="s">
        <v>4156</v>
      </c>
      <c r="E944" s="12" t="s">
        <v>2341</v>
      </c>
      <c r="F944" s="12" t="s">
        <v>59</v>
      </c>
      <c r="G944" s="12" t="s">
        <v>53</v>
      </c>
      <c r="H944" s="13">
        <v>7000000</v>
      </c>
      <c r="I944" s="13">
        <v>7000000</v>
      </c>
      <c r="J944" s="14">
        <f>VLOOKUP(C944,[1]Hoja1!$C$4:$E$2840,3,0)</f>
        <v>45222.393634259257</v>
      </c>
      <c r="K944" s="15" t="s">
        <v>54</v>
      </c>
      <c r="L944" s="16">
        <f>VLOOKUP(C944,ACTAS!$D:$L,9,FALSE)</f>
        <v>13</v>
      </c>
    </row>
    <row r="945" spans="1:12" hidden="1">
      <c r="A945" s="11">
        <v>2180</v>
      </c>
      <c r="B945" s="12" t="s">
        <v>4157</v>
      </c>
      <c r="C945" s="12">
        <v>1070958944</v>
      </c>
      <c r="D945" s="12" t="s">
        <v>4158</v>
      </c>
      <c r="E945" s="12" t="s">
        <v>2341</v>
      </c>
      <c r="F945" s="12" t="s">
        <v>38</v>
      </c>
      <c r="G945" s="12" t="s">
        <v>53</v>
      </c>
      <c r="H945" s="13">
        <v>6000000</v>
      </c>
      <c r="I945" s="13">
        <v>6000000</v>
      </c>
      <c r="J945" s="14">
        <f>VLOOKUP(C945,[1]Hoja1!$C$4:$E$2840,3,0)</f>
        <v>45222.393807870372</v>
      </c>
      <c r="K945" s="15" t="s">
        <v>54</v>
      </c>
      <c r="L945" s="16">
        <f>VLOOKUP(C945,ACTAS!$D:$L,9,FALSE)</f>
        <v>13</v>
      </c>
    </row>
    <row r="946" spans="1:12" hidden="1">
      <c r="A946" s="11">
        <v>2181</v>
      </c>
      <c r="B946" s="12" t="s">
        <v>4159</v>
      </c>
      <c r="C946" s="12">
        <v>10031342</v>
      </c>
      <c r="D946" s="12" t="s">
        <v>4160</v>
      </c>
      <c r="E946" s="12" t="s">
        <v>2341</v>
      </c>
      <c r="F946" s="12" t="s">
        <v>130</v>
      </c>
      <c r="G946" s="12" t="s">
        <v>53</v>
      </c>
      <c r="H946" s="13">
        <v>10000000</v>
      </c>
      <c r="I946" s="13">
        <v>10000000</v>
      </c>
      <c r="J946" s="14">
        <f>VLOOKUP(C946,[1]Hoja1!$C$4:$E$2840,3,0)</f>
        <v>45222.393900462965</v>
      </c>
      <c r="K946" s="15" t="s">
        <v>45</v>
      </c>
      <c r="L946" s="16">
        <f>VLOOKUP(C946,ACTAS!$D:$L,9,FALSE)</f>
        <v>15</v>
      </c>
    </row>
    <row r="947" spans="1:12" ht="24" hidden="1">
      <c r="A947" s="11">
        <v>2182</v>
      </c>
      <c r="B947" s="12" t="s">
        <v>4161</v>
      </c>
      <c r="C947" s="12">
        <v>11810498</v>
      </c>
      <c r="D947" s="12" t="s">
        <v>4162</v>
      </c>
      <c r="E947" s="12" t="s">
        <v>2341</v>
      </c>
      <c r="F947" s="12" t="s">
        <v>59</v>
      </c>
      <c r="G947" s="12" t="s">
        <v>106</v>
      </c>
      <c r="H947" s="13">
        <v>10000000</v>
      </c>
      <c r="I947" s="13">
        <v>10000000</v>
      </c>
      <c r="J947" s="14">
        <f>VLOOKUP(C947,[1]Hoja1!$C$4:$E$2840,3,0)</f>
        <v>45222.394675925927</v>
      </c>
      <c r="K947" s="15" t="s">
        <v>54</v>
      </c>
      <c r="L947" s="16">
        <f>VLOOKUP(C947,ACTAS!$D:$L,9,FALSE)</f>
        <v>12</v>
      </c>
    </row>
    <row r="948" spans="1:12" hidden="1">
      <c r="A948" s="11">
        <v>2183</v>
      </c>
      <c r="B948" s="12" t="s">
        <v>4163</v>
      </c>
      <c r="C948" s="12">
        <v>1093754869</v>
      </c>
      <c r="D948" s="12" t="s">
        <v>4164</v>
      </c>
      <c r="E948" s="12" t="s">
        <v>2341</v>
      </c>
      <c r="F948" s="12" t="s">
        <v>52</v>
      </c>
      <c r="G948" s="12" t="s">
        <v>53</v>
      </c>
      <c r="H948" s="13">
        <v>8000000</v>
      </c>
      <c r="I948" s="13">
        <v>8000000</v>
      </c>
      <c r="J948" s="14">
        <f>VLOOKUP(C948,[1]Hoja1!$C$4:$E$2840,3,0)</f>
        <v>45222.394988425927</v>
      </c>
      <c r="K948" s="15" t="s">
        <v>54</v>
      </c>
      <c r="L948" s="16">
        <f>VLOOKUP(C948,ACTAS!$D:$L,9,FALSE)</f>
        <v>12</v>
      </c>
    </row>
    <row r="949" spans="1:12" hidden="1">
      <c r="A949" s="11">
        <v>2184</v>
      </c>
      <c r="B949" s="12" t="s">
        <v>4165</v>
      </c>
      <c r="C949" s="12">
        <v>1121902864</v>
      </c>
      <c r="D949" s="12" t="s">
        <v>4166</v>
      </c>
      <c r="E949" s="12" t="s">
        <v>2341</v>
      </c>
      <c r="F949" s="12" t="s">
        <v>38</v>
      </c>
      <c r="G949" s="12" t="s">
        <v>53</v>
      </c>
      <c r="H949" s="13">
        <v>6000000</v>
      </c>
      <c r="I949" s="13">
        <v>6000000</v>
      </c>
      <c r="J949" s="14">
        <f>VLOOKUP(C949,[1]Hoja1!$C$4:$E$2840,3,0)</f>
        <v>45222.395046296297</v>
      </c>
      <c r="K949" s="15" t="s">
        <v>54</v>
      </c>
      <c r="L949" s="16">
        <f>VLOOKUP(C949,ACTAS!$D:$L,9,FALSE)</f>
        <v>12</v>
      </c>
    </row>
    <row r="950" spans="1:12" hidden="1">
      <c r="A950" s="11">
        <v>2185</v>
      </c>
      <c r="B950" s="12" t="s">
        <v>4167</v>
      </c>
      <c r="C950" s="12">
        <v>80733561</v>
      </c>
      <c r="D950" s="12" t="s">
        <v>4168</v>
      </c>
      <c r="E950" s="12" t="s">
        <v>2341</v>
      </c>
      <c r="F950" s="12" t="s">
        <v>38</v>
      </c>
      <c r="G950" s="12" t="s">
        <v>53</v>
      </c>
      <c r="H950" s="13">
        <v>10000000</v>
      </c>
      <c r="I950" s="13">
        <v>10000000</v>
      </c>
      <c r="J950" s="14">
        <f>VLOOKUP(C950,[1]Hoja1!$C$4:$E$2840,3,0)</f>
        <v>45222.395115740743</v>
      </c>
      <c r="K950" s="15" t="s">
        <v>54</v>
      </c>
      <c r="L950" s="16">
        <f>VLOOKUP(C950,ACTAS!$D:$L,9,FALSE)</f>
        <v>12</v>
      </c>
    </row>
    <row r="951" spans="1:12" hidden="1">
      <c r="A951" s="11">
        <v>2186</v>
      </c>
      <c r="B951" s="12" t="s">
        <v>4169</v>
      </c>
      <c r="C951" s="12">
        <v>79123112</v>
      </c>
      <c r="D951" s="12" t="s">
        <v>4170</v>
      </c>
      <c r="E951" s="12" t="s">
        <v>2341</v>
      </c>
      <c r="F951" s="12" t="s">
        <v>62</v>
      </c>
      <c r="G951" s="12" t="s">
        <v>53</v>
      </c>
      <c r="H951" s="13">
        <v>10000000</v>
      </c>
      <c r="I951" s="13">
        <v>10000000</v>
      </c>
      <c r="J951" s="14">
        <f>VLOOKUP(C951,[1]Hoja1!$C$4:$E$2840,3,0)</f>
        <v>45222.395856481482</v>
      </c>
      <c r="K951" s="15" t="s">
        <v>45</v>
      </c>
      <c r="L951" s="16">
        <f>VLOOKUP(C951,ACTAS!$D:$L,9,FALSE)</f>
        <v>12</v>
      </c>
    </row>
    <row r="952" spans="1:12" hidden="1">
      <c r="A952" s="11">
        <v>2187</v>
      </c>
      <c r="B952" s="12" t="s">
        <v>4171</v>
      </c>
      <c r="C952" s="12">
        <v>1027885661</v>
      </c>
      <c r="D952" s="12" t="s">
        <v>4172</v>
      </c>
      <c r="E952" s="12" t="s">
        <v>2341</v>
      </c>
      <c r="F952" s="12" t="s">
        <v>38</v>
      </c>
      <c r="G952" s="12" t="s">
        <v>53</v>
      </c>
      <c r="H952" s="13">
        <v>4000000</v>
      </c>
      <c r="I952" s="13">
        <v>4000000</v>
      </c>
      <c r="J952" s="14">
        <f>VLOOKUP(C952,[1]Hoja1!$C$4:$E$2840,3,0)</f>
        <v>45222.396053240744</v>
      </c>
      <c r="K952" s="15" t="s">
        <v>54</v>
      </c>
      <c r="L952" s="16">
        <f>VLOOKUP(C952,ACTAS!$D:$L,9,FALSE)</f>
        <v>12</v>
      </c>
    </row>
    <row r="953" spans="1:12" ht="24" hidden="1">
      <c r="A953" s="11">
        <v>2188</v>
      </c>
      <c r="B953" s="12" t="s">
        <v>4173</v>
      </c>
      <c r="C953" s="12">
        <v>80036332</v>
      </c>
      <c r="D953" s="12" t="s">
        <v>4174</v>
      </c>
      <c r="E953" s="12" t="s">
        <v>2341</v>
      </c>
      <c r="F953" s="12" t="s">
        <v>38</v>
      </c>
      <c r="G953" s="12" t="s">
        <v>106</v>
      </c>
      <c r="H953" s="13">
        <v>10000000</v>
      </c>
      <c r="I953" s="13">
        <v>10000000</v>
      </c>
      <c r="J953" s="14">
        <f>VLOOKUP(C953,[1]Hoja1!$C$4:$E$2840,3,0)</f>
        <v>45222.396111111113</v>
      </c>
      <c r="K953" s="15" t="s">
        <v>54</v>
      </c>
      <c r="L953" s="16">
        <f>VLOOKUP(C953,ACTAS!$D:$L,9,FALSE)</f>
        <v>12</v>
      </c>
    </row>
    <row r="954" spans="1:12" hidden="1">
      <c r="A954" s="11">
        <v>2189</v>
      </c>
      <c r="B954" s="12" t="s">
        <v>4175</v>
      </c>
      <c r="C954" s="12">
        <v>1105686128</v>
      </c>
      <c r="D954" s="12" t="s">
        <v>3559</v>
      </c>
      <c r="E954" s="12" t="s">
        <v>2341</v>
      </c>
      <c r="F954" s="12" t="s">
        <v>59</v>
      </c>
      <c r="G954" s="12" t="s">
        <v>53</v>
      </c>
      <c r="H954" s="13">
        <v>4000000</v>
      </c>
      <c r="I954" s="13">
        <v>4000000</v>
      </c>
      <c r="J954" s="14">
        <f>VLOOKUP(C954,[1]Hoja1!$C$4:$E$2840,3,0)</f>
        <v>45078.356111111112</v>
      </c>
      <c r="K954" s="15" t="s">
        <v>54</v>
      </c>
      <c r="L954" s="16">
        <f>VLOOKUP(C954,ACTAS!$D:$L,9,FALSE)</f>
        <v>10</v>
      </c>
    </row>
    <row r="955" spans="1:12" hidden="1">
      <c r="A955" s="11">
        <v>2190</v>
      </c>
      <c r="B955" s="12" t="s">
        <v>4176</v>
      </c>
      <c r="C955" s="12">
        <v>1019034204</v>
      </c>
      <c r="D955" s="12" t="s">
        <v>4177</v>
      </c>
      <c r="E955" s="12" t="s">
        <v>2341</v>
      </c>
      <c r="F955" s="12" t="s">
        <v>38</v>
      </c>
      <c r="G955" s="12" t="s">
        <v>53</v>
      </c>
      <c r="H955" s="13">
        <v>8000000</v>
      </c>
      <c r="I955" s="13">
        <v>8000000</v>
      </c>
      <c r="J955" s="14">
        <f>VLOOKUP(C955,[1]Hoja1!$C$4:$E$2840,3,0)</f>
        <v>45222.396666666667</v>
      </c>
      <c r="K955" s="15" t="s">
        <v>54</v>
      </c>
      <c r="L955" s="16">
        <f>VLOOKUP(C955,ACTAS!$D:$L,9,FALSE)</f>
        <v>12</v>
      </c>
    </row>
    <row r="956" spans="1:12" hidden="1">
      <c r="A956" s="11">
        <v>2191</v>
      </c>
      <c r="B956" s="12" t="s">
        <v>4178</v>
      </c>
      <c r="C956" s="12">
        <v>1052391580</v>
      </c>
      <c r="D956" s="12" t="s">
        <v>413</v>
      </c>
      <c r="E956" s="12" t="s">
        <v>2341</v>
      </c>
      <c r="F956" s="12" t="s">
        <v>48</v>
      </c>
      <c r="G956" s="12" t="s">
        <v>53</v>
      </c>
      <c r="H956" s="13">
        <v>9000000</v>
      </c>
      <c r="I956" s="13">
        <v>9000000</v>
      </c>
      <c r="J956" s="14">
        <f>VLOOKUP(C956,[1]Hoja1!$C$4:$E$2840,3,0)</f>
        <v>44987.686365740738</v>
      </c>
      <c r="K956" s="15" t="s">
        <v>54</v>
      </c>
      <c r="L956" s="16">
        <f>VLOOKUP(C956,ACTAS!$D:$L,9,FALSE)</f>
        <v>12</v>
      </c>
    </row>
    <row r="957" spans="1:12" hidden="1">
      <c r="A957" s="11">
        <v>2192</v>
      </c>
      <c r="B957" s="12" t="s">
        <v>4179</v>
      </c>
      <c r="C957" s="12">
        <v>94386468</v>
      </c>
      <c r="D957" s="12" t="s">
        <v>4180</v>
      </c>
      <c r="E957" s="12" t="s">
        <v>2341</v>
      </c>
      <c r="F957" s="12" t="s">
        <v>59</v>
      </c>
      <c r="G957" s="12" t="s">
        <v>53</v>
      </c>
      <c r="H957" s="13">
        <v>10000000</v>
      </c>
      <c r="I957" s="13">
        <v>10000000</v>
      </c>
      <c r="J957" s="14">
        <f>VLOOKUP(C957,[1]Hoja1!$C$4:$E$2840,3,0)</f>
        <v>45222.397118055553</v>
      </c>
      <c r="K957" s="15" t="s">
        <v>45</v>
      </c>
      <c r="L957" s="16">
        <f>VLOOKUP(C957,ACTAS!$D:$L,9,FALSE)</f>
        <v>12</v>
      </c>
    </row>
    <row r="958" spans="1:12" hidden="1">
      <c r="A958" s="11">
        <v>2193</v>
      </c>
      <c r="B958" s="12" t="s">
        <v>4181</v>
      </c>
      <c r="C958" s="12">
        <v>1040733003</v>
      </c>
      <c r="D958" s="12" t="s">
        <v>4182</v>
      </c>
      <c r="E958" s="12" t="s">
        <v>2341</v>
      </c>
      <c r="F958" s="12" t="s">
        <v>62</v>
      </c>
      <c r="G958" s="12" t="s">
        <v>53</v>
      </c>
      <c r="H958" s="13">
        <v>4000000</v>
      </c>
      <c r="I958" s="13">
        <v>4000000</v>
      </c>
      <c r="J958" s="14">
        <f>VLOOKUP(C958,[1]Hoja1!$C$4:$E$2840,3,0)</f>
        <v>45222.397777777776</v>
      </c>
      <c r="K958" s="15" t="s">
        <v>54</v>
      </c>
      <c r="L958" s="16">
        <f>VLOOKUP(C958,ACTAS!$D:$L,9,FALSE)</f>
        <v>13</v>
      </c>
    </row>
    <row r="959" spans="1:12" hidden="1">
      <c r="A959" s="11">
        <v>2194</v>
      </c>
      <c r="B959" s="12" t="s">
        <v>4183</v>
      </c>
      <c r="C959" s="12">
        <v>14639836</v>
      </c>
      <c r="D959" s="12" t="s">
        <v>4184</v>
      </c>
      <c r="E959" s="12" t="s">
        <v>2341</v>
      </c>
      <c r="F959" s="12" t="s">
        <v>48</v>
      </c>
      <c r="G959" s="12" t="s">
        <v>53</v>
      </c>
      <c r="H959" s="13">
        <v>5000000</v>
      </c>
      <c r="I959" s="13">
        <v>5000000</v>
      </c>
      <c r="J959" s="14">
        <f>VLOOKUP(C959,[1]Hoja1!$C$4:$E$2840,3,0)</f>
        <v>45222.397881944446</v>
      </c>
      <c r="K959" s="15" t="s">
        <v>54</v>
      </c>
      <c r="L959" s="16">
        <f>VLOOKUP(C959,ACTAS!$D:$L,9,FALSE)</f>
        <v>12</v>
      </c>
    </row>
    <row r="960" spans="1:12" hidden="1">
      <c r="A960" s="11">
        <v>2195</v>
      </c>
      <c r="B960" s="12" t="s">
        <v>4185</v>
      </c>
      <c r="C960" s="12">
        <v>1116255935</v>
      </c>
      <c r="D960" s="12" t="s">
        <v>4186</v>
      </c>
      <c r="E960" s="12" t="s">
        <v>2341</v>
      </c>
      <c r="F960" s="12" t="s">
        <v>59</v>
      </c>
      <c r="G960" s="12" t="s">
        <v>53</v>
      </c>
      <c r="H960" s="13">
        <v>2500000</v>
      </c>
      <c r="I960" s="13">
        <v>2500000</v>
      </c>
      <c r="J960" s="14">
        <f>VLOOKUP(C960,[1]Hoja1!$C$4:$E$2840,3,0)</f>
        <v>45222.398009259261</v>
      </c>
      <c r="K960" s="15" t="s">
        <v>54</v>
      </c>
      <c r="L960" s="16">
        <f>VLOOKUP(C960,ACTAS!$D:$L,9,FALSE)</f>
        <v>12</v>
      </c>
    </row>
    <row r="961" spans="1:12" hidden="1">
      <c r="A961" s="11">
        <v>2196</v>
      </c>
      <c r="B961" s="12" t="s">
        <v>4187</v>
      </c>
      <c r="C961" s="12">
        <v>1053800195</v>
      </c>
      <c r="D961" s="12" t="s">
        <v>3513</v>
      </c>
      <c r="E961" s="12" t="s">
        <v>2341</v>
      </c>
      <c r="F961" s="12" t="s">
        <v>52</v>
      </c>
      <c r="G961" s="12" t="s">
        <v>53</v>
      </c>
      <c r="H961" s="13">
        <v>5500000</v>
      </c>
      <c r="I961" s="13">
        <v>5500000</v>
      </c>
      <c r="J961" s="14">
        <f>VLOOKUP(C961,[1]Hoja1!$C$4:$E$2840,3,0)</f>
        <v>45078.348495370374</v>
      </c>
      <c r="K961" s="15" t="s">
        <v>54</v>
      </c>
      <c r="L961" s="16">
        <f>VLOOKUP(C961,ACTAS!$D:$L,9,FALSE)</f>
        <v>9</v>
      </c>
    </row>
    <row r="962" spans="1:12" hidden="1">
      <c r="A962" s="11">
        <v>2197</v>
      </c>
      <c r="B962" s="12" t="s">
        <v>4188</v>
      </c>
      <c r="C962" s="12">
        <v>1004491825</v>
      </c>
      <c r="D962" s="12" t="s">
        <v>4189</v>
      </c>
      <c r="E962" s="12" t="s">
        <v>2341</v>
      </c>
      <c r="F962" s="12" t="s">
        <v>59</v>
      </c>
      <c r="G962" s="12" t="s">
        <v>53</v>
      </c>
      <c r="H962" s="13">
        <v>7000000</v>
      </c>
      <c r="I962" s="13">
        <v>7000000</v>
      </c>
      <c r="J962" s="14">
        <f>VLOOKUP(C962,[1]Hoja1!$C$4:$E$2840,3,0)</f>
        <v>45222.399108796293</v>
      </c>
      <c r="K962" s="15" t="s">
        <v>54</v>
      </c>
      <c r="L962" s="16">
        <f>VLOOKUP(C962,ACTAS!$D:$L,9,FALSE)</f>
        <v>13</v>
      </c>
    </row>
    <row r="963" spans="1:12" hidden="1">
      <c r="A963" s="11">
        <v>2198</v>
      </c>
      <c r="B963" s="12" t="s">
        <v>4190</v>
      </c>
      <c r="C963" s="12">
        <v>1017171527</v>
      </c>
      <c r="D963" s="12" t="s">
        <v>4191</v>
      </c>
      <c r="E963" s="12" t="s">
        <v>2341</v>
      </c>
      <c r="F963" s="12" t="s">
        <v>38</v>
      </c>
      <c r="G963" s="12" t="s">
        <v>53</v>
      </c>
      <c r="H963" s="13">
        <v>7000000</v>
      </c>
      <c r="I963" s="13">
        <v>7000000</v>
      </c>
      <c r="J963" s="14">
        <f>VLOOKUP(C963,[1]Hoja1!$C$4:$E$2840,3,0)</f>
        <v>45222.39947916667</v>
      </c>
      <c r="K963" s="15" t="s">
        <v>54</v>
      </c>
      <c r="L963" s="16">
        <f>VLOOKUP(C963,ACTAS!$D:$L,9,FALSE)</f>
        <v>12</v>
      </c>
    </row>
    <row r="964" spans="1:12" hidden="1">
      <c r="A964" s="11">
        <v>2199</v>
      </c>
      <c r="B964" s="12" t="s">
        <v>4192</v>
      </c>
      <c r="C964" s="12">
        <v>53930906</v>
      </c>
      <c r="D964" s="12" t="s">
        <v>4193</v>
      </c>
      <c r="E964" s="12" t="s">
        <v>2341</v>
      </c>
      <c r="F964" s="12" t="s">
        <v>48</v>
      </c>
      <c r="G964" s="12" t="s">
        <v>53</v>
      </c>
      <c r="H964" s="13">
        <v>10000000</v>
      </c>
      <c r="I964" s="13">
        <v>10000000</v>
      </c>
      <c r="J964" s="14">
        <f>VLOOKUP(C964,[1]Hoja1!$C$4:$E$2840,3,0)</f>
        <v>45222.399548611109</v>
      </c>
      <c r="K964" s="15" t="s">
        <v>54</v>
      </c>
      <c r="L964" s="16">
        <f>VLOOKUP(C964,ACTAS!$D:$L,9,FALSE)</f>
        <v>12</v>
      </c>
    </row>
    <row r="965" spans="1:12" hidden="1">
      <c r="A965" s="11">
        <v>2200</v>
      </c>
      <c r="B965" s="12" t="s">
        <v>4194</v>
      </c>
      <c r="C965" s="12">
        <v>1098693739</v>
      </c>
      <c r="D965" s="12" t="s">
        <v>4195</v>
      </c>
      <c r="E965" s="12" t="s">
        <v>2341</v>
      </c>
      <c r="F965" s="12" t="s">
        <v>52</v>
      </c>
      <c r="G965" s="12" t="s">
        <v>53</v>
      </c>
      <c r="H965" s="13">
        <v>2000000</v>
      </c>
      <c r="I965" s="13">
        <v>2000000</v>
      </c>
      <c r="J965" s="14">
        <f>VLOOKUP(C965,[1]Hoja1!$C$4:$E$2840,3,0)</f>
        <v>45222.400219907409</v>
      </c>
      <c r="K965" s="15" t="s">
        <v>54</v>
      </c>
      <c r="L965" s="16">
        <f>VLOOKUP(C965,ACTAS!$D:$L,9,FALSE)</f>
        <v>12</v>
      </c>
    </row>
    <row r="966" spans="1:12" hidden="1">
      <c r="A966" s="11">
        <v>2201</v>
      </c>
      <c r="B966" s="12" t="s">
        <v>4196</v>
      </c>
      <c r="C966" s="12">
        <v>1088315760</v>
      </c>
      <c r="D966" s="12" t="s">
        <v>4197</v>
      </c>
      <c r="E966" s="12" t="s">
        <v>2341</v>
      </c>
      <c r="F966" s="12" t="s">
        <v>59</v>
      </c>
      <c r="G966" s="12" t="s">
        <v>53</v>
      </c>
      <c r="H966" s="13">
        <v>10000000</v>
      </c>
      <c r="I966" s="13">
        <v>10000000</v>
      </c>
      <c r="J966" s="14">
        <f>VLOOKUP(C966,[1]Hoja1!$C$4:$E$2840,3,0)</f>
        <v>45222.400729166664</v>
      </c>
      <c r="K966" s="15" t="s">
        <v>54</v>
      </c>
      <c r="L966" s="16">
        <f>VLOOKUP(C966,ACTAS!$D:$L,9,FALSE)</f>
        <v>12</v>
      </c>
    </row>
    <row r="967" spans="1:12" hidden="1">
      <c r="A967" s="11">
        <v>2202</v>
      </c>
      <c r="B967" s="12" t="s">
        <v>4198</v>
      </c>
      <c r="C967" s="12">
        <v>79614471</v>
      </c>
      <c r="D967" s="12" t="s">
        <v>914</v>
      </c>
      <c r="E967" s="12" t="s">
        <v>2341</v>
      </c>
      <c r="F967" s="12" t="s">
        <v>130</v>
      </c>
      <c r="G967" s="12" t="s">
        <v>53</v>
      </c>
      <c r="H967" s="13">
        <v>10000000</v>
      </c>
      <c r="I967" s="13">
        <v>10000000</v>
      </c>
      <c r="J967" s="14">
        <f>VLOOKUP(C967,[1]Hoja1!$C$4:$E$2840,3,0)</f>
        <v>45078.378078703703</v>
      </c>
      <c r="K967" s="15" t="s">
        <v>45</v>
      </c>
      <c r="L967" s="16">
        <f>VLOOKUP(C967,ACTAS!$D:$L,9,FALSE)</f>
        <v>12</v>
      </c>
    </row>
    <row r="968" spans="1:12" hidden="1">
      <c r="A968" s="11">
        <v>2203</v>
      </c>
      <c r="B968" s="12" t="s">
        <v>4199</v>
      </c>
      <c r="C968" s="12">
        <v>11256377</v>
      </c>
      <c r="D968" s="12" t="s">
        <v>4200</v>
      </c>
      <c r="E968" s="12" t="s">
        <v>2341</v>
      </c>
      <c r="F968" s="12" t="s">
        <v>52</v>
      </c>
      <c r="G968" s="12" t="s">
        <v>53</v>
      </c>
      <c r="H968" s="13">
        <v>10000000</v>
      </c>
      <c r="I968" s="13">
        <v>10000000</v>
      </c>
      <c r="J968" s="14">
        <f>VLOOKUP(C968,[1]Hoja1!$C$4:$E$2840,3,0)</f>
        <v>45222.40084490741</v>
      </c>
      <c r="K968" s="15" t="s">
        <v>45</v>
      </c>
      <c r="L968" s="16">
        <f>VLOOKUP(C968,ACTAS!$D:$L,9,FALSE)</f>
        <v>13</v>
      </c>
    </row>
    <row r="969" spans="1:12" hidden="1">
      <c r="A969" s="11">
        <v>2204</v>
      </c>
      <c r="B969" s="12" t="s">
        <v>4201</v>
      </c>
      <c r="C969" s="12">
        <v>80004904</v>
      </c>
      <c r="D969" s="12" t="s">
        <v>4202</v>
      </c>
      <c r="E969" s="12" t="s">
        <v>2341</v>
      </c>
      <c r="F969" s="12" t="s">
        <v>38</v>
      </c>
      <c r="G969" s="12" t="s">
        <v>53</v>
      </c>
      <c r="H969" s="13">
        <v>5500000</v>
      </c>
      <c r="I969" s="13">
        <v>5500000</v>
      </c>
      <c r="J969" s="14">
        <f>VLOOKUP(C969,[1]Hoja1!$C$4:$E$2840,3,0)</f>
        <v>45222.401180555556</v>
      </c>
      <c r="K969" s="15" t="s">
        <v>45</v>
      </c>
      <c r="L969" s="16">
        <f>VLOOKUP(C969,ACTAS!$D:$L,9,FALSE)</f>
        <v>13</v>
      </c>
    </row>
    <row r="970" spans="1:12" hidden="1">
      <c r="A970" s="11">
        <v>2205</v>
      </c>
      <c r="B970" s="12" t="s">
        <v>4203</v>
      </c>
      <c r="C970" s="12">
        <v>1019098473</v>
      </c>
      <c r="D970" s="12" t="s">
        <v>4204</v>
      </c>
      <c r="E970" s="12" t="s">
        <v>2341</v>
      </c>
      <c r="F970" s="12" t="s">
        <v>38</v>
      </c>
      <c r="G970" s="12" t="s">
        <v>53</v>
      </c>
      <c r="H970" s="13">
        <v>5500000</v>
      </c>
      <c r="I970" s="13">
        <v>5500000</v>
      </c>
      <c r="J970" s="14">
        <f>VLOOKUP(C970,[1]Hoja1!$C$4:$E$2840,3,0)</f>
        <v>45222.401296296295</v>
      </c>
      <c r="K970" s="15" t="s">
        <v>54</v>
      </c>
      <c r="L970" s="16">
        <f>VLOOKUP(C970,ACTAS!$D:$L,9,FALSE)</f>
        <v>12</v>
      </c>
    </row>
    <row r="971" spans="1:12" hidden="1">
      <c r="A971" s="11">
        <v>2206</v>
      </c>
      <c r="B971" s="12" t="s">
        <v>4205</v>
      </c>
      <c r="C971" s="12">
        <v>1143973891</v>
      </c>
      <c r="D971" s="12" t="s">
        <v>4206</v>
      </c>
      <c r="E971" s="12" t="s">
        <v>2341</v>
      </c>
      <c r="F971" s="12" t="s">
        <v>38</v>
      </c>
      <c r="G971" s="12" t="s">
        <v>53</v>
      </c>
      <c r="H971" s="13">
        <v>6500000</v>
      </c>
      <c r="I971" s="13">
        <v>6500000</v>
      </c>
      <c r="J971" s="14">
        <f>VLOOKUP(C971,[1]Hoja1!$C$4:$E$2840,3,0)</f>
        <v>45222.401597222219</v>
      </c>
      <c r="K971" s="15" t="s">
        <v>54</v>
      </c>
      <c r="L971" s="16">
        <f>VLOOKUP(C971,ACTAS!$D:$L,9,FALSE)</f>
        <v>14</v>
      </c>
    </row>
    <row r="972" spans="1:12" hidden="1">
      <c r="A972" s="11">
        <v>2207</v>
      </c>
      <c r="B972" s="12" t="s">
        <v>4207</v>
      </c>
      <c r="C972" s="12">
        <v>11256677</v>
      </c>
      <c r="D972" s="12" t="s">
        <v>4208</v>
      </c>
      <c r="E972" s="12" t="s">
        <v>2341</v>
      </c>
      <c r="F972" s="12" t="s">
        <v>52</v>
      </c>
      <c r="G972" s="12" t="s">
        <v>53</v>
      </c>
      <c r="H972" s="13">
        <v>10000000</v>
      </c>
      <c r="I972" s="13">
        <v>10000000</v>
      </c>
      <c r="J972" s="14">
        <f>VLOOKUP(C972,[1]Hoja1!$C$4:$E$2840,3,0)</f>
        <v>45222.401620370372</v>
      </c>
      <c r="K972" s="15" t="s">
        <v>54</v>
      </c>
      <c r="L972" s="16">
        <f>VLOOKUP(C972,ACTAS!$D:$L,9,FALSE)</f>
        <v>13</v>
      </c>
    </row>
    <row r="973" spans="1:12" ht="24" hidden="1">
      <c r="A973" s="11">
        <v>2208</v>
      </c>
      <c r="B973" s="12" t="s">
        <v>4209</v>
      </c>
      <c r="C973" s="12">
        <v>91500100</v>
      </c>
      <c r="D973" s="12" t="s">
        <v>4210</v>
      </c>
      <c r="E973" s="12" t="s">
        <v>2341</v>
      </c>
      <c r="F973" s="12" t="s">
        <v>62</v>
      </c>
      <c r="G973" s="12" t="s">
        <v>106</v>
      </c>
      <c r="H973" s="13">
        <v>10000000</v>
      </c>
      <c r="I973" s="13">
        <v>10000000</v>
      </c>
      <c r="J973" s="14">
        <f>VLOOKUP(C973,[1]Hoja1!$C$4:$E$2840,3,0)</f>
        <v>45222.401759259257</v>
      </c>
      <c r="K973" s="15" t="s">
        <v>54</v>
      </c>
      <c r="L973" s="16">
        <f>VLOOKUP(C973,ACTAS!$D:$L,9,FALSE)</f>
        <v>12</v>
      </c>
    </row>
    <row r="974" spans="1:12" hidden="1">
      <c r="A974" s="11">
        <v>2209</v>
      </c>
      <c r="B974" s="12" t="s">
        <v>4211</v>
      </c>
      <c r="C974" s="12">
        <v>1055918012</v>
      </c>
      <c r="D974" s="12" t="s">
        <v>4212</v>
      </c>
      <c r="E974" s="12" t="s">
        <v>2341</v>
      </c>
      <c r="F974" s="12" t="s">
        <v>73</v>
      </c>
      <c r="G974" s="12" t="s">
        <v>53</v>
      </c>
      <c r="H974" s="13">
        <v>10000000</v>
      </c>
      <c r="I974" s="13">
        <v>10000000</v>
      </c>
      <c r="J974" s="14">
        <f>VLOOKUP(C974,[1]Hoja1!$C$4:$E$2840,3,0)</f>
        <v>45222.40215277778</v>
      </c>
      <c r="K974" s="15" t="s">
        <v>54</v>
      </c>
      <c r="L974" s="16">
        <f>VLOOKUP(C974,ACTAS!$D:$L,9,FALSE)</f>
        <v>12</v>
      </c>
    </row>
    <row r="975" spans="1:12" hidden="1">
      <c r="A975" s="11">
        <v>2210</v>
      </c>
      <c r="B975" s="12" t="s">
        <v>4213</v>
      </c>
      <c r="C975" s="12">
        <v>35418321</v>
      </c>
      <c r="D975" s="12" t="s">
        <v>1140</v>
      </c>
      <c r="E975" s="12" t="s">
        <v>2341</v>
      </c>
      <c r="F975" s="12" t="s">
        <v>62</v>
      </c>
      <c r="G975" s="12" t="s">
        <v>53</v>
      </c>
      <c r="H975" s="13">
        <v>4000000</v>
      </c>
      <c r="I975" s="13">
        <v>4000000</v>
      </c>
      <c r="J975" s="14">
        <f>VLOOKUP(C975,[1]Hoja1!$C$4:$E$2840,3,0)</f>
        <v>45078.426053240742</v>
      </c>
      <c r="K975" s="15" t="s">
        <v>45</v>
      </c>
      <c r="L975" s="16">
        <f>VLOOKUP(C975,ACTAS!$D:$L,9,FALSE)</f>
        <v>12</v>
      </c>
    </row>
    <row r="976" spans="1:12" hidden="1">
      <c r="A976" s="11">
        <v>2211</v>
      </c>
      <c r="B976" s="12" t="s">
        <v>4214</v>
      </c>
      <c r="C976" s="12">
        <v>1070942342</v>
      </c>
      <c r="D976" s="12" t="s">
        <v>393</v>
      </c>
      <c r="E976" s="12" t="s">
        <v>2341</v>
      </c>
      <c r="F976" s="12" t="s">
        <v>38</v>
      </c>
      <c r="G976" s="12" t="s">
        <v>53</v>
      </c>
      <c r="H976" s="13">
        <v>3800000</v>
      </c>
      <c r="I976" s="13">
        <v>3800000</v>
      </c>
      <c r="J976" s="14">
        <f>VLOOKUP(C976,[1]Hoja1!$C$4:$E$2840,3,0)</f>
        <v>44987.620347222219</v>
      </c>
      <c r="K976" s="15" t="s">
        <v>54</v>
      </c>
      <c r="L976" s="16">
        <f>VLOOKUP(C976,ACTAS!$D:$L,9,FALSE)</f>
        <v>13</v>
      </c>
    </row>
    <row r="977" spans="1:12" hidden="1">
      <c r="A977" s="11">
        <v>2212</v>
      </c>
      <c r="B977" s="12" t="s">
        <v>4215</v>
      </c>
      <c r="C977" s="12">
        <v>11438846</v>
      </c>
      <c r="D977" s="12" t="s">
        <v>626</v>
      </c>
      <c r="E977" s="12" t="s">
        <v>2341</v>
      </c>
      <c r="F977" s="12" t="s">
        <v>73</v>
      </c>
      <c r="G977" s="12" t="s">
        <v>53</v>
      </c>
      <c r="H977" s="13">
        <v>10000000</v>
      </c>
      <c r="I977" s="13">
        <v>10000000</v>
      </c>
      <c r="J977" s="14">
        <f>VLOOKUP(C977,[1]Hoja1!$C$4:$E$2840,3,0)</f>
        <v>45078.344837962963</v>
      </c>
      <c r="K977" s="15" t="s">
        <v>45</v>
      </c>
      <c r="L977" s="16">
        <f>VLOOKUP(C977,ACTAS!$D:$L,9,FALSE)</f>
        <v>12</v>
      </c>
    </row>
    <row r="978" spans="1:12" hidden="1">
      <c r="A978" s="11">
        <v>2213</v>
      </c>
      <c r="B978" s="12" t="s">
        <v>4216</v>
      </c>
      <c r="C978" s="12">
        <v>1144025271</v>
      </c>
      <c r="D978" s="12" t="s">
        <v>4217</v>
      </c>
      <c r="E978" s="12" t="s">
        <v>2341</v>
      </c>
      <c r="F978" s="12" t="s">
        <v>38</v>
      </c>
      <c r="G978" s="12" t="s">
        <v>53</v>
      </c>
      <c r="H978" s="13">
        <v>8000000</v>
      </c>
      <c r="I978" s="13">
        <v>8000000</v>
      </c>
      <c r="J978" s="14">
        <f>VLOOKUP(C978,[1]Hoja1!$C$4:$E$2840,3,0)</f>
        <v>45222.402592592596</v>
      </c>
      <c r="K978" s="15" t="s">
        <v>54</v>
      </c>
      <c r="L978" s="16">
        <f>VLOOKUP(C978,ACTAS!$D:$L,9,FALSE)</f>
        <v>15</v>
      </c>
    </row>
    <row r="979" spans="1:12" hidden="1">
      <c r="A979" s="11">
        <v>2214</v>
      </c>
      <c r="B979" s="12" t="s">
        <v>4218</v>
      </c>
      <c r="C979" s="12">
        <v>80143738</v>
      </c>
      <c r="D979" s="12" t="s">
        <v>4219</v>
      </c>
      <c r="E979" s="12" t="s">
        <v>2341</v>
      </c>
      <c r="F979" s="12" t="s">
        <v>38</v>
      </c>
      <c r="G979" s="12" t="s">
        <v>53</v>
      </c>
      <c r="H979" s="13">
        <v>3000000</v>
      </c>
      <c r="I979" s="13">
        <v>3000000</v>
      </c>
      <c r="J979" s="14">
        <f>VLOOKUP(C979,[1]Hoja1!$C$4:$E$2840,3,0)</f>
        <v>45222.402627314812</v>
      </c>
      <c r="K979" s="15" t="s">
        <v>54</v>
      </c>
      <c r="L979" s="16">
        <f>VLOOKUP(C979,ACTAS!$D:$L,9,FALSE)</f>
        <v>13</v>
      </c>
    </row>
    <row r="980" spans="1:12" hidden="1">
      <c r="A980" s="11">
        <v>2215</v>
      </c>
      <c r="B980" s="12" t="s">
        <v>4220</v>
      </c>
      <c r="C980" s="12">
        <v>86073501</v>
      </c>
      <c r="D980" s="12" t="s">
        <v>4221</v>
      </c>
      <c r="E980" s="12" t="s">
        <v>2341</v>
      </c>
      <c r="F980" s="12" t="s">
        <v>38</v>
      </c>
      <c r="G980" s="12" t="s">
        <v>53</v>
      </c>
      <c r="H980" s="13">
        <v>9500000</v>
      </c>
      <c r="I980" s="13">
        <v>9500000</v>
      </c>
      <c r="J980" s="14">
        <f>VLOOKUP(C980,[1]Hoja1!$C$4:$E$2840,3,0)</f>
        <v>45222.402881944443</v>
      </c>
      <c r="K980" s="15" t="s">
        <v>54</v>
      </c>
      <c r="L980" s="16">
        <f>VLOOKUP(C980,ACTAS!$D:$L,9,FALSE)</f>
        <v>13</v>
      </c>
    </row>
    <row r="981" spans="1:12" hidden="1">
      <c r="A981" s="11">
        <v>2216</v>
      </c>
      <c r="B981" s="12" t="s">
        <v>4222</v>
      </c>
      <c r="C981" s="12">
        <v>86087141</v>
      </c>
      <c r="D981" s="12" t="s">
        <v>4223</v>
      </c>
      <c r="E981" s="12" t="s">
        <v>2341</v>
      </c>
      <c r="F981" s="12" t="s">
        <v>38</v>
      </c>
      <c r="G981" s="12" t="s">
        <v>53</v>
      </c>
      <c r="H981" s="13">
        <v>10000000</v>
      </c>
      <c r="I981" s="13">
        <v>10000000</v>
      </c>
      <c r="J981" s="14">
        <f>VLOOKUP(C981,[1]Hoja1!$C$4:$E$2840,3,0)</f>
        <v>45222.40320601852</v>
      </c>
      <c r="K981" s="15" t="s">
        <v>54</v>
      </c>
      <c r="L981" s="16">
        <f>VLOOKUP(C981,ACTAS!$D:$L,9,FALSE)</f>
        <v>13</v>
      </c>
    </row>
    <row r="982" spans="1:12" hidden="1">
      <c r="A982" s="11">
        <v>2217</v>
      </c>
      <c r="B982" s="12" t="s">
        <v>4224</v>
      </c>
      <c r="C982" s="12">
        <v>1110522608</v>
      </c>
      <c r="D982" s="12" t="s">
        <v>4225</v>
      </c>
      <c r="E982" s="12" t="s">
        <v>2341</v>
      </c>
      <c r="F982" s="12" t="s">
        <v>62</v>
      </c>
      <c r="G982" s="12" t="s">
        <v>53</v>
      </c>
      <c r="H982" s="13">
        <v>10000000</v>
      </c>
      <c r="I982" s="13">
        <v>10000000</v>
      </c>
      <c r="J982" s="14">
        <f>VLOOKUP(C982,[1]Hoja1!$C$4:$E$2840,3,0)</f>
        <v>45222.403333333335</v>
      </c>
      <c r="K982" s="15" t="s">
        <v>54</v>
      </c>
      <c r="L982" s="16">
        <f>VLOOKUP(C982,ACTAS!$D:$L,9,FALSE)</f>
        <v>13</v>
      </c>
    </row>
    <row r="983" spans="1:12" hidden="1">
      <c r="A983" s="11">
        <v>2218</v>
      </c>
      <c r="B983" s="12" t="s">
        <v>4226</v>
      </c>
      <c r="C983" s="12">
        <v>1095812056</v>
      </c>
      <c r="D983" s="12" t="s">
        <v>4227</v>
      </c>
      <c r="E983" s="12" t="s">
        <v>2341</v>
      </c>
      <c r="F983" s="12" t="s">
        <v>52</v>
      </c>
      <c r="G983" s="12" t="s">
        <v>53</v>
      </c>
      <c r="H983" s="13">
        <v>10000000</v>
      </c>
      <c r="I983" s="13">
        <v>10000000</v>
      </c>
      <c r="J983" s="14">
        <f>VLOOKUP(C983,[1]Hoja1!$C$4:$E$2840,3,0)</f>
        <v>45222.403356481482</v>
      </c>
      <c r="K983" s="15" t="s">
        <v>54</v>
      </c>
      <c r="L983" s="16">
        <f>VLOOKUP(C983,ACTAS!$D:$L,9,FALSE)</f>
        <v>13</v>
      </c>
    </row>
    <row r="984" spans="1:12" hidden="1">
      <c r="A984" s="11">
        <v>2219</v>
      </c>
      <c r="B984" s="12" t="s">
        <v>4228</v>
      </c>
      <c r="C984" s="12">
        <v>80255528</v>
      </c>
      <c r="D984" s="12" t="s">
        <v>4229</v>
      </c>
      <c r="E984" s="12" t="s">
        <v>2341</v>
      </c>
      <c r="F984" s="12" t="s">
        <v>38</v>
      </c>
      <c r="G984" s="12" t="s">
        <v>53</v>
      </c>
      <c r="H984" s="13">
        <v>10000000</v>
      </c>
      <c r="I984" s="13">
        <v>10000000</v>
      </c>
      <c r="J984" s="14">
        <f>VLOOKUP(C984,[1]Hoja1!$C$4:$E$2840,3,0)</f>
        <v>45222.403483796297</v>
      </c>
      <c r="K984" s="15" t="s">
        <v>54</v>
      </c>
      <c r="L984" s="16">
        <f>VLOOKUP(C984,ACTAS!$D:$L,9,FALSE)</f>
        <v>14</v>
      </c>
    </row>
    <row r="985" spans="1:12" hidden="1">
      <c r="A985" s="11">
        <v>2220</v>
      </c>
      <c r="B985" s="12" t="s">
        <v>4230</v>
      </c>
      <c r="C985" s="12">
        <v>52154829</v>
      </c>
      <c r="D985" s="12" t="s">
        <v>4231</v>
      </c>
      <c r="E985" s="12" t="s">
        <v>2341</v>
      </c>
      <c r="F985" s="12" t="s">
        <v>130</v>
      </c>
      <c r="G985" s="12" t="s">
        <v>127</v>
      </c>
      <c r="H985" s="13">
        <v>9000000</v>
      </c>
      <c r="I985" s="13">
        <v>9000000</v>
      </c>
      <c r="J985" s="14">
        <f>VLOOKUP(C985,[1]Hoja1!$C$4:$E$2840,3,0)</f>
        <v>45222.403495370374</v>
      </c>
      <c r="K985" s="15" t="s">
        <v>40</v>
      </c>
      <c r="L985" s="16">
        <f>VLOOKUP(C985,ACTAS!$D:$L,9,FALSE)</f>
        <v>12</v>
      </c>
    </row>
    <row r="986" spans="1:12" hidden="1">
      <c r="A986" s="11">
        <v>2221</v>
      </c>
      <c r="B986" s="12" t="s">
        <v>4232</v>
      </c>
      <c r="C986" s="12">
        <v>80739743</v>
      </c>
      <c r="D986" s="12" t="s">
        <v>4233</v>
      </c>
      <c r="E986" s="12" t="s">
        <v>2341</v>
      </c>
      <c r="F986" s="12" t="s">
        <v>48</v>
      </c>
      <c r="G986" s="12" t="s">
        <v>53</v>
      </c>
      <c r="H986" s="13">
        <v>10000000</v>
      </c>
      <c r="I986" s="13">
        <v>10000000</v>
      </c>
      <c r="J986" s="14">
        <f>VLOOKUP(C986,[1]Hoja1!$C$4:$E$2840,3,0)</f>
        <v>45222.403819444444</v>
      </c>
      <c r="K986" s="15" t="s">
        <v>45</v>
      </c>
      <c r="L986" s="16">
        <f>VLOOKUP(C986,ACTAS!$D:$L,9,FALSE)</f>
        <v>12</v>
      </c>
    </row>
    <row r="987" spans="1:12" hidden="1">
      <c r="A987" s="11">
        <v>2222</v>
      </c>
      <c r="B987" s="12" t="s">
        <v>4234</v>
      </c>
      <c r="C987" s="12">
        <v>86062599</v>
      </c>
      <c r="D987" s="12" t="s">
        <v>4235</v>
      </c>
      <c r="E987" s="12" t="s">
        <v>2341</v>
      </c>
      <c r="F987" s="12" t="s">
        <v>38</v>
      </c>
      <c r="G987" s="12" t="s">
        <v>53</v>
      </c>
      <c r="H987" s="13">
        <v>10000000</v>
      </c>
      <c r="I987" s="13">
        <v>10000000</v>
      </c>
      <c r="J987" s="14">
        <f>VLOOKUP(C987,[1]Hoja1!$C$4:$E$2840,3,0)</f>
        <v>45222.404039351852</v>
      </c>
      <c r="K987" s="15" t="s">
        <v>54</v>
      </c>
      <c r="L987" s="16">
        <f>VLOOKUP(C987,ACTAS!$D:$L,9,FALSE)</f>
        <v>12</v>
      </c>
    </row>
    <row r="988" spans="1:12" hidden="1">
      <c r="A988" s="11">
        <v>2223</v>
      </c>
      <c r="B988" s="12" t="s">
        <v>4236</v>
      </c>
      <c r="C988" s="12">
        <v>1103102803</v>
      </c>
      <c r="D988" s="12" t="s">
        <v>4237</v>
      </c>
      <c r="E988" s="12" t="s">
        <v>2341</v>
      </c>
      <c r="F988" s="12" t="s">
        <v>59</v>
      </c>
      <c r="G988" s="12" t="s">
        <v>53</v>
      </c>
      <c r="H988" s="13">
        <v>4000000</v>
      </c>
      <c r="I988" s="13">
        <v>4000000</v>
      </c>
      <c r="J988" s="14">
        <f>VLOOKUP(C988,[1]Hoja1!$C$4:$E$2840,3,0)</f>
        <v>45222.404363425929</v>
      </c>
      <c r="K988" s="15" t="s">
        <v>54</v>
      </c>
      <c r="L988" s="16">
        <f>VLOOKUP(C988,ACTAS!$D:$L,9,FALSE)</f>
        <v>12</v>
      </c>
    </row>
    <row r="989" spans="1:12" hidden="1">
      <c r="A989" s="11">
        <v>2224</v>
      </c>
      <c r="B989" s="12" t="s">
        <v>4238</v>
      </c>
      <c r="C989" s="12">
        <v>79612930</v>
      </c>
      <c r="D989" s="12" t="s">
        <v>4239</v>
      </c>
      <c r="E989" s="12" t="s">
        <v>2341</v>
      </c>
      <c r="F989" s="12" t="s">
        <v>130</v>
      </c>
      <c r="G989" s="12" t="s">
        <v>53</v>
      </c>
      <c r="H989" s="13">
        <v>7000000</v>
      </c>
      <c r="I989" s="13">
        <v>7000000</v>
      </c>
      <c r="J989" s="14">
        <f>VLOOKUP(C989,[1]Hoja1!$C$4:$E$2840,3,0)</f>
        <v>45222.404386574075</v>
      </c>
      <c r="K989" s="15" t="s">
        <v>84</v>
      </c>
      <c r="L989" s="16">
        <f>VLOOKUP(C989,ACTAS!$D:$L,9,FALSE)</f>
        <v>12</v>
      </c>
    </row>
    <row r="990" spans="1:12" hidden="1">
      <c r="A990" s="11">
        <v>2225</v>
      </c>
      <c r="B990" s="12" t="s">
        <v>4240</v>
      </c>
      <c r="C990" s="12">
        <v>1059785067</v>
      </c>
      <c r="D990" s="12" t="s">
        <v>4241</v>
      </c>
      <c r="E990" s="12" t="s">
        <v>2341</v>
      </c>
      <c r="F990" s="12" t="s">
        <v>59</v>
      </c>
      <c r="G990" s="12" t="s">
        <v>53</v>
      </c>
      <c r="H990" s="13">
        <v>10000000</v>
      </c>
      <c r="I990" s="13">
        <v>10000000</v>
      </c>
      <c r="J990" s="14">
        <f>VLOOKUP(C990,[1]Hoja1!$C$4:$E$2840,3,0)</f>
        <v>45222.404444444444</v>
      </c>
      <c r="K990" s="15" t="s">
        <v>54</v>
      </c>
      <c r="L990" s="16">
        <f>VLOOKUP(C990,ACTAS!$D:$L,9,FALSE)</f>
        <v>12</v>
      </c>
    </row>
    <row r="991" spans="1:12" hidden="1">
      <c r="A991" s="11">
        <v>2226</v>
      </c>
      <c r="B991" s="12" t="s">
        <v>4242</v>
      </c>
      <c r="C991" s="12">
        <v>1110473017</v>
      </c>
      <c r="D991" s="12" t="s">
        <v>4243</v>
      </c>
      <c r="E991" s="12" t="s">
        <v>2341</v>
      </c>
      <c r="F991" s="12" t="s">
        <v>38</v>
      </c>
      <c r="G991" s="12" t="s">
        <v>53</v>
      </c>
      <c r="H991" s="13">
        <v>10000000</v>
      </c>
      <c r="I991" s="13">
        <v>10000000</v>
      </c>
      <c r="J991" s="14">
        <f>VLOOKUP(C991,[1]Hoja1!$C$4:$E$2840,3,0)</f>
        <v>45222.405914351853</v>
      </c>
      <c r="K991" s="15" t="s">
        <v>54</v>
      </c>
      <c r="L991" s="16">
        <f>VLOOKUP(C991,ACTAS!$D:$L,9,FALSE)</f>
        <v>13</v>
      </c>
    </row>
    <row r="992" spans="1:12" ht="24" hidden="1">
      <c r="A992" s="11">
        <v>2227</v>
      </c>
      <c r="B992" s="12" t="s">
        <v>4244</v>
      </c>
      <c r="C992" s="12">
        <v>74245214</v>
      </c>
      <c r="D992" s="12" t="s">
        <v>4245</v>
      </c>
      <c r="E992" s="12" t="s">
        <v>2341</v>
      </c>
      <c r="F992" s="12" t="s">
        <v>52</v>
      </c>
      <c r="G992" s="12" t="s">
        <v>106</v>
      </c>
      <c r="H992" s="13">
        <v>4500000</v>
      </c>
      <c r="I992" s="13">
        <v>4500000</v>
      </c>
      <c r="J992" s="14">
        <f>VLOOKUP(C992,[1]Hoja1!$C$4:$E$2840,3,0)</f>
        <v>45222.406782407408</v>
      </c>
      <c r="K992" s="15" t="s">
        <v>54</v>
      </c>
      <c r="L992" s="16">
        <f>VLOOKUP(C992,ACTAS!$D:$L,9,FALSE)</f>
        <v>13</v>
      </c>
    </row>
    <row r="993" spans="1:12" hidden="1">
      <c r="A993" s="11">
        <v>2228</v>
      </c>
      <c r="B993" s="12" t="s">
        <v>4246</v>
      </c>
      <c r="C993" s="12">
        <v>1090390215</v>
      </c>
      <c r="D993" s="12" t="s">
        <v>4247</v>
      </c>
      <c r="E993" s="12" t="s">
        <v>2341</v>
      </c>
      <c r="F993" s="12" t="s">
        <v>130</v>
      </c>
      <c r="G993" s="12" t="s">
        <v>53</v>
      </c>
      <c r="H993" s="13">
        <v>6000000</v>
      </c>
      <c r="I993" s="13">
        <v>6000000</v>
      </c>
      <c r="J993" s="14">
        <f>VLOOKUP(C993,[1]Hoja1!$C$4:$E$2840,3,0)</f>
        <v>45222.40730324074</v>
      </c>
      <c r="K993" s="15" t="s">
        <v>54</v>
      </c>
      <c r="L993" s="16">
        <f>VLOOKUP(C993,ACTAS!$D:$L,9,FALSE)</f>
        <v>13</v>
      </c>
    </row>
    <row r="994" spans="1:12" hidden="1">
      <c r="A994" s="11">
        <v>2229</v>
      </c>
      <c r="B994" s="12" t="s">
        <v>4248</v>
      </c>
      <c r="C994" s="12">
        <v>94390304</v>
      </c>
      <c r="D994" s="12" t="s">
        <v>4249</v>
      </c>
      <c r="E994" s="12" t="s">
        <v>2341</v>
      </c>
      <c r="F994" s="12" t="s">
        <v>38</v>
      </c>
      <c r="G994" s="12" t="s">
        <v>53</v>
      </c>
      <c r="H994" s="13">
        <v>10000000</v>
      </c>
      <c r="I994" s="13">
        <v>10000000</v>
      </c>
      <c r="J994" s="14">
        <f>VLOOKUP(C994,[1]Hoja1!$C$4:$E$2840,3,0)</f>
        <v>45222.407326388886</v>
      </c>
      <c r="K994" s="15" t="s">
        <v>45</v>
      </c>
      <c r="L994" s="16">
        <f>VLOOKUP(C994,ACTAS!$D:$L,9,FALSE)</f>
        <v>16</v>
      </c>
    </row>
    <row r="995" spans="1:12" hidden="1">
      <c r="A995" s="11">
        <v>2230</v>
      </c>
      <c r="B995" s="12" t="s">
        <v>4250</v>
      </c>
      <c r="C995" s="12">
        <v>12194586</v>
      </c>
      <c r="D995" s="12" t="s">
        <v>4251</v>
      </c>
      <c r="E995" s="12" t="s">
        <v>2341</v>
      </c>
      <c r="F995" s="12" t="s">
        <v>62</v>
      </c>
      <c r="G995" s="12" t="s">
        <v>53</v>
      </c>
      <c r="H995" s="13">
        <v>7000000</v>
      </c>
      <c r="I995" s="13">
        <v>7000000</v>
      </c>
      <c r="J995" s="14">
        <f>VLOOKUP(C995,[1]Hoja1!$C$4:$E$2840,3,0)</f>
        <v>45222.407847222225</v>
      </c>
      <c r="K995" s="15" t="s">
        <v>45</v>
      </c>
      <c r="L995" s="16">
        <f>VLOOKUP(C995,ACTAS!$D:$L,9,FALSE)</f>
        <v>13</v>
      </c>
    </row>
    <row r="996" spans="1:12" hidden="1">
      <c r="A996" s="11">
        <v>2231</v>
      </c>
      <c r="B996" s="12" t="s">
        <v>4252</v>
      </c>
      <c r="C996" s="12">
        <v>1033687107</v>
      </c>
      <c r="D996" s="12" t="s">
        <v>4253</v>
      </c>
      <c r="E996" s="12" t="s">
        <v>2341</v>
      </c>
      <c r="F996" s="12" t="s">
        <v>38</v>
      </c>
      <c r="G996" s="12" t="s">
        <v>53</v>
      </c>
      <c r="H996" s="13">
        <v>10000000</v>
      </c>
      <c r="I996" s="13">
        <v>10000000</v>
      </c>
      <c r="J996" s="14">
        <f>VLOOKUP(C996,[1]Hoja1!$C$4:$E$2840,3,0)</f>
        <v>45222.409062500003</v>
      </c>
      <c r="K996" s="15" t="s">
        <v>54</v>
      </c>
      <c r="L996" s="16">
        <f>VLOOKUP(C996,ACTAS!$D:$L,9,FALSE)</f>
        <v>12</v>
      </c>
    </row>
    <row r="997" spans="1:12" hidden="1">
      <c r="A997" s="11">
        <v>2232</v>
      </c>
      <c r="B997" s="12" t="s">
        <v>4254</v>
      </c>
      <c r="C997" s="12">
        <v>93439651</v>
      </c>
      <c r="D997" s="12" t="s">
        <v>4255</v>
      </c>
      <c r="E997" s="12" t="s">
        <v>2341</v>
      </c>
      <c r="F997" s="12" t="s">
        <v>73</v>
      </c>
      <c r="G997" s="12" t="s">
        <v>53</v>
      </c>
      <c r="H997" s="13">
        <v>6000000</v>
      </c>
      <c r="I997" s="13">
        <v>6000000</v>
      </c>
      <c r="J997" s="14">
        <f>VLOOKUP(C997,[1]Hoja1!$C$4:$E$2840,3,0)</f>
        <v>45222.409212962964</v>
      </c>
      <c r="K997" s="15" t="s">
        <v>54</v>
      </c>
      <c r="L997" s="16">
        <f>VLOOKUP(C997,ACTAS!$D:$L,9,FALSE)</f>
        <v>14</v>
      </c>
    </row>
    <row r="998" spans="1:12" hidden="1">
      <c r="A998" s="11">
        <v>2233</v>
      </c>
      <c r="B998" s="12" t="s">
        <v>4256</v>
      </c>
      <c r="C998" s="12">
        <v>80204235</v>
      </c>
      <c r="D998" s="12" t="s">
        <v>4257</v>
      </c>
      <c r="E998" s="12" t="s">
        <v>2341</v>
      </c>
      <c r="F998" s="12" t="s">
        <v>38</v>
      </c>
      <c r="G998" s="12" t="s">
        <v>53</v>
      </c>
      <c r="H998" s="13">
        <v>6000000</v>
      </c>
      <c r="I998" s="13">
        <v>6000000</v>
      </c>
      <c r="J998" s="14">
        <f>VLOOKUP(C998,[1]Hoja1!$C$4:$E$2840,3,0)</f>
        <v>45222.409641203703</v>
      </c>
      <c r="K998" s="15" t="s">
        <v>54</v>
      </c>
      <c r="L998" s="16">
        <f>VLOOKUP(C998,ACTAS!$D:$L,9,FALSE)</f>
        <v>14</v>
      </c>
    </row>
    <row r="999" spans="1:12" hidden="1">
      <c r="A999" s="11">
        <v>2234</v>
      </c>
      <c r="B999" s="12" t="s">
        <v>4258</v>
      </c>
      <c r="C999" s="12">
        <v>79830825</v>
      </c>
      <c r="D999" s="12" t="s">
        <v>2611</v>
      </c>
      <c r="E999" s="12" t="s">
        <v>2341</v>
      </c>
      <c r="F999" s="12" t="s">
        <v>38</v>
      </c>
      <c r="G999" s="12" t="s">
        <v>53</v>
      </c>
      <c r="H999" s="13">
        <v>2500000</v>
      </c>
      <c r="I999" s="13">
        <v>2500000</v>
      </c>
      <c r="J999" s="14">
        <f>VLOOKUP(C999,[1]Hoja1!$C$4:$E$2840,3,0)</f>
        <v>44986.537210648145</v>
      </c>
      <c r="K999" s="15" t="s">
        <v>45</v>
      </c>
      <c r="L999" s="16">
        <f>VLOOKUP(C999,ACTAS!$D:$L,9,FALSE)</f>
        <v>4</v>
      </c>
    </row>
    <row r="1000" spans="1:12" hidden="1">
      <c r="A1000" s="11">
        <v>2235</v>
      </c>
      <c r="B1000" s="12" t="s">
        <v>4259</v>
      </c>
      <c r="C1000" s="12">
        <v>1019049687</v>
      </c>
      <c r="D1000" s="12" t="s">
        <v>2761</v>
      </c>
      <c r="E1000" s="12" t="s">
        <v>2341</v>
      </c>
      <c r="F1000" s="12" t="s">
        <v>59</v>
      </c>
      <c r="G1000" s="12" t="s">
        <v>53</v>
      </c>
      <c r="H1000" s="13">
        <v>10000000</v>
      </c>
      <c r="I1000" s="13">
        <v>10000000</v>
      </c>
      <c r="J1000" s="14">
        <f>VLOOKUP(C1000,[1]Hoja1!$C$4:$E$2840,3,0)</f>
        <v>44986.672662037039</v>
      </c>
      <c r="K1000" s="15" t="s">
        <v>54</v>
      </c>
      <c r="L1000" s="16">
        <f>VLOOKUP(C1000,ACTAS!$D:$L,9,FALSE)</f>
        <v>3</v>
      </c>
    </row>
    <row r="1001" spans="1:12" hidden="1">
      <c r="A1001" s="11">
        <v>2236</v>
      </c>
      <c r="B1001" s="12" t="s">
        <v>4260</v>
      </c>
      <c r="C1001" s="12">
        <v>1116251818</v>
      </c>
      <c r="D1001" s="12" t="s">
        <v>4261</v>
      </c>
      <c r="E1001" s="12" t="s">
        <v>2341</v>
      </c>
      <c r="F1001" s="12" t="s">
        <v>62</v>
      </c>
      <c r="G1001" s="12" t="s">
        <v>53</v>
      </c>
      <c r="H1001" s="13">
        <v>10000000</v>
      </c>
      <c r="I1001" s="13">
        <v>10000000</v>
      </c>
      <c r="J1001" s="14">
        <f>VLOOKUP(C1001,[1]Hoja1!$C$4:$E$2840,3,0)</f>
        <v>45222.409930555557</v>
      </c>
      <c r="K1001" s="15" t="s">
        <v>54</v>
      </c>
      <c r="L1001" s="16">
        <f>VLOOKUP(C1001,ACTAS!$D:$L,9,FALSE)</f>
        <v>13</v>
      </c>
    </row>
    <row r="1002" spans="1:12" hidden="1">
      <c r="A1002" s="11">
        <v>2237</v>
      </c>
      <c r="B1002" s="12" t="s">
        <v>4262</v>
      </c>
      <c r="C1002" s="12">
        <v>94544606</v>
      </c>
      <c r="D1002" s="12" t="s">
        <v>4263</v>
      </c>
      <c r="E1002" s="12" t="s">
        <v>2341</v>
      </c>
      <c r="F1002" s="12" t="s">
        <v>38</v>
      </c>
      <c r="G1002" s="12" t="s">
        <v>53</v>
      </c>
      <c r="H1002" s="13">
        <v>6000000</v>
      </c>
      <c r="I1002" s="13">
        <v>6000000</v>
      </c>
      <c r="J1002" s="14">
        <f>VLOOKUP(C1002,[1]Hoja1!$C$4:$E$2840,3,0)</f>
        <v>45222.410254629627</v>
      </c>
      <c r="K1002" s="15" t="s">
        <v>54</v>
      </c>
      <c r="L1002" s="16">
        <f>VLOOKUP(C1002,ACTAS!$D:$L,9,FALSE)</f>
        <v>14</v>
      </c>
    </row>
    <row r="1003" spans="1:12" hidden="1">
      <c r="A1003" s="11">
        <v>2238</v>
      </c>
      <c r="B1003" s="12" t="s">
        <v>4264</v>
      </c>
      <c r="C1003" s="12">
        <v>36695699</v>
      </c>
      <c r="D1003" s="12" t="s">
        <v>4265</v>
      </c>
      <c r="E1003" s="12" t="s">
        <v>2341</v>
      </c>
      <c r="F1003" s="12" t="s">
        <v>73</v>
      </c>
      <c r="G1003" s="12" t="s">
        <v>53</v>
      </c>
      <c r="H1003" s="13">
        <v>5000000</v>
      </c>
      <c r="I1003" s="13">
        <v>5000000</v>
      </c>
      <c r="J1003" s="14">
        <f>VLOOKUP(C1003,[1]Hoja1!$C$4:$E$2840,3,0)</f>
        <v>45222.41065972222</v>
      </c>
      <c r="K1003" s="15" t="s">
        <v>54</v>
      </c>
      <c r="L1003" s="16">
        <f>VLOOKUP(C1003,ACTAS!$D:$L,9,FALSE)</f>
        <v>12</v>
      </c>
    </row>
    <row r="1004" spans="1:12" hidden="1">
      <c r="A1004" s="11">
        <v>2239</v>
      </c>
      <c r="B1004" s="12" t="s">
        <v>4266</v>
      </c>
      <c r="C1004" s="12">
        <v>1085322807</v>
      </c>
      <c r="D1004" s="12" t="s">
        <v>4267</v>
      </c>
      <c r="E1004" s="12" t="s">
        <v>2341</v>
      </c>
      <c r="F1004" s="12" t="s">
        <v>52</v>
      </c>
      <c r="G1004" s="12" t="s">
        <v>53</v>
      </c>
      <c r="H1004" s="13">
        <v>7000000</v>
      </c>
      <c r="I1004" s="13">
        <v>7000000</v>
      </c>
      <c r="J1004" s="14">
        <f>VLOOKUP(C1004,[1]Hoja1!$C$4:$E$2840,3,0)</f>
        <v>45222.41070601852</v>
      </c>
      <c r="K1004" s="15" t="s">
        <v>54</v>
      </c>
      <c r="L1004" s="16">
        <f>VLOOKUP(C1004,ACTAS!$D:$L,9,FALSE)</f>
        <v>14</v>
      </c>
    </row>
    <row r="1005" spans="1:12" hidden="1">
      <c r="A1005" s="11">
        <v>2240</v>
      </c>
      <c r="B1005" s="12" t="s">
        <v>4268</v>
      </c>
      <c r="C1005" s="12">
        <v>1015997190</v>
      </c>
      <c r="D1005" s="12" t="s">
        <v>4269</v>
      </c>
      <c r="E1005" s="12" t="s">
        <v>2341</v>
      </c>
      <c r="F1005" s="12" t="s">
        <v>165</v>
      </c>
      <c r="G1005" s="12" t="s">
        <v>53</v>
      </c>
      <c r="H1005" s="13">
        <v>8500000</v>
      </c>
      <c r="I1005" s="13">
        <v>8500000</v>
      </c>
      <c r="J1005" s="14">
        <f>VLOOKUP(C1005,[1]Hoja1!$C$4:$E$2840,3,0)</f>
        <v>45222.41070601852</v>
      </c>
      <c r="K1005" s="15" t="s">
        <v>54</v>
      </c>
      <c r="L1005" s="16">
        <f>VLOOKUP(C1005,ACTAS!$D:$L,9,FALSE)</f>
        <v>12</v>
      </c>
    </row>
    <row r="1006" spans="1:12" hidden="1">
      <c r="A1006" s="11">
        <v>2241</v>
      </c>
      <c r="B1006" s="12" t="s">
        <v>4270</v>
      </c>
      <c r="C1006" s="12">
        <v>1052387577</v>
      </c>
      <c r="D1006" s="12" t="s">
        <v>4271</v>
      </c>
      <c r="E1006" s="12" t="s">
        <v>2341</v>
      </c>
      <c r="F1006" s="12" t="s">
        <v>38</v>
      </c>
      <c r="G1006" s="12" t="s">
        <v>53</v>
      </c>
      <c r="H1006" s="13">
        <v>10000000</v>
      </c>
      <c r="I1006" s="13">
        <v>10000000</v>
      </c>
      <c r="J1006" s="14">
        <f>VLOOKUP(C1006,[1]Hoja1!$C$4:$E$2840,3,0)</f>
        <v>45222.410844907405</v>
      </c>
      <c r="K1006" s="15" t="s">
        <v>54</v>
      </c>
      <c r="L1006" s="16">
        <f>VLOOKUP(C1006,ACTAS!$D:$L,9,FALSE)</f>
        <v>12</v>
      </c>
    </row>
    <row r="1007" spans="1:12" hidden="1">
      <c r="A1007" s="11">
        <v>2242</v>
      </c>
      <c r="B1007" s="12" t="s">
        <v>4272</v>
      </c>
      <c r="C1007" s="12">
        <v>1110528541</v>
      </c>
      <c r="D1007" s="12" t="s">
        <v>2905</v>
      </c>
      <c r="E1007" s="12" t="s">
        <v>2341</v>
      </c>
      <c r="F1007" s="12" t="s">
        <v>59</v>
      </c>
      <c r="G1007" s="12" t="s">
        <v>53</v>
      </c>
      <c r="H1007" s="13">
        <v>7000000</v>
      </c>
      <c r="I1007" s="13">
        <v>7000000</v>
      </c>
      <c r="J1007" s="14">
        <f>VLOOKUP(C1007,[1]Hoja1!$C$4:$E$2840,3,0)</f>
        <v>44986.804224537038</v>
      </c>
      <c r="K1007" s="15" t="s">
        <v>54</v>
      </c>
      <c r="L1007" s="16">
        <f>VLOOKUP(C1007,ACTAS!$D:$L,9,FALSE)</f>
        <v>6</v>
      </c>
    </row>
    <row r="1008" spans="1:12" hidden="1">
      <c r="A1008" s="11">
        <v>2243</v>
      </c>
      <c r="B1008" s="12" t="s">
        <v>4273</v>
      </c>
      <c r="C1008" s="12">
        <v>91269106</v>
      </c>
      <c r="D1008" s="12" t="s">
        <v>4274</v>
      </c>
      <c r="E1008" s="12" t="s">
        <v>2341</v>
      </c>
      <c r="F1008" s="12" t="s">
        <v>52</v>
      </c>
      <c r="G1008" s="12" t="s">
        <v>53</v>
      </c>
      <c r="H1008" s="13">
        <v>10000000</v>
      </c>
      <c r="I1008" s="13">
        <v>10000000</v>
      </c>
      <c r="J1008" s="14">
        <f>VLOOKUP(C1008,[1]Hoja1!$C$4:$E$2840,3,0)</f>
        <v>45222.411319444444</v>
      </c>
      <c r="K1008" s="15" t="s">
        <v>45</v>
      </c>
      <c r="L1008" s="16">
        <f>VLOOKUP(C1008,ACTAS!$D:$L,9,FALSE)</f>
        <v>12</v>
      </c>
    </row>
    <row r="1009" spans="1:12" hidden="1">
      <c r="A1009" s="11">
        <v>2244</v>
      </c>
      <c r="B1009" s="12" t="s">
        <v>4275</v>
      </c>
      <c r="C1009" s="12">
        <v>4151853</v>
      </c>
      <c r="D1009" s="12" t="s">
        <v>4276</v>
      </c>
      <c r="E1009" s="12" t="s">
        <v>2341</v>
      </c>
      <c r="F1009" s="12" t="s">
        <v>38</v>
      </c>
      <c r="G1009" s="12" t="s">
        <v>53</v>
      </c>
      <c r="H1009" s="13">
        <v>10000000</v>
      </c>
      <c r="I1009" s="13">
        <v>10000000</v>
      </c>
      <c r="J1009" s="14">
        <f>VLOOKUP(C1009,[1]Hoja1!$C$4:$E$2840,3,0)</f>
        <v>45222.411423611113</v>
      </c>
      <c r="K1009" s="15" t="s">
        <v>54</v>
      </c>
      <c r="L1009" s="16">
        <f>VLOOKUP(C1009,ACTAS!$D:$L,9,FALSE)</f>
        <v>12</v>
      </c>
    </row>
    <row r="1010" spans="1:12" hidden="1">
      <c r="A1010" s="11">
        <v>2245</v>
      </c>
      <c r="B1010" s="12" t="s">
        <v>4277</v>
      </c>
      <c r="C1010" s="12">
        <v>1057412344</v>
      </c>
      <c r="D1010" s="12" t="s">
        <v>4278</v>
      </c>
      <c r="E1010" s="12" t="s">
        <v>2341</v>
      </c>
      <c r="F1010" s="12" t="s">
        <v>73</v>
      </c>
      <c r="G1010" s="12" t="s">
        <v>53</v>
      </c>
      <c r="H1010" s="13">
        <v>10000000</v>
      </c>
      <c r="I1010" s="13">
        <v>10000000</v>
      </c>
      <c r="J1010" s="14">
        <f>VLOOKUP(C1010,[1]Hoja1!$C$4:$E$2840,3,0)</f>
        <v>45222.411458333336</v>
      </c>
      <c r="K1010" s="15" t="s">
        <v>54</v>
      </c>
      <c r="L1010" s="16">
        <f>VLOOKUP(C1010,ACTAS!$D:$L,9,FALSE)</f>
        <v>14</v>
      </c>
    </row>
    <row r="1011" spans="1:12" hidden="1">
      <c r="A1011" s="11">
        <v>2246</v>
      </c>
      <c r="B1011" s="12" t="s">
        <v>4279</v>
      </c>
      <c r="C1011" s="12">
        <v>1090405690</v>
      </c>
      <c r="D1011" s="12" t="s">
        <v>4280</v>
      </c>
      <c r="E1011" s="12" t="s">
        <v>2341</v>
      </c>
      <c r="F1011" s="12" t="s">
        <v>38</v>
      </c>
      <c r="G1011" s="12" t="s">
        <v>53</v>
      </c>
      <c r="H1011" s="13">
        <v>10000000</v>
      </c>
      <c r="I1011" s="13">
        <v>10000000</v>
      </c>
      <c r="J1011" s="14">
        <f>VLOOKUP(C1011,[1]Hoja1!$C$4:$E$2840,3,0)</f>
        <v>45222.411805555559</v>
      </c>
      <c r="K1011" s="15" t="s">
        <v>54</v>
      </c>
      <c r="L1011" s="16">
        <f>VLOOKUP(C1011,ACTAS!$D:$L,9,FALSE)</f>
        <v>12</v>
      </c>
    </row>
    <row r="1012" spans="1:12" hidden="1">
      <c r="A1012" s="11">
        <v>2247</v>
      </c>
      <c r="B1012" s="12" t="s">
        <v>4281</v>
      </c>
      <c r="C1012" s="12">
        <v>1110491150</v>
      </c>
      <c r="D1012" s="12" t="s">
        <v>4282</v>
      </c>
      <c r="E1012" s="12" t="s">
        <v>2341</v>
      </c>
      <c r="F1012" s="12" t="s">
        <v>130</v>
      </c>
      <c r="G1012" s="12" t="s">
        <v>53</v>
      </c>
      <c r="H1012" s="13">
        <v>4000000</v>
      </c>
      <c r="I1012" s="13">
        <v>4000000</v>
      </c>
      <c r="J1012" s="14">
        <f>VLOOKUP(C1012,[1]Hoja1!$C$4:$E$2840,3,0)</f>
        <v>45222.411805555559</v>
      </c>
      <c r="K1012" s="15" t="s">
        <v>54</v>
      </c>
      <c r="L1012" s="16">
        <f>VLOOKUP(C1012,ACTAS!$D:$L,9,FALSE)</f>
        <v>12</v>
      </c>
    </row>
    <row r="1013" spans="1:12" hidden="1">
      <c r="A1013" s="11">
        <v>2248</v>
      </c>
      <c r="B1013" s="12" t="s">
        <v>4283</v>
      </c>
      <c r="C1013" s="12">
        <v>1069755265</v>
      </c>
      <c r="D1013" s="12" t="s">
        <v>4284</v>
      </c>
      <c r="E1013" s="12" t="s">
        <v>2341</v>
      </c>
      <c r="F1013" s="12" t="s">
        <v>38</v>
      </c>
      <c r="G1013" s="12" t="s">
        <v>53</v>
      </c>
      <c r="H1013" s="13">
        <v>4500000</v>
      </c>
      <c r="I1013" s="13">
        <v>4500000</v>
      </c>
      <c r="J1013" s="14">
        <f>VLOOKUP(C1013,[1]Hoja1!$C$4:$E$2840,3,0)</f>
        <v>45222.411944444444</v>
      </c>
      <c r="K1013" s="15" t="s">
        <v>54</v>
      </c>
      <c r="L1013" s="16">
        <f>VLOOKUP(C1013,ACTAS!$D:$L,9,FALSE)</f>
        <v>12</v>
      </c>
    </row>
    <row r="1014" spans="1:12" hidden="1">
      <c r="A1014" s="11">
        <v>2249</v>
      </c>
      <c r="B1014" s="12" t="s">
        <v>4285</v>
      </c>
      <c r="C1014" s="12">
        <v>9975125</v>
      </c>
      <c r="D1014" s="12" t="s">
        <v>4286</v>
      </c>
      <c r="E1014" s="12" t="s">
        <v>2341</v>
      </c>
      <c r="F1014" s="12" t="s">
        <v>59</v>
      </c>
      <c r="G1014" s="12" t="s">
        <v>53</v>
      </c>
      <c r="H1014" s="13">
        <v>9000000</v>
      </c>
      <c r="I1014" s="13">
        <v>9000000</v>
      </c>
      <c r="J1014" s="14">
        <f>VLOOKUP(C1014,[1]Hoja1!$C$4:$E$2840,3,0)</f>
        <v>45222.412141203706</v>
      </c>
      <c r="K1014" s="15" t="s">
        <v>45</v>
      </c>
      <c r="L1014" s="16">
        <f>VLOOKUP(C1014,ACTAS!$D:$L,9,FALSE)</f>
        <v>13</v>
      </c>
    </row>
    <row r="1015" spans="1:12" hidden="1">
      <c r="A1015" s="11">
        <v>2250</v>
      </c>
      <c r="B1015" s="12" t="s">
        <v>4287</v>
      </c>
      <c r="C1015" s="12">
        <v>53130588</v>
      </c>
      <c r="D1015" s="12" t="s">
        <v>4288</v>
      </c>
      <c r="E1015" s="12" t="s">
        <v>2341</v>
      </c>
      <c r="F1015" s="12" t="s">
        <v>48</v>
      </c>
      <c r="G1015" s="12" t="s">
        <v>53</v>
      </c>
      <c r="H1015" s="13">
        <v>10000000</v>
      </c>
      <c r="I1015" s="13">
        <v>10000000</v>
      </c>
      <c r="J1015" s="14">
        <f>VLOOKUP(C1015,[1]Hoja1!$C$4:$E$2840,3,0)</f>
        <v>45222.412175925929</v>
      </c>
      <c r="K1015" s="15" t="s">
        <v>54</v>
      </c>
      <c r="L1015" s="16">
        <f>VLOOKUP(C1015,ACTAS!$D:$L,9,FALSE)</f>
        <v>13</v>
      </c>
    </row>
    <row r="1016" spans="1:12" hidden="1">
      <c r="A1016" s="11">
        <v>2251</v>
      </c>
      <c r="B1016" s="12" t="s">
        <v>4289</v>
      </c>
      <c r="C1016" s="12">
        <v>1031144716</v>
      </c>
      <c r="D1016" s="12" t="s">
        <v>4290</v>
      </c>
      <c r="E1016" s="12" t="s">
        <v>2341</v>
      </c>
      <c r="F1016" s="12" t="s">
        <v>59</v>
      </c>
      <c r="G1016" s="12" t="s">
        <v>53</v>
      </c>
      <c r="H1016" s="13">
        <v>6500000</v>
      </c>
      <c r="I1016" s="13">
        <v>6500000</v>
      </c>
      <c r="J1016" s="14">
        <f>VLOOKUP(C1016,[1]Hoja1!$C$4:$E$2840,3,0)</f>
        <v>45222.412314814814</v>
      </c>
      <c r="K1016" s="15" t="s">
        <v>54</v>
      </c>
      <c r="L1016" s="16">
        <f>VLOOKUP(C1016,ACTAS!$D:$L,9,FALSE)</f>
        <v>12</v>
      </c>
    </row>
    <row r="1017" spans="1:12" hidden="1">
      <c r="A1017" s="11">
        <v>2252</v>
      </c>
      <c r="B1017" s="12" t="s">
        <v>4291</v>
      </c>
      <c r="C1017" s="12">
        <v>19085170</v>
      </c>
      <c r="D1017" s="12" t="s">
        <v>4292</v>
      </c>
      <c r="E1017" s="12" t="s">
        <v>2341</v>
      </c>
      <c r="F1017" s="12" t="s">
        <v>52</v>
      </c>
      <c r="G1017" s="12" t="s">
        <v>53</v>
      </c>
      <c r="H1017" s="13">
        <v>10000000</v>
      </c>
      <c r="I1017" s="13">
        <v>10000000</v>
      </c>
      <c r="J1017" s="14">
        <f>VLOOKUP(C1017,[1]Hoja1!$C$4:$E$2840,3,0)</f>
        <v>45222.412581018521</v>
      </c>
      <c r="K1017" s="15" t="s">
        <v>45</v>
      </c>
      <c r="L1017" s="16">
        <f>VLOOKUP(C1017,ACTAS!$D:$L,9,FALSE)</f>
        <v>12</v>
      </c>
    </row>
    <row r="1018" spans="1:12" hidden="1">
      <c r="A1018" s="11">
        <v>2253</v>
      </c>
      <c r="B1018" s="12" t="s">
        <v>4293</v>
      </c>
      <c r="C1018" s="12">
        <v>1022400148</v>
      </c>
      <c r="D1018" s="12" t="s">
        <v>4294</v>
      </c>
      <c r="E1018" s="12" t="s">
        <v>2341</v>
      </c>
      <c r="F1018" s="12" t="s">
        <v>52</v>
      </c>
      <c r="G1018" s="12" t="s">
        <v>53</v>
      </c>
      <c r="H1018" s="13">
        <v>10000000</v>
      </c>
      <c r="I1018" s="13">
        <v>10000000</v>
      </c>
      <c r="J1018" s="14">
        <f>VLOOKUP(C1018,[1]Hoja1!$C$4:$E$2840,3,0)</f>
        <v>45222.412627314814</v>
      </c>
      <c r="K1018" s="15" t="s">
        <v>54</v>
      </c>
      <c r="L1018" s="16">
        <f>VLOOKUP(C1018,ACTAS!$D:$L,9,FALSE)</f>
        <v>12</v>
      </c>
    </row>
    <row r="1019" spans="1:12" hidden="1">
      <c r="A1019" s="11">
        <v>2254</v>
      </c>
      <c r="B1019" s="12" t="s">
        <v>4295</v>
      </c>
      <c r="C1019" s="12">
        <v>1152701743</v>
      </c>
      <c r="D1019" s="12" t="s">
        <v>4296</v>
      </c>
      <c r="E1019" s="12" t="s">
        <v>2341</v>
      </c>
      <c r="F1019" s="12" t="s">
        <v>48</v>
      </c>
      <c r="G1019" s="12" t="s">
        <v>53</v>
      </c>
      <c r="H1019" s="13">
        <v>10000000</v>
      </c>
      <c r="I1019" s="13">
        <v>10000000</v>
      </c>
      <c r="J1019" s="14">
        <f>VLOOKUP(C1019,[1]Hoja1!$C$4:$E$2840,3,0)</f>
        <v>45222.412939814814</v>
      </c>
      <c r="K1019" s="15" t="s">
        <v>54</v>
      </c>
      <c r="L1019" s="16">
        <f>VLOOKUP(C1019,ACTAS!$D:$L,9,FALSE)</f>
        <v>13</v>
      </c>
    </row>
    <row r="1020" spans="1:12" hidden="1">
      <c r="A1020" s="11">
        <v>2255</v>
      </c>
      <c r="B1020" s="12" t="s">
        <v>4297</v>
      </c>
      <c r="C1020" s="12">
        <v>1121886909</v>
      </c>
      <c r="D1020" s="12" t="s">
        <v>4298</v>
      </c>
      <c r="E1020" s="12" t="s">
        <v>2341</v>
      </c>
      <c r="F1020" s="12" t="s">
        <v>59</v>
      </c>
      <c r="G1020" s="12" t="s">
        <v>53</v>
      </c>
      <c r="H1020" s="13">
        <v>10000000</v>
      </c>
      <c r="I1020" s="13">
        <v>10000000</v>
      </c>
      <c r="J1020" s="14">
        <f>VLOOKUP(C1020,[1]Hoja1!$C$4:$E$2840,3,0)</f>
        <v>45222.413043981483</v>
      </c>
      <c r="K1020" s="15" t="s">
        <v>54</v>
      </c>
      <c r="L1020" s="16">
        <f>VLOOKUP(C1020,ACTAS!$D:$L,9,FALSE)</f>
        <v>14</v>
      </c>
    </row>
    <row r="1021" spans="1:12" hidden="1">
      <c r="A1021" s="11">
        <v>2256</v>
      </c>
      <c r="B1021" s="12" t="s">
        <v>4299</v>
      </c>
      <c r="C1021" s="12">
        <v>7321377</v>
      </c>
      <c r="D1021" s="12" t="s">
        <v>1779</v>
      </c>
      <c r="E1021" s="12" t="s">
        <v>2341</v>
      </c>
      <c r="F1021" s="12" t="s">
        <v>52</v>
      </c>
      <c r="G1021" s="12" t="s">
        <v>53</v>
      </c>
      <c r="H1021" s="13">
        <v>10000000</v>
      </c>
      <c r="I1021" s="13">
        <v>10000000</v>
      </c>
      <c r="J1021" s="14">
        <f>VLOOKUP(C1021,[1]Hoja1!$C$4:$E$2840,3,0)</f>
        <v>45222.413055555553</v>
      </c>
      <c r="K1021" s="15" t="s">
        <v>54</v>
      </c>
      <c r="L1021" s="16">
        <f>VLOOKUP(C1021,ACTAS!$D:$L,9,FALSE)</f>
        <v>12</v>
      </c>
    </row>
    <row r="1022" spans="1:12" hidden="1">
      <c r="A1022" s="11">
        <v>2257</v>
      </c>
      <c r="B1022" s="12" t="s">
        <v>4300</v>
      </c>
      <c r="C1022" s="12">
        <v>1107059826</v>
      </c>
      <c r="D1022" s="12" t="s">
        <v>4301</v>
      </c>
      <c r="E1022" s="12" t="s">
        <v>2341</v>
      </c>
      <c r="F1022" s="12" t="s">
        <v>38</v>
      </c>
      <c r="G1022" s="12" t="s">
        <v>53</v>
      </c>
      <c r="H1022" s="13">
        <v>10000000</v>
      </c>
      <c r="I1022" s="13">
        <v>10000000</v>
      </c>
      <c r="J1022" s="14">
        <f>VLOOKUP(C1022,[1]Hoja1!$C$4:$E$2840,3,0)</f>
        <v>45222.413460648146</v>
      </c>
      <c r="K1022" s="15" t="s">
        <v>54</v>
      </c>
      <c r="L1022" s="16">
        <f>VLOOKUP(C1022,ACTAS!$D:$L,9,FALSE)</f>
        <v>12</v>
      </c>
    </row>
    <row r="1023" spans="1:12" hidden="1">
      <c r="A1023" s="11">
        <v>2258</v>
      </c>
      <c r="B1023" s="12" t="s">
        <v>4302</v>
      </c>
      <c r="C1023" s="12">
        <v>1113624165</v>
      </c>
      <c r="D1023" s="12" t="s">
        <v>4303</v>
      </c>
      <c r="E1023" s="12" t="s">
        <v>2341</v>
      </c>
      <c r="F1023" s="12" t="s">
        <v>38</v>
      </c>
      <c r="G1023" s="12" t="s">
        <v>53</v>
      </c>
      <c r="H1023" s="13">
        <v>4000000</v>
      </c>
      <c r="I1023" s="13">
        <v>4000000</v>
      </c>
      <c r="J1023" s="14">
        <f>VLOOKUP(C1023,[1]Hoja1!$C$4:$E$2840,3,0)</f>
        <v>45222.413564814815</v>
      </c>
      <c r="K1023" s="15" t="s">
        <v>54</v>
      </c>
      <c r="L1023" s="16">
        <f>VLOOKUP(C1023,ACTAS!$D:$L,9,FALSE)</f>
        <v>12</v>
      </c>
    </row>
    <row r="1024" spans="1:12" hidden="1">
      <c r="A1024" s="11">
        <v>2259</v>
      </c>
      <c r="B1024" s="12" t="s">
        <v>4304</v>
      </c>
      <c r="C1024" s="12">
        <v>80725582</v>
      </c>
      <c r="D1024" s="12" t="s">
        <v>4305</v>
      </c>
      <c r="E1024" s="12" t="s">
        <v>2341</v>
      </c>
      <c r="F1024" s="12" t="s">
        <v>38</v>
      </c>
      <c r="G1024" s="12" t="s">
        <v>53</v>
      </c>
      <c r="H1024" s="13">
        <v>10000000</v>
      </c>
      <c r="I1024" s="13">
        <v>10000000</v>
      </c>
      <c r="J1024" s="14">
        <f>VLOOKUP(C1024,[1]Hoja1!$C$4:$E$2840,3,0)</f>
        <v>45222.413680555554</v>
      </c>
      <c r="K1024" s="15" t="s">
        <v>45</v>
      </c>
      <c r="L1024" s="16">
        <f>VLOOKUP(C1024,ACTAS!$D:$L,9,FALSE)</f>
        <v>12</v>
      </c>
    </row>
    <row r="1025" spans="1:12" hidden="1">
      <c r="A1025" s="11">
        <v>2260</v>
      </c>
      <c r="B1025" s="12" t="s">
        <v>4306</v>
      </c>
      <c r="C1025" s="12">
        <v>79539329</v>
      </c>
      <c r="D1025" s="12" t="s">
        <v>768</v>
      </c>
      <c r="E1025" s="12" t="s">
        <v>2341</v>
      </c>
      <c r="F1025" s="12" t="s">
        <v>130</v>
      </c>
      <c r="G1025" s="12" t="s">
        <v>53</v>
      </c>
      <c r="H1025" s="13">
        <v>10000000</v>
      </c>
      <c r="I1025" s="13">
        <v>10000000</v>
      </c>
      <c r="J1025" s="14">
        <f>VLOOKUP(C1025,[1]Hoja1!$C$4:$E$2840,3,0)</f>
        <v>45078.359918981485</v>
      </c>
      <c r="K1025" s="15" t="s">
        <v>45</v>
      </c>
      <c r="L1025" s="16">
        <f>VLOOKUP(C1025,ACTAS!$D:$L,9,FALSE)</f>
        <v>12</v>
      </c>
    </row>
    <row r="1026" spans="1:12" hidden="1">
      <c r="A1026" s="11">
        <v>2261</v>
      </c>
      <c r="B1026" s="12" t="s">
        <v>4307</v>
      </c>
      <c r="C1026" s="12">
        <v>80395723</v>
      </c>
      <c r="D1026" s="12" t="s">
        <v>4308</v>
      </c>
      <c r="E1026" s="12" t="s">
        <v>2341</v>
      </c>
      <c r="F1026" s="12" t="s">
        <v>62</v>
      </c>
      <c r="G1026" s="12" t="s">
        <v>53</v>
      </c>
      <c r="H1026" s="13">
        <v>10000000</v>
      </c>
      <c r="I1026" s="13">
        <v>10000000</v>
      </c>
      <c r="J1026" s="14">
        <f>VLOOKUP(C1026,[1]Hoja1!$C$4:$E$2840,3,0)</f>
        <v>45222.413900462961</v>
      </c>
      <c r="K1026" s="15" t="s">
        <v>45</v>
      </c>
      <c r="L1026" s="16">
        <f>VLOOKUP(C1026,ACTAS!$D:$L,9,FALSE)</f>
        <v>12</v>
      </c>
    </row>
    <row r="1027" spans="1:12" hidden="1">
      <c r="A1027" s="11">
        <v>2262</v>
      </c>
      <c r="B1027" s="12" t="s">
        <v>4309</v>
      </c>
      <c r="C1027" s="12">
        <v>1006120746</v>
      </c>
      <c r="D1027" s="12" t="s">
        <v>4310</v>
      </c>
      <c r="E1027" s="12" t="s">
        <v>2341</v>
      </c>
      <c r="F1027" s="12" t="s">
        <v>62</v>
      </c>
      <c r="G1027" s="12" t="s">
        <v>53</v>
      </c>
      <c r="H1027" s="13">
        <v>10000000</v>
      </c>
      <c r="I1027" s="13">
        <v>10000000</v>
      </c>
      <c r="J1027" s="14">
        <f>VLOOKUP(C1027,[1]Hoja1!$C$4:$E$2840,3,0)</f>
        <v>45222.413993055554</v>
      </c>
      <c r="K1027" s="15" t="s">
        <v>54</v>
      </c>
      <c r="L1027" s="16">
        <f>VLOOKUP(C1027,ACTAS!$D:$L,9,FALSE)</f>
        <v>13</v>
      </c>
    </row>
    <row r="1028" spans="1:12" hidden="1">
      <c r="A1028" s="11">
        <v>2263</v>
      </c>
      <c r="B1028" s="12" t="s">
        <v>4311</v>
      </c>
      <c r="C1028" s="12">
        <v>1048846676</v>
      </c>
      <c r="D1028" s="12" t="s">
        <v>4312</v>
      </c>
      <c r="E1028" s="12" t="s">
        <v>2341</v>
      </c>
      <c r="F1028" s="12" t="s">
        <v>73</v>
      </c>
      <c r="G1028" s="12" t="s">
        <v>53</v>
      </c>
      <c r="H1028" s="13">
        <v>5000000</v>
      </c>
      <c r="I1028" s="13">
        <v>5000000</v>
      </c>
      <c r="J1028" s="14">
        <f>VLOOKUP(C1028,[1]Hoja1!$C$4:$E$2840,3,0)</f>
        <v>45222.414155092592</v>
      </c>
      <c r="K1028" s="15" t="s">
        <v>54</v>
      </c>
      <c r="L1028" s="16">
        <f>VLOOKUP(C1028,ACTAS!$D:$L,9,FALSE)</f>
        <v>12</v>
      </c>
    </row>
    <row r="1029" spans="1:12" hidden="1">
      <c r="A1029" s="11">
        <v>2264</v>
      </c>
      <c r="B1029" s="12" t="s">
        <v>4313</v>
      </c>
      <c r="C1029" s="12">
        <v>55162126</v>
      </c>
      <c r="D1029" s="12" t="s">
        <v>1168</v>
      </c>
      <c r="E1029" s="12" t="s">
        <v>2341</v>
      </c>
      <c r="F1029" s="12" t="s">
        <v>52</v>
      </c>
      <c r="G1029" s="12" t="s">
        <v>53</v>
      </c>
      <c r="H1029" s="13">
        <v>10000000</v>
      </c>
      <c r="I1029" s="13">
        <v>10000000</v>
      </c>
      <c r="J1029" s="14">
        <f>VLOOKUP(C1029,[1]Hoja1!$C$4:$E$2840,3,0)</f>
        <v>45078.439432870371</v>
      </c>
      <c r="K1029" s="15" t="s">
        <v>45</v>
      </c>
      <c r="L1029" s="16">
        <f>VLOOKUP(C1029,ACTAS!$D:$L,9,FALSE)</f>
        <v>12</v>
      </c>
    </row>
    <row r="1030" spans="1:12" ht="24" hidden="1">
      <c r="A1030" s="11">
        <v>2265</v>
      </c>
      <c r="B1030" s="12" t="s">
        <v>4314</v>
      </c>
      <c r="C1030" s="12">
        <v>91457817</v>
      </c>
      <c r="D1030" s="12" t="s">
        <v>4315</v>
      </c>
      <c r="E1030" s="12" t="s">
        <v>2341</v>
      </c>
      <c r="F1030" s="12" t="s">
        <v>73</v>
      </c>
      <c r="G1030" s="12" t="s">
        <v>106</v>
      </c>
      <c r="H1030" s="13">
        <v>10000000</v>
      </c>
      <c r="I1030" s="13">
        <v>10000000</v>
      </c>
      <c r="J1030" s="14">
        <f>VLOOKUP(C1030,[1]Hoja1!$C$4:$E$2840,3,0)</f>
        <v>45222.414340277777</v>
      </c>
      <c r="K1030" s="15" t="s">
        <v>54</v>
      </c>
      <c r="L1030" s="16">
        <f>VLOOKUP(C1030,ACTAS!$D:$L,9,FALSE)</f>
        <v>13</v>
      </c>
    </row>
    <row r="1031" spans="1:12" hidden="1">
      <c r="A1031" s="11">
        <v>2266</v>
      </c>
      <c r="B1031" s="12" t="s">
        <v>4316</v>
      </c>
      <c r="C1031" s="12">
        <v>1089481266</v>
      </c>
      <c r="D1031" s="12" t="s">
        <v>4317</v>
      </c>
      <c r="E1031" s="12" t="s">
        <v>2341</v>
      </c>
      <c r="F1031" s="12" t="s">
        <v>59</v>
      </c>
      <c r="G1031" s="12" t="s">
        <v>53</v>
      </c>
      <c r="H1031" s="13">
        <v>10000000</v>
      </c>
      <c r="I1031" s="13">
        <v>10000000</v>
      </c>
      <c r="J1031" s="14">
        <f>VLOOKUP(C1031,[1]Hoja1!$C$4:$E$2840,3,0)</f>
        <v>45222.414780092593</v>
      </c>
      <c r="K1031" s="15" t="s">
        <v>54</v>
      </c>
      <c r="L1031" s="16">
        <f>VLOOKUP(C1031,ACTAS!$D:$L,9,FALSE)</f>
        <v>13</v>
      </c>
    </row>
    <row r="1032" spans="1:12" hidden="1">
      <c r="A1032" s="11">
        <v>2267</v>
      </c>
      <c r="B1032" s="12" t="s">
        <v>4318</v>
      </c>
      <c r="C1032" s="12">
        <v>1036598286</v>
      </c>
      <c r="D1032" s="12" t="s">
        <v>4319</v>
      </c>
      <c r="E1032" s="12" t="s">
        <v>2341</v>
      </c>
      <c r="F1032" s="12" t="s">
        <v>130</v>
      </c>
      <c r="G1032" s="12" t="s">
        <v>53</v>
      </c>
      <c r="H1032" s="13">
        <v>10000000</v>
      </c>
      <c r="I1032" s="13">
        <v>10000000</v>
      </c>
      <c r="J1032" s="14">
        <f>VLOOKUP(C1032,[1]Hoja1!$C$4:$E$2840,3,0)</f>
        <v>45222.416886574072</v>
      </c>
      <c r="K1032" s="15" t="s">
        <v>54</v>
      </c>
      <c r="L1032" s="16">
        <f>VLOOKUP(C1032,ACTAS!$D:$L,9,FALSE)</f>
        <v>13</v>
      </c>
    </row>
    <row r="1033" spans="1:12" hidden="1">
      <c r="A1033" s="11">
        <v>2268</v>
      </c>
      <c r="B1033" s="12" t="s">
        <v>4320</v>
      </c>
      <c r="C1033" s="12">
        <v>97437246</v>
      </c>
      <c r="D1033" s="12" t="s">
        <v>4321</v>
      </c>
      <c r="E1033" s="12" t="s">
        <v>2341</v>
      </c>
      <c r="F1033" s="12" t="s">
        <v>59</v>
      </c>
      <c r="G1033" s="12" t="s">
        <v>53</v>
      </c>
      <c r="H1033" s="13">
        <v>9000000</v>
      </c>
      <c r="I1033" s="13">
        <v>9000000</v>
      </c>
      <c r="J1033" s="14">
        <f>VLOOKUP(C1033,[1]Hoja1!$C$4:$E$2840,3,0)</f>
        <v>45222.416932870372</v>
      </c>
      <c r="K1033" s="15" t="s">
        <v>54</v>
      </c>
      <c r="L1033" s="16">
        <f>VLOOKUP(C1033,ACTAS!$D:$L,9,FALSE)</f>
        <v>14</v>
      </c>
    </row>
    <row r="1034" spans="1:12" hidden="1">
      <c r="A1034" s="11">
        <v>2269</v>
      </c>
      <c r="B1034" s="12" t="s">
        <v>4322</v>
      </c>
      <c r="C1034" s="12">
        <v>18496420</v>
      </c>
      <c r="D1034" s="12" t="s">
        <v>4323</v>
      </c>
      <c r="E1034" s="12" t="s">
        <v>2341</v>
      </c>
      <c r="F1034" s="12" t="s">
        <v>38</v>
      </c>
      <c r="G1034" s="12" t="s">
        <v>53</v>
      </c>
      <c r="H1034" s="13">
        <v>10000000</v>
      </c>
      <c r="I1034" s="13">
        <v>10000000</v>
      </c>
      <c r="J1034" s="14">
        <f>VLOOKUP(C1034,[1]Hoja1!$C$4:$E$2840,3,0)</f>
        <v>45222.417013888888</v>
      </c>
      <c r="K1034" s="15" t="s">
        <v>45</v>
      </c>
      <c r="L1034" s="16">
        <f>VLOOKUP(C1034,ACTAS!$D:$L,9,FALSE)</f>
        <v>15</v>
      </c>
    </row>
    <row r="1035" spans="1:12" hidden="1">
      <c r="A1035" s="11">
        <v>2270</v>
      </c>
      <c r="B1035" s="12" t="s">
        <v>4324</v>
      </c>
      <c r="C1035" s="12">
        <v>1118121281</v>
      </c>
      <c r="D1035" s="12" t="s">
        <v>4325</v>
      </c>
      <c r="E1035" s="12" t="s">
        <v>2341</v>
      </c>
      <c r="F1035" s="12" t="s">
        <v>48</v>
      </c>
      <c r="G1035" s="12" t="s">
        <v>53</v>
      </c>
      <c r="H1035" s="13">
        <v>10000000</v>
      </c>
      <c r="I1035" s="13">
        <v>10000000</v>
      </c>
      <c r="J1035" s="14">
        <f>VLOOKUP(C1035,[1]Hoja1!$C$4:$E$2840,3,0)</f>
        <v>45222.41777777778</v>
      </c>
      <c r="K1035" s="15" t="s">
        <v>54</v>
      </c>
      <c r="L1035" s="16">
        <f>VLOOKUP(C1035,ACTAS!$D:$L,9,FALSE)</f>
        <v>14</v>
      </c>
    </row>
    <row r="1036" spans="1:12" hidden="1">
      <c r="A1036" s="11">
        <v>2271</v>
      </c>
      <c r="B1036" s="12" t="s">
        <v>4326</v>
      </c>
      <c r="C1036" s="12">
        <v>1104708946</v>
      </c>
      <c r="D1036" s="12" t="s">
        <v>4327</v>
      </c>
      <c r="E1036" s="12" t="s">
        <v>2341</v>
      </c>
      <c r="F1036" s="12" t="s">
        <v>62</v>
      </c>
      <c r="G1036" s="12" t="s">
        <v>53</v>
      </c>
      <c r="H1036" s="13">
        <v>10000000</v>
      </c>
      <c r="I1036" s="13">
        <v>10000000</v>
      </c>
      <c r="J1036" s="14">
        <f>VLOOKUP(C1036,[1]Hoja1!$C$4:$E$2840,3,0)</f>
        <v>45222.418043981481</v>
      </c>
      <c r="K1036" s="15" t="s">
        <v>54</v>
      </c>
      <c r="L1036" s="16">
        <f>VLOOKUP(C1036,ACTAS!$D:$L,9,FALSE)</f>
        <v>14</v>
      </c>
    </row>
    <row r="1037" spans="1:12" hidden="1">
      <c r="A1037" s="11">
        <v>2272</v>
      </c>
      <c r="B1037" s="12" t="s">
        <v>4328</v>
      </c>
      <c r="C1037" s="12">
        <v>80165976</v>
      </c>
      <c r="D1037" s="12" t="s">
        <v>4329</v>
      </c>
      <c r="E1037" s="12" t="s">
        <v>2341</v>
      </c>
      <c r="F1037" s="12" t="s">
        <v>52</v>
      </c>
      <c r="G1037" s="12" t="s">
        <v>53</v>
      </c>
      <c r="H1037" s="13">
        <v>10000000</v>
      </c>
      <c r="I1037" s="13">
        <v>10000000</v>
      </c>
      <c r="J1037" s="14">
        <f>VLOOKUP(C1037,[1]Hoja1!$C$4:$E$2840,3,0)</f>
        <v>45222.418240740742</v>
      </c>
      <c r="K1037" s="15" t="s">
        <v>54</v>
      </c>
      <c r="L1037" s="16">
        <f>VLOOKUP(C1037,ACTAS!$D:$L,9,FALSE)</f>
        <v>13</v>
      </c>
    </row>
    <row r="1038" spans="1:12" hidden="1">
      <c r="A1038" s="11">
        <v>2273</v>
      </c>
      <c r="B1038" s="12" t="s">
        <v>4330</v>
      </c>
      <c r="C1038" s="12">
        <v>1111790271</v>
      </c>
      <c r="D1038" s="12" t="s">
        <v>4331</v>
      </c>
      <c r="E1038" s="12" t="s">
        <v>2341</v>
      </c>
      <c r="F1038" s="12" t="s">
        <v>52</v>
      </c>
      <c r="G1038" s="12" t="s">
        <v>53</v>
      </c>
      <c r="H1038" s="13">
        <v>10000000</v>
      </c>
      <c r="I1038" s="13">
        <v>10000000</v>
      </c>
      <c r="J1038" s="14">
        <f>VLOOKUP(C1038,[1]Hoja1!$C$4:$E$2840,3,0)</f>
        <v>45222.418692129628</v>
      </c>
      <c r="K1038" s="15" t="s">
        <v>54</v>
      </c>
      <c r="L1038" s="16">
        <f>VLOOKUP(C1038,ACTAS!$D:$L,9,FALSE)</f>
        <v>14</v>
      </c>
    </row>
    <row r="1039" spans="1:12" hidden="1">
      <c r="A1039" s="11">
        <v>2274</v>
      </c>
      <c r="B1039" s="12" t="s">
        <v>4332</v>
      </c>
      <c r="C1039" s="12">
        <v>1094369637</v>
      </c>
      <c r="D1039" s="12" t="s">
        <v>4333</v>
      </c>
      <c r="E1039" s="12" t="s">
        <v>2341</v>
      </c>
      <c r="F1039" s="12" t="s">
        <v>38</v>
      </c>
      <c r="G1039" s="12" t="s">
        <v>53</v>
      </c>
      <c r="H1039" s="13">
        <v>10000000</v>
      </c>
      <c r="I1039" s="13">
        <v>10000000</v>
      </c>
      <c r="J1039" s="14">
        <f>VLOOKUP(C1039,[1]Hoja1!$C$4:$E$2840,3,0)</f>
        <v>45222.418842592589</v>
      </c>
      <c r="K1039" s="15" t="s">
        <v>54</v>
      </c>
      <c r="L1039" s="16" t="s">
        <v>6567</v>
      </c>
    </row>
    <row r="1040" spans="1:12" hidden="1">
      <c r="A1040" s="11">
        <v>2275</v>
      </c>
      <c r="B1040" s="12" t="s">
        <v>4334</v>
      </c>
      <c r="C1040" s="12">
        <v>79517951</v>
      </c>
      <c r="D1040" s="12" t="s">
        <v>4335</v>
      </c>
      <c r="E1040" s="12" t="s">
        <v>2341</v>
      </c>
      <c r="F1040" s="12" t="s">
        <v>38</v>
      </c>
      <c r="G1040" s="12" t="s">
        <v>53</v>
      </c>
      <c r="H1040" s="13">
        <v>10000000</v>
      </c>
      <c r="I1040" s="13">
        <v>10000000</v>
      </c>
      <c r="J1040" s="14">
        <f>VLOOKUP(C1040,[1]Hoja1!$C$4:$E$2840,3,0)</f>
        <v>45222.418912037036</v>
      </c>
      <c r="K1040" s="15" t="s">
        <v>45</v>
      </c>
      <c r="L1040" s="16">
        <f>VLOOKUP(C1040,ACTAS!$D:$L,9,FALSE)</f>
        <v>15</v>
      </c>
    </row>
    <row r="1041" spans="1:12" hidden="1">
      <c r="A1041" s="11">
        <v>2276</v>
      </c>
      <c r="B1041" s="12" t="s">
        <v>4336</v>
      </c>
      <c r="C1041" s="12">
        <v>23582384</v>
      </c>
      <c r="D1041" s="12" t="s">
        <v>4337</v>
      </c>
      <c r="E1041" s="12" t="s">
        <v>2341</v>
      </c>
      <c r="F1041" s="12" t="s">
        <v>48</v>
      </c>
      <c r="G1041" s="12" t="s">
        <v>53</v>
      </c>
      <c r="H1041" s="13">
        <v>10000000</v>
      </c>
      <c r="I1041" s="13">
        <v>10000000</v>
      </c>
      <c r="J1041" s="14">
        <f>VLOOKUP(C1041,[1]Hoja1!$C$4:$E$2840,3,0)</f>
        <v>45222.419027777774</v>
      </c>
      <c r="K1041" s="15" t="s">
        <v>45</v>
      </c>
      <c r="L1041" s="16">
        <f>VLOOKUP(C1041,ACTAS!$D:$L,9,FALSE)</f>
        <v>13</v>
      </c>
    </row>
    <row r="1042" spans="1:12" hidden="1">
      <c r="A1042" s="11">
        <v>2277</v>
      </c>
      <c r="B1042" s="12" t="s">
        <v>4338</v>
      </c>
      <c r="C1042" s="12">
        <v>1074415942</v>
      </c>
      <c r="D1042" s="12" t="s">
        <v>4339</v>
      </c>
      <c r="E1042" s="12" t="s">
        <v>2341</v>
      </c>
      <c r="F1042" s="12" t="s">
        <v>73</v>
      </c>
      <c r="G1042" s="12" t="s">
        <v>53</v>
      </c>
      <c r="H1042" s="13">
        <v>10000000</v>
      </c>
      <c r="I1042" s="13">
        <v>10000000</v>
      </c>
      <c r="J1042" s="14">
        <f>VLOOKUP(C1042,[1]Hoja1!$C$4:$E$2840,3,0)</f>
        <v>45222.419131944444</v>
      </c>
      <c r="K1042" s="15" t="s">
        <v>54</v>
      </c>
      <c r="L1042" s="16">
        <f>VLOOKUP(C1042,ACTAS!$D:$L,9,FALSE)</f>
        <v>13</v>
      </c>
    </row>
    <row r="1043" spans="1:12" hidden="1">
      <c r="A1043" s="11">
        <v>2278</v>
      </c>
      <c r="B1043" s="12" t="s">
        <v>4340</v>
      </c>
      <c r="C1043" s="12">
        <v>4137087</v>
      </c>
      <c r="D1043" s="12" t="s">
        <v>4341</v>
      </c>
      <c r="E1043" s="12" t="s">
        <v>2341</v>
      </c>
      <c r="F1043" s="12" t="s">
        <v>59</v>
      </c>
      <c r="G1043" s="12" t="s">
        <v>53</v>
      </c>
      <c r="H1043" s="13">
        <v>7000000</v>
      </c>
      <c r="I1043" s="13">
        <v>7000000</v>
      </c>
      <c r="J1043" s="14">
        <f>VLOOKUP(C1043,[1]Hoja1!$C$4:$E$2840,3,0)</f>
        <v>45222.419178240743</v>
      </c>
      <c r="K1043" s="15" t="s">
        <v>45</v>
      </c>
      <c r="L1043" s="16">
        <f>VLOOKUP(C1043,ACTAS!$D:$L,9,FALSE)</f>
        <v>15</v>
      </c>
    </row>
    <row r="1044" spans="1:12" hidden="1">
      <c r="A1044" s="11">
        <v>2279</v>
      </c>
      <c r="B1044" s="12" t="s">
        <v>4342</v>
      </c>
      <c r="C1044" s="12">
        <v>93438663</v>
      </c>
      <c r="D1044" s="12" t="s">
        <v>4343</v>
      </c>
      <c r="E1044" s="12" t="s">
        <v>2341</v>
      </c>
      <c r="F1044" s="12" t="s">
        <v>59</v>
      </c>
      <c r="G1044" s="12" t="s">
        <v>53</v>
      </c>
      <c r="H1044" s="13">
        <v>6000000</v>
      </c>
      <c r="I1044" s="13">
        <v>6000000</v>
      </c>
      <c r="J1044" s="14">
        <f>VLOOKUP(C1044,[1]Hoja1!$C$4:$E$2840,3,0)</f>
        <v>45222.419641203705</v>
      </c>
      <c r="K1044" s="15" t="s">
        <v>54</v>
      </c>
      <c r="L1044" s="16">
        <f>VLOOKUP(C1044,ACTAS!$D:$L,9,FALSE)</f>
        <v>14</v>
      </c>
    </row>
    <row r="1045" spans="1:12" hidden="1">
      <c r="A1045" s="11">
        <v>2280</v>
      </c>
      <c r="B1045" s="12" t="s">
        <v>4344</v>
      </c>
      <c r="C1045" s="12">
        <v>93137093</v>
      </c>
      <c r="D1045" s="12" t="s">
        <v>4345</v>
      </c>
      <c r="E1045" s="12" t="s">
        <v>2341</v>
      </c>
      <c r="F1045" s="12" t="s">
        <v>59</v>
      </c>
      <c r="G1045" s="12" t="s">
        <v>53</v>
      </c>
      <c r="H1045" s="13">
        <v>6000000</v>
      </c>
      <c r="I1045" s="13">
        <v>6000000</v>
      </c>
      <c r="J1045" s="14">
        <f>VLOOKUP(C1045,[1]Hoja1!$C$4:$E$2840,3,0)</f>
        <v>45222.420358796298</v>
      </c>
      <c r="K1045" s="15" t="s">
        <v>54</v>
      </c>
      <c r="L1045" s="16">
        <f>VLOOKUP(C1045,ACTAS!$D:$L,9,FALSE)</f>
        <v>14</v>
      </c>
    </row>
    <row r="1046" spans="1:12" hidden="1">
      <c r="A1046" s="11">
        <v>2281</v>
      </c>
      <c r="B1046" s="12" t="s">
        <v>4346</v>
      </c>
      <c r="C1046" s="12">
        <v>91514147</v>
      </c>
      <c r="D1046" s="12" t="s">
        <v>4347</v>
      </c>
      <c r="E1046" s="12" t="s">
        <v>2341</v>
      </c>
      <c r="F1046" s="12" t="s">
        <v>52</v>
      </c>
      <c r="G1046" s="12" t="s">
        <v>53</v>
      </c>
      <c r="H1046" s="13">
        <v>10000000</v>
      </c>
      <c r="I1046" s="13">
        <v>10000000</v>
      </c>
      <c r="J1046" s="14">
        <f>VLOOKUP(C1046,[1]Hoja1!$C$4:$E$2840,3,0)</f>
        <v>45222.420520833337</v>
      </c>
      <c r="K1046" s="15" t="s">
        <v>54</v>
      </c>
      <c r="L1046" s="16">
        <f>VLOOKUP(C1046,ACTAS!$D:$L,9,FALSE)</f>
        <v>13</v>
      </c>
    </row>
    <row r="1047" spans="1:12" hidden="1">
      <c r="A1047" s="11">
        <v>2282</v>
      </c>
      <c r="B1047" s="12" t="s">
        <v>4348</v>
      </c>
      <c r="C1047" s="12">
        <v>1024539464</v>
      </c>
      <c r="D1047" s="12" t="s">
        <v>812</v>
      </c>
      <c r="E1047" s="12" t="s">
        <v>2341</v>
      </c>
      <c r="F1047" s="12" t="s">
        <v>59</v>
      </c>
      <c r="G1047" s="12" t="s">
        <v>53</v>
      </c>
      <c r="H1047" s="13">
        <v>10000000</v>
      </c>
      <c r="I1047" s="13">
        <v>10000000</v>
      </c>
      <c r="J1047" s="14">
        <f>VLOOKUP(C1047,[1]Hoja1!$C$4:$E$2840,3,0)</f>
        <v>45078.363425925927</v>
      </c>
      <c r="K1047" s="15" t="s">
        <v>54</v>
      </c>
      <c r="L1047" s="16">
        <f>VLOOKUP(C1047,ACTAS!$D:$L,9,FALSE)</f>
        <v>14</v>
      </c>
    </row>
    <row r="1048" spans="1:12" hidden="1">
      <c r="A1048" s="11">
        <v>2283</v>
      </c>
      <c r="B1048" s="12" t="s">
        <v>4349</v>
      </c>
      <c r="C1048" s="12">
        <v>87492265</v>
      </c>
      <c r="D1048" s="12" t="s">
        <v>4350</v>
      </c>
      <c r="E1048" s="12" t="s">
        <v>2341</v>
      </c>
      <c r="F1048" s="12" t="s">
        <v>38</v>
      </c>
      <c r="G1048" s="12" t="s">
        <v>53</v>
      </c>
      <c r="H1048" s="13">
        <v>8500000</v>
      </c>
      <c r="I1048" s="13">
        <v>8500000</v>
      </c>
      <c r="J1048" s="14">
        <f>VLOOKUP(C1048,[1]Hoja1!$C$4:$E$2840,3,0)</f>
        <v>45222.422569444447</v>
      </c>
      <c r="K1048" s="15" t="s">
        <v>54</v>
      </c>
      <c r="L1048" s="16">
        <f>VLOOKUP(C1048,ACTAS!$D:$L,9,FALSE)</f>
        <v>14</v>
      </c>
    </row>
    <row r="1049" spans="1:12" hidden="1">
      <c r="A1049" s="11">
        <v>2284</v>
      </c>
      <c r="B1049" s="12" t="s">
        <v>4351</v>
      </c>
      <c r="C1049" s="12">
        <v>79872771</v>
      </c>
      <c r="D1049" s="12" t="s">
        <v>4352</v>
      </c>
      <c r="E1049" s="12" t="s">
        <v>2341</v>
      </c>
      <c r="F1049" s="12" t="s">
        <v>52</v>
      </c>
      <c r="G1049" s="12" t="s">
        <v>53</v>
      </c>
      <c r="H1049" s="13">
        <v>10000000</v>
      </c>
      <c r="I1049" s="13">
        <v>10000000</v>
      </c>
      <c r="J1049" s="14">
        <f>VLOOKUP(C1049,[1]Hoja1!$C$4:$E$2840,3,0)</f>
        <v>45222.423379629632</v>
      </c>
      <c r="K1049" s="15" t="s">
        <v>45</v>
      </c>
      <c r="L1049" s="16">
        <f>VLOOKUP(C1049,ACTAS!$D:$L,9,FALSE)</f>
        <v>13</v>
      </c>
    </row>
    <row r="1050" spans="1:12" ht="24" hidden="1">
      <c r="A1050" s="11">
        <v>2285</v>
      </c>
      <c r="B1050" s="12" t="s">
        <v>4353</v>
      </c>
      <c r="C1050" s="12">
        <v>93437746</v>
      </c>
      <c r="D1050" s="12" t="s">
        <v>4354</v>
      </c>
      <c r="E1050" s="12" t="s">
        <v>2341</v>
      </c>
      <c r="F1050" s="12" t="s">
        <v>38</v>
      </c>
      <c r="G1050" s="12" t="s">
        <v>106</v>
      </c>
      <c r="H1050" s="13">
        <v>9500000</v>
      </c>
      <c r="I1050" s="13">
        <v>9500000</v>
      </c>
      <c r="J1050" s="14">
        <f>VLOOKUP(C1050,[1]Hoja1!$C$4:$E$2840,3,0)</f>
        <v>45222.423391203702</v>
      </c>
      <c r="K1050" s="15" t="s">
        <v>54</v>
      </c>
      <c r="L1050" s="16">
        <f>VLOOKUP(C1050,ACTAS!$D:$L,9,FALSE)</f>
        <v>14</v>
      </c>
    </row>
    <row r="1051" spans="1:12" hidden="1">
      <c r="A1051" s="11">
        <v>2286</v>
      </c>
      <c r="B1051" s="12" t="s">
        <v>4355</v>
      </c>
      <c r="C1051" s="12">
        <v>1098628960</v>
      </c>
      <c r="D1051" s="12" t="s">
        <v>4356</v>
      </c>
      <c r="E1051" s="12" t="s">
        <v>2341</v>
      </c>
      <c r="F1051" s="12" t="s">
        <v>59</v>
      </c>
      <c r="G1051" s="12" t="s">
        <v>53</v>
      </c>
      <c r="H1051" s="13">
        <v>7000000</v>
      </c>
      <c r="I1051" s="13">
        <v>7000000</v>
      </c>
      <c r="J1051" s="14">
        <f>VLOOKUP(C1051,[1]Hoja1!$C$4:$E$2840,3,0)</f>
        <v>45222.424317129633</v>
      </c>
      <c r="K1051" s="15" t="s">
        <v>54</v>
      </c>
      <c r="L1051" s="16">
        <f>VLOOKUP(C1051,ACTAS!$D:$L,9,FALSE)</f>
        <v>15</v>
      </c>
    </row>
    <row r="1052" spans="1:12" hidden="1">
      <c r="A1052" s="11">
        <v>2287</v>
      </c>
      <c r="B1052" s="12" t="s">
        <v>4357</v>
      </c>
      <c r="C1052" s="12">
        <v>51651195</v>
      </c>
      <c r="D1052" s="12" t="s">
        <v>4358</v>
      </c>
      <c r="E1052" s="12" t="s">
        <v>2341</v>
      </c>
      <c r="F1052" s="12" t="s">
        <v>38</v>
      </c>
      <c r="G1052" s="12" t="s">
        <v>53</v>
      </c>
      <c r="H1052" s="13">
        <v>7000000</v>
      </c>
      <c r="I1052" s="13">
        <v>7000000</v>
      </c>
      <c r="J1052" s="14">
        <f>VLOOKUP(C1052,[1]Hoja1!$C$4:$E$2840,3,0)</f>
        <v>45222.425370370373</v>
      </c>
      <c r="K1052" s="15" t="s">
        <v>84</v>
      </c>
      <c r="L1052" s="16">
        <f>VLOOKUP(C1052,ACTAS!$D:$L,9,FALSE)</f>
        <v>13</v>
      </c>
    </row>
    <row r="1053" spans="1:12" hidden="1">
      <c r="A1053" s="11">
        <v>2288</v>
      </c>
      <c r="B1053" s="12" t="s">
        <v>4359</v>
      </c>
      <c r="C1053" s="12">
        <v>1035418888</v>
      </c>
      <c r="D1053" s="12" t="s">
        <v>4360</v>
      </c>
      <c r="E1053" s="12" t="s">
        <v>2341</v>
      </c>
      <c r="F1053" s="12" t="s">
        <v>38</v>
      </c>
      <c r="G1053" s="12" t="s">
        <v>53</v>
      </c>
      <c r="H1053" s="13">
        <v>8500000</v>
      </c>
      <c r="I1053" s="13">
        <v>8500000</v>
      </c>
      <c r="J1053" s="14">
        <f>VLOOKUP(C1053,[1]Hoja1!$C$4:$E$2840,3,0)</f>
        <v>45222.425902777781</v>
      </c>
      <c r="K1053" s="15" t="s">
        <v>54</v>
      </c>
      <c r="L1053" s="16">
        <f>VLOOKUP(C1053,ACTAS!$D:$L,9,FALSE)</f>
        <v>13</v>
      </c>
    </row>
    <row r="1054" spans="1:12" hidden="1">
      <c r="A1054" s="11">
        <v>2289</v>
      </c>
      <c r="B1054" s="12" t="s">
        <v>4361</v>
      </c>
      <c r="C1054" s="12">
        <v>1070587399</v>
      </c>
      <c r="D1054" s="12" t="s">
        <v>4362</v>
      </c>
      <c r="E1054" s="12" t="s">
        <v>2341</v>
      </c>
      <c r="F1054" s="12" t="s">
        <v>59</v>
      </c>
      <c r="G1054" s="12" t="s">
        <v>53</v>
      </c>
      <c r="H1054" s="13">
        <v>10000000</v>
      </c>
      <c r="I1054" s="13">
        <v>10000000</v>
      </c>
      <c r="J1054" s="14">
        <f>VLOOKUP(C1054,[1]Hoja1!$C$4:$E$2840,3,0)</f>
        <v>45222.426145833335</v>
      </c>
      <c r="K1054" s="15" t="s">
        <v>54</v>
      </c>
      <c r="L1054" s="16">
        <f>VLOOKUP(C1054,ACTAS!$D:$L,9,FALSE)</f>
        <v>13</v>
      </c>
    </row>
    <row r="1055" spans="1:12" hidden="1">
      <c r="A1055" s="11">
        <v>2290</v>
      </c>
      <c r="B1055" s="12" t="s">
        <v>4363</v>
      </c>
      <c r="C1055" s="12">
        <v>1014201402</v>
      </c>
      <c r="D1055" s="12" t="s">
        <v>4364</v>
      </c>
      <c r="E1055" s="12" t="s">
        <v>2341</v>
      </c>
      <c r="F1055" s="12" t="s">
        <v>52</v>
      </c>
      <c r="G1055" s="12" t="s">
        <v>53</v>
      </c>
      <c r="H1055" s="13">
        <v>10000000</v>
      </c>
      <c r="I1055" s="13">
        <v>10000000</v>
      </c>
      <c r="J1055" s="14">
        <f>VLOOKUP(C1055,[1]Hoja1!$C$4:$E$2840,3,0)</f>
        <v>45222.426435185182</v>
      </c>
      <c r="K1055" s="15" t="s">
        <v>54</v>
      </c>
      <c r="L1055" s="16">
        <f>VLOOKUP(C1055,ACTAS!$D:$L,9,FALSE)</f>
        <v>14</v>
      </c>
    </row>
    <row r="1056" spans="1:12" hidden="1">
      <c r="A1056" s="11">
        <v>2291</v>
      </c>
      <c r="B1056" s="12" t="s">
        <v>4365</v>
      </c>
      <c r="C1056" s="12">
        <v>1069732578</v>
      </c>
      <c r="D1056" s="12" t="s">
        <v>4366</v>
      </c>
      <c r="E1056" s="12" t="s">
        <v>2341</v>
      </c>
      <c r="F1056" s="12" t="s">
        <v>48</v>
      </c>
      <c r="G1056" s="12" t="s">
        <v>53</v>
      </c>
      <c r="H1056" s="13">
        <v>10000000</v>
      </c>
      <c r="I1056" s="13">
        <v>10000000</v>
      </c>
      <c r="J1056" s="14">
        <f>VLOOKUP(C1056,[1]Hoja1!$C$4:$E$2840,3,0)</f>
        <v>45222.427997685183</v>
      </c>
      <c r="K1056" s="15" t="s">
        <v>54</v>
      </c>
      <c r="L1056" s="16">
        <f>VLOOKUP(C1056,ACTAS!$D:$L,9,FALSE)</f>
        <v>14</v>
      </c>
    </row>
    <row r="1057" spans="1:12" ht="24" hidden="1">
      <c r="A1057" s="11">
        <v>2292</v>
      </c>
      <c r="B1057" s="12" t="s">
        <v>4367</v>
      </c>
      <c r="C1057" s="12">
        <v>1070609451</v>
      </c>
      <c r="D1057" s="12" t="s">
        <v>4368</v>
      </c>
      <c r="E1057" s="12" t="s">
        <v>2341</v>
      </c>
      <c r="F1057" s="12" t="s">
        <v>130</v>
      </c>
      <c r="G1057" s="12" t="s">
        <v>53</v>
      </c>
      <c r="H1057" s="13">
        <v>10000000</v>
      </c>
      <c r="I1057" s="13">
        <v>10000000</v>
      </c>
      <c r="J1057" s="14">
        <f>VLOOKUP(C1057,[1]Hoja1!$C$4:$E$2840,3,0)</f>
        <v>45222.428020833337</v>
      </c>
      <c r="K1057" s="15" t="s">
        <v>54</v>
      </c>
      <c r="L1057" s="16">
        <f>VLOOKUP(C1057,ACTAS!$D:$L,9,FALSE)</f>
        <v>14</v>
      </c>
    </row>
    <row r="1058" spans="1:12" hidden="1">
      <c r="A1058" s="11">
        <v>2293</v>
      </c>
      <c r="B1058" s="12" t="s">
        <v>4369</v>
      </c>
      <c r="C1058" s="12">
        <v>80777261</v>
      </c>
      <c r="D1058" s="12" t="s">
        <v>4370</v>
      </c>
      <c r="E1058" s="12" t="s">
        <v>2341</v>
      </c>
      <c r="F1058" s="12" t="s">
        <v>59</v>
      </c>
      <c r="G1058" s="12" t="s">
        <v>53</v>
      </c>
      <c r="H1058" s="13">
        <v>10000000</v>
      </c>
      <c r="I1058" s="13">
        <v>10000000</v>
      </c>
      <c r="J1058" s="14">
        <f>VLOOKUP(C1058,[1]Hoja1!$C$4:$E$2840,3,0)</f>
        <v>45222.428032407406</v>
      </c>
      <c r="K1058" s="15" t="s">
        <v>54</v>
      </c>
      <c r="L1058" s="16">
        <f>VLOOKUP(C1058,ACTAS!$D:$L,9,FALSE)</f>
        <v>13</v>
      </c>
    </row>
    <row r="1059" spans="1:12" hidden="1">
      <c r="A1059" s="11">
        <v>2294</v>
      </c>
      <c r="B1059" s="12" t="s">
        <v>4371</v>
      </c>
      <c r="C1059" s="12">
        <v>80894395</v>
      </c>
      <c r="D1059" s="12" t="s">
        <v>4372</v>
      </c>
      <c r="E1059" s="12" t="s">
        <v>2341</v>
      </c>
      <c r="F1059" s="12" t="s">
        <v>38</v>
      </c>
      <c r="G1059" s="12" t="s">
        <v>53</v>
      </c>
      <c r="H1059" s="13">
        <v>2500000</v>
      </c>
      <c r="I1059" s="13">
        <v>2500000</v>
      </c>
      <c r="J1059" s="14">
        <f>VLOOKUP(C1059,[1]Hoja1!$C$4:$E$2840,3,0)</f>
        <v>45222.428912037038</v>
      </c>
      <c r="K1059" s="15" t="s">
        <v>54</v>
      </c>
      <c r="L1059" s="16">
        <f>VLOOKUP(C1059,ACTAS!$D:$L,9,FALSE)</f>
        <v>14</v>
      </c>
    </row>
    <row r="1060" spans="1:12" hidden="1">
      <c r="A1060" s="11">
        <v>2295</v>
      </c>
      <c r="B1060" s="12" t="s">
        <v>4373</v>
      </c>
      <c r="C1060" s="12">
        <v>1115192646</v>
      </c>
      <c r="D1060" s="12" t="s">
        <v>4374</v>
      </c>
      <c r="E1060" s="12" t="s">
        <v>2341</v>
      </c>
      <c r="F1060" s="12" t="s">
        <v>52</v>
      </c>
      <c r="G1060" s="12" t="s">
        <v>53</v>
      </c>
      <c r="H1060" s="13">
        <v>3000000</v>
      </c>
      <c r="I1060" s="13">
        <v>3000000</v>
      </c>
      <c r="J1060" s="14">
        <f>VLOOKUP(C1060,[1]Hoja1!$C$4:$E$2840,3,0)</f>
        <v>45222.42895833333</v>
      </c>
      <c r="K1060" s="15" t="s">
        <v>54</v>
      </c>
      <c r="L1060" s="16">
        <f>VLOOKUP(C1060,ACTAS!$D:$L,9,FALSE)</f>
        <v>14</v>
      </c>
    </row>
    <row r="1061" spans="1:12" hidden="1">
      <c r="A1061" s="11">
        <v>2296</v>
      </c>
      <c r="B1061" s="12" t="s">
        <v>4375</v>
      </c>
      <c r="C1061" s="12">
        <v>1049644063</v>
      </c>
      <c r="D1061" s="12" t="s">
        <v>4376</v>
      </c>
      <c r="E1061" s="12" t="s">
        <v>2341</v>
      </c>
      <c r="F1061" s="12" t="s">
        <v>38</v>
      </c>
      <c r="G1061" s="12" t="s">
        <v>53</v>
      </c>
      <c r="H1061" s="13">
        <v>10000000</v>
      </c>
      <c r="I1061" s="13">
        <v>10000000</v>
      </c>
      <c r="J1061" s="14">
        <f>VLOOKUP(C1061,[1]Hoja1!$C$4:$E$2840,3,0)</f>
        <v>45222.429583333331</v>
      </c>
      <c r="K1061" s="15" t="s">
        <v>54</v>
      </c>
      <c r="L1061" s="16">
        <f>VLOOKUP(C1061,ACTAS!$D:$L,9,FALSE)</f>
        <v>14</v>
      </c>
    </row>
    <row r="1062" spans="1:12" hidden="1">
      <c r="A1062" s="11">
        <v>2297</v>
      </c>
      <c r="B1062" s="12" t="s">
        <v>4377</v>
      </c>
      <c r="C1062" s="12">
        <v>1126602052</v>
      </c>
      <c r="D1062" s="12" t="s">
        <v>4378</v>
      </c>
      <c r="E1062" s="12" t="s">
        <v>2341</v>
      </c>
      <c r="F1062" s="12" t="s">
        <v>48</v>
      </c>
      <c r="G1062" s="12" t="s">
        <v>53</v>
      </c>
      <c r="H1062" s="13">
        <v>5000000</v>
      </c>
      <c r="I1062" s="13">
        <v>5000000</v>
      </c>
      <c r="J1062" s="14">
        <f>VLOOKUP(C1062,[1]Hoja1!$C$4:$E$2840,3,0)</f>
        <v>45222.429722222223</v>
      </c>
      <c r="K1062" s="15" t="s">
        <v>54</v>
      </c>
      <c r="L1062" s="16">
        <f>VLOOKUP(C1062,ACTAS!$D:$L,9,FALSE)</f>
        <v>15</v>
      </c>
    </row>
    <row r="1063" spans="1:12" hidden="1">
      <c r="A1063" s="11">
        <v>2298</v>
      </c>
      <c r="B1063" s="12" t="s">
        <v>4379</v>
      </c>
      <c r="C1063" s="12">
        <v>52156747</v>
      </c>
      <c r="D1063" s="12" t="s">
        <v>2809</v>
      </c>
      <c r="E1063" s="12" t="s">
        <v>2341</v>
      </c>
      <c r="F1063" s="12" t="s">
        <v>38</v>
      </c>
      <c r="G1063" s="12" t="s">
        <v>127</v>
      </c>
      <c r="H1063" s="13">
        <v>8000000</v>
      </c>
      <c r="I1063" s="13">
        <v>8000000</v>
      </c>
      <c r="J1063" s="14">
        <f>VLOOKUP(C1063,[1]Hoja1!$C$4:$E$2840,3,0)</f>
        <v>44986.694409722222</v>
      </c>
      <c r="K1063" s="15" t="s">
        <v>40</v>
      </c>
      <c r="L1063" s="16">
        <f>VLOOKUP(C1063,ACTAS!$D:$L,9,FALSE)</f>
        <v>3</v>
      </c>
    </row>
    <row r="1064" spans="1:12" hidden="1">
      <c r="A1064" s="11">
        <v>2299</v>
      </c>
      <c r="B1064" s="12" t="s">
        <v>4380</v>
      </c>
      <c r="C1064" s="12">
        <v>1078636248</v>
      </c>
      <c r="D1064" s="12" t="s">
        <v>4381</v>
      </c>
      <c r="E1064" s="12" t="s">
        <v>2341</v>
      </c>
      <c r="F1064" s="12" t="s">
        <v>52</v>
      </c>
      <c r="G1064" s="12" t="s">
        <v>53</v>
      </c>
      <c r="H1064" s="13">
        <v>8500000</v>
      </c>
      <c r="I1064" s="13">
        <v>8500000</v>
      </c>
      <c r="J1064" s="14">
        <f>VLOOKUP(C1064,[1]Hoja1!$C$4:$E$2840,3,0)</f>
        <v>45222.430844907409</v>
      </c>
      <c r="K1064" s="15" t="s">
        <v>54</v>
      </c>
      <c r="L1064" s="16">
        <f>VLOOKUP(C1064,ACTAS!$D:$L,9,FALSE)</f>
        <v>14</v>
      </c>
    </row>
    <row r="1065" spans="1:12" hidden="1">
      <c r="A1065" s="11">
        <v>2300</v>
      </c>
      <c r="B1065" s="12" t="s">
        <v>4382</v>
      </c>
      <c r="C1065" s="12">
        <v>1094919430</v>
      </c>
      <c r="D1065" s="12" t="s">
        <v>4383</v>
      </c>
      <c r="E1065" s="12" t="s">
        <v>2341</v>
      </c>
      <c r="F1065" s="12" t="s">
        <v>38</v>
      </c>
      <c r="G1065" s="12" t="s">
        <v>53</v>
      </c>
      <c r="H1065" s="13">
        <v>10000000</v>
      </c>
      <c r="I1065" s="13">
        <v>10000000</v>
      </c>
      <c r="J1065" s="14">
        <f>VLOOKUP(C1065,[1]Hoja1!$C$4:$E$2840,3,0)</f>
        <v>45222.431608796294</v>
      </c>
      <c r="K1065" s="15" t="s">
        <v>54</v>
      </c>
      <c r="L1065" s="16">
        <f>VLOOKUP(C1065,ACTAS!$D:$L,9,FALSE)</f>
        <v>13</v>
      </c>
    </row>
    <row r="1066" spans="1:12" hidden="1">
      <c r="A1066" s="11">
        <v>2301</v>
      </c>
      <c r="B1066" s="12" t="s">
        <v>4384</v>
      </c>
      <c r="C1066" s="12">
        <v>4549048</v>
      </c>
      <c r="D1066" s="12" t="s">
        <v>4385</v>
      </c>
      <c r="E1066" s="12" t="s">
        <v>2341</v>
      </c>
      <c r="F1066" s="12" t="s">
        <v>59</v>
      </c>
      <c r="G1066" s="12" t="s">
        <v>53</v>
      </c>
      <c r="H1066" s="13">
        <v>5000000</v>
      </c>
      <c r="I1066" s="13">
        <v>5000000</v>
      </c>
      <c r="J1066" s="14">
        <f>VLOOKUP(C1066,[1]Hoja1!$C$4:$E$2840,3,0)</f>
        <v>45222.431666666664</v>
      </c>
      <c r="K1066" s="15" t="s">
        <v>54</v>
      </c>
      <c r="L1066" s="16">
        <f>VLOOKUP(C1066,ACTAS!$D:$L,9,FALSE)</f>
        <v>12</v>
      </c>
    </row>
    <row r="1067" spans="1:12" hidden="1">
      <c r="A1067" s="11">
        <v>2302</v>
      </c>
      <c r="B1067" s="12" t="s">
        <v>4386</v>
      </c>
      <c r="C1067" s="12">
        <v>1032421304</v>
      </c>
      <c r="D1067" s="12" t="s">
        <v>4387</v>
      </c>
      <c r="E1067" s="12" t="s">
        <v>2341</v>
      </c>
      <c r="F1067" s="12" t="s">
        <v>52</v>
      </c>
      <c r="G1067" s="12" t="s">
        <v>53</v>
      </c>
      <c r="H1067" s="13">
        <v>10000000</v>
      </c>
      <c r="I1067" s="13">
        <v>10000000</v>
      </c>
      <c r="J1067" s="14">
        <f>VLOOKUP(C1067,[1]Hoja1!$C$4:$E$2840,3,0)</f>
        <v>45222.431921296295</v>
      </c>
      <c r="K1067" s="15" t="s">
        <v>54</v>
      </c>
      <c r="L1067" s="16">
        <f>VLOOKUP(C1067,ACTAS!$D:$L,9,FALSE)</f>
        <v>13</v>
      </c>
    </row>
    <row r="1068" spans="1:12" hidden="1">
      <c r="A1068" s="11">
        <v>2303</v>
      </c>
      <c r="B1068" s="12" t="s">
        <v>4388</v>
      </c>
      <c r="C1068" s="12">
        <v>7601283</v>
      </c>
      <c r="D1068" s="12" t="s">
        <v>2888</v>
      </c>
      <c r="E1068" s="12" t="s">
        <v>2341</v>
      </c>
      <c r="F1068" s="12" t="s">
        <v>38</v>
      </c>
      <c r="G1068" s="12" t="s">
        <v>53</v>
      </c>
      <c r="H1068" s="13">
        <v>2000000</v>
      </c>
      <c r="I1068" s="13">
        <v>2000000</v>
      </c>
      <c r="J1068" s="14">
        <f>VLOOKUP(C1068,[1]Hoja1!$C$4:$E$2840,3,0)</f>
        <v>44986.782511574071</v>
      </c>
      <c r="K1068" s="15" t="s">
        <v>54</v>
      </c>
      <c r="L1068" s="16">
        <f>VLOOKUP(C1068,ACTAS!$D:$L,9,FALSE)</f>
        <v>5</v>
      </c>
    </row>
    <row r="1069" spans="1:12" hidden="1">
      <c r="A1069" s="11">
        <v>2304</v>
      </c>
      <c r="B1069" s="12" t="s">
        <v>4389</v>
      </c>
      <c r="C1069" s="12">
        <v>1045672844</v>
      </c>
      <c r="D1069" s="12" t="s">
        <v>4390</v>
      </c>
      <c r="E1069" s="12" t="s">
        <v>2341</v>
      </c>
      <c r="F1069" s="12" t="s">
        <v>52</v>
      </c>
      <c r="G1069" s="12" t="s">
        <v>53</v>
      </c>
      <c r="H1069" s="13">
        <v>2000000</v>
      </c>
      <c r="I1069" s="13">
        <v>2000000</v>
      </c>
      <c r="J1069" s="14">
        <f>VLOOKUP(C1069,[1]Hoja1!$C$4:$E$2840,3,0)</f>
        <v>45222.432789351849</v>
      </c>
      <c r="K1069" s="15" t="s">
        <v>54</v>
      </c>
      <c r="L1069" s="16">
        <f>VLOOKUP(C1069,ACTAS!$D:$L,9,FALSE)</f>
        <v>13</v>
      </c>
    </row>
    <row r="1070" spans="1:12" hidden="1">
      <c r="A1070" s="11">
        <v>2305</v>
      </c>
      <c r="B1070" s="12" t="s">
        <v>4391</v>
      </c>
      <c r="C1070" s="12">
        <v>1023878661</v>
      </c>
      <c r="D1070" s="12" t="s">
        <v>4392</v>
      </c>
      <c r="E1070" s="12" t="s">
        <v>2341</v>
      </c>
      <c r="F1070" s="12" t="s">
        <v>38</v>
      </c>
      <c r="G1070" s="12" t="s">
        <v>53</v>
      </c>
      <c r="H1070" s="13">
        <v>10000000</v>
      </c>
      <c r="I1070" s="13">
        <v>10000000</v>
      </c>
      <c r="J1070" s="14">
        <f>VLOOKUP(C1070,[1]Hoja1!$C$4:$E$2840,3,0)</f>
        <v>45222.433125000003</v>
      </c>
      <c r="K1070" s="15" t="s">
        <v>54</v>
      </c>
      <c r="L1070" s="16">
        <f>VLOOKUP(C1070,ACTAS!$D:$L,9,FALSE)</f>
        <v>12</v>
      </c>
    </row>
    <row r="1071" spans="1:12" hidden="1">
      <c r="A1071" s="11">
        <v>2306</v>
      </c>
      <c r="B1071" s="12" t="s">
        <v>4393</v>
      </c>
      <c r="C1071" s="12">
        <v>1005855294</v>
      </c>
      <c r="D1071" s="12" t="s">
        <v>4394</v>
      </c>
      <c r="E1071" s="12" t="s">
        <v>2341</v>
      </c>
      <c r="F1071" s="12" t="s">
        <v>38</v>
      </c>
      <c r="G1071" s="12" t="s">
        <v>53</v>
      </c>
      <c r="H1071" s="13">
        <v>8000000</v>
      </c>
      <c r="I1071" s="13">
        <v>8000000</v>
      </c>
      <c r="J1071" s="14">
        <f>VLOOKUP(C1071,[1]Hoja1!$C$4:$E$2840,3,0)</f>
        <v>45222.433761574073</v>
      </c>
      <c r="K1071" s="15" t="s">
        <v>54</v>
      </c>
      <c r="L1071" s="16">
        <f>VLOOKUP(C1071,ACTAS!$D:$L,9,FALSE)</f>
        <v>12</v>
      </c>
    </row>
    <row r="1072" spans="1:12" hidden="1">
      <c r="A1072" s="11">
        <v>2307</v>
      </c>
      <c r="B1072" s="12" t="s">
        <v>4395</v>
      </c>
      <c r="C1072" s="12">
        <v>1069432566</v>
      </c>
      <c r="D1072" s="12" t="s">
        <v>4396</v>
      </c>
      <c r="E1072" s="12" t="s">
        <v>2341</v>
      </c>
      <c r="F1072" s="12" t="s">
        <v>52</v>
      </c>
      <c r="G1072" s="12" t="s">
        <v>53</v>
      </c>
      <c r="H1072" s="13">
        <v>10000000</v>
      </c>
      <c r="I1072" s="13">
        <v>10000000</v>
      </c>
      <c r="J1072" s="14">
        <f>VLOOKUP(C1072,[1]Hoja1!$C$4:$E$2840,3,0)</f>
        <v>45222.434050925927</v>
      </c>
      <c r="K1072" s="15" t="s">
        <v>54</v>
      </c>
      <c r="L1072" s="16">
        <f>VLOOKUP(C1072,ACTAS!$D:$L,9,FALSE)</f>
        <v>14</v>
      </c>
    </row>
    <row r="1073" spans="1:12" hidden="1">
      <c r="A1073" s="11">
        <v>2308</v>
      </c>
      <c r="B1073" s="12" t="s">
        <v>4397</v>
      </c>
      <c r="C1073" s="12">
        <v>72348023</v>
      </c>
      <c r="D1073" s="12" t="s">
        <v>4398</v>
      </c>
      <c r="E1073" s="12" t="s">
        <v>2341</v>
      </c>
      <c r="F1073" s="12" t="s">
        <v>52</v>
      </c>
      <c r="G1073" s="12" t="s">
        <v>53</v>
      </c>
      <c r="H1073" s="13">
        <v>10000000</v>
      </c>
      <c r="I1073" s="13">
        <v>10000000</v>
      </c>
      <c r="J1073" s="14">
        <f>VLOOKUP(C1073,[1]Hoja1!$C$4:$E$2840,3,0)</f>
        <v>45222.434467592589</v>
      </c>
      <c r="K1073" s="15" t="s">
        <v>54</v>
      </c>
      <c r="L1073" s="16">
        <f>VLOOKUP(C1073,ACTAS!$D:$L,9,FALSE)</f>
        <v>14</v>
      </c>
    </row>
    <row r="1074" spans="1:12" hidden="1">
      <c r="A1074" s="11">
        <v>2309</v>
      </c>
      <c r="B1074" s="12" t="s">
        <v>4399</v>
      </c>
      <c r="C1074" s="12">
        <v>1122129906</v>
      </c>
      <c r="D1074" s="12" t="s">
        <v>4400</v>
      </c>
      <c r="E1074" s="12" t="s">
        <v>2341</v>
      </c>
      <c r="F1074" s="12" t="s">
        <v>52</v>
      </c>
      <c r="G1074" s="12" t="s">
        <v>53</v>
      </c>
      <c r="H1074" s="13">
        <v>10000000</v>
      </c>
      <c r="I1074" s="13">
        <v>10000000</v>
      </c>
      <c r="J1074" s="14">
        <f>VLOOKUP(C1074,[1]Hoja1!$C$4:$E$2840,3,0)</f>
        <v>45222.435023148151</v>
      </c>
      <c r="K1074" s="15" t="s">
        <v>54</v>
      </c>
      <c r="L1074" s="16">
        <f>VLOOKUP(C1074,ACTAS!$D:$L,9,FALSE)</f>
        <v>14</v>
      </c>
    </row>
    <row r="1075" spans="1:12" hidden="1">
      <c r="A1075" s="11">
        <v>2310</v>
      </c>
      <c r="B1075" s="12" t="s">
        <v>4401</v>
      </c>
      <c r="C1075" s="12">
        <v>91263708</v>
      </c>
      <c r="D1075" s="12" t="s">
        <v>4402</v>
      </c>
      <c r="E1075" s="12" t="s">
        <v>2341</v>
      </c>
      <c r="F1075" s="12" t="s">
        <v>48</v>
      </c>
      <c r="G1075" s="12" t="s">
        <v>53</v>
      </c>
      <c r="H1075" s="13">
        <v>10000000</v>
      </c>
      <c r="I1075" s="13">
        <v>10000000</v>
      </c>
      <c r="J1075" s="14">
        <f>VLOOKUP(C1075,[1]Hoja1!$C$4:$E$2840,3,0)</f>
        <v>45222.436307870368</v>
      </c>
      <c r="K1075" s="15" t="s">
        <v>45</v>
      </c>
      <c r="L1075" s="16">
        <f>VLOOKUP(C1075,ACTAS!$D:$L,9,FALSE)</f>
        <v>13</v>
      </c>
    </row>
    <row r="1076" spans="1:12" hidden="1">
      <c r="A1076" s="11">
        <v>2311</v>
      </c>
      <c r="B1076" s="12" t="s">
        <v>4403</v>
      </c>
      <c r="C1076" s="12">
        <v>1044504251</v>
      </c>
      <c r="D1076" s="12" t="s">
        <v>4404</v>
      </c>
      <c r="E1076" s="12" t="s">
        <v>2341</v>
      </c>
      <c r="F1076" s="12" t="s">
        <v>38</v>
      </c>
      <c r="G1076" s="12" t="s">
        <v>53</v>
      </c>
      <c r="H1076" s="13">
        <v>10000000</v>
      </c>
      <c r="I1076" s="13">
        <v>10000000</v>
      </c>
      <c r="J1076" s="14">
        <f>VLOOKUP(C1076,[1]Hoja1!$C$4:$E$2840,3,0)</f>
        <v>45222.436377314814</v>
      </c>
      <c r="K1076" s="15" t="s">
        <v>54</v>
      </c>
      <c r="L1076" s="16">
        <f>VLOOKUP(C1076,ACTAS!$D:$L,9,FALSE)</f>
        <v>14</v>
      </c>
    </row>
    <row r="1077" spans="1:12" ht="24" hidden="1">
      <c r="A1077" s="11">
        <v>2312</v>
      </c>
      <c r="B1077" s="12" t="s">
        <v>4405</v>
      </c>
      <c r="C1077" s="12">
        <v>12277308</v>
      </c>
      <c r="D1077" s="12" t="s">
        <v>4406</v>
      </c>
      <c r="E1077" s="12" t="s">
        <v>2341</v>
      </c>
      <c r="F1077" s="12" t="s">
        <v>130</v>
      </c>
      <c r="G1077" s="12" t="s">
        <v>106</v>
      </c>
      <c r="H1077" s="13">
        <v>10000000</v>
      </c>
      <c r="I1077" s="13">
        <v>10000000</v>
      </c>
      <c r="J1077" s="14">
        <f>VLOOKUP(C1077,[1]Hoja1!$C$4:$E$2840,3,0)</f>
        <v>45222.437164351853</v>
      </c>
      <c r="K1077" s="15" t="s">
        <v>54</v>
      </c>
      <c r="L1077" s="16">
        <f>VLOOKUP(C1077,ACTAS!$D:$L,9,FALSE)</f>
        <v>14</v>
      </c>
    </row>
    <row r="1078" spans="1:12" hidden="1">
      <c r="A1078" s="11">
        <v>2313</v>
      </c>
      <c r="B1078" s="12" t="s">
        <v>4407</v>
      </c>
      <c r="C1078" s="12">
        <v>1090386157</v>
      </c>
      <c r="D1078" s="12" t="s">
        <v>4408</v>
      </c>
      <c r="E1078" s="12" t="s">
        <v>2341</v>
      </c>
      <c r="F1078" s="12" t="s">
        <v>38</v>
      </c>
      <c r="G1078" s="12" t="s">
        <v>53</v>
      </c>
      <c r="H1078" s="13">
        <v>10000000</v>
      </c>
      <c r="I1078" s="13">
        <v>10000000</v>
      </c>
      <c r="J1078" s="14">
        <f>VLOOKUP(C1078,[1]Hoja1!$C$4:$E$2840,3,0)</f>
        <v>45222.437222222223</v>
      </c>
      <c r="K1078" s="15" t="s">
        <v>54</v>
      </c>
      <c r="L1078" s="16">
        <f>VLOOKUP(C1078,ACTAS!$D:$L,9,FALSE)</f>
        <v>14</v>
      </c>
    </row>
    <row r="1079" spans="1:12" hidden="1">
      <c r="A1079" s="11">
        <v>2314</v>
      </c>
      <c r="B1079" s="12" t="s">
        <v>4409</v>
      </c>
      <c r="C1079" s="12">
        <v>1047230549</v>
      </c>
      <c r="D1079" s="12" t="s">
        <v>4410</v>
      </c>
      <c r="E1079" s="12" t="s">
        <v>2341</v>
      </c>
      <c r="F1079" s="12" t="s">
        <v>38</v>
      </c>
      <c r="G1079" s="12" t="s">
        <v>53</v>
      </c>
      <c r="H1079" s="13">
        <v>10000000</v>
      </c>
      <c r="I1079" s="13">
        <v>10000000</v>
      </c>
      <c r="J1079" s="14">
        <f>VLOOKUP(C1079,[1]Hoja1!$C$4:$E$2840,3,0)</f>
        <v>45222.437835648147</v>
      </c>
      <c r="K1079" s="15" t="s">
        <v>54</v>
      </c>
      <c r="L1079" s="16">
        <f>VLOOKUP(C1079,ACTAS!$D:$L,9,FALSE)</f>
        <v>14</v>
      </c>
    </row>
    <row r="1080" spans="1:12" hidden="1">
      <c r="A1080" s="11">
        <v>2315</v>
      </c>
      <c r="B1080" s="12" t="s">
        <v>4411</v>
      </c>
      <c r="C1080" s="12">
        <v>1121208725</v>
      </c>
      <c r="D1080" s="12" t="s">
        <v>4412</v>
      </c>
      <c r="E1080" s="12" t="s">
        <v>2341</v>
      </c>
      <c r="F1080" s="12" t="s">
        <v>62</v>
      </c>
      <c r="G1080" s="12" t="s">
        <v>53</v>
      </c>
      <c r="H1080" s="13">
        <v>4000000</v>
      </c>
      <c r="I1080" s="13">
        <v>4000000</v>
      </c>
      <c r="J1080" s="14">
        <f>VLOOKUP(C1080,[1]Hoja1!$C$4:$E$2840,3,0)</f>
        <v>45222.438506944447</v>
      </c>
      <c r="K1080" s="15" t="s">
        <v>54</v>
      </c>
      <c r="L1080" s="16">
        <f>VLOOKUP(C1080,ACTAS!$D:$L,9,FALSE)</f>
        <v>15</v>
      </c>
    </row>
    <row r="1081" spans="1:12" ht="24" hidden="1">
      <c r="A1081" s="11">
        <v>2316</v>
      </c>
      <c r="B1081" s="12" t="s">
        <v>4413</v>
      </c>
      <c r="C1081" s="12">
        <v>52321251</v>
      </c>
      <c r="D1081" s="12" t="s">
        <v>4414</v>
      </c>
      <c r="E1081" s="12" t="s">
        <v>2341</v>
      </c>
      <c r="F1081" s="12" t="s">
        <v>38</v>
      </c>
      <c r="G1081" s="12" t="s">
        <v>106</v>
      </c>
      <c r="H1081" s="13">
        <v>10000000</v>
      </c>
      <c r="I1081" s="13">
        <v>10000000</v>
      </c>
      <c r="J1081" s="14">
        <f>VLOOKUP(C1081,[1]Hoja1!$C$4:$E$2840,3,0)</f>
        <v>45222.439733796295</v>
      </c>
      <c r="K1081" s="15" t="s">
        <v>54</v>
      </c>
      <c r="L1081" s="16">
        <f>VLOOKUP(C1081,ACTAS!$D:$L,9,FALSE)</f>
        <v>15</v>
      </c>
    </row>
    <row r="1082" spans="1:12" hidden="1">
      <c r="A1082" s="11">
        <v>2317</v>
      </c>
      <c r="B1082" s="12" t="s">
        <v>4415</v>
      </c>
      <c r="C1082" s="12">
        <v>1000613864</v>
      </c>
      <c r="D1082" s="12" t="s">
        <v>4416</v>
      </c>
      <c r="E1082" s="12" t="s">
        <v>2341</v>
      </c>
      <c r="F1082" s="12" t="s">
        <v>59</v>
      </c>
      <c r="G1082" s="12" t="s">
        <v>53</v>
      </c>
      <c r="H1082" s="13">
        <v>10000000</v>
      </c>
      <c r="I1082" s="13">
        <v>10000000</v>
      </c>
      <c r="J1082" s="14">
        <f>VLOOKUP(C1082,[1]Hoja1!$C$4:$E$2840,3,0)</f>
        <v>45222.440833333334</v>
      </c>
      <c r="K1082" s="15" t="s">
        <v>54</v>
      </c>
      <c r="L1082" s="16">
        <f>VLOOKUP(C1082,ACTAS!$D:$L,9,FALSE)</f>
        <v>14</v>
      </c>
    </row>
    <row r="1083" spans="1:12" hidden="1">
      <c r="A1083" s="11">
        <v>2318</v>
      </c>
      <c r="B1083" s="12" t="s">
        <v>4417</v>
      </c>
      <c r="C1083" s="12">
        <v>1121917678</v>
      </c>
      <c r="D1083" s="12" t="s">
        <v>4418</v>
      </c>
      <c r="E1083" s="12" t="s">
        <v>2341</v>
      </c>
      <c r="F1083" s="12" t="s">
        <v>62</v>
      </c>
      <c r="G1083" s="12" t="s">
        <v>53</v>
      </c>
      <c r="H1083" s="13">
        <v>10000000</v>
      </c>
      <c r="I1083" s="13">
        <v>10000000</v>
      </c>
      <c r="J1083" s="14">
        <f>VLOOKUP(C1083,[1]Hoja1!$C$4:$E$2840,3,0)</f>
        <v>45222.441030092596</v>
      </c>
      <c r="K1083" s="15" t="s">
        <v>54</v>
      </c>
      <c r="L1083" s="16">
        <f>VLOOKUP(C1083,ACTAS!$D:$L,9,FALSE)</f>
        <v>14</v>
      </c>
    </row>
    <row r="1084" spans="1:12" hidden="1">
      <c r="A1084" s="11">
        <v>2319</v>
      </c>
      <c r="B1084" s="12" t="s">
        <v>4419</v>
      </c>
      <c r="C1084" s="12">
        <v>1090470839</v>
      </c>
      <c r="D1084" s="12" t="s">
        <v>4420</v>
      </c>
      <c r="E1084" s="12" t="s">
        <v>2341</v>
      </c>
      <c r="F1084" s="12" t="s">
        <v>48</v>
      </c>
      <c r="G1084" s="12" t="s">
        <v>53</v>
      </c>
      <c r="H1084" s="13">
        <v>10000000</v>
      </c>
      <c r="I1084" s="13">
        <v>10000000</v>
      </c>
      <c r="J1084" s="14">
        <f>VLOOKUP(C1084,[1]Hoja1!$C$4:$E$2840,3,0)</f>
        <v>45222.442766203705</v>
      </c>
      <c r="K1084" s="15" t="s">
        <v>54</v>
      </c>
      <c r="L1084" s="16">
        <f>VLOOKUP(C1084,ACTAS!$D:$L,9,FALSE)</f>
        <v>15</v>
      </c>
    </row>
    <row r="1085" spans="1:12" ht="24" hidden="1">
      <c r="A1085" s="11">
        <v>2320</v>
      </c>
      <c r="B1085" s="12" t="s">
        <v>4421</v>
      </c>
      <c r="C1085" s="12">
        <v>74378457</v>
      </c>
      <c r="D1085" s="12" t="s">
        <v>4422</v>
      </c>
      <c r="E1085" s="12" t="s">
        <v>2341</v>
      </c>
      <c r="F1085" s="12" t="s">
        <v>62</v>
      </c>
      <c r="G1085" s="12" t="s">
        <v>106</v>
      </c>
      <c r="H1085" s="13">
        <v>10000000</v>
      </c>
      <c r="I1085" s="13">
        <v>10000000</v>
      </c>
      <c r="J1085" s="14">
        <f>VLOOKUP(C1085,[1]Hoja1!$C$4:$E$2840,3,0)</f>
        <v>45222.443530092591</v>
      </c>
      <c r="K1085" s="15" t="s">
        <v>54</v>
      </c>
      <c r="L1085" s="16">
        <f>VLOOKUP(C1085,ACTAS!$D:$L,9,FALSE)</f>
        <v>14</v>
      </c>
    </row>
    <row r="1086" spans="1:12" hidden="1">
      <c r="A1086" s="11">
        <v>2321</v>
      </c>
      <c r="B1086" s="12" t="s">
        <v>4423</v>
      </c>
      <c r="C1086" s="12">
        <v>1069852133</v>
      </c>
      <c r="D1086" s="12" t="s">
        <v>4424</v>
      </c>
      <c r="E1086" s="12" t="s">
        <v>2341</v>
      </c>
      <c r="F1086" s="12" t="s">
        <v>38</v>
      </c>
      <c r="G1086" s="12" t="s">
        <v>53</v>
      </c>
      <c r="H1086" s="13">
        <v>8000000</v>
      </c>
      <c r="I1086" s="13">
        <v>8000000</v>
      </c>
      <c r="J1086" s="14">
        <f>VLOOKUP(C1086,[1]Hoja1!$C$4:$E$2840,3,0)</f>
        <v>45222.444456018522</v>
      </c>
      <c r="K1086" s="15" t="s">
        <v>54</v>
      </c>
      <c r="L1086" s="16">
        <f>VLOOKUP(C1086,ACTAS!$D:$L,9,FALSE)</f>
        <v>13</v>
      </c>
    </row>
    <row r="1087" spans="1:12" hidden="1">
      <c r="A1087" s="11">
        <v>2322</v>
      </c>
      <c r="B1087" s="12" t="s">
        <v>4425</v>
      </c>
      <c r="C1087" s="12">
        <v>1144134607</v>
      </c>
      <c r="D1087" s="12" t="s">
        <v>4426</v>
      </c>
      <c r="E1087" s="12" t="s">
        <v>2341</v>
      </c>
      <c r="F1087" s="12" t="s">
        <v>38</v>
      </c>
      <c r="G1087" s="12" t="s">
        <v>53</v>
      </c>
      <c r="H1087" s="13">
        <v>9000000</v>
      </c>
      <c r="I1087" s="13">
        <v>9000000</v>
      </c>
      <c r="J1087" s="14">
        <f>VLOOKUP(C1087,[1]Hoja1!$C$4:$E$2840,3,0)</f>
        <v>45222.445509259262</v>
      </c>
      <c r="K1087" s="15" t="s">
        <v>54</v>
      </c>
      <c r="L1087" s="16">
        <f>VLOOKUP(C1087,ACTAS!$D:$L,9,FALSE)</f>
        <v>13</v>
      </c>
    </row>
    <row r="1088" spans="1:12" hidden="1">
      <c r="A1088" s="11">
        <v>2323</v>
      </c>
      <c r="B1088" s="12" t="s">
        <v>4427</v>
      </c>
      <c r="C1088" s="12">
        <v>5594379</v>
      </c>
      <c r="D1088" s="12" t="s">
        <v>4428</v>
      </c>
      <c r="E1088" s="12" t="s">
        <v>2341</v>
      </c>
      <c r="F1088" s="12" t="s">
        <v>38</v>
      </c>
      <c r="G1088" s="12" t="s">
        <v>53</v>
      </c>
      <c r="H1088" s="13">
        <v>10000000</v>
      </c>
      <c r="I1088" s="13">
        <v>10000000</v>
      </c>
      <c r="J1088" s="14">
        <f>VLOOKUP(C1088,[1]Hoja1!$C$4:$E$2840,3,0)</f>
        <v>45222.44568287037</v>
      </c>
      <c r="K1088" s="15" t="s">
        <v>54</v>
      </c>
      <c r="L1088" s="16">
        <f>VLOOKUP(C1088,ACTAS!$D:$L,9,FALSE)</f>
        <v>13</v>
      </c>
    </row>
    <row r="1089" spans="1:12" hidden="1">
      <c r="A1089" s="11">
        <v>2324</v>
      </c>
      <c r="B1089" s="12" t="s">
        <v>4429</v>
      </c>
      <c r="C1089" s="12">
        <v>1030573068</v>
      </c>
      <c r="D1089" s="12" t="s">
        <v>4430</v>
      </c>
      <c r="E1089" s="12" t="s">
        <v>2341</v>
      </c>
      <c r="F1089" s="12" t="s">
        <v>48</v>
      </c>
      <c r="G1089" s="12" t="s">
        <v>53</v>
      </c>
      <c r="H1089" s="13">
        <v>10000000</v>
      </c>
      <c r="I1089" s="13">
        <v>10000000</v>
      </c>
      <c r="J1089" s="14">
        <f>VLOOKUP(C1089,[1]Hoja1!$C$4:$E$2840,3,0)</f>
        <v>45222.446215277778</v>
      </c>
      <c r="K1089" s="15" t="s">
        <v>54</v>
      </c>
      <c r="L1089" s="16">
        <f>VLOOKUP(C1089,ACTAS!$D:$L,9,FALSE)</f>
        <v>16</v>
      </c>
    </row>
    <row r="1090" spans="1:12" hidden="1">
      <c r="A1090" s="11">
        <v>2325</v>
      </c>
      <c r="B1090" s="12" t="s">
        <v>4431</v>
      </c>
      <c r="C1090" s="12">
        <v>1120869414</v>
      </c>
      <c r="D1090" s="12" t="s">
        <v>4432</v>
      </c>
      <c r="E1090" s="12" t="s">
        <v>2341</v>
      </c>
      <c r="F1090" s="12" t="s">
        <v>38</v>
      </c>
      <c r="G1090" s="12" t="s">
        <v>53</v>
      </c>
      <c r="H1090" s="13">
        <v>10000000</v>
      </c>
      <c r="I1090" s="13">
        <v>10000000</v>
      </c>
      <c r="J1090" s="14">
        <f>VLOOKUP(C1090,[1]Hoja1!$C$4:$E$2840,3,0)</f>
        <v>45222.446759259263</v>
      </c>
      <c r="K1090" s="15" t="s">
        <v>54</v>
      </c>
      <c r="L1090" s="16">
        <f>VLOOKUP(C1090,ACTAS!$D:$L,9,FALSE)</f>
        <v>14</v>
      </c>
    </row>
    <row r="1091" spans="1:12" hidden="1">
      <c r="A1091" s="11">
        <v>2326</v>
      </c>
      <c r="B1091" s="12" t="s">
        <v>4433</v>
      </c>
      <c r="C1091" s="12">
        <v>34445861</v>
      </c>
      <c r="D1091" s="12" t="s">
        <v>818</v>
      </c>
      <c r="E1091" s="12" t="s">
        <v>2341</v>
      </c>
      <c r="F1091" s="12" t="s">
        <v>73</v>
      </c>
      <c r="G1091" s="12" t="s">
        <v>53</v>
      </c>
      <c r="H1091" s="13">
        <v>10000000</v>
      </c>
      <c r="I1091" s="13">
        <v>10000000</v>
      </c>
      <c r="J1091" s="14">
        <f>VLOOKUP(C1091,[1]Hoja1!$C$4:$E$2840,3,0)</f>
        <v>45078.363993055558</v>
      </c>
      <c r="K1091" s="15" t="s">
        <v>54</v>
      </c>
      <c r="L1091" s="16">
        <f>VLOOKUP(C1091,ACTAS!$D:$L,9,FALSE)</f>
        <v>16</v>
      </c>
    </row>
    <row r="1092" spans="1:12" hidden="1">
      <c r="A1092" s="11">
        <v>2327</v>
      </c>
      <c r="B1092" s="12" t="s">
        <v>4434</v>
      </c>
      <c r="C1092" s="12">
        <v>1033695922</v>
      </c>
      <c r="D1092" s="12" t="s">
        <v>4435</v>
      </c>
      <c r="E1092" s="12" t="s">
        <v>2341</v>
      </c>
      <c r="F1092" s="12" t="s">
        <v>48</v>
      </c>
      <c r="G1092" s="12" t="s">
        <v>53</v>
      </c>
      <c r="H1092" s="13">
        <v>8000000</v>
      </c>
      <c r="I1092" s="13">
        <v>8000000</v>
      </c>
      <c r="J1092" s="14">
        <f>VLOOKUP(C1092,[1]Hoja1!$C$4:$E$2840,3,0)</f>
        <v>45222.448750000003</v>
      </c>
      <c r="K1092" s="15" t="s">
        <v>54</v>
      </c>
      <c r="L1092" s="16">
        <f>VLOOKUP(C1092,ACTAS!$D:$L,9,FALSE)</f>
        <v>14</v>
      </c>
    </row>
    <row r="1093" spans="1:12" hidden="1">
      <c r="A1093" s="11">
        <v>2328</v>
      </c>
      <c r="B1093" s="12" t="s">
        <v>4436</v>
      </c>
      <c r="C1093" s="12">
        <v>1082920368</v>
      </c>
      <c r="D1093" s="12" t="s">
        <v>4437</v>
      </c>
      <c r="E1093" s="12" t="s">
        <v>2341</v>
      </c>
      <c r="F1093" s="12" t="s">
        <v>52</v>
      </c>
      <c r="G1093" s="12" t="s">
        <v>53</v>
      </c>
      <c r="H1093" s="13">
        <v>8000000</v>
      </c>
      <c r="I1093" s="13">
        <v>8000000</v>
      </c>
      <c r="J1093" s="14">
        <f>VLOOKUP(C1093,[1]Hoja1!$C$4:$E$2840,3,0)</f>
        <v>45222.448888888888</v>
      </c>
      <c r="K1093" s="15" t="s">
        <v>54</v>
      </c>
      <c r="L1093" s="16">
        <f>VLOOKUP(C1093,ACTAS!$D:$L,9,FALSE)</f>
        <v>14</v>
      </c>
    </row>
    <row r="1094" spans="1:12" hidden="1">
      <c r="A1094" s="11">
        <v>2329</v>
      </c>
      <c r="B1094" s="12" t="s">
        <v>4438</v>
      </c>
      <c r="C1094" s="12">
        <v>1105677778</v>
      </c>
      <c r="D1094" s="12" t="s">
        <v>4439</v>
      </c>
      <c r="E1094" s="12" t="s">
        <v>2341</v>
      </c>
      <c r="F1094" s="12" t="s">
        <v>38</v>
      </c>
      <c r="G1094" s="12" t="s">
        <v>53</v>
      </c>
      <c r="H1094" s="13">
        <v>10000000</v>
      </c>
      <c r="I1094" s="13">
        <v>10000000</v>
      </c>
      <c r="J1094" s="14">
        <f>VLOOKUP(C1094,[1]Hoja1!$C$4:$E$2840,3,0)</f>
        <v>45222.449849537035</v>
      </c>
      <c r="K1094" s="15" t="s">
        <v>54</v>
      </c>
      <c r="L1094" s="16">
        <f>VLOOKUP(C1094,ACTAS!$D:$L,9,FALSE)</f>
        <v>13</v>
      </c>
    </row>
    <row r="1095" spans="1:12" hidden="1">
      <c r="A1095" s="11">
        <v>2330</v>
      </c>
      <c r="B1095" s="12" t="s">
        <v>4440</v>
      </c>
      <c r="C1095" s="12">
        <v>1055833798</v>
      </c>
      <c r="D1095" s="12" t="s">
        <v>4441</v>
      </c>
      <c r="E1095" s="12" t="s">
        <v>2341</v>
      </c>
      <c r="F1095" s="12" t="s">
        <v>38</v>
      </c>
      <c r="G1095" s="12" t="s">
        <v>53</v>
      </c>
      <c r="H1095" s="13">
        <v>10000000</v>
      </c>
      <c r="I1095" s="13">
        <v>10000000</v>
      </c>
      <c r="J1095" s="14">
        <f>VLOOKUP(C1095,[1]Hoja1!$C$4:$E$2840,3,0)</f>
        <v>45222.450023148151</v>
      </c>
      <c r="K1095" s="15" t="s">
        <v>54</v>
      </c>
      <c r="L1095" s="16">
        <f>VLOOKUP(C1095,ACTAS!$D:$L,9,FALSE)</f>
        <v>16</v>
      </c>
    </row>
    <row r="1096" spans="1:12" hidden="1">
      <c r="A1096" s="11">
        <v>2331</v>
      </c>
      <c r="B1096" s="12" t="s">
        <v>4442</v>
      </c>
      <c r="C1096" s="12">
        <v>80163888</v>
      </c>
      <c r="D1096" s="12" t="s">
        <v>4443</v>
      </c>
      <c r="E1096" s="12" t="s">
        <v>2341</v>
      </c>
      <c r="F1096" s="12" t="s">
        <v>52</v>
      </c>
      <c r="G1096" s="12" t="s">
        <v>53</v>
      </c>
      <c r="H1096" s="13">
        <v>10000000</v>
      </c>
      <c r="I1096" s="13">
        <v>10000000</v>
      </c>
      <c r="J1096" s="14">
        <f>VLOOKUP(C1096,[1]Hoja1!$C$4:$E$2840,3,0)</f>
        <v>45222.45034722222</v>
      </c>
      <c r="K1096" s="15" t="s">
        <v>45</v>
      </c>
      <c r="L1096" s="16">
        <f>VLOOKUP(C1096,ACTAS!$D:$L,9,FALSE)</f>
        <v>13</v>
      </c>
    </row>
    <row r="1097" spans="1:12" hidden="1">
      <c r="A1097" s="11">
        <v>2332</v>
      </c>
      <c r="B1097" s="12" t="s">
        <v>4444</v>
      </c>
      <c r="C1097" s="12">
        <v>40220049</v>
      </c>
      <c r="D1097" s="12" t="s">
        <v>4445</v>
      </c>
      <c r="E1097" s="12" t="s">
        <v>2341</v>
      </c>
      <c r="F1097" s="12" t="s">
        <v>130</v>
      </c>
      <c r="G1097" s="12" t="s">
        <v>127</v>
      </c>
      <c r="H1097" s="13">
        <v>10000000</v>
      </c>
      <c r="I1097" s="13">
        <v>10000000</v>
      </c>
      <c r="J1097" s="14">
        <f>VLOOKUP(C1097,[1]Hoja1!$C$4:$E$2840,3,0)</f>
        <v>45222.450601851851</v>
      </c>
      <c r="K1097" s="15" t="s">
        <v>40</v>
      </c>
      <c r="L1097" s="16">
        <f>VLOOKUP(C1097,ACTAS!$D:$L,9,FALSE)</f>
        <v>12</v>
      </c>
    </row>
    <row r="1098" spans="1:12" hidden="1">
      <c r="A1098" s="11">
        <v>2333</v>
      </c>
      <c r="B1098" s="12" t="s">
        <v>4446</v>
      </c>
      <c r="C1098" s="12">
        <v>79252306</v>
      </c>
      <c r="D1098" s="12" t="s">
        <v>4447</v>
      </c>
      <c r="E1098" s="12" t="s">
        <v>2341</v>
      </c>
      <c r="F1098" s="12" t="s">
        <v>59</v>
      </c>
      <c r="G1098" s="12" t="s">
        <v>53</v>
      </c>
      <c r="H1098" s="13">
        <v>8000000</v>
      </c>
      <c r="I1098" s="13">
        <v>8000000</v>
      </c>
      <c r="J1098" s="14">
        <f>VLOOKUP(C1098,[1]Hoja1!$C$4:$E$2840,3,0)</f>
        <v>45222.451192129629</v>
      </c>
      <c r="K1098" s="15" t="s">
        <v>45</v>
      </c>
      <c r="L1098" s="16">
        <f>VLOOKUP(C1098,ACTAS!$D:$L,9,FALSE)</f>
        <v>13</v>
      </c>
    </row>
    <row r="1099" spans="1:12" hidden="1">
      <c r="A1099" s="11">
        <v>2334</v>
      </c>
      <c r="B1099" s="12" t="s">
        <v>4448</v>
      </c>
      <c r="C1099" s="12">
        <v>1020407538</v>
      </c>
      <c r="D1099" s="12" t="s">
        <v>4449</v>
      </c>
      <c r="E1099" s="12" t="s">
        <v>2341</v>
      </c>
      <c r="F1099" s="12" t="s">
        <v>52</v>
      </c>
      <c r="G1099" s="12" t="s">
        <v>53</v>
      </c>
      <c r="H1099" s="13">
        <v>10000000</v>
      </c>
      <c r="I1099" s="13">
        <v>10000000</v>
      </c>
      <c r="J1099" s="14">
        <f>VLOOKUP(C1099,[1]Hoja1!$C$4:$E$2840,3,0)</f>
        <v>45222.452986111108</v>
      </c>
      <c r="K1099" s="15" t="s">
        <v>54</v>
      </c>
      <c r="L1099" s="16">
        <f>VLOOKUP(C1099,ACTAS!$D:$L,9,FALSE)</f>
        <v>14</v>
      </c>
    </row>
    <row r="1100" spans="1:12" hidden="1">
      <c r="A1100" s="11">
        <v>2335</v>
      </c>
      <c r="B1100" s="12" t="s">
        <v>4450</v>
      </c>
      <c r="C1100" s="12">
        <v>93135519</v>
      </c>
      <c r="D1100" s="12" t="s">
        <v>4451</v>
      </c>
      <c r="E1100" s="12" t="s">
        <v>2341</v>
      </c>
      <c r="F1100" s="12" t="s">
        <v>52</v>
      </c>
      <c r="G1100" s="12" t="s">
        <v>53</v>
      </c>
      <c r="H1100" s="13">
        <v>10000000</v>
      </c>
      <c r="I1100" s="13">
        <v>10000000</v>
      </c>
      <c r="J1100" s="14">
        <f>VLOOKUP(C1100,[1]Hoja1!$C$4:$E$2840,3,0)</f>
        <v>45222.45722222222</v>
      </c>
      <c r="K1100" s="15" t="s">
        <v>54</v>
      </c>
      <c r="L1100" s="16">
        <f>VLOOKUP(C1100,ACTAS!$D:$L,9,FALSE)</f>
        <v>14</v>
      </c>
    </row>
    <row r="1101" spans="1:12" hidden="1">
      <c r="A1101" s="11">
        <v>2336</v>
      </c>
      <c r="B1101" s="12" t="s">
        <v>4452</v>
      </c>
      <c r="C1101" s="12">
        <v>1108934730</v>
      </c>
      <c r="D1101" s="12" t="s">
        <v>4453</v>
      </c>
      <c r="E1101" s="12" t="s">
        <v>2341</v>
      </c>
      <c r="F1101" s="12" t="s">
        <v>52</v>
      </c>
      <c r="G1101" s="12" t="s">
        <v>53</v>
      </c>
      <c r="H1101" s="13">
        <v>2000000</v>
      </c>
      <c r="I1101" s="13">
        <v>2000000</v>
      </c>
      <c r="J1101" s="14">
        <f>VLOOKUP(C1101,[1]Hoja1!$C$4:$E$2840,3,0)</f>
        <v>45222.457604166666</v>
      </c>
      <c r="K1101" s="15" t="s">
        <v>54</v>
      </c>
      <c r="L1101" s="16">
        <f>VLOOKUP(C1101,ACTAS!$D:$L,9,FALSE)</f>
        <v>14</v>
      </c>
    </row>
    <row r="1102" spans="1:12" hidden="1">
      <c r="A1102" s="11">
        <v>2337</v>
      </c>
      <c r="B1102" s="12" t="s">
        <v>4454</v>
      </c>
      <c r="C1102" s="12">
        <v>37088139</v>
      </c>
      <c r="D1102" s="12" t="s">
        <v>4455</v>
      </c>
      <c r="E1102" s="12" t="s">
        <v>2341</v>
      </c>
      <c r="F1102" s="12" t="s">
        <v>59</v>
      </c>
      <c r="G1102" s="12" t="s">
        <v>53</v>
      </c>
      <c r="H1102" s="13">
        <v>10000000</v>
      </c>
      <c r="I1102" s="13">
        <v>10000000</v>
      </c>
      <c r="J1102" s="14">
        <f>VLOOKUP(C1102,[1]Hoja1!$C$4:$E$2840,3,0)</f>
        <v>45222.458124999997</v>
      </c>
      <c r="K1102" s="15" t="s">
        <v>54</v>
      </c>
      <c r="L1102" s="16">
        <f>VLOOKUP(C1102,ACTAS!$D:$L,9,FALSE)</f>
        <v>14</v>
      </c>
    </row>
    <row r="1103" spans="1:12" hidden="1">
      <c r="A1103" s="11">
        <v>2338</v>
      </c>
      <c r="B1103" s="12" t="s">
        <v>4456</v>
      </c>
      <c r="C1103" s="12">
        <v>1031133956</v>
      </c>
      <c r="D1103" s="12" t="s">
        <v>4457</v>
      </c>
      <c r="E1103" s="12" t="s">
        <v>2341</v>
      </c>
      <c r="F1103" s="12" t="s">
        <v>38</v>
      </c>
      <c r="G1103" s="12" t="s">
        <v>53</v>
      </c>
      <c r="H1103" s="13">
        <v>8000000</v>
      </c>
      <c r="I1103" s="13">
        <v>8000000</v>
      </c>
      <c r="J1103" s="14">
        <f>VLOOKUP(C1103,[1]Hoja1!$C$4:$E$2840,3,0)</f>
        <v>45222.458819444444</v>
      </c>
      <c r="K1103" s="15" t="s">
        <v>54</v>
      </c>
      <c r="L1103" s="16">
        <f>VLOOKUP(C1103,ACTAS!$D:$L,9,FALSE)</f>
        <v>14</v>
      </c>
    </row>
    <row r="1104" spans="1:12" hidden="1">
      <c r="A1104" s="11">
        <v>2339</v>
      </c>
      <c r="B1104" s="12" t="s">
        <v>4458</v>
      </c>
      <c r="C1104" s="12">
        <v>1148142195</v>
      </c>
      <c r="D1104" s="12" t="s">
        <v>4459</v>
      </c>
      <c r="E1104" s="12" t="s">
        <v>2341</v>
      </c>
      <c r="F1104" s="12" t="s">
        <v>52</v>
      </c>
      <c r="G1104" s="12" t="s">
        <v>53</v>
      </c>
      <c r="H1104" s="13">
        <v>8500000</v>
      </c>
      <c r="I1104" s="13">
        <v>8500000</v>
      </c>
      <c r="J1104" s="14">
        <f>VLOOKUP(C1104,[1]Hoja1!$C$4:$E$2840,3,0)</f>
        <v>45222.459432870368</v>
      </c>
      <c r="K1104" s="15" t="s">
        <v>54</v>
      </c>
      <c r="L1104" s="16">
        <f>VLOOKUP(C1104,ACTAS!$D:$L,9,FALSE)</f>
        <v>14</v>
      </c>
    </row>
    <row r="1105" spans="1:12" hidden="1">
      <c r="A1105" s="11">
        <v>2340</v>
      </c>
      <c r="B1105" s="12" t="s">
        <v>4460</v>
      </c>
      <c r="C1105" s="12">
        <v>1114730035</v>
      </c>
      <c r="D1105" s="12" t="s">
        <v>4461</v>
      </c>
      <c r="E1105" s="12" t="s">
        <v>2341</v>
      </c>
      <c r="F1105" s="12" t="s">
        <v>38</v>
      </c>
      <c r="G1105" s="12" t="s">
        <v>53</v>
      </c>
      <c r="H1105" s="13">
        <v>6500000</v>
      </c>
      <c r="I1105" s="13">
        <v>6500000</v>
      </c>
      <c r="J1105" s="14">
        <f>VLOOKUP(C1105,[1]Hoja1!$C$4:$E$2840,3,0)</f>
        <v>45222.460185185184</v>
      </c>
      <c r="K1105" s="15" t="s">
        <v>54</v>
      </c>
      <c r="L1105" s="16">
        <f>VLOOKUP(C1105,ACTAS!$D:$L,9,FALSE)</f>
        <v>14</v>
      </c>
    </row>
    <row r="1106" spans="1:12" hidden="1">
      <c r="A1106" s="11">
        <v>2341</v>
      </c>
      <c r="B1106" s="12" t="s">
        <v>4462</v>
      </c>
      <c r="C1106" s="12">
        <v>24337398</v>
      </c>
      <c r="D1106" s="12" t="s">
        <v>4463</v>
      </c>
      <c r="E1106" s="12" t="s">
        <v>2341</v>
      </c>
      <c r="F1106" s="12" t="s">
        <v>38</v>
      </c>
      <c r="G1106" s="12" t="s">
        <v>53</v>
      </c>
      <c r="H1106" s="13">
        <v>10000000</v>
      </c>
      <c r="I1106" s="13">
        <v>10000000</v>
      </c>
      <c r="J1106" s="14">
        <f>VLOOKUP(C1106,[1]Hoja1!$C$4:$E$2840,3,0)</f>
        <v>45222.460231481484</v>
      </c>
      <c r="K1106" s="15" t="s">
        <v>54</v>
      </c>
      <c r="L1106" s="16">
        <f>VLOOKUP(C1106,ACTAS!$D:$L,9,FALSE)</f>
        <v>15</v>
      </c>
    </row>
    <row r="1107" spans="1:12" hidden="1">
      <c r="A1107" s="11">
        <v>2342</v>
      </c>
      <c r="B1107" s="12" t="s">
        <v>4464</v>
      </c>
      <c r="C1107" s="12">
        <v>35375234</v>
      </c>
      <c r="D1107" s="12" t="s">
        <v>4465</v>
      </c>
      <c r="E1107" s="12" t="s">
        <v>2341</v>
      </c>
      <c r="F1107" s="12" t="s">
        <v>59</v>
      </c>
      <c r="G1107" s="12" t="s">
        <v>53</v>
      </c>
      <c r="H1107" s="13">
        <v>10000000</v>
      </c>
      <c r="I1107" s="13">
        <v>10000000</v>
      </c>
      <c r="J1107" s="14">
        <f>VLOOKUP(C1107,[1]Hoja1!$C$4:$E$2840,3,0)</f>
        <v>45222.460613425923</v>
      </c>
      <c r="K1107" s="15" t="s">
        <v>84</v>
      </c>
      <c r="L1107" s="16">
        <f>VLOOKUP(C1107,ACTAS!$D:$L,9,FALSE)</f>
        <v>13</v>
      </c>
    </row>
    <row r="1108" spans="1:12" hidden="1">
      <c r="A1108" s="11">
        <v>2343</v>
      </c>
      <c r="B1108" s="12" t="s">
        <v>4466</v>
      </c>
      <c r="C1108" s="12">
        <v>52828980</v>
      </c>
      <c r="D1108" s="12" t="s">
        <v>4467</v>
      </c>
      <c r="E1108" s="12" t="s">
        <v>2341</v>
      </c>
      <c r="F1108" s="12" t="s">
        <v>38</v>
      </c>
      <c r="G1108" s="12" t="s">
        <v>53</v>
      </c>
      <c r="H1108" s="13">
        <v>4500000</v>
      </c>
      <c r="I1108" s="13">
        <v>4500000</v>
      </c>
      <c r="J1108" s="14">
        <f>VLOOKUP(C1108,[1]Hoja1!$C$4:$E$2840,3,0)</f>
        <v>45222.4609837963</v>
      </c>
      <c r="K1108" s="15" t="s">
        <v>54</v>
      </c>
      <c r="L1108" s="16">
        <f>VLOOKUP(C1108,ACTAS!$D:$L,9,FALSE)</f>
        <v>14</v>
      </c>
    </row>
    <row r="1109" spans="1:12" hidden="1">
      <c r="A1109" s="11">
        <v>2344</v>
      </c>
      <c r="B1109" s="12" t="s">
        <v>4468</v>
      </c>
      <c r="C1109" s="12">
        <v>79796564</v>
      </c>
      <c r="D1109" s="12" t="s">
        <v>4469</v>
      </c>
      <c r="E1109" s="12" t="s">
        <v>2341</v>
      </c>
      <c r="F1109" s="12" t="s">
        <v>130</v>
      </c>
      <c r="G1109" s="12" t="s">
        <v>53</v>
      </c>
      <c r="H1109" s="13">
        <v>10000000</v>
      </c>
      <c r="I1109" s="13">
        <v>10000000</v>
      </c>
      <c r="J1109" s="14">
        <f>VLOOKUP(C1109,[1]Hoja1!$C$4:$E$2840,3,0)</f>
        <v>45222.461041666669</v>
      </c>
      <c r="K1109" s="15" t="s">
        <v>54</v>
      </c>
      <c r="L1109" s="16">
        <f>VLOOKUP(C1109,ACTAS!$D:$L,9,FALSE)</f>
        <v>14</v>
      </c>
    </row>
    <row r="1110" spans="1:12" hidden="1">
      <c r="A1110" s="11">
        <v>2345</v>
      </c>
      <c r="B1110" s="12" t="s">
        <v>4470</v>
      </c>
      <c r="C1110" s="12">
        <v>1090402917</v>
      </c>
      <c r="D1110" s="12" t="s">
        <v>4471</v>
      </c>
      <c r="E1110" s="12" t="s">
        <v>2341</v>
      </c>
      <c r="F1110" s="12" t="s">
        <v>38</v>
      </c>
      <c r="G1110" s="12" t="s">
        <v>53</v>
      </c>
      <c r="H1110" s="13">
        <v>1500000</v>
      </c>
      <c r="I1110" s="13">
        <v>1500000</v>
      </c>
      <c r="J1110" s="14">
        <f>VLOOKUP(C1110,[1]Hoja1!$C$4:$E$2840,3,0)</f>
        <v>45222.462766203702</v>
      </c>
      <c r="K1110" s="15" t="s">
        <v>54</v>
      </c>
      <c r="L1110" s="16">
        <f>VLOOKUP(C1110,ACTAS!$D:$L,9,FALSE)</f>
        <v>14</v>
      </c>
    </row>
    <row r="1111" spans="1:12" hidden="1">
      <c r="A1111" s="11">
        <v>2346</v>
      </c>
      <c r="B1111" s="12" t="s">
        <v>4472</v>
      </c>
      <c r="C1111" s="12">
        <v>1033716970</v>
      </c>
      <c r="D1111" s="12" t="s">
        <v>4473</v>
      </c>
      <c r="E1111" s="12" t="s">
        <v>2341</v>
      </c>
      <c r="F1111" s="12" t="s">
        <v>48</v>
      </c>
      <c r="G1111" s="12" t="s">
        <v>53</v>
      </c>
      <c r="H1111" s="13">
        <v>10000000</v>
      </c>
      <c r="I1111" s="13">
        <v>10000000</v>
      </c>
      <c r="J1111" s="14">
        <f>VLOOKUP(C1111,[1]Hoja1!$C$4:$E$2840,3,0)</f>
        <v>45222.463321759256</v>
      </c>
      <c r="K1111" s="15" t="s">
        <v>54</v>
      </c>
      <c r="L1111" s="16">
        <f>VLOOKUP(C1111,ACTAS!$D:$L,9,FALSE)</f>
        <v>12</v>
      </c>
    </row>
    <row r="1112" spans="1:12" hidden="1">
      <c r="A1112" s="11">
        <v>2347</v>
      </c>
      <c r="B1112" s="12" t="s">
        <v>4474</v>
      </c>
      <c r="C1112" s="12">
        <v>71223766</v>
      </c>
      <c r="D1112" s="12" t="s">
        <v>4475</v>
      </c>
      <c r="E1112" s="12" t="s">
        <v>2341</v>
      </c>
      <c r="F1112" s="12" t="s">
        <v>48</v>
      </c>
      <c r="G1112" s="12" t="s">
        <v>53</v>
      </c>
      <c r="H1112" s="13">
        <v>10000000</v>
      </c>
      <c r="I1112" s="13">
        <v>10000000</v>
      </c>
      <c r="J1112" s="14">
        <f>VLOOKUP(C1112,[1]Hoja1!$C$4:$E$2840,3,0)</f>
        <v>45222.466851851852</v>
      </c>
      <c r="K1112" s="15" t="s">
        <v>54</v>
      </c>
      <c r="L1112" s="16">
        <f>VLOOKUP(C1112,ACTAS!$D:$L,9,FALSE)</f>
        <v>13</v>
      </c>
    </row>
    <row r="1113" spans="1:12" hidden="1">
      <c r="A1113" s="11">
        <v>2348</v>
      </c>
      <c r="B1113" s="12" t="s">
        <v>4476</v>
      </c>
      <c r="C1113" s="12">
        <v>19118974</v>
      </c>
      <c r="D1113" s="12" t="s">
        <v>4477</v>
      </c>
      <c r="E1113" s="12" t="s">
        <v>2341</v>
      </c>
      <c r="F1113" s="12" t="s">
        <v>59</v>
      </c>
      <c r="G1113" s="12" t="s">
        <v>53</v>
      </c>
      <c r="H1113" s="13">
        <v>10000000</v>
      </c>
      <c r="I1113" s="13">
        <v>10000000</v>
      </c>
      <c r="J1113" s="14">
        <f>VLOOKUP(C1113,[1]Hoja1!$C$4:$E$2840,3,0)</f>
        <v>45222.467118055552</v>
      </c>
      <c r="K1113" s="15" t="s">
        <v>45</v>
      </c>
      <c r="L1113" s="16">
        <f>VLOOKUP(C1113,ACTAS!$D:$L,9,FALSE)</f>
        <v>13</v>
      </c>
    </row>
    <row r="1114" spans="1:12" hidden="1">
      <c r="A1114" s="11">
        <v>2349</v>
      </c>
      <c r="B1114" s="12" t="s">
        <v>4478</v>
      </c>
      <c r="C1114" s="12">
        <v>80770657</v>
      </c>
      <c r="D1114" s="12" t="s">
        <v>4479</v>
      </c>
      <c r="E1114" s="12" t="s">
        <v>2341</v>
      </c>
      <c r="F1114" s="12" t="s">
        <v>38</v>
      </c>
      <c r="G1114" s="12" t="s">
        <v>53</v>
      </c>
      <c r="H1114" s="13">
        <v>8000000</v>
      </c>
      <c r="I1114" s="13">
        <v>8000000</v>
      </c>
      <c r="J1114" s="14">
        <f>VLOOKUP(C1114,[1]Hoja1!$C$4:$E$2840,3,0)</f>
        <v>45222.467314814814</v>
      </c>
      <c r="K1114" s="15" t="s">
        <v>54</v>
      </c>
      <c r="L1114" s="16">
        <f>VLOOKUP(C1114,ACTAS!$D:$L,9,FALSE)</f>
        <v>13</v>
      </c>
    </row>
    <row r="1115" spans="1:12" ht="24" hidden="1">
      <c r="A1115" s="11">
        <v>2350</v>
      </c>
      <c r="B1115" s="12" t="s">
        <v>4480</v>
      </c>
      <c r="C1115" s="12">
        <v>93136666</v>
      </c>
      <c r="D1115" s="12" t="s">
        <v>4481</v>
      </c>
      <c r="E1115" s="12" t="s">
        <v>2341</v>
      </c>
      <c r="F1115" s="12" t="s">
        <v>48</v>
      </c>
      <c r="G1115" s="12" t="s">
        <v>106</v>
      </c>
      <c r="H1115" s="13">
        <v>6000000</v>
      </c>
      <c r="I1115" s="13">
        <v>6000000</v>
      </c>
      <c r="J1115" s="14">
        <f>VLOOKUP(C1115,[1]Hoja1!$C$4:$E$2840,3,0)</f>
        <v>45222.468425925923</v>
      </c>
      <c r="K1115" s="15" t="s">
        <v>54</v>
      </c>
      <c r="L1115" s="16">
        <f>VLOOKUP(C1115,ACTAS!$D:$L,9,FALSE)</f>
        <v>13</v>
      </c>
    </row>
    <row r="1116" spans="1:12" hidden="1">
      <c r="A1116" s="11">
        <v>2351</v>
      </c>
      <c r="B1116" s="12" t="s">
        <v>4482</v>
      </c>
      <c r="C1116" s="12">
        <v>9725856</v>
      </c>
      <c r="D1116" s="12" t="s">
        <v>4483</v>
      </c>
      <c r="E1116" s="12" t="s">
        <v>2341</v>
      </c>
      <c r="F1116" s="12" t="s">
        <v>48</v>
      </c>
      <c r="G1116" s="12" t="s">
        <v>53</v>
      </c>
      <c r="H1116" s="13">
        <v>10000000</v>
      </c>
      <c r="I1116" s="13">
        <v>10000000</v>
      </c>
      <c r="J1116" s="14">
        <f>VLOOKUP(C1116,[1]Hoja1!$C$4:$E$2840,3,0)</f>
        <v>45222.469351851854</v>
      </c>
      <c r="K1116" s="15" t="s">
        <v>54</v>
      </c>
      <c r="L1116" s="16">
        <f>VLOOKUP(C1116,ACTAS!$D:$L,9,FALSE)</f>
        <v>13</v>
      </c>
    </row>
    <row r="1117" spans="1:12" hidden="1">
      <c r="A1117" s="11">
        <v>2352</v>
      </c>
      <c r="B1117" s="12" t="s">
        <v>4484</v>
      </c>
      <c r="C1117" s="12">
        <v>1130588238</v>
      </c>
      <c r="D1117" s="12" t="s">
        <v>4485</v>
      </c>
      <c r="E1117" s="12" t="s">
        <v>2341</v>
      </c>
      <c r="F1117" s="12" t="s">
        <v>38</v>
      </c>
      <c r="G1117" s="12" t="s">
        <v>53</v>
      </c>
      <c r="H1117" s="13">
        <v>10000000</v>
      </c>
      <c r="I1117" s="13">
        <v>10000000</v>
      </c>
      <c r="J1117" s="14">
        <f>VLOOKUP(C1117,[1]Hoja1!$C$4:$E$2840,3,0)</f>
        <v>45222.469560185185</v>
      </c>
      <c r="K1117" s="15" t="s">
        <v>54</v>
      </c>
      <c r="L1117" s="16">
        <f>VLOOKUP(C1117,ACTAS!$D:$L,9,FALSE)</f>
        <v>13</v>
      </c>
    </row>
    <row r="1118" spans="1:12" hidden="1">
      <c r="A1118" s="11">
        <v>2353</v>
      </c>
      <c r="B1118" s="12" t="s">
        <v>4486</v>
      </c>
      <c r="C1118" s="12">
        <v>1069736047</v>
      </c>
      <c r="D1118" s="12" t="s">
        <v>4487</v>
      </c>
      <c r="E1118" s="12" t="s">
        <v>2341</v>
      </c>
      <c r="F1118" s="12" t="s">
        <v>52</v>
      </c>
      <c r="G1118" s="12" t="s">
        <v>53</v>
      </c>
      <c r="H1118" s="13">
        <v>8500000</v>
      </c>
      <c r="I1118" s="13">
        <v>8500000</v>
      </c>
      <c r="J1118" s="14">
        <f>VLOOKUP(C1118,[1]Hoja1!$C$4:$E$2840,3,0)</f>
        <v>45222.469814814816</v>
      </c>
      <c r="K1118" s="15" t="s">
        <v>54</v>
      </c>
      <c r="L1118" s="16">
        <f>VLOOKUP(C1118,ACTAS!$D:$L,9,FALSE)</f>
        <v>14</v>
      </c>
    </row>
    <row r="1119" spans="1:12" hidden="1">
      <c r="A1119" s="11">
        <v>2354</v>
      </c>
      <c r="B1119" s="12" t="s">
        <v>4488</v>
      </c>
      <c r="C1119" s="12">
        <v>80795073</v>
      </c>
      <c r="D1119" s="12" t="s">
        <v>4489</v>
      </c>
      <c r="E1119" s="12" t="s">
        <v>2341</v>
      </c>
      <c r="F1119" s="12" t="s">
        <v>52</v>
      </c>
      <c r="G1119" s="12" t="s">
        <v>53</v>
      </c>
      <c r="H1119" s="13">
        <v>5000000</v>
      </c>
      <c r="I1119" s="13">
        <v>5000000</v>
      </c>
      <c r="J1119" s="14">
        <f>VLOOKUP(C1119,[1]Hoja1!$C$4:$E$2840,3,0)</f>
        <v>45222.472083333334</v>
      </c>
      <c r="K1119" s="15" t="s">
        <v>54</v>
      </c>
      <c r="L1119" s="16">
        <f>VLOOKUP(C1119,ACTAS!$D:$L,9,FALSE)</f>
        <v>13</v>
      </c>
    </row>
    <row r="1120" spans="1:12" hidden="1">
      <c r="A1120" s="11">
        <v>2355</v>
      </c>
      <c r="B1120" s="12" t="s">
        <v>4490</v>
      </c>
      <c r="C1120" s="12">
        <v>46379673</v>
      </c>
      <c r="D1120" s="12" t="s">
        <v>4491</v>
      </c>
      <c r="E1120" s="12" t="s">
        <v>2341</v>
      </c>
      <c r="F1120" s="12" t="s">
        <v>38</v>
      </c>
      <c r="G1120" s="12" t="s">
        <v>53</v>
      </c>
      <c r="H1120" s="13">
        <v>5000000</v>
      </c>
      <c r="I1120" s="13">
        <v>5000000</v>
      </c>
      <c r="J1120" s="14">
        <f>VLOOKUP(C1120,[1]Hoja1!$C$4:$E$2840,3,0)</f>
        <v>45222.472361111111</v>
      </c>
      <c r="K1120" s="15" t="s">
        <v>54</v>
      </c>
      <c r="L1120" s="16">
        <f>VLOOKUP(C1120,ACTAS!$D:$L,9,FALSE)</f>
        <v>13</v>
      </c>
    </row>
    <row r="1121" spans="1:12" hidden="1">
      <c r="A1121" s="11">
        <v>2356</v>
      </c>
      <c r="B1121" s="12" t="s">
        <v>4492</v>
      </c>
      <c r="C1121" s="12">
        <v>88241416</v>
      </c>
      <c r="D1121" s="12" t="s">
        <v>4493</v>
      </c>
      <c r="E1121" s="12" t="s">
        <v>2341</v>
      </c>
      <c r="F1121" s="12" t="s">
        <v>73</v>
      </c>
      <c r="G1121" s="12" t="s">
        <v>53</v>
      </c>
      <c r="H1121" s="13">
        <v>9500000</v>
      </c>
      <c r="I1121" s="13">
        <v>9500000</v>
      </c>
      <c r="J1121" s="14">
        <f>VLOOKUP(C1121,[1]Hoja1!$C$4:$E$2840,3,0)</f>
        <v>45222.475694444445</v>
      </c>
      <c r="K1121" s="15" t="s">
        <v>45</v>
      </c>
      <c r="L1121" s="16">
        <f>VLOOKUP(C1121,ACTAS!$D:$L,9,FALSE)</f>
        <v>13</v>
      </c>
    </row>
    <row r="1122" spans="1:12" hidden="1">
      <c r="A1122" s="11">
        <v>2357</v>
      </c>
      <c r="B1122" s="12" t="s">
        <v>4494</v>
      </c>
      <c r="C1122" s="12">
        <v>71227896</v>
      </c>
      <c r="D1122" s="12" t="s">
        <v>748</v>
      </c>
      <c r="E1122" s="12" t="s">
        <v>2341</v>
      </c>
      <c r="F1122" s="12" t="s">
        <v>48</v>
      </c>
      <c r="G1122" s="12" t="s">
        <v>53</v>
      </c>
      <c r="H1122" s="13">
        <v>10000000</v>
      </c>
      <c r="I1122" s="13">
        <v>10000000</v>
      </c>
      <c r="J1122" s="14">
        <f>VLOOKUP(C1122,[1]Hoja1!$C$4:$E$2840,3,0)</f>
        <v>45078.358124999999</v>
      </c>
      <c r="K1122" s="15" t="s">
        <v>45</v>
      </c>
      <c r="L1122" s="16">
        <f>VLOOKUP(C1122,ACTAS!$D:$L,9,FALSE)</f>
        <v>15</v>
      </c>
    </row>
    <row r="1123" spans="1:12" hidden="1">
      <c r="A1123" s="11">
        <v>2358</v>
      </c>
      <c r="B1123" s="12" t="s">
        <v>4495</v>
      </c>
      <c r="C1123" s="12">
        <v>80377512</v>
      </c>
      <c r="D1123" s="12" t="s">
        <v>4496</v>
      </c>
      <c r="E1123" s="12" t="s">
        <v>2341</v>
      </c>
      <c r="F1123" s="12" t="s">
        <v>52</v>
      </c>
      <c r="G1123" s="12" t="s">
        <v>53</v>
      </c>
      <c r="H1123" s="13">
        <v>10000000</v>
      </c>
      <c r="I1123" s="13">
        <v>10000000</v>
      </c>
      <c r="J1123" s="14">
        <f>VLOOKUP(C1123,[1]Hoja1!$C$4:$E$2840,3,0)</f>
        <v>45222.477511574078</v>
      </c>
      <c r="K1123" s="15" t="s">
        <v>45</v>
      </c>
      <c r="L1123" s="16">
        <f>VLOOKUP(C1123,ACTAS!$D:$L,9,FALSE)</f>
        <v>13</v>
      </c>
    </row>
    <row r="1124" spans="1:12" hidden="1">
      <c r="A1124" s="11">
        <v>2359</v>
      </c>
      <c r="B1124" s="12" t="s">
        <v>4497</v>
      </c>
      <c r="C1124" s="12">
        <v>1017142820</v>
      </c>
      <c r="D1124" s="12" t="s">
        <v>3865</v>
      </c>
      <c r="E1124" s="12" t="s">
        <v>2341</v>
      </c>
      <c r="F1124" s="12" t="s">
        <v>38</v>
      </c>
      <c r="G1124" s="12" t="s">
        <v>53</v>
      </c>
      <c r="H1124" s="13">
        <v>2000000</v>
      </c>
      <c r="I1124" s="13">
        <v>2000000</v>
      </c>
      <c r="J1124" s="14">
        <f>VLOOKUP(C1124,[1]Hoja1!$C$4:$E$2840,3,0)</f>
        <v>45078.413877314815</v>
      </c>
      <c r="K1124" s="15" t="s">
        <v>54</v>
      </c>
      <c r="L1124" s="16">
        <f>VLOOKUP(C1124,ACTAS!$D:$L,9,FALSE)</f>
        <v>9</v>
      </c>
    </row>
    <row r="1125" spans="1:12" hidden="1">
      <c r="A1125" s="11">
        <v>2360</v>
      </c>
      <c r="B1125" s="12" t="s">
        <v>4498</v>
      </c>
      <c r="C1125" s="12">
        <v>1053824062</v>
      </c>
      <c r="D1125" s="12" t="s">
        <v>4499</v>
      </c>
      <c r="E1125" s="12" t="s">
        <v>2341</v>
      </c>
      <c r="F1125" s="12" t="s">
        <v>130</v>
      </c>
      <c r="G1125" s="12" t="s">
        <v>53</v>
      </c>
      <c r="H1125" s="13">
        <v>6000000</v>
      </c>
      <c r="I1125" s="13">
        <v>6000000</v>
      </c>
      <c r="J1125" s="14">
        <f>VLOOKUP(C1125,[1]Hoja1!$C$4:$E$2840,3,0)</f>
        <v>45222.48096064815</v>
      </c>
      <c r="K1125" s="15" t="s">
        <v>54</v>
      </c>
      <c r="L1125" s="16">
        <f>VLOOKUP(C1125,ACTAS!$D:$L,9,FALSE)</f>
        <v>14</v>
      </c>
    </row>
    <row r="1126" spans="1:12" hidden="1">
      <c r="A1126" s="11">
        <v>2361</v>
      </c>
      <c r="B1126" s="12" t="s">
        <v>4500</v>
      </c>
      <c r="C1126" s="12">
        <v>39457547</v>
      </c>
      <c r="D1126" s="12" t="s">
        <v>4501</v>
      </c>
      <c r="E1126" s="12" t="s">
        <v>2341</v>
      </c>
      <c r="F1126" s="12" t="s">
        <v>59</v>
      </c>
      <c r="G1126" s="12" t="s">
        <v>53</v>
      </c>
      <c r="H1126" s="13">
        <v>10000000</v>
      </c>
      <c r="I1126" s="13">
        <v>10000000</v>
      </c>
      <c r="J1126" s="14">
        <f>VLOOKUP(C1126,[1]Hoja1!$C$4:$E$2840,3,0)</f>
        <v>45222.481064814812</v>
      </c>
      <c r="K1126" s="15" t="s">
        <v>54</v>
      </c>
      <c r="L1126" s="16">
        <f>VLOOKUP(C1126,ACTAS!$D:$L,9,FALSE)</f>
        <v>16</v>
      </c>
    </row>
    <row r="1127" spans="1:12" hidden="1">
      <c r="A1127" s="11">
        <v>2362</v>
      </c>
      <c r="B1127" s="12" t="s">
        <v>4502</v>
      </c>
      <c r="C1127" s="12">
        <v>1053608525</v>
      </c>
      <c r="D1127" s="12" t="s">
        <v>4503</v>
      </c>
      <c r="E1127" s="12" t="s">
        <v>2341</v>
      </c>
      <c r="F1127" s="12" t="s">
        <v>52</v>
      </c>
      <c r="G1127" s="12" t="s">
        <v>53</v>
      </c>
      <c r="H1127" s="13">
        <v>10000000</v>
      </c>
      <c r="I1127" s="13">
        <v>10000000</v>
      </c>
      <c r="J1127" s="14">
        <f>VLOOKUP(C1127,[1]Hoja1!$C$4:$E$2840,3,0)</f>
        <v>45222.486481481479</v>
      </c>
      <c r="K1127" s="15" t="s">
        <v>54</v>
      </c>
      <c r="L1127" s="16">
        <f>VLOOKUP(C1127,ACTAS!$D:$L,9,FALSE)</f>
        <v>14</v>
      </c>
    </row>
    <row r="1128" spans="1:12" hidden="1">
      <c r="A1128" s="11">
        <v>2363</v>
      </c>
      <c r="B1128" s="12" t="s">
        <v>4504</v>
      </c>
      <c r="C1128" s="12">
        <v>1128476179</v>
      </c>
      <c r="D1128" s="12" t="s">
        <v>4505</v>
      </c>
      <c r="E1128" s="12" t="s">
        <v>2341</v>
      </c>
      <c r="F1128" s="12" t="s">
        <v>38</v>
      </c>
      <c r="G1128" s="12" t="s">
        <v>53</v>
      </c>
      <c r="H1128" s="13">
        <v>9000000</v>
      </c>
      <c r="I1128" s="13">
        <v>9000000</v>
      </c>
      <c r="J1128" s="14">
        <f>VLOOKUP(C1128,[1]Hoja1!$C$4:$E$2840,3,0)</f>
        <v>45222.488171296296</v>
      </c>
      <c r="K1128" s="15" t="s">
        <v>54</v>
      </c>
      <c r="L1128" s="16">
        <f>VLOOKUP(C1128,ACTAS!$D:$L,9,FALSE)</f>
        <v>14</v>
      </c>
    </row>
    <row r="1129" spans="1:12" hidden="1">
      <c r="A1129" s="11">
        <v>2364</v>
      </c>
      <c r="B1129" s="12" t="s">
        <v>4506</v>
      </c>
      <c r="C1129" s="12">
        <v>79279461</v>
      </c>
      <c r="D1129" s="12" t="s">
        <v>4507</v>
      </c>
      <c r="E1129" s="12" t="s">
        <v>2341</v>
      </c>
      <c r="F1129" s="12" t="s">
        <v>38</v>
      </c>
      <c r="G1129" s="12" t="s">
        <v>53</v>
      </c>
      <c r="H1129" s="13">
        <v>7000000</v>
      </c>
      <c r="I1129" s="13">
        <v>7000000</v>
      </c>
      <c r="J1129" s="14">
        <f>VLOOKUP(C1129,[1]Hoja1!$C$4:$E$2840,3,0)</f>
        <v>45222.491678240738</v>
      </c>
      <c r="K1129" s="15" t="s">
        <v>45</v>
      </c>
      <c r="L1129" s="16">
        <f>VLOOKUP(C1129,ACTAS!$D:$L,9,FALSE)</f>
        <v>13</v>
      </c>
    </row>
    <row r="1130" spans="1:12" ht="24" hidden="1">
      <c r="A1130" s="11">
        <v>2365</v>
      </c>
      <c r="B1130" s="12" t="s">
        <v>4508</v>
      </c>
      <c r="C1130" s="12">
        <v>98627190</v>
      </c>
      <c r="D1130" s="12" t="s">
        <v>4509</v>
      </c>
      <c r="E1130" s="12" t="s">
        <v>2341</v>
      </c>
      <c r="F1130" s="12" t="s">
        <v>62</v>
      </c>
      <c r="G1130" s="12" t="s">
        <v>106</v>
      </c>
      <c r="H1130" s="13">
        <v>10000000</v>
      </c>
      <c r="I1130" s="13">
        <v>10000000</v>
      </c>
      <c r="J1130" s="14">
        <f>VLOOKUP(C1130,[1]Hoja1!$C$4:$E$2840,3,0)</f>
        <v>45222.498437499999</v>
      </c>
      <c r="K1130" s="15" t="s">
        <v>54</v>
      </c>
      <c r="L1130" s="16">
        <f>VLOOKUP(C1130,ACTAS!$D:$L,9,FALSE)</f>
        <v>13</v>
      </c>
    </row>
    <row r="1131" spans="1:12" hidden="1">
      <c r="A1131" s="11">
        <v>2366</v>
      </c>
      <c r="B1131" s="12" t="s">
        <v>4510</v>
      </c>
      <c r="C1131" s="12">
        <v>80008079</v>
      </c>
      <c r="D1131" s="12" t="s">
        <v>4511</v>
      </c>
      <c r="E1131" s="12" t="s">
        <v>2341</v>
      </c>
      <c r="F1131" s="12" t="s">
        <v>130</v>
      </c>
      <c r="G1131" s="12" t="s">
        <v>53</v>
      </c>
      <c r="H1131" s="13">
        <v>10000000</v>
      </c>
      <c r="I1131" s="13">
        <v>10000000</v>
      </c>
      <c r="J1131" s="14">
        <f>VLOOKUP(C1131,[1]Hoja1!$C$4:$E$2840,3,0)</f>
        <v>45222.505358796298</v>
      </c>
      <c r="K1131" s="15" t="s">
        <v>45</v>
      </c>
      <c r="L1131" s="16">
        <f>VLOOKUP(C1131,ACTAS!$D:$L,9,FALSE)</f>
        <v>12</v>
      </c>
    </row>
    <row r="1132" spans="1:12" hidden="1">
      <c r="A1132" s="11">
        <v>2367</v>
      </c>
      <c r="B1132" s="12" t="s">
        <v>4512</v>
      </c>
      <c r="C1132" s="12">
        <v>79382564</v>
      </c>
      <c r="D1132" s="12" t="s">
        <v>3988</v>
      </c>
      <c r="E1132" s="12" t="s">
        <v>2341</v>
      </c>
      <c r="F1132" s="12" t="s">
        <v>48</v>
      </c>
      <c r="G1132" s="12" t="s">
        <v>44</v>
      </c>
      <c r="H1132" s="13">
        <v>69000000</v>
      </c>
      <c r="I1132" s="13">
        <v>69000000</v>
      </c>
      <c r="J1132" s="14">
        <f>VLOOKUP(C1132,[1]Hoja1!$C$4:$E$2840,3,0)</f>
        <v>45222.380104166667</v>
      </c>
      <c r="K1132" s="15" t="s">
        <v>45</v>
      </c>
      <c r="L1132" s="16">
        <f>VLOOKUP(C1132,ACTAS!$D:$L,9,FALSE)</f>
        <v>12</v>
      </c>
    </row>
    <row r="1133" spans="1:12" hidden="1">
      <c r="A1133" s="11">
        <v>2368</v>
      </c>
      <c r="B1133" s="12" t="s">
        <v>4513</v>
      </c>
      <c r="C1133" s="12">
        <v>37946837</v>
      </c>
      <c r="D1133" s="12" t="s">
        <v>4514</v>
      </c>
      <c r="E1133" s="12" t="s">
        <v>2341</v>
      </c>
      <c r="F1133" s="12" t="s">
        <v>130</v>
      </c>
      <c r="G1133" s="12" t="s">
        <v>44</v>
      </c>
      <c r="H1133" s="13">
        <v>78000000</v>
      </c>
      <c r="I1133" s="13">
        <v>78000000</v>
      </c>
      <c r="J1133" s="14">
        <f>VLOOKUP(C1133,[1]Hoja1!$C$4:$E$2840,3,0)</f>
        <v>45237.379571759258</v>
      </c>
      <c r="K1133" s="15" t="s">
        <v>45</v>
      </c>
      <c r="L1133" s="16">
        <f>VLOOKUP(C1133,ACTAS!$D:$L,9,FALSE)</f>
        <v>15</v>
      </c>
    </row>
    <row r="1134" spans="1:12" hidden="1">
      <c r="A1134" s="11">
        <v>2369</v>
      </c>
      <c r="B1134" s="12" t="s">
        <v>4515</v>
      </c>
      <c r="C1134" s="12">
        <v>79891066</v>
      </c>
      <c r="D1134" s="12" t="s">
        <v>4516</v>
      </c>
      <c r="E1134" s="12" t="s">
        <v>2341</v>
      </c>
      <c r="F1134" s="12" t="s">
        <v>38</v>
      </c>
      <c r="G1134" s="12" t="s">
        <v>44</v>
      </c>
      <c r="H1134" s="13">
        <v>60000000</v>
      </c>
      <c r="I1134" s="13">
        <v>60000000</v>
      </c>
      <c r="J1134" s="14">
        <f>VLOOKUP(C1134,[1]Hoja1!$C$4:$E$2840,3,0)</f>
        <v>45237.379606481481</v>
      </c>
      <c r="K1134" s="15" t="s">
        <v>45</v>
      </c>
      <c r="L1134" s="16">
        <f>VLOOKUP(C1134,ACTAS!$D:$L,9,FALSE)</f>
        <v>15</v>
      </c>
    </row>
    <row r="1135" spans="1:12" hidden="1">
      <c r="A1135" s="11">
        <v>2370</v>
      </c>
      <c r="B1135" s="12" t="s">
        <v>4517</v>
      </c>
      <c r="C1135" s="12">
        <v>74189287</v>
      </c>
      <c r="D1135" s="12" t="s">
        <v>2710</v>
      </c>
      <c r="E1135" s="12" t="s">
        <v>2341</v>
      </c>
      <c r="F1135" s="12" t="s">
        <v>48</v>
      </c>
      <c r="G1135" s="12" t="s">
        <v>44</v>
      </c>
      <c r="H1135" s="13">
        <v>150000000</v>
      </c>
      <c r="I1135" s="13">
        <v>150000000</v>
      </c>
      <c r="J1135" s="14">
        <f>VLOOKUP(C1135,[1]Hoja1!$C$4:$E$2840,3,0)</f>
        <v>44986.642685185187</v>
      </c>
      <c r="K1135" s="15" t="s">
        <v>54</v>
      </c>
      <c r="L1135" s="16">
        <f>VLOOKUP(C1135,ACTAS!$D:$L,9,FALSE)</f>
        <v>3</v>
      </c>
    </row>
    <row r="1136" spans="1:12" ht="24" hidden="1">
      <c r="A1136" s="11">
        <v>2371</v>
      </c>
      <c r="B1136" s="12" t="s">
        <v>4518</v>
      </c>
      <c r="C1136" s="12">
        <v>4291299</v>
      </c>
      <c r="D1136" s="12" t="s">
        <v>4519</v>
      </c>
      <c r="E1136" s="12" t="s">
        <v>2341</v>
      </c>
      <c r="F1136" s="12" t="s">
        <v>38</v>
      </c>
      <c r="G1136" s="12" t="s">
        <v>49</v>
      </c>
      <c r="H1136" s="13">
        <v>63000000</v>
      </c>
      <c r="I1136" s="13">
        <v>63000000</v>
      </c>
      <c r="J1136" s="14">
        <f>VLOOKUP(C1136,[1]Hoja1!$C$4:$E$2840,3,0)</f>
        <v>45237.380370370367</v>
      </c>
      <c r="K1136" s="15" t="s">
        <v>54</v>
      </c>
      <c r="L1136" s="16">
        <f>VLOOKUP(C1136,ACTAS!$D:$L,9,FALSE)</f>
        <v>13</v>
      </c>
    </row>
    <row r="1137" spans="1:12">
      <c r="A1137" s="11">
        <v>2372</v>
      </c>
      <c r="B1137" s="12" t="s">
        <v>4520</v>
      </c>
      <c r="C1137" s="12">
        <v>79904742</v>
      </c>
      <c r="D1137" s="12" t="s">
        <v>4521</v>
      </c>
      <c r="E1137" s="12" t="s">
        <v>2341</v>
      </c>
      <c r="F1137" s="12" t="s">
        <v>59</v>
      </c>
      <c r="G1137" s="12" t="s">
        <v>44</v>
      </c>
      <c r="H1137" s="13">
        <v>80000000</v>
      </c>
      <c r="I1137" s="13">
        <v>80000000</v>
      </c>
      <c r="J1137" s="14">
        <f>VLOOKUP(C1137,[1]Hoja1!$C$4:$E$2840,3,0)</f>
        <v>45237.380555555559</v>
      </c>
      <c r="K1137" s="15" t="s">
        <v>45</v>
      </c>
      <c r="L1137" s="16">
        <f>VLOOKUP(C1137,ACTAS!$D:$L,9,FALSE)</f>
        <v>15</v>
      </c>
    </row>
    <row r="1138" spans="1:12" ht="24" hidden="1">
      <c r="A1138" s="11">
        <v>2373</v>
      </c>
      <c r="B1138" s="12" t="s">
        <v>4522</v>
      </c>
      <c r="C1138" s="12">
        <v>80357494</v>
      </c>
      <c r="D1138" s="12" t="s">
        <v>4523</v>
      </c>
      <c r="E1138" s="12" t="s">
        <v>2341</v>
      </c>
      <c r="F1138" s="12" t="s">
        <v>52</v>
      </c>
      <c r="G1138" s="12" t="s">
        <v>49</v>
      </c>
      <c r="H1138" s="13">
        <v>15000000</v>
      </c>
      <c r="I1138" s="13">
        <v>15000000</v>
      </c>
      <c r="J1138" s="14">
        <f>VLOOKUP(C1138,[1]Hoja1!$C$4:$E$2840,3,0)</f>
        <v>45237.380879629629</v>
      </c>
      <c r="K1138" s="15" t="s">
        <v>54</v>
      </c>
      <c r="L1138" s="16">
        <f>VLOOKUP(C1138,ACTAS!$D:$L,9,FALSE)</f>
        <v>14</v>
      </c>
    </row>
    <row r="1139" spans="1:12" hidden="1">
      <c r="A1139" s="11">
        <v>2374</v>
      </c>
      <c r="B1139" s="12" t="s">
        <v>4524</v>
      </c>
      <c r="C1139" s="12">
        <v>46373280</v>
      </c>
      <c r="D1139" s="12" t="s">
        <v>867</v>
      </c>
      <c r="E1139" s="12" t="s">
        <v>2341</v>
      </c>
      <c r="F1139" s="12" t="s">
        <v>38</v>
      </c>
      <c r="G1139" s="12" t="s">
        <v>44</v>
      </c>
      <c r="H1139" s="13">
        <v>30000000</v>
      </c>
      <c r="I1139" s="13">
        <v>30000000</v>
      </c>
      <c r="J1139" s="14">
        <f>VLOOKUP(C1139,[1]Hoja1!$C$4:$E$2840,3,0)</f>
        <v>45078.370844907404</v>
      </c>
      <c r="K1139" s="15" t="s">
        <v>45</v>
      </c>
      <c r="L1139" s="16">
        <f>VLOOKUP(C1139,ACTAS!$D:$L,9,FALSE)</f>
        <v>15</v>
      </c>
    </row>
    <row r="1140" spans="1:12" hidden="1">
      <c r="A1140" s="11">
        <v>2375</v>
      </c>
      <c r="B1140" s="12" t="s">
        <v>4525</v>
      </c>
      <c r="C1140" s="12">
        <v>80051759</v>
      </c>
      <c r="D1140" s="12" t="s">
        <v>690</v>
      </c>
      <c r="E1140" s="12" t="s">
        <v>2341</v>
      </c>
      <c r="F1140" s="12" t="s">
        <v>59</v>
      </c>
      <c r="G1140" s="12" t="s">
        <v>44</v>
      </c>
      <c r="H1140" s="13">
        <v>100000000</v>
      </c>
      <c r="I1140" s="13">
        <v>100000000</v>
      </c>
      <c r="J1140" s="14">
        <f>VLOOKUP(C1140,[1]Hoja1!$C$4:$E$2840,3,0)</f>
        <v>45078.351585648146</v>
      </c>
      <c r="K1140" s="15" t="s">
        <v>45</v>
      </c>
      <c r="L1140" s="16">
        <f>VLOOKUP(C1140,ACTAS!$D:$L,9,FALSE)</f>
        <v>15</v>
      </c>
    </row>
    <row r="1141" spans="1:12" hidden="1">
      <c r="A1141" s="11">
        <v>2376</v>
      </c>
      <c r="B1141" s="12" t="s">
        <v>4526</v>
      </c>
      <c r="C1141" s="12">
        <v>52096499</v>
      </c>
      <c r="D1141" s="12" t="s">
        <v>1271</v>
      </c>
      <c r="E1141" s="12" t="s">
        <v>2341</v>
      </c>
      <c r="F1141" s="12" t="s">
        <v>62</v>
      </c>
      <c r="G1141" s="12" t="s">
        <v>44</v>
      </c>
      <c r="H1141" s="13">
        <v>45000000</v>
      </c>
      <c r="I1141" s="13">
        <v>45000000</v>
      </c>
      <c r="J1141" s="14">
        <f>VLOOKUP(C1141,[1]Hoja1!$C$4:$E$2840,3,0)</f>
        <v>45222.393310185187</v>
      </c>
      <c r="K1141" s="15" t="s">
        <v>45</v>
      </c>
      <c r="L1141" s="16">
        <f>VLOOKUP(C1141,ACTAS!$D:$L,9,FALSE)</f>
        <v>15</v>
      </c>
    </row>
    <row r="1142" spans="1:12" hidden="1">
      <c r="A1142" s="11">
        <v>2377</v>
      </c>
      <c r="B1142" s="12" t="s">
        <v>4527</v>
      </c>
      <c r="C1142" s="12">
        <v>79308838</v>
      </c>
      <c r="D1142" s="12" t="s">
        <v>4528</v>
      </c>
      <c r="E1142" s="12" t="s">
        <v>2341</v>
      </c>
      <c r="F1142" s="12" t="s">
        <v>62</v>
      </c>
      <c r="G1142" s="12" t="s">
        <v>44</v>
      </c>
      <c r="H1142" s="13">
        <v>38000000</v>
      </c>
      <c r="I1142" s="13">
        <v>38000000</v>
      </c>
      <c r="J1142" s="14">
        <f>VLOOKUP(C1142,[1]Hoja1!$C$4:$E$2840,3,0)</f>
        <v>45237.381319444445</v>
      </c>
      <c r="K1142" s="15" t="s">
        <v>45</v>
      </c>
      <c r="L1142" s="16">
        <f>VLOOKUP(C1142,ACTAS!$D:$L,9,FALSE)</f>
        <v>15</v>
      </c>
    </row>
    <row r="1143" spans="1:12" hidden="1">
      <c r="A1143" s="11">
        <v>2378</v>
      </c>
      <c r="B1143" s="12" t="s">
        <v>4529</v>
      </c>
      <c r="C1143" s="12">
        <v>39533827</v>
      </c>
      <c r="D1143" s="12" t="s">
        <v>4530</v>
      </c>
      <c r="E1143" s="12" t="s">
        <v>2341</v>
      </c>
      <c r="F1143" s="12" t="s">
        <v>38</v>
      </c>
      <c r="G1143" s="12" t="s">
        <v>44</v>
      </c>
      <c r="H1143" s="13">
        <v>100000000</v>
      </c>
      <c r="I1143" s="13">
        <v>100000000</v>
      </c>
      <c r="J1143" s="14">
        <f>VLOOKUP(C1143,[1]Hoja1!$C$4:$E$2840,3,0)</f>
        <v>45237.381481481483</v>
      </c>
      <c r="K1143" s="15" t="s">
        <v>45</v>
      </c>
      <c r="L1143" s="16">
        <f>VLOOKUP(C1143,ACTAS!$D:$L,9,FALSE)</f>
        <v>15</v>
      </c>
    </row>
    <row r="1144" spans="1:12" hidden="1">
      <c r="A1144" s="11">
        <v>2379</v>
      </c>
      <c r="B1144" s="12" t="s">
        <v>4531</v>
      </c>
      <c r="C1144" s="12">
        <v>3174325</v>
      </c>
      <c r="D1144" s="12" t="s">
        <v>4006</v>
      </c>
      <c r="E1144" s="12" t="s">
        <v>2341</v>
      </c>
      <c r="F1144" s="12" t="s">
        <v>59</v>
      </c>
      <c r="G1144" s="12" t="s">
        <v>44</v>
      </c>
      <c r="H1144" s="13">
        <v>62000000</v>
      </c>
      <c r="I1144" s="13">
        <v>62000000</v>
      </c>
      <c r="J1144" s="14">
        <f>VLOOKUP(C1144,[1]Hoja1!$C$4:$E$2840,3,0)</f>
        <v>45222.382268518515</v>
      </c>
      <c r="K1144" s="15" t="s">
        <v>45</v>
      </c>
      <c r="L1144" s="16">
        <f>VLOOKUP(C1144,ACTAS!$D:$L,9,FALSE)</f>
        <v>12</v>
      </c>
    </row>
    <row r="1145" spans="1:12" ht="24" hidden="1">
      <c r="A1145" s="11">
        <v>2380</v>
      </c>
      <c r="B1145" s="12" t="s">
        <v>4532</v>
      </c>
      <c r="C1145" s="12">
        <v>10772237</v>
      </c>
      <c r="D1145" s="12" t="s">
        <v>1350</v>
      </c>
      <c r="E1145" s="12" t="s">
        <v>2341</v>
      </c>
      <c r="F1145" s="12" t="s">
        <v>38</v>
      </c>
      <c r="G1145" s="12" t="s">
        <v>49</v>
      </c>
      <c r="H1145" s="13">
        <v>110000000</v>
      </c>
      <c r="I1145" s="13">
        <v>110000000</v>
      </c>
      <c r="J1145" s="14">
        <f>VLOOKUP(C1145,[1]Hoja1!$C$4:$E$2840,3,0)</f>
        <v>45222.408587962964</v>
      </c>
      <c r="K1145" s="15" t="s">
        <v>54</v>
      </c>
      <c r="L1145" s="16">
        <f>VLOOKUP(C1145,ACTAS!$D:$L,9,FALSE)</f>
        <v>15</v>
      </c>
    </row>
    <row r="1146" spans="1:12" hidden="1">
      <c r="A1146" s="11">
        <v>2381</v>
      </c>
      <c r="B1146" s="12" t="s">
        <v>4533</v>
      </c>
      <c r="C1146" s="12">
        <v>19089256</v>
      </c>
      <c r="D1146" s="12" t="s">
        <v>4534</v>
      </c>
      <c r="E1146" s="12" t="s">
        <v>2341</v>
      </c>
      <c r="F1146" s="12" t="s">
        <v>59</v>
      </c>
      <c r="G1146" s="12" t="s">
        <v>44</v>
      </c>
      <c r="H1146" s="13">
        <v>38000000</v>
      </c>
      <c r="I1146" s="13">
        <v>38000000</v>
      </c>
      <c r="J1146" s="14">
        <f>VLOOKUP(C1146,[1]Hoja1!$C$4:$E$2840,3,0)</f>
        <v>45237.381782407407</v>
      </c>
      <c r="K1146" s="15" t="s">
        <v>45</v>
      </c>
      <c r="L1146" s="16">
        <f>VLOOKUP(C1146,ACTAS!$D:$L,9,FALSE)</f>
        <v>15</v>
      </c>
    </row>
    <row r="1147" spans="1:12" ht="24" hidden="1">
      <c r="A1147" s="11">
        <v>2382</v>
      </c>
      <c r="B1147" s="12" t="s">
        <v>4535</v>
      </c>
      <c r="C1147" s="12">
        <v>80000751</v>
      </c>
      <c r="D1147" s="12" t="s">
        <v>4536</v>
      </c>
      <c r="E1147" s="12" t="s">
        <v>2341</v>
      </c>
      <c r="F1147" s="12" t="s">
        <v>48</v>
      </c>
      <c r="G1147" s="12" t="s">
        <v>49</v>
      </c>
      <c r="H1147" s="13">
        <v>54000000</v>
      </c>
      <c r="I1147" s="13">
        <v>54000000</v>
      </c>
      <c r="J1147" s="14">
        <f>VLOOKUP(C1147,[1]Hoja1!$C$4:$E$2840,3,0)</f>
        <v>45237.381979166668</v>
      </c>
      <c r="K1147" s="15" t="s">
        <v>54</v>
      </c>
      <c r="L1147" s="16">
        <f>VLOOKUP(C1147,ACTAS!$D:$L,9,FALSE)</f>
        <v>14</v>
      </c>
    </row>
    <row r="1148" spans="1:12" hidden="1">
      <c r="A1148" s="11">
        <v>2383</v>
      </c>
      <c r="B1148" s="12" t="s">
        <v>4537</v>
      </c>
      <c r="C1148" s="12">
        <v>1010101540</v>
      </c>
      <c r="D1148" s="12" t="s">
        <v>4538</v>
      </c>
      <c r="E1148" s="12" t="s">
        <v>2341</v>
      </c>
      <c r="F1148" s="12" t="s">
        <v>38</v>
      </c>
      <c r="G1148" s="12" t="s">
        <v>44</v>
      </c>
      <c r="H1148" s="13">
        <v>27000000</v>
      </c>
      <c r="I1148" s="13">
        <v>27000000</v>
      </c>
      <c r="J1148" s="14">
        <f>VLOOKUP(C1148,[1]Hoja1!$C$4:$E$2840,3,0)</f>
        <v>45237.382025462961</v>
      </c>
      <c r="K1148" s="15" t="s">
        <v>54</v>
      </c>
      <c r="L1148" s="16">
        <f>VLOOKUP(C1148,ACTAS!$D:$L,9,FALSE)</f>
        <v>16</v>
      </c>
    </row>
    <row r="1149" spans="1:12" hidden="1">
      <c r="A1149" s="11">
        <v>2384</v>
      </c>
      <c r="B1149" s="12" t="s">
        <v>4539</v>
      </c>
      <c r="C1149" s="12">
        <v>52337363</v>
      </c>
      <c r="D1149" s="12" t="s">
        <v>4540</v>
      </c>
      <c r="E1149" s="12" t="s">
        <v>2341</v>
      </c>
      <c r="F1149" s="12" t="s">
        <v>52</v>
      </c>
      <c r="G1149" s="12" t="s">
        <v>44</v>
      </c>
      <c r="H1149" s="13">
        <v>100000000</v>
      </c>
      <c r="I1149" s="13">
        <v>100000000</v>
      </c>
      <c r="J1149" s="14">
        <f>VLOOKUP(C1149,[1]Hoja1!$C$4:$E$2840,3,0)</f>
        <v>45237.382141203707</v>
      </c>
      <c r="K1149" s="15" t="s">
        <v>45</v>
      </c>
      <c r="L1149" s="16">
        <f>VLOOKUP(C1149,ACTAS!$D:$L,9,FALSE)</f>
        <v>15</v>
      </c>
    </row>
    <row r="1150" spans="1:12" hidden="1">
      <c r="A1150" s="11">
        <v>2385</v>
      </c>
      <c r="B1150" s="12" t="s">
        <v>4541</v>
      </c>
      <c r="C1150" s="12">
        <v>13508430</v>
      </c>
      <c r="D1150" s="12" t="s">
        <v>952</v>
      </c>
      <c r="E1150" s="12" t="s">
        <v>2341</v>
      </c>
      <c r="F1150" s="12" t="s">
        <v>38</v>
      </c>
      <c r="G1150" s="12" t="s">
        <v>44</v>
      </c>
      <c r="H1150" s="13">
        <v>70000000</v>
      </c>
      <c r="I1150" s="13">
        <v>70000000</v>
      </c>
      <c r="J1150" s="14">
        <f>VLOOKUP(C1150,[1]Hoja1!$C$4:$E$2840,3,0)</f>
        <v>45078.383194444446</v>
      </c>
      <c r="K1150" s="15" t="s">
        <v>45</v>
      </c>
      <c r="L1150" s="16">
        <f>VLOOKUP(C1150,ACTAS!$D:$L,9,FALSE)</f>
        <v>15</v>
      </c>
    </row>
    <row r="1151" spans="1:12">
      <c r="A1151" s="11">
        <v>2386</v>
      </c>
      <c r="B1151" s="12" t="s">
        <v>4542</v>
      </c>
      <c r="C1151" s="12">
        <v>52314797</v>
      </c>
      <c r="D1151" s="12" t="s">
        <v>4543</v>
      </c>
      <c r="E1151" s="12" t="s">
        <v>2341</v>
      </c>
      <c r="F1151" s="12" t="s">
        <v>59</v>
      </c>
      <c r="G1151" s="12" t="s">
        <v>44</v>
      </c>
      <c r="H1151" s="13">
        <v>80000000</v>
      </c>
      <c r="I1151" s="13">
        <v>80000000</v>
      </c>
      <c r="J1151" s="14">
        <f>VLOOKUP(C1151,[1]Hoja1!$C$4:$E$2840,3,0)</f>
        <v>45237.382384259261</v>
      </c>
      <c r="K1151" s="15" t="s">
        <v>45</v>
      </c>
      <c r="L1151" s="16">
        <f>VLOOKUP(C1151,ACTAS!$D:$L,9,FALSE)</f>
        <v>15</v>
      </c>
    </row>
    <row r="1152" spans="1:12" hidden="1">
      <c r="A1152" s="11">
        <v>2387</v>
      </c>
      <c r="B1152" s="12" t="s">
        <v>4544</v>
      </c>
      <c r="C1152" s="12">
        <v>6244987</v>
      </c>
      <c r="D1152" s="12" t="s">
        <v>570</v>
      </c>
      <c r="E1152" s="12" t="s">
        <v>2341</v>
      </c>
      <c r="F1152" s="12" t="s">
        <v>52</v>
      </c>
      <c r="G1152" s="12" t="s">
        <v>44</v>
      </c>
      <c r="H1152" s="13">
        <v>25000000</v>
      </c>
      <c r="I1152" s="13">
        <v>25000000</v>
      </c>
      <c r="J1152" s="14">
        <f>VLOOKUP(C1152,[1]Hoja1!$C$4:$E$2840,3,0)</f>
        <v>45078.324988425928</v>
      </c>
      <c r="K1152" s="15" t="s">
        <v>45</v>
      </c>
      <c r="L1152" s="16">
        <f>VLOOKUP(C1152,ACTAS!$D:$L,9,FALSE)</f>
        <v>15</v>
      </c>
    </row>
    <row r="1153" spans="1:12" ht="24" hidden="1">
      <c r="A1153" s="11">
        <v>2388</v>
      </c>
      <c r="B1153" s="12" t="s">
        <v>4545</v>
      </c>
      <c r="C1153" s="12">
        <v>94480570</v>
      </c>
      <c r="D1153" s="12" t="s">
        <v>594</v>
      </c>
      <c r="E1153" s="12" t="s">
        <v>2341</v>
      </c>
      <c r="F1153" s="12" t="s">
        <v>38</v>
      </c>
      <c r="G1153" s="12" t="s">
        <v>49</v>
      </c>
      <c r="H1153" s="13">
        <v>75000000</v>
      </c>
      <c r="I1153" s="13">
        <v>75000000</v>
      </c>
      <c r="J1153" s="14">
        <f>VLOOKUP(C1153,[1]Hoja1!$C$4:$E$2840,3,0)</f>
        <v>45078.340219907404</v>
      </c>
      <c r="K1153" s="15" t="s">
        <v>54</v>
      </c>
      <c r="L1153" s="16">
        <f>VLOOKUP(C1153,ACTAS!$D:$L,9,FALSE)</f>
        <v>14</v>
      </c>
    </row>
    <row r="1154" spans="1:12" hidden="1">
      <c r="A1154" s="11">
        <v>2389</v>
      </c>
      <c r="B1154" s="12" t="s">
        <v>4546</v>
      </c>
      <c r="C1154" s="12">
        <v>1093769163</v>
      </c>
      <c r="D1154" s="12" t="s">
        <v>586</v>
      </c>
      <c r="E1154" s="12" t="s">
        <v>2341</v>
      </c>
      <c r="F1154" s="12" t="s">
        <v>59</v>
      </c>
      <c r="G1154" s="12" t="s">
        <v>44</v>
      </c>
      <c r="H1154" s="13">
        <v>68000000</v>
      </c>
      <c r="I1154" s="13">
        <v>68000000</v>
      </c>
      <c r="J1154" s="14">
        <f>VLOOKUP(C1154,[1]Hoja1!$C$4:$E$2840,3,0)</f>
        <v>45078.337187500001</v>
      </c>
      <c r="K1154" s="15" t="s">
        <v>54</v>
      </c>
      <c r="L1154" s="16">
        <f>VLOOKUP(C1154,ACTAS!$D:$L,9,FALSE)</f>
        <v>14</v>
      </c>
    </row>
    <row r="1155" spans="1:12" ht="24">
      <c r="A1155" s="11">
        <v>2390</v>
      </c>
      <c r="B1155" s="12" t="s">
        <v>4547</v>
      </c>
      <c r="C1155" s="12">
        <v>80764291</v>
      </c>
      <c r="D1155" s="12" t="s">
        <v>1418</v>
      </c>
      <c r="E1155" s="12" t="s">
        <v>2341</v>
      </c>
      <c r="F1155" s="12" t="s">
        <v>59</v>
      </c>
      <c r="G1155" s="12" t="s">
        <v>49</v>
      </c>
      <c r="H1155" s="13">
        <v>80000000</v>
      </c>
      <c r="I1155" s="13">
        <v>80000000</v>
      </c>
      <c r="J1155" s="14">
        <f>VLOOKUP(C1155,[1]Hoja1!$C$4:$E$2840,3,0)</f>
        <v>45222.422673611109</v>
      </c>
      <c r="K1155" s="15" t="s">
        <v>54</v>
      </c>
      <c r="L1155" s="16">
        <f>VLOOKUP(C1155,ACTAS!$D:$L,9,FALSE)</f>
        <v>13</v>
      </c>
    </row>
    <row r="1156" spans="1:12" hidden="1">
      <c r="A1156" s="11">
        <v>2391</v>
      </c>
      <c r="B1156" s="12" t="s">
        <v>4548</v>
      </c>
      <c r="C1156" s="12">
        <v>19425319</v>
      </c>
      <c r="D1156" s="12" t="s">
        <v>4549</v>
      </c>
      <c r="E1156" s="12" t="s">
        <v>2341</v>
      </c>
      <c r="F1156" s="12" t="s">
        <v>130</v>
      </c>
      <c r="G1156" s="12" t="s">
        <v>44</v>
      </c>
      <c r="H1156" s="13">
        <v>16000000</v>
      </c>
      <c r="I1156" s="13">
        <v>16000000</v>
      </c>
      <c r="J1156" s="14">
        <f>VLOOKUP(C1156,[1]Hoja1!$C$4:$E$2840,3,0)</f>
        <v>45237.382916666669</v>
      </c>
      <c r="K1156" s="15" t="s">
        <v>45</v>
      </c>
      <c r="L1156" s="16">
        <f>VLOOKUP(C1156,ACTAS!$D:$L,9,FALSE)</f>
        <v>15</v>
      </c>
    </row>
    <row r="1157" spans="1:12" hidden="1">
      <c r="A1157" s="11">
        <v>2392</v>
      </c>
      <c r="B1157" s="12" t="s">
        <v>4550</v>
      </c>
      <c r="C1157" s="12">
        <v>5887486</v>
      </c>
      <c r="D1157" s="12" t="s">
        <v>4551</v>
      </c>
      <c r="E1157" s="12" t="s">
        <v>2341</v>
      </c>
      <c r="F1157" s="12" t="s">
        <v>59</v>
      </c>
      <c r="G1157" s="12" t="s">
        <v>44</v>
      </c>
      <c r="H1157" s="13">
        <v>30000000</v>
      </c>
      <c r="I1157" s="13">
        <v>30000000</v>
      </c>
      <c r="J1157" s="14">
        <f>VLOOKUP(C1157,[1]Hoja1!$C$4:$E$2840,3,0)</f>
        <v>45237.383009259262</v>
      </c>
      <c r="K1157" s="15" t="s">
        <v>84</v>
      </c>
      <c r="L1157" s="16">
        <f>VLOOKUP(C1157,ACTAS!$D:$L,9,FALSE)</f>
        <v>15</v>
      </c>
    </row>
    <row r="1158" spans="1:12" ht="24" hidden="1">
      <c r="A1158" s="11">
        <v>2393</v>
      </c>
      <c r="B1158" s="12" t="s">
        <v>4552</v>
      </c>
      <c r="C1158" s="12">
        <v>80110930</v>
      </c>
      <c r="D1158" s="12" t="s">
        <v>4553</v>
      </c>
      <c r="E1158" s="12" t="s">
        <v>2341</v>
      </c>
      <c r="F1158" s="12" t="s">
        <v>48</v>
      </c>
      <c r="G1158" s="12" t="s">
        <v>49</v>
      </c>
      <c r="H1158" s="13">
        <v>115000000</v>
      </c>
      <c r="I1158" s="13">
        <v>115000000</v>
      </c>
      <c r="J1158" s="14">
        <f>VLOOKUP(C1158,[1]Hoja1!$C$4:$E$2840,3,0)</f>
        <v>45237.383043981485</v>
      </c>
      <c r="K1158" s="15" t="s">
        <v>54</v>
      </c>
      <c r="L1158" s="16">
        <f>VLOOKUP(C1158,ACTAS!$D:$L,9,FALSE)</f>
        <v>14</v>
      </c>
    </row>
    <row r="1159" spans="1:12" hidden="1">
      <c r="A1159" s="11">
        <v>2394</v>
      </c>
      <c r="B1159" s="12" t="s">
        <v>4554</v>
      </c>
      <c r="C1159" s="12">
        <v>4236685</v>
      </c>
      <c r="D1159" s="12" t="s">
        <v>1234</v>
      </c>
      <c r="E1159" s="12" t="s">
        <v>2341</v>
      </c>
      <c r="F1159" s="12" t="s">
        <v>59</v>
      </c>
      <c r="G1159" s="12" t="s">
        <v>44</v>
      </c>
      <c r="H1159" s="13">
        <v>35000000</v>
      </c>
      <c r="I1159" s="13">
        <v>35000000</v>
      </c>
      <c r="J1159" s="14">
        <f>VLOOKUP(C1159,[1]Hoja1!$C$4:$E$2840,3,0)</f>
        <v>45222.385821759257</v>
      </c>
      <c r="K1159" s="15" t="s">
        <v>45</v>
      </c>
      <c r="L1159" s="16">
        <f>VLOOKUP(C1159,ACTAS!$D:$L,9,FALSE)</f>
        <v>15</v>
      </c>
    </row>
    <row r="1160" spans="1:12" hidden="1">
      <c r="A1160" s="11">
        <v>2395</v>
      </c>
      <c r="B1160" s="12" t="s">
        <v>4555</v>
      </c>
      <c r="C1160" s="12">
        <v>79714595</v>
      </c>
      <c r="D1160" s="12" t="s">
        <v>1514</v>
      </c>
      <c r="E1160" s="12" t="s">
        <v>2341</v>
      </c>
      <c r="F1160" s="12" t="s">
        <v>38</v>
      </c>
      <c r="G1160" s="12" t="s">
        <v>44</v>
      </c>
      <c r="H1160" s="13">
        <v>36000000</v>
      </c>
      <c r="I1160" s="13">
        <v>36000000</v>
      </c>
      <c r="J1160" s="14">
        <f>VLOOKUP(C1160,[1]Hoja1!$C$4:$E$2840,3,0)</f>
        <v>45222.454861111109</v>
      </c>
      <c r="K1160" s="15" t="s">
        <v>45</v>
      </c>
      <c r="L1160" s="16">
        <f>VLOOKUP(C1160,ACTAS!$D:$L,9,FALSE)</f>
        <v>15</v>
      </c>
    </row>
    <row r="1161" spans="1:12" hidden="1">
      <c r="A1161" s="11">
        <v>2396</v>
      </c>
      <c r="B1161" s="12" t="s">
        <v>4556</v>
      </c>
      <c r="C1161" s="12">
        <v>7186480</v>
      </c>
      <c r="D1161" s="12" t="s">
        <v>203</v>
      </c>
      <c r="E1161" s="12" t="s">
        <v>2341</v>
      </c>
      <c r="F1161" s="12" t="s">
        <v>59</v>
      </c>
      <c r="G1161" s="12" t="s">
        <v>44</v>
      </c>
      <c r="H1161" s="13">
        <v>109000000</v>
      </c>
      <c r="I1161" s="13">
        <v>109000000</v>
      </c>
      <c r="J1161" s="14">
        <f>VLOOKUP(C1161,[1]Hoja1!$C$4:$E$2840,3,0)</f>
        <v>44986.665763888886</v>
      </c>
      <c r="K1161" s="15" t="s">
        <v>54</v>
      </c>
      <c r="L1161" s="16">
        <f>VLOOKUP(C1161,ACTAS!$D:$L,9,FALSE)</f>
        <v>14</v>
      </c>
    </row>
    <row r="1162" spans="1:12" hidden="1">
      <c r="A1162" s="11">
        <v>2397</v>
      </c>
      <c r="B1162" s="12" t="s">
        <v>4557</v>
      </c>
      <c r="C1162" s="12">
        <v>52013118</v>
      </c>
      <c r="D1162" s="12" t="s">
        <v>4558</v>
      </c>
      <c r="E1162" s="12" t="s">
        <v>2341</v>
      </c>
      <c r="F1162" s="12" t="s">
        <v>59</v>
      </c>
      <c r="G1162" s="12" t="s">
        <v>44</v>
      </c>
      <c r="H1162" s="13">
        <v>45000000</v>
      </c>
      <c r="I1162" s="13">
        <v>45000000</v>
      </c>
      <c r="J1162" s="14">
        <f>VLOOKUP(C1162,[1]Hoja1!$C$4:$E$2840,3,0)</f>
        <v>45237.383576388886</v>
      </c>
      <c r="K1162" s="15" t="s">
        <v>45</v>
      </c>
      <c r="L1162" s="16">
        <f>VLOOKUP(C1162,ACTAS!$D:$L,9,FALSE)</f>
        <v>15</v>
      </c>
    </row>
    <row r="1163" spans="1:12" hidden="1">
      <c r="A1163" s="11">
        <v>2398</v>
      </c>
      <c r="B1163" s="12" t="s">
        <v>4559</v>
      </c>
      <c r="C1163" s="12">
        <v>5694274</v>
      </c>
      <c r="D1163" s="12" t="s">
        <v>4560</v>
      </c>
      <c r="E1163" s="12" t="s">
        <v>2341</v>
      </c>
      <c r="F1163" s="12" t="s">
        <v>52</v>
      </c>
      <c r="G1163" s="12" t="s">
        <v>44</v>
      </c>
      <c r="H1163" s="13">
        <v>55000000</v>
      </c>
      <c r="I1163" s="13">
        <v>55000000</v>
      </c>
      <c r="J1163" s="14">
        <f>VLOOKUP(C1163,[1]Hoja1!$C$4:$E$2840,3,0)</f>
        <v>45237.383576388886</v>
      </c>
      <c r="K1163" s="15" t="s">
        <v>45</v>
      </c>
      <c r="L1163" s="16">
        <f>VLOOKUP(C1163,ACTAS!$D:$L,9,FALSE)</f>
        <v>15</v>
      </c>
    </row>
    <row r="1164" spans="1:12" ht="24" hidden="1">
      <c r="A1164" s="11">
        <v>2399</v>
      </c>
      <c r="B1164" s="12" t="s">
        <v>4561</v>
      </c>
      <c r="C1164" s="12">
        <v>79959671</v>
      </c>
      <c r="D1164" s="12" t="s">
        <v>1261</v>
      </c>
      <c r="E1164" s="12" t="s">
        <v>2341</v>
      </c>
      <c r="F1164" s="12" t="s">
        <v>38</v>
      </c>
      <c r="G1164" s="12" t="s">
        <v>49</v>
      </c>
      <c r="H1164" s="13">
        <v>45000000</v>
      </c>
      <c r="I1164" s="13">
        <v>45000000</v>
      </c>
      <c r="J1164" s="14">
        <f>VLOOKUP(C1164,[1]Hoja1!$C$4:$E$2840,3,0)</f>
        <v>45078.372523148151</v>
      </c>
      <c r="K1164" s="15" t="s">
        <v>54</v>
      </c>
      <c r="L1164" s="16">
        <f>VLOOKUP(C1164,ACTAS!$D:$L,9,FALSE)</f>
        <v>10</v>
      </c>
    </row>
    <row r="1165" spans="1:12" hidden="1">
      <c r="A1165" s="11">
        <v>2400</v>
      </c>
      <c r="B1165" s="12" t="s">
        <v>4562</v>
      </c>
      <c r="C1165" s="12">
        <v>52550831</v>
      </c>
      <c r="D1165" s="12" t="s">
        <v>658</v>
      </c>
      <c r="E1165" s="12" t="s">
        <v>2341</v>
      </c>
      <c r="F1165" s="12" t="s">
        <v>62</v>
      </c>
      <c r="G1165" s="12" t="s">
        <v>44</v>
      </c>
      <c r="H1165" s="13">
        <v>50000000</v>
      </c>
      <c r="I1165" s="13">
        <v>50000000</v>
      </c>
      <c r="J1165" s="14">
        <f>VLOOKUP(C1165,[1]Hoja1!$C$4:$E$2840,3,0)</f>
        <v>45078.34820601852</v>
      </c>
      <c r="K1165" s="15" t="s">
        <v>84</v>
      </c>
      <c r="L1165" s="16">
        <f>VLOOKUP(C1165,ACTAS!$D:$L,9,FALSE)</f>
        <v>15</v>
      </c>
    </row>
    <row r="1166" spans="1:12" hidden="1">
      <c r="A1166" s="11">
        <v>2401</v>
      </c>
      <c r="B1166" s="12" t="s">
        <v>4563</v>
      </c>
      <c r="C1166" s="12">
        <v>1055226558</v>
      </c>
      <c r="D1166" s="12" t="s">
        <v>4564</v>
      </c>
      <c r="E1166" s="12" t="s">
        <v>2341</v>
      </c>
      <c r="F1166" s="12" t="s">
        <v>59</v>
      </c>
      <c r="G1166" s="12" t="s">
        <v>44</v>
      </c>
      <c r="H1166" s="13">
        <v>53000000</v>
      </c>
      <c r="I1166" s="13">
        <v>53000000</v>
      </c>
      <c r="J1166" s="14">
        <f>VLOOKUP(C1166,[1]Hoja1!$C$4:$E$2840,3,0)</f>
        <v>45237.383761574078</v>
      </c>
      <c r="K1166" s="15" t="s">
        <v>54</v>
      </c>
      <c r="L1166" s="16">
        <f>VLOOKUP(C1166,ACTAS!$D:$L,9,FALSE)</f>
        <v>15</v>
      </c>
    </row>
    <row r="1167" spans="1:12" ht="24" hidden="1">
      <c r="A1167" s="11">
        <v>2402</v>
      </c>
      <c r="B1167" s="12" t="s">
        <v>4565</v>
      </c>
      <c r="C1167" s="12">
        <v>16925112</v>
      </c>
      <c r="D1167" s="12" t="s">
        <v>1257</v>
      </c>
      <c r="E1167" s="12" t="s">
        <v>2341</v>
      </c>
      <c r="F1167" s="12" t="s">
        <v>59</v>
      </c>
      <c r="G1167" s="12" t="s">
        <v>49</v>
      </c>
      <c r="H1167" s="13">
        <v>74000000</v>
      </c>
      <c r="I1167" s="13">
        <v>74000000</v>
      </c>
      <c r="J1167" s="14">
        <f>VLOOKUP(C1167,[1]Hoja1!$C$4:$E$2840,3,0)</f>
        <v>45222.391851851855</v>
      </c>
      <c r="K1167" s="15" t="s">
        <v>54</v>
      </c>
      <c r="L1167" s="16">
        <f>VLOOKUP(C1167,ACTAS!$D:$L,9,FALSE)</f>
        <v>14</v>
      </c>
    </row>
    <row r="1168" spans="1:12" ht="24" hidden="1">
      <c r="A1168" s="11">
        <v>2403</v>
      </c>
      <c r="B1168" s="12" t="s">
        <v>4566</v>
      </c>
      <c r="C1168" s="12">
        <v>88214971</v>
      </c>
      <c r="D1168" s="12" t="s">
        <v>1334</v>
      </c>
      <c r="E1168" s="12" t="s">
        <v>2341</v>
      </c>
      <c r="F1168" s="12" t="s">
        <v>59</v>
      </c>
      <c r="G1168" s="12" t="s">
        <v>49</v>
      </c>
      <c r="H1168" s="13">
        <v>145000000</v>
      </c>
      <c r="I1168" s="13">
        <v>145000000</v>
      </c>
      <c r="J1168" s="14">
        <f>VLOOKUP(C1168,[1]Hoja1!$C$4:$E$2840,3,0)</f>
        <v>45222.406064814815</v>
      </c>
      <c r="K1168" s="15" t="s">
        <v>54</v>
      </c>
      <c r="L1168" s="16">
        <f>VLOOKUP(C1168,ACTAS!$D:$L,9,FALSE)</f>
        <v>13</v>
      </c>
    </row>
    <row r="1169" spans="1:12" hidden="1">
      <c r="A1169" s="11">
        <v>2404</v>
      </c>
      <c r="B1169" s="12" t="s">
        <v>4567</v>
      </c>
      <c r="C1169" s="12">
        <v>51691110</v>
      </c>
      <c r="D1169" s="12" t="s">
        <v>4568</v>
      </c>
      <c r="E1169" s="12" t="s">
        <v>2341</v>
      </c>
      <c r="F1169" s="12" t="s">
        <v>59</v>
      </c>
      <c r="G1169" s="12" t="s">
        <v>44</v>
      </c>
      <c r="H1169" s="13">
        <v>150000000</v>
      </c>
      <c r="I1169" s="13">
        <v>150000000</v>
      </c>
      <c r="J1169" s="14">
        <f>VLOOKUP(C1169,[1]Hoja1!$C$4:$E$2840,3,0)</f>
        <v>45237.383912037039</v>
      </c>
      <c r="K1169" s="15" t="s">
        <v>45</v>
      </c>
      <c r="L1169" s="16">
        <f>VLOOKUP(C1169,ACTAS!$D:$L,9,FALSE)</f>
        <v>16</v>
      </c>
    </row>
    <row r="1170" spans="1:12" hidden="1">
      <c r="A1170" s="11">
        <v>2405</v>
      </c>
      <c r="B1170" s="12" t="s">
        <v>4569</v>
      </c>
      <c r="C1170" s="12">
        <v>80059863</v>
      </c>
      <c r="D1170" s="12" t="s">
        <v>4570</v>
      </c>
      <c r="E1170" s="12" t="s">
        <v>2341</v>
      </c>
      <c r="F1170" s="12" t="s">
        <v>38</v>
      </c>
      <c r="G1170" s="12" t="s">
        <v>44</v>
      </c>
      <c r="H1170" s="13">
        <v>60000000</v>
      </c>
      <c r="I1170" s="13">
        <v>60000000</v>
      </c>
      <c r="J1170" s="14">
        <f>VLOOKUP(C1170,[1]Hoja1!$C$4:$E$2840,3,0)</f>
        <v>45237.384062500001</v>
      </c>
      <c r="K1170" s="15" t="s">
        <v>54</v>
      </c>
      <c r="L1170" s="16">
        <f>VLOOKUP(C1170,ACTAS!$D:$L,9,FALSE)</f>
        <v>14</v>
      </c>
    </row>
    <row r="1171" spans="1:12" hidden="1">
      <c r="A1171" s="11">
        <v>2406</v>
      </c>
      <c r="B1171" s="12" t="s">
        <v>4571</v>
      </c>
      <c r="C1171" s="12">
        <v>52113607</v>
      </c>
      <c r="D1171" s="12" t="s">
        <v>4572</v>
      </c>
      <c r="E1171" s="12" t="s">
        <v>2341</v>
      </c>
      <c r="F1171" s="12" t="s">
        <v>52</v>
      </c>
      <c r="G1171" s="12" t="s">
        <v>44</v>
      </c>
      <c r="H1171" s="13">
        <v>33000000</v>
      </c>
      <c r="I1171" s="13">
        <v>33000000</v>
      </c>
      <c r="J1171" s="14">
        <f>VLOOKUP(C1171,[1]Hoja1!$C$4:$E$2840,3,0)</f>
        <v>45237.384074074071</v>
      </c>
      <c r="K1171" s="15" t="s">
        <v>84</v>
      </c>
      <c r="L1171" s="16">
        <f>VLOOKUP(C1171,ACTAS!$D:$L,9,FALSE)</f>
        <v>14</v>
      </c>
    </row>
    <row r="1172" spans="1:12" hidden="1">
      <c r="A1172" s="11">
        <v>2407</v>
      </c>
      <c r="B1172" s="12" t="s">
        <v>4573</v>
      </c>
      <c r="C1172" s="12">
        <v>6394549</v>
      </c>
      <c r="D1172" s="12" t="s">
        <v>4574</v>
      </c>
      <c r="E1172" s="12" t="s">
        <v>2341</v>
      </c>
      <c r="F1172" s="12" t="s">
        <v>59</v>
      </c>
      <c r="G1172" s="12" t="s">
        <v>44</v>
      </c>
      <c r="H1172" s="13">
        <v>70000000</v>
      </c>
      <c r="I1172" s="13">
        <v>70000000</v>
      </c>
      <c r="J1172" s="14">
        <f>VLOOKUP(C1172,[1]Hoja1!$C$4:$E$2840,3,0)</f>
        <v>45237.384120370371</v>
      </c>
      <c r="K1172" s="15" t="s">
        <v>45</v>
      </c>
      <c r="L1172" s="16">
        <f>VLOOKUP(C1172,ACTAS!$D:$L,9,FALSE)</f>
        <v>16</v>
      </c>
    </row>
    <row r="1173" spans="1:12" hidden="1">
      <c r="A1173" s="11">
        <v>2408</v>
      </c>
      <c r="B1173" s="12" t="s">
        <v>4575</v>
      </c>
      <c r="C1173" s="12">
        <v>79635597</v>
      </c>
      <c r="D1173" s="12" t="s">
        <v>721</v>
      </c>
      <c r="E1173" s="12" t="s">
        <v>2341</v>
      </c>
      <c r="F1173" s="12" t="s">
        <v>59</v>
      </c>
      <c r="G1173" s="12" t="s">
        <v>44</v>
      </c>
      <c r="H1173" s="13">
        <v>73000000</v>
      </c>
      <c r="I1173" s="13">
        <v>73000000</v>
      </c>
      <c r="J1173" s="14">
        <f>VLOOKUP(C1173,[1]Hoja1!$C$4:$E$2840,3,0)</f>
        <v>45078.353773148148</v>
      </c>
      <c r="K1173" s="15" t="s">
        <v>45</v>
      </c>
      <c r="L1173" s="16">
        <f>VLOOKUP(C1173,ACTAS!$D:$L,9,FALSE)</f>
        <v>16</v>
      </c>
    </row>
    <row r="1174" spans="1:12" hidden="1">
      <c r="A1174" s="11">
        <v>2409</v>
      </c>
      <c r="B1174" s="12" t="s">
        <v>4576</v>
      </c>
      <c r="C1174" s="12">
        <v>39562313</v>
      </c>
      <c r="D1174" s="12" t="s">
        <v>4577</v>
      </c>
      <c r="E1174" s="12" t="s">
        <v>2341</v>
      </c>
      <c r="F1174" s="12" t="s">
        <v>130</v>
      </c>
      <c r="G1174" s="12" t="s">
        <v>44</v>
      </c>
      <c r="H1174" s="13">
        <v>20000000</v>
      </c>
      <c r="I1174" s="13">
        <v>20000000</v>
      </c>
      <c r="J1174" s="14">
        <f>VLOOKUP(C1174,[1]Hoja1!$C$4:$E$2840,3,0)</f>
        <v>45237.384421296294</v>
      </c>
      <c r="K1174" s="15" t="s">
        <v>45</v>
      </c>
      <c r="L1174" s="16">
        <f>VLOOKUP(C1174,ACTAS!$D:$L,9,FALSE)</f>
        <v>16</v>
      </c>
    </row>
    <row r="1175" spans="1:12" hidden="1">
      <c r="A1175" s="11">
        <v>2410</v>
      </c>
      <c r="B1175" s="12" t="s">
        <v>4578</v>
      </c>
      <c r="C1175" s="12">
        <v>1016017721</v>
      </c>
      <c r="D1175" s="12" t="s">
        <v>4579</v>
      </c>
      <c r="E1175" s="12" t="s">
        <v>2341</v>
      </c>
      <c r="F1175" s="12" t="s">
        <v>38</v>
      </c>
      <c r="G1175" s="12" t="s">
        <v>44</v>
      </c>
      <c r="H1175" s="13">
        <v>32000000</v>
      </c>
      <c r="I1175" s="13">
        <v>32000000</v>
      </c>
      <c r="J1175" s="14">
        <f>VLOOKUP(C1175,[1]Hoja1!$C$4:$E$2840,3,0)</f>
        <v>45237.384467592594</v>
      </c>
      <c r="K1175" s="15" t="s">
        <v>54</v>
      </c>
      <c r="L1175" s="16">
        <f>VLOOKUP(C1175,ACTAS!$D:$L,9,FALSE)</f>
        <v>14</v>
      </c>
    </row>
    <row r="1176" spans="1:12" hidden="1">
      <c r="A1176" s="11">
        <v>2411</v>
      </c>
      <c r="B1176" s="12" t="s">
        <v>4580</v>
      </c>
      <c r="C1176" s="12">
        <v>4537201</v>
      </c>
      <c r="D1176" s="12" t="s">
        <v>744</v>
      </c>
      <c r="E1176" s="12" t="s">
        <v>2341</v>
      </c>
      <c r="F1176" s="12" t="s">
        <v>38</v>
      </c>
      <c r="G1176" s="12" t="s">
        <v>44</v>
      </c>
      <c r="H1176" s="13">
        <v>150000000</v>
      </c>
      <c r="I1176" s="13">
        <v>150000000</v>
      </c>
      <c r="J1176" s="14">
        <f>VLOOKUP(C1176,[1]Hoja1!$C$4:$E$2840,3,0)</f>
        <v>45078.357499999998</v>
      </c>
      <c r="K1176" s="15" t="s">
        <v>45</v>
      </c>
      <c r="L1176" s="16">
        <f>VLOOKUP(C1176,ACTAS!$D:$L,9,FALSE)</f>
        <v>15</v>
      </c>
    </row>
    <row r="1177" spans="1:12" hidden="1">
      <c r="A1177" s="11">
        <v>2412</v>
      </c>
      <c r="B1177" s="12" t="s">
        <v>4581</v>
      </c>
      <c r="C1177" s="12">
        <v>79467153</v>
      </c>
      <c r="D1177" s="12" t="s">
        <v>713</v>
      </c>
      <c r="E1177" s="12" t="s">
        <v>2341</v>
      </c>
      <c r="F1177" s="12" t="s">
        <v>59</v>
      </c>
      <c r="G1177" s="12" t="s">
        <v>44</v>
      </c>
      <c r="H1177" s="13">
        <v>150000000</v>
      </c>
      <c r="I1177" s="13">
        <v>150000000</v>
      </c>
      <c r="J1177" s="14">
        <f>VLOOKUP(C1177,[1]Hoja1!$C$4:$E$2840,3,0)</f>
        <v>45078.353043981479</v>
      </c>
      <c r="K1177" s="15" t="s">
        <v>45</v>
      </c>
      <c r="L1177" s="16">
        <f>VLOOKUP(C1177,ACTAS!$D:$L,9,FALSE)</f>
        <v>15</v>
      </c>
    </row>
    <row r="1178" spans="1:12" hidden="1">
      <c r="A1178" s="11">
        <v>2413</v>
      </c>
      <c r="B1178" s="12" t="s">
        <v>4582</v>
      </c>
      <c r="C1178" s="12">
        <v>79961059</v>
      </c>
      <c r="D1178" s="12" t="s">
        <v>4583</v>
      </c>
      <c r="E1178" s="12" t="s">
        <v>2341</v>
      </c>
      <c r="F1178" s="12" t="s">
        <v>59</v>
      </c>
      <c r="G1178" s="12" t="s">
        <v>44</v>
      </c>
      <c r="H1178" s="13">
        <v>70000000</v>
      </c>
      <c r="I1178" s="13">
        <v>70000000</v>
      </c>
      <c r="J1178" s="14">
        <f>VLOOKUP(C1178,[1]Hoja1!$C$4:$E$2840,3,0)</f>
        <v>45237.384837962964</v>
      </c>
      <c r="K1178" s="15" t="s">
        <v>45</v>
      </c>
      <c r="L1178" s="16">
        <f>VLOOKUP(C1178,ACTAS!$D:$L,9,FALSE)</f>
        <v>15</v>
      </c>
    </row>
    <row r="1179" spans="1:12" hidden="1">
      <c r="A1179" s="11">
        <v>2414</v>
      </c>
      <c r="B1179" s="12" t="s">
        <v>4584</v>
      </c>
      <c r="C1179" s="12">
        <v>19489607</v>
      </c>
      <c r="D1179" s="12" t="s">
        <v>69</v>
      </c>
      <c r="E1179" s="12" t="s">
        <v>2341</v>
      </c>
      <c r="F1179" s="12" t="s">
        <v>52</v>
      </c>
      <c r="G1179" s="12" t="s">
        <v>44</v>
      </c>
      <c r="H1179" s="13">
        <v>90000000</v>
      </c>
      <c r="I1179" s="13">
        <v>90000000</v>
      </c>
      <c r="J1179" s="14">
        <f>VLOOKUP(C1179,[1]Hoja1!$C$4:$E$2840,3,0)</f>
        <v>44986.376736111109</v>
      </c>
      <c r="K1179" s="15" t="s">
        <v>45</v>
      </c>
      <c r="L1179" s="16">
        <f>VLOOKUP(C1179,ACTAS!$D:$L,9,FALSE)</f>
        <v>15</v>
      </c>
    </row>
    <row r="1180" spans="1:12" hidden="1">
      <c r="A1180" s="11">
        <v>2415</v>
      </c>
      <c r="B1180" s="12" t="s">
        <v>4585</v>
      </c>
      <c r="C1180" s="12">
        <v>73158422</v>
      </c>
      <c r="D1180" s="12" t="s">
        <v>4586</v>
      </c>
      <c r="E1180" s="12" t="s">
        <v>2341</v>
      </c>
      <c r="F1180" s="12" t="s">
        <v>38</v>
      </c>
      <c r="G1180" s="12" t="s">
        <v>44</v>
      </c>
      <c r="H1180" s="13">
        <v>60000000</v>
      </c>
      <c r="I1180" s="13">
        <v>60000000</v>
      </c>
      <c r="J1180" s="14">
        <f>VLOOKUP(C1180,[1]Hoja1!$C$4:$E$2840,3,0)</f>
        <v>45237.384953703702</v>
      </c>
      <c r="K1180" s="15" t="s">
        <v>45</v>
      </c>
      <c r="L1180" s="16">
        <f>VLOOKUP(C1180,ACTAS!$D:$L,9,FALSE)</f>
        <v>15</v>
      </c>
    </row>
    <row r="1181" spans="1:12" hidden="1">
      <c r="A1181" s="11">
        <v>2416</v>
      </c>
      <c r="B1181" s="12" t="s">
        <v>4587</v>
      </c>
      <c r="C1181" s="12">
        <v>98648272</v>
      </c>
      <c r="D1181" s="12" t="s">
        <v>4588</v>
      </c>
      <c r="E1181" s="12" t="s">
        <v>2341</v>
      </c>
      <c r="F1181" s="12" t="s">
        <v>59</v>
      </c>
      <c r="G1181" s="12" t="s">
        <v>44</v>
      </c>
      <c r="H1181" s="13">
        <v>91000000</v>
      </c>
      <c r="I1181" s="13">
        <v>91000000</v>
      </c>
      <c r="J1181" s="14">
        <f>VLOOKUP(C1181,[1]Hoja1!$C$4:$E$2840,3,0)</f>
        <v>45237.384988425925</v>
      </c>
      <c r="K1181" s="15" t="s">
        <v>45</v>
      </c>
      <c r="L1181" s="16">
        <f>VLOOKUP(C1181,ACTAS!$D:$L,9,FALSE)</f>
        <v>16</v>
      </c>
    </row>
    <row r="1182" spans="1:12" hidden="1">
      <c r="A1182" s="11">
        <v>2417</v>
      </c>
      <c r="B1182" s="12" t="s">
        <v>4589</v>
      </c>
      <c r="C1182" s="12">
        <v>52107692</v>
      </c>
      <c r="D1182" s="12" t="s">
        <v>4070</v>
      </c>
      <c r="E1182" s="12" t="s">
        <v>2341</v>
      </c>
      <c r="F1182" s="12" t="s">
        <v>59</v>
      </c>
      <c r="G1182" s="12" t="s">
        <v>44</v>
      </c>
      <c r="H1182" s="13">
        <v>124000000</v>
      </c>
      <c r="I1182" s="13">
        <v>124000000</v>
      </c>
      <c r="J1182" s="14">
        <f>VLOOKUP(C1182,[1]Hoja1!$C$4:$E$2840,3,0)</f>
        <v>45222.387199074074</v>
      </c>
      <c r="K1182" s="15" t="s">
        <v>45</v>
      </c>
      <c r="L1182" s="16">
        <f>VLOOKUP(C1182,ACTAS!$D:$L,9,FALSE)</f>
        <v>12</v>
      </c>
    </row>
    <row r="1183" spans="1:12" hidden="1">
      <c r="A1183" s="11">
        <v>2418</v>
      </c>
      <c r="B1183" s="12" t="s">
        <v>4590</v>
      </c>
      <c r="C1183" s="12">
        <v>80499264</v>
      </c>
      <c r="D1183" s="12" t="s">
        <v>853</v>
      </c>
      <c r="E1183" s="12" t="s">
        <v>2341</v>
      </c>
      <c r="F1183" s="12" t="s">
        <v>59</v>
      </c>
      <c r="G1183" s="12" t="s">
        <v>44</v>
      </c>
      <c r="H1183" s="13">
        <v>77000000</v>
      </c>
      <c r="I1183" s="13">
        <v>77000000</v>
      </c>
      <c r="J1183" s="14">
        <f>VLOOKUP(C1183,[1]Hoja1!$C$4:$E$2840,3,0)</f>
        <v>45078.367708333331</v>
      </c>
      <c r="K1183" s="15" t="s">
        <v>45</v>
      </c>
      <c r="L1183" s="16">
        <f>VLOOKUP(C1183,ACTAS!$D:$L,9,FALSE)</f>
        <v>15</v>
      </c>
    </row>
    <row r="1184" spans="1:12" hidden="1">
      <c r="A1184" s="11">
        <v>2419</v>
      </c>
      <c r="B1184" s="12" t="s">
        <v>4591</v>
      </c>
      <c r="C1184" s="12">
        <v>60354739</v>
      </c>
      <c r="D1184" s="12" t="s">
        <v>620</v>
      </c>
      <c r="E1184" s="12" t="s">
        <v>2341</v>
      </c>
      <c r="F1184" s="12" t="s">
        <v>59</v>
      </c>
      <c r="G1184" s="12" t="s">
        <v>44</v>
      </c>
      <c r="H1184" s="13">
        <v>120000000</v>
      </c>
      <c r="I1184" s="13">
        <v>120000000</v>
      </c>
      <c r="J1184" s="14">
        <f>VLOOKUP(C1184,[1]Hoja1!$C$4:$E$2840,3,0)</f>
        <v>45078.344178240739</v>
      </c>
      <c r="K1184" s="15" t="s">
        <v>45</v>
      </c>
      <c r="L1184" s="16">
        <f>VLOOKUP(C1184,ACTAS!$D:$L,9,FALSE)</f>
        <v>15</v>
      </c>
    </row>
    <row r="1185" spans="1:12" hidden="1">
      <c r="A1185" s="11">
        <v>2420</v>
      </c>
      <c r="B1185" s="12" t="s">
        <v>4592</v>
      </c>
      <c r="C1185" s="12">
        <v>52112098</v>
      </c>
      <c r="D1185" s="12" t="s">
        <v>4593</v>
      </c>
      <c r="E1185" s="12" t="s">
        <v>2341</v>
      </c>
      <c r="F1185" s="12" t="s">
        <v>59</v>
      </c>
      <c r="G1185" s="12" t="s">
        <v>44</v>
      </c>
      <c r="H1185" s="13">
        <v>87000000</v>
      </c>
      <c r="I1185" s="13">
        <v>87000000</v>
      </c>
      <c r="J1185" s="14">
        <f>VLOOKUP(C1185,[1]Hoja1!$C$4:$E$2840,3,0)</f>
        <v>45237.38521990741</v>
      </c>
      <c r="K1185" s="15" t="s">
        <v>45</v>
      </c>
      <c r="L1185" s="16" t="str">
        <f>VLOOKUP(C1185,ACTAS!$D:$L,9,FALSE)</f>
        <v>ACTA 2 MARZO 2024</v>
      </c>
    </row>
    <row r="1186" spans="1:12" ht="24" hidden="1">
      <c r="A1186" s="11">
        <v>2421</v>
      </c>
      <c r="B1186" s="12" t="s">
        <v>4594</v>
      </c>
      <c r="C1186" s="12">
        <v>93338164</v>
      </c>
      <c r="D1186" s="12" t="s">
        <v>4595</v>
      </c>
      <c r="E1186" s="12" t="s">
        <v>2341</v>
      </c>
      <c r="F1186" s="12" t="s">
        <v>59</v>
      </c>
      <c r="G1186" s="12" t="s">
        <v>49</v>
      </c>
      <c r="H1186" s="13">
        <v>92000000</v>
      </c>
      <c r="I1186" s="13">
        <v>92000000</v>
      </c>
      <c r="J1186" s="14">
        <f>VLOOKUP(C1186,[1]Hoja1!$C$4:$E$2840,3,0)</f>
        <v>45237.38521990741</v>
      </c>
      <c r="K1186" s="15" t="s">
        <v>54</v>
      </c>
      <c r="L1186" s="16">
        <f>VLOOKUP(C1186,ACTAS!$D:$L,9,FALSE)</f>
        <v>15</v>
      </c>
    </row>
    <row r="1187" spans="1:12" hidden="1">
      <c r="A1187" s="11">
        <v>2422</v>
      </c>
      <c r="B1187" s="12" t="s">
        <v>4596</v>
      </c>
      <c r="C1187" s="12">
        <v>79982066</v>
      </c>
      <c r="D1187" s="12" t="s">
        <v>598</v>
      </c>
      <c r="E1187" s="12" t="s">
        <v>2341</v>
      </c>
      <c r="F1187" s="12" t="s">
        <v>38</v>
      </c>
      <c r="G1187" s="12" t="s">
        <v>44</v>
      </c>
      <c r="H1187" s="13">
        <v>96000000</v>
      </c>
      <c r="I1187" s="13">
        <v>96000000</v>
      </c>
      <c r="J1187" s="14">
        <f>VLOOKUP(C1187,[1]Hoja1!$C$4:$E$2840,3,0)</f>
        <v>45078.341238425928</v>
      </c>
      <c r="K1187" s="15" t="s">
        <v>45</v>
      </c>
      <c r="L1187" s="16">
        <f>VLOOKUP(C1187,ACTAS!$D:$L,9,FALSE)</f>
        <v>15</v>
      </c>
    </row>
    <row r="1188" spans="1:12" hidden="1">
      <c r="A1188" s="11">
        <v>2423</v>
      </c>
      <c r="B1188" s="12" t="s">
        <v>4597</v>
      </c>
      <c r="C1188" s="12">
        <v>79985217</v>
      </c>
      <c r="D1188" s="12" t="s">
        <v>4598</v>
      </c>
      <c r="E1188" s="12" t="s">
        <v>2341</v>
      </c>
      <c r="F1188" s="12" t="s">
        <v>38</v>
      </c>
      <c r="G1188" s="12" t="s">
        <v>44</v>
      </c>
      <c r="H1188" s="13">
        <v>140000000</v>
      </c>
      <c r="I1188" s="13">
        <v>140000000</v>
      </c>
      <c r="J1188" s="14">
        <f>VLOOKUP(C1188,[1]Hoja1!$C$4:$E$2840,3,0)</f>
        <v>45237.385335648149</v>
      </c>
      <c r="K1188" s="15" t="s">
        <v>45</v>
      </c>
      <c r="L1188" s="16">
        <f>VLOOKUP(C1188,ACTAS!$D:$L,9,FALSE)</f>
        <v>15</v>
      </c>
    </row>
    <row r="1189" spans="1:12" hidden="1">
      <c r="A1189" s="11">
        <v>2424</v>
      </c>
      <c r="B1189" s="12" t="s">
        <v>4599</v>
      </c>
      <c r="C1189" s="12">
        <v>65775686</v>
      </c>
      <c r="D1189" s="12" t="s">
        <v>4600</v>
      </c>
      <c r="E1189" s="12" t="s">
        <v>2341</v>
      </c>
      <c r="F1189" s="12" t="s">
        <v>59</v>
      </c>
      <c r="G1189" s="12" t="s">
        <v>44</v>
      </c>
      <c r="H1189" s="13">
        <v>60000000</v>
      </c>
      <c r="I1189" s="13">
        <v>60000000</v>
      </c>
      <c r="J1189" s="14">
        <f>VLOOKUP(C1189,[1]Hoja1!$C$4:$E$2840,3,0)</f>
        <v>45237.38553240741</v>
      </c>
      <c r="K1189" s="15" t="s">
        <v>45</v>
      </c>
      <c r="L1189" s="16">
        <f>VLOOKUP(C1189,ACTAS!$D:$L,9,FALSE)</f>
        <v>15</v>
      </c>
    </row>
    <row r="1190" spans="1:12" hidden="1">
      <c r="A1190" s="11">
        <v>2425</v>
      </c>
      <c r="B1190" s="12" t="s">
        <v>4601</v>
      </c>
      <c r="C1190" s="12">
        <v>93082570</v>
      </c>
      <c r="D1190" s="12" t="s">
        <v>4602</v>
      </c>
      <c r="E1190" s="12" t="s">
        <v>2341</v>
      </c>
      <c r="F1190" s="12" t="s">
        <v>38</v>
      </c>
      <c r="G1190" s="12" t="s">
        <v>44</v>
      </c>
      <c r="H1190" s="13">
        <v>30000000</v>
      </c>
      <c r="I1190" s="13">
        <v>30000000</v>
      </c>
      <c r="J1190" s="14">
        <f>VLOOKUP(C1190,[1]Hoja1!$C$4:$E$2840,3,0)</f>
        <v>45237.385567129626</v>
      </c>
      <c r="K1190" s="15" t="s">
        <v>45</v>
      </c>
      <c r="L1190" s="16">
        <f>VLOOKUP(C1190,ACTAS!$D:$L,9,FALSE)</f>
        <v>15</v>
      </c>
    </row>
    <row r="1191" spans="1:12" hidden="1">
      <c r="A1191" s="11">
        <v>2426</v>
      </c>
      <c r="B1191" s="12" t="s">
        <v>4603</v>
      </c>
      <c r="C1191" s="12">
        <v>51917918</v>
      </c>
      <c r="D1191" s="12" t="s">
        <v>1279</v>
      </c>
      <c r="E1191" s="12" t="s">
        <v>2341</v>
      </c>
      <c r="F1191" s="12" t="s">
        <v>59</v>
      </c>
      <c r="G1191" s="12" t="s">
        <v>44</v>
      </c>
      <c r="H1191" s="13">
        <v>15000000</v>
      </c>
      <c r="I1191" s="13">
        <v>15000000</v>
      </c>
      <c r="J1191" s="14">
        <f>VLOOKUP(C1191,[1]Hoja1!$C$4:$E$2840,3,0)</f>
        <v>45222.395162037035</v>
      </c>
      <c r="K1191" s="15" t="s">
        <v>84</v>
      </c>
      <c r="L1191" s="16">
        <f>VLOOKUP(C1191,ACTAS!$D:$L,9,FALSE)</f>
        <v>14</v>
      </c>
    </row>
    <row r="1192" spans="1:12" hidden="1">
      <c r="A1192" s="11">
        <v>2427</v>
      </c>
      <c r="B1192" s="12" t="s">
        <v>4604</v>
      </c>
      <c r="C1192" s="12">
        <v>52007139</v>
      </c>
      <c r="D1192" s="12" t="s">
        <v>828</v>
      </c>
      <c r="E1192" s="12" t="s">
        <v>2341</v>
      </c>
      <c r="F1192" s="12" t="s">
        <v>59</v>
      </c>
      <c r="G1192" s="12" t="s">
        <v>44</v>
      </c>
      <c r="H1192" s="13">
        <v>120000000</v>
      </c>
      <c r="I1192" s="13">
        <v>120000000</v>
      </c>
      <c r="J1192" s="14">
        <f>VLOOKUP(C1192,[1]Hoja1!$C$4:$E$2840,3,0)</f>
        <v>45078.365162037036</v>
      </c>
      <c r="K1192" s="15" t="s">
        <v>45</v>
      </c>
      <c r="L1192" s="16">
        <f>VLOOKUP(C1192,ACTAS!$D:$L,9,FALSE)</f>
        <v>15</v>
      </c>
    </row>
    <row r="1193" spans="1:12" hidden="1">
      <c r="A1193" s="11">
        <v>2428</v>
      </c>
      <c r="B1193" s="12" t="s">
        <v>4605</v>
      </c>
      <c r="C1193" s="12">
        <v>25160903</v>
      </c>
      <c r="D1193" s="12" t="s">
        <v>4606</v>
      </c>
      <c r="E1193" s="12" t="s">
        <v>2341</v>
      </c>
      <c r="F1193" s="12" t="s">
        <v>38</v>
      </c>
      <c r="G1193" s="12" t="s">
        <v>44</v>
      </c>
      <c r="H1193" s="13">
        <v>55000000</v>
      </c>
      <c r="I1193" s="13">
        <v>55000000</v>
      </c>
      <c r="J1193" s="14">
        <f>VLOOKUP(C1193,[1]Hoja1!$C$4:$E$2840,3,0)</f>
        <v>45237.385844907411</v>
      </c>
      <c r="K1193" s="15" t="s">
        <v>45</v>
      </c>
      <c r="L1193" s="16">
        <f>VLOOKUP(C1193,ACTAS!$D:$L,9,FALSE)</f>
        <v>15</v>
      </c>
    </row>
    <row r="1194" spans="1:12" ht="24" hidden="1">
      <c r="A1194" s="11">
        <v>2429</v>
      </c>
      <c r="B1194" s="12" t="s">
        <v>4607</v>
      </c>
      <c r="C1194" s="12">
        <v>79724091</v>
      </c>
      <c r="D1194" s="12" t="s">
        <v>1285</v>
      </c>
      <c r="E1194" s="12" t="s">
        <v>2341</v>
      </c>
      <c r="F1194" s="12" t="s">
        <v>38</v>
      </c>
      <c r="G1194" s="12" t="s">
        <v>49</v>
      </c>
      <c r="H1194" s="13">
        <v>50000000</v>
      </c>
      <c r="I1194" s="13">
        <v>50000000</v>
      </c>
      <c r="J1194" s="14">
        <f>VLOOKUP(C1194,[1]Hoja1!$C$4:$E$2840,3,0)</f>
        <v>45222.396423611113</v>
      </c>
      <c r="K1194" s="15" t="s">
        <v>54</v>
      </c>
      <c r="L1194" s="16">
        <f>VLOOKUP(C1194,ACTAS!$D:$L,9,FALSE)</f>
        <v>14</v>
      </c>
    </row>
    <row r="1195" spans="1:12" hidden="1">
      <c r="A1195" s="11">
        <v>2430</v>
      </c>
      <c r="B1195" s="12" t="s">
        <v>4608</v>
      </c>
      <c r="C1195" s="12">
        <v>79713446</v>
      </c>
      <c r="D1195" s="12" t="s">
        <v>4609</v>
      </c>
      <c r="E1195" s="12" t="s">
        <v>2341</v>
      </c>
      <c r="F1195" s="12" t="s">
        <v>52</v>
      </c>
      <c r="G1195" s="12" t="s">
        <v>44</v>
      </c>
      <c r="H1195" s="13">
        <v>150000000</v>
      </c>
      <c r="I1195" s="13">
        <v>150000000</v>
      </c>
      <c r="J1195" s="14">
        <f>VLOOKUP(C1195,[1]Hoja1!$C$4:$E$2840,3,0)</f>
        <v>45237.385949074072</v>
      </c>
      <c r="K1195" s="15" t="s">
        <v>45</v>
      </c>
      <c r="L1195" s="16">
        <f>VLOOKUP(C1195,ACTAS!$D:$L,9,FALSE)</f>
        <v>15</v>
      </c>
    </row>
    <row r="1196" spans="1:12">
      <c r="A1196" s="11">
        <v>2431</v>
      </c>
      <c r="B1196" s="12" t="s">
        <v>4610</v>
      </c>
      <c r="C1196" s="12">
        <v>23561283</v>
      </c>
      <c r="D1196" s="12" t="s">
        <v>656</v>
      </c>
      <c r="E1196" s="12" t="s">
        <v>2341</v>
      </c>
      <c r="F1196" s="12" t="s">
        <v>38</v>
      </c>
      <c r="G1196" s="12" t="s">
        <v>44</v>
      </c>
      <c r="H1196" s="13">
        <v>80000000</v>
      </c>
      <c r="I1196" s="13">
        <v>80000000</v>
      </c>
      <c r="J1196" s="14">
        <f>VLOOKUP(C1196,[1]Hoja1!$C$4:$E$2840,3,0)</f>
        <v>45078.347858796296</v>
      </c>
      <c r="K1196" s="15" t="s">
        <v>45</v>
      </c>
      <c r="L1196" s="16">
        <f>VLOOKUP(C1196,ACTAS!$D:$L,9,FALSE)</f>
        <v>15</v>
      </c>
    </row>
    <row r="1197" spans="1:12" hidden="1">
      <c r="A1197" s="11">
        <v>2432</v>
      </c>
      <c r="B1197" s="12" t="s">
        <v>4611</v>
      </c>
      <c r="C1197" s="12">
        <v>86060719</v>
      </c>
      <c r="D1197" s="12" t="s">
        <v>1336</v>
      </c>
      <c r="E1197" s="12" t="s">
        <v>2341</v>
      </c>
      <c r="F1197" s="12" t="s">
        <v>52</v>
      </c>
      <c r="G1197" s="12" t="s">
        <v>44</v>
      </c>
      <c r="H1197" s="13">
        <v>35000000</v>
      </c>
      <c r="I1197" s="13">
        <v>35000000</v>
      </c>
      <c r="J1197" s="14">
        <f>VLOOKUP(C1197,[1]Hoja1!$C$4:$E$2840,3,0)</f>
        <v>45222.406446759262</v>
      </c>
      <c r="K1197" s="15" t="s">
        <v>45</v>
      </c>
      <c r="L1197" s="16">
        <f>VLOOKUP(C1197,ACTAS!$D:$L,9,FALSE)</f>
        <v>15</v>
      </c>
    </row>
    <row r="1198" spans="1:12" ht="24" hidden="1">
      <c r="A1198" s="11">
        <v>2433</v>
      </c>
      <c r="B1198" s="12" t="s">
        <v>4612</v>
      </c>
      <c r="C1198" s="12">
        <v>88031729</v>
      </c>
      <c r="D1198" s="12" t="s">
        <v>794</v>
      </c>
      <c r="E1198" s="12" t="s">
        <v>2341</v>
      </c>
      <c r="F1198" s="12" t="s">
        <v>59</v>
      </c>
      <c r="G1198" s="12" t="s">
        <v>49</v>
      </c>
      <c r="H1198" s="13">
        <v>71000000</v>
      </c>
      <c r="I1198" s="13">
        <v>71000000</v>
      </c>
      <c r="J1198" s="14">
        <f>VLOOKUP(C1198,[1]Hoja1!$C$4:$E$2840,3,0)</f>
        <v>45078.362337962964</v>
      </c>
      <c r="K1198" s="15" t="s">
        <v>54</v>
      </c>
      <c r="L1198" s="16">
        <f>VLOOKUP(C1198,ACTAS!$D:$L,9,FALSE)</f>
        <v>15</v>
      </c>
    </row>
    <row r="1199" spans="1:12" hidden="1">
      <c r="A1199" s="11">
        <v>2434</v>
      </c>
      <c r="B1199" s="12" t="s">
        <v>4613</v>
      </c>
      <c r="C1199" s="12">
        <v>17184764</v>
      </c>
      <c r="D1199" s="12" t="s">
        <v>4614</v>
      </c>
      <c r="E1199" s="12" t="s">
        <v>2341</v>
      </c>
      <c r="F1199" s="12" t="s">
        <v>38</v>
      </c>
      <c r="G1199" s="12" t="s">
        <v>44</v>
      </c>
      <c r="H1199" s="13">
        <v>150000000</v>
      </c>
      <c r="I1199" s="13">
        <v>150000000</v>
      </c>
      <c r="J1199" s="14">
        <f>VLOOKUP(C1199,[1]Hoja1!$C$4:$E$2840,3,0)</f>
        <v>45237.386331018519</v>
      </c>
      <c r="K1199" s="15" t="s">
        <v>45</v>
      </c>
      <c r="L1199" s="16">
        <f>VLOOKUP(C1199,ACTAS!$D:$L,9,FALSE)</f>
        <v>15</v>
      </c>
    </row>
    <row r="1200" spans="1:12" ht="24" hidden="1">
      <c r="A1200" s="11">
        <v>2435</v>
      </c>
      <c r="B1200" s="12" t="s">
        <v>4615</v>
      </c>
      <c r="C1200" s="12">
        <v>79880560</v>
      </c>
      <c r="D1200" s="12" t="s">
        <v>4616</v>
      </c>
      <c r="E1200" s="12" t="s">
        <v>2341</v>
      </c>
      <c r="F1200" s="12" t="s">
        <v>59</v>
      </c>
      <c r="G1200" s="12" t="s">
        <v>49</v>
      </c>
      <c r="H1200" s="13">
        <v>150000000</v>
      </c>
      <c r="I1200" s="13">
        <v>150000000</v>
      </c>
      <c r="J1200" s="14">
        <f>VLOOKUP(C1200,[1]Hoja1!$C$4:$E$2840,3,0)</f>
        <v>45237.386689814812</v>
      </c>
      <c r="K1200" s="15" t="s">
        <v>54</v>
      </c>
      <c r="L1200" s="16">
        <f>VLOOKUP(C1200,ACTAS!$D:$L,9,FALSE)</f>
        <v>14</v>
      </c>
    </row>
    <row r="1201" spans="1:12" hidden="1">
      <c r="A1201" s="11">
        <v>2436</v>
      </c>
      <c r="B1201" s="12" t="s">
        <v>4617</v>
      </c>
      <c r="C1201" s="12">
        <v>7165783</v>
      </c>
      <c r="D1201" s="12" t="s">
        <v>4618</v>
      </c>
      <c r="E1201" s="12" t="s">
        <v>2341</v>
      </c>
      <c r="F1201" s="12" t="s">
        <v>38</v>
      </c>
      <c r="G1201" s="12" t="s">
        <v>44</v>
      </c>
      <c r="H1201" s="13">
        <v>40000000</v>
      </c>
      <c r="I1201" s="13">
        <v>40000000</v>
      </c>
      <c r="J1201" s="14">
        <f>VLOOKUP(C1201,[1]Hoja1!$C$4:$E$2840,3,0)</f>
        <v>45237.386701388888</v>
      </c>
      <c r="K1201" s="15" t="s">
        <v>45</v>
      </c>
      <c r="L1201" s="16">
        <f>VLOOKUP(C1201,ACTAS!$D:$L,9,FALSE)</f>
        <v>15</v>
      </c>
    </row>
    <row r="1202" spans="1:12" ht="24" hidden="1">
      <c r="A1202" s="11">
        <v>2437</v>
      </c>
      <c r="B1202" s="12" t="s">
        <v>4619</v>
      </c>
      <c r="C1202" s="12">
        <v>80137393</v>
      </c>
      <c r="D1202" s="12" t="s">
        <v>4620</v>
      </c>
      <c r="E1202" s="12" t="s">
        <v>2341</v>
      </c>
      <c r="F1202" s="12" t="s">
        <v>38</v>
      </c>
      <c r="G1202" s="12" t="s">
        <v>49</v>
      </c>
      <c r="H1202" s="13">
        <v>118000000</v>
      </c>
      <c r="I1202" s="13">
        <v>118000000</v>
      </c>
      <c r="J1202" s="14">
        <f>VLOOKUP(C1202,[1]Hoja1!$C$4:$E$2840,3,0)</f>
        <v>45237.386747685188</v>
      </c>
      <c r="K1202" s="15" t="s">
        <v>54</v>
      </c>
      <c r="L1202" s="16">
        <f>VLOOKUP(C1202,ACTAS!$D:$L,9,FALSE)</f>
        <v>14</v>
      </c>
    </row>
    <row r="1203" spans="1:12" hidden="1">
      <c r="A1203" s="11">
        <v>2438</v>
      </c>
      <c r="B1203" s="12" t="s">
        <v>4621</v>
      </c>
      <c r="C1203" s="12">
        <v>79650815</v>
      </c>
      <c r="D1203" s="12" t="s">
        <v>642</v>
      </c>
      <c r="E1203" s="12" t="s">
        <v>2341</v>
      </c>
      <c r="F1203" s="12" t="s">
        <v>38</v>
      </c>
      <c r="G1203" s="12" t="s">
        <v>44</v>
      </c>
      <c r="H1203" s="13">
        <v>150000000</v>
      </c>
      <c r="I1203" s="13">
        <v>150000000</v>
      </c>
      <c r="J1203" s="14">
        <f>VLOOKUP(C1203,[1]Hoja1!$C$4:$E$2840,3,0)</f>
        <v>45078.346898148149</v>
      </c>
      <c r="K1203" s="15" t="s">
        <v>45</v>
      </c>
      <c r="L1203" s="16">
        <f>VLOOKUP(C1203,ACTAS!$D:$L,9,FALSE)</f>
        <v>15</v>
      </c>
    </row>
    <row r="1204" spans="1:12" hidden="1">
      <c r="A1204" s="11">
        <v>2439</v>
      </c>
      <c r="B1204" s="12" t="s">
        <v>4622</v>
      </c>
      <c r="C1204" s="12">
        <v>39635991</v>
      </c>
      <c r="D1204" s="12" t="s">
        <v>4623</v>
      </c>
      <c r="E1204" s="12" t="s">
        <v>2341</v>
      </c>
      <c r="F1204" s="12" t="s">
        <v>52</v>
      </c>
      <c r="G1204" s="12" t="s">
        <v>44</v>
      </c>
      <c r="H1204" s="13">
        <v>69000000</v>
      </c>
      <c r="I1204" s="13">
        <v>69000000</v>
      </c>
      <c r="J1204" s="14">
        <f>VLOOKUP(C1204,[1]Hoja1!$C$4:$E$2840,3,0)</f>
        <v>45237.38689814815</v>
      </c>
      <c r="K1204" s="15" t="s">
        <v>45</v>
      </c>
      <c r="L1204" s="16">
        <f>VLOOKUP(C1204,ACTAS!$D:$L,9,FALSE)</f>
        <v>15</v>
      </c>
    </row>
    <row r="1205" spans="1:12" hidden="1">
      <c r="A1205" s="11">
        <v>2440</v>
      </c>
      <c r="B1205" s="12" t="s">
        <v>4624</v>
      </c>
      <c r="C1205" s="12">
        <v>79644568</v>
      </c>
      <c r="D1205" s="12" t="s">
        <v>4625</v>
      </c>
      <c r="E1205" s="12" t="s">
        <v>2341</v>
      </c>
      <c r="F1205" s="12" t="s">
        <v>48</v>
      </c>
      <c r="G1205" s="12" t="s">
        <v>44</v>
      </c>
      <c r="H1205" s="13">
        <v>70000000</v>
      </c>
      <c r="I1205" s="13">
        <v>70000000</v>
      </c>
      <c r="J1205" s="14">
        <f>VLOOKUP(C1205,[1]Hoja1!$C$4:$E$2840,3,0)</f>
        <v>45237.386979166666</v>
      </c>
      <c r="K1205" s="15" t="s">
        <v>45</v>
      </c>
      <c r="L1205" s="16">
        <f>VLOOKUP(C1205,ACTAS!$D:$L,9,FALSE)</f>
        <v>15</v>
      </c>
    </row>
    <row r="1206" spans="1:12" hidden="1">
      <c r="A1206" s="11">
        <v>2441</v>
      </c>
      <c r="B1206" s="12" t="s">
        <v>4626</v>
      </c>
      <c r="C1206" s="12">
        <v>3096973</v>
      </c>
      <c r="D1206" s="12" t="s">
        <v>826</v>
      </c>
      <c r="E1206" s="12" t="s">
        <v>2341</v>
      </c>
      <c r="F1206" s="12" t="s">
        <v>59</v>
      </c>
      <c r="G1206" s="12" t="s">
        <v>44</v>
      </c>
      <c r="H1206" s="13">
        <v>89000000</v>
      </c>
      <c r="I1206" s="13">
        <v>89000000</v>
      </c>
      <c r="J1206" s="14">
        <f>VLOOKUP(C1206,[1]Hoja1!$C$4:$E$2840,3,0)</f>
        <v>45078.365081018521</v>
      </c>
      <c r="K1206" s="15" t="s">
        <v>45</v>
      </c>
      <c r="L1206" s="16">
        <f>VLOOKUP(C1206,ACTAS!$D:$L,9,FALSE)</f>
        <v>15</v>
      </c>
    </row>
    <row r="1207" spans="1:12" ht="24" hidden="1">
      <c r="A1207" s="11">
        <v>2442</v>
      </c>
      <c r="B1207" s="12" t="s">
        <v>4627</v>
      </c>
      <c r="C1207" s="12">
        <v>93137710</v>
      </c>
      <c r="D1207" s="12" t="s">
        <v>4628</v>
      </c>
      <c r="E1207" s="12" t="s">
        <v>2341</v>
      </c>
      <c r="F1207" s="12" t="s">
        <v>52</v>
      </c>
      <c r="G1207" s="12" t="s">
        <v>49</v>
      </c>
      <c r="H1207" s="13">
        <v>55000000</v>
      </c>
      <c r="I1207" s="13">
        <v>55000000</v>
      </c>
      <c r="J1207" s="14">
        <f>VLOOKUP(C1207,[1]Hoja1!$C$4:$E$2840,3,0)</f>
        <v>45237.387060185189</v>
      </c>
      <c r="K1207" s="15" t="s">
        <v>54</v>
      </c>
      <c r="L1207" s="16">
        <f>VLOOKUP(C1207,ACTAS!$D:$L,9,FALSE)</f>
        <v>14</v>
      </c>
    </row>
    <row r="1208" spans="1:12" hidden="1">
      <c r="A1208" s="11">
        <v>2443</v>
      </c>
      <c r="B1208" s="12" t="s">
        <v>4629</v>
      </c>
      <c r="C1208" s="12">
        <v>94365298</v>
      </c>
      <c r="D1208" s="12" t="s">
        <v>4630</v>
      </c>
      <c r="E1208" s="12" t="s">
        <v>2341</v>
      </c>
      <c r="F1208" s="12" t="s">
        <v>62</v>
      </c>
      <c r="G1208" s="12" t="s">
        <v>44</v>
      </c>
      <c r="H1208" s="13">
        <v>136000000</v>
      </c>
      <c r="I1208" s="13">
        <v>136000000</v>
      </c>
      <c r="J1208" s="14">
        <f>VLOOKUP(C1208,[1]Hoja1!$C$4:$E$2840,3,0)</f>
        <v>45237.387245370373</v>
      </c>
      <c r="K1208" s="15" t="s">
        <v>45</v>
      </c>
      <c r="L1208" s="16">
        <f>VLOOKUP(C1208,ACTAS!$D:$L,9,FALSE)</f>
        <v>15</v>
      </c>
    </row>
    <row r="1209" spans="1:12">
      <c r="A1209" s="11">
        <v>2444</v>
      </c>
      <c r="B1209" s="12" t="s">
        <v>4631</v>
      </c>
      <c r="C1209" s="12">
        <v>80725144</v>
      </c>
      <c r="D1209" s="12" t="s">
        <v>4632</v>
      </c>
      <c r="E1209" s="12" t="s">
        <v>2341</v>
      </c>
      <c r="F1209" s="12" t="s">
        <v>52</v>
      </c>
      <c r="G1209" s="12" t="s">
        <v>44</v>
      </c>
      <c r="H1209" s="13">
        <v>80000000</v>
      </c>
      <c r="I1209" s="13">
        <v>80000000</v>
      </c>
      <c r="J1209" s="14">
        <f>VLOOKUP(C1209,[1]Hoja1!$C$4:$E$2840,3,0)</f>
        <v>45237.387303240743</v>
      </c>
      <c r="K1209" s="15" t="s">
        <v>54</v>
      </c>
      <c r="L1209" s="16">
        <f>VLOOKUP(C1209,ACTAS!$D:$L,9,FALSE)</f>
        <v>14</v>
      </c>
    </row>
    <row r="1210" spans="1:12" hidden="1">
      <c r="A1210" s="11">
        <v>2445</v>
      </c>
      <c r="B1210" s="12" t="s">
        <v>4633</v>
      </c>
      <c r="C1210" s="12">
        <v>7333851</v>
      </c>
      <c r="D1210" s="12" t="s">
        <v>708</v>
      </c>
      <c r="E1210" s="12" t="s">
        <v>2341</v>
      </c>
      <c r="F1210" s="12" t="s">
        <v>52</v>
      </c>
      <c r="G1210" s="12" t="s">
        <v>44</v>
      </c>
      <c r="H1210" s="13">
        <v>150000000</v>
      </c>
      <c r="I1210" s="13">
        <v>150000000</v>
      </c>
      <c r="J1210" s="14">
        <f>VLOOKUP(C1210,[1]Hoja1!$C$4:$E$2840,3,0)</f>
        <v>45078.352650462963</v>
      </c>
      <c r="K1210" s="15" t="s">
        <v>45</v>
      </c>
      <c r="L1210" s="16">
        <f>VLOOKUP(C1210,ACTAS!$D:$L,9,FALSE)</f>
        <v>15</v>
      </c>
    </row>
    <row r="1211" spans="1:12" hidden="1">
      <c r="A1211" s="11">
        <v>2446</v>
      </c>
      <c r="B1211" s="12" t="s">
        <v>4634</v>
      </c>
      <c r="C1211" s="12">
        <v>1075872874</v>
      </c>
      <c r="D1211" s="12" t="s">
        <v>666</v>
      </c>
      <c r="E1211" s="12" t="s">
        <v>2341</v>
      </c>
      <c r="F1211" s="12" t="s">
        <v>38</v>
      </c>
      <c r="G1211" s="12" t="s">
        <v>44</v>
      </c>
      <c r="H1211" s="13">
        <v>16000000</v>
      </c>
      <c r="I1211" s="13">
        <v>16000000</v>
      </c>
      <c r="J1211" s="14">
        <f>VLOOKUP(C1211,[1]Hoja1!$C$4:$E$2840,3,0)</f>
        <v>45078.348344907405</v>
      </c>
      <c r="K1211" s="15" t="s">
        <v>54</v>
      </c>
      <c r="L1211" s="16">
        <f>VLOOKUP(C1211,ACTAS!$D:$L,9,FALSE)</f>
        <v>14</v>
      </c>
    </row>
    <row r="1212" spans="1:12" hidden="1">
      <c r="A1212" s="11">
        <v>2447</v>
      </c>
      <c r="B1212" s="12" t="s">
        <v>4635</v>
      </c>
      <c r="C1212" s="12">
        <v>79701686</v>
      </c>
      <c r="D1212" s="12" t="s">
        <v>839</v>
      </c>
      <c r="E1212" s="12" t="s">
        <v>2341</v>
      </c>
      <c r="F1212" s="12" t="s">
        <v>52</v>
      </c>
      <c r="G1212" s="12" t="s">
        <v>44</v>
      </c>
      <c r="H1212" s="13">
        <v>65000000</v>
      </c>
      <c r="I1212" s="13">
        <v>65000000</v>
      </c>
      <c r="J1212" s="14">
        <f>VLOOKUP(C1212,[1]Hoja1!$C$4:$E$2840,3,0)</f>
        <v>45078.366747685184</v>
      </c>
      <c r="K1212" s="15" t="s">
        <v>45</v>
      </c>
      <c r="L1212" s="16">
        <f>VLOOKUP(C1212,ACTAS!$D:$L,9,FALSE)</f>
        <v>15</v>
      </c>
    </row>
    <row r="1213" spans="1:12" hidden="1">
      <c r="A1213" s="11">
        <v>2448</v>
      </c>
      <c r="B1213" s="12" t="s">
        <v>4636</v>
      </c>
      <c r="C1213" s="12">
        <v>79610364</v>
      </c>
      <c r="D1213" s="12" t="s">
        <v>4637</v>
      </c>
      <c r="E1213" s="12" t="s">
        <v>2341</v>
      </c>
      <c r="F1213" s="12" t="s">
        <v>59</v>
      </c>
      <c r="G1213" s="12" t="s">
        <v>44</v>
      </c>
      <c r="H1213" s="13">
        <v>35000000</v>
      </c>
      <c r="I1213" s="13">
        <v>35000000</v>
      </c>
      <c r="J1213" s="14">
        <f>VLOOKUP(C1213,[1]Hoja1!$C$4:$E$2840,3,0)</f>
        <v>45237.387511574074</v>
      </c>
      <c r="K1213" s="15" t="s">
        <v>45</v>
      </c>
      <c r="L1213" s="16">
        <f>VLOOKUP(C1213,ACTAS!$D:$L,9,FALSE)</f>
        <v>15</v>
      </c>
    </row>
    <row r="1214" spans="1:12" hidden="1">
      <c r="A1214" s="11">
        <v>2449</v>
      </c>
      <c r="B1214" s="12" t="s">
        <v>4638</v>
      </c>
      <c r="C1214" s="12">
        <v>46364084</v>
      </c>
      <c r="D1214" s="12" t="s">
        <v>4639</v>
      </c>
      <c r="E1214" s="12" t="s">
        <v>2341</v>
      </c>
      <c r="F1214" s="12" t="s">
        <v>38</v>
      </c>
      <c r="G1214" s="12" t="s">
        <v>44</v>
      </c>
      <c r="H1214" s="13">
        <v>59000000</v>
      </c>
      <c r="I1214" s="13">
        <v>59000000</v>
      </c>
      <c r="J1214" s="14">
        <f>VLOOKUP(C1214,[1]Hoja1!$C$4:$E$2840,3,0)</f>
        <v>45237.387569444443</v>
      </c>
      <c r="K1214" s="15" t="s">
        <v>45</v>
      </c>
      <c r="L1214" s="16">
        <f>VLOOKUP(C1214,ACTAS!$D:$L,9,FALSE)</f>
        <v>15</v>
      </c>
    </row>
    <row r="1215" spans="1:12" hidden="1">
      <c r="A1215" s="11">
        <v>2450</v>
      </c>
      <c r="B1215" s="12" t="s">
        <v>4640</v>
      </c>
      <c r="C1215" s="12">
        <v>1106769051</v>
      </c>
      <c r="D1215" s="12" t="s">
        <v>4641</v>
      </c>
      <c r="E1215" s="12" t="s">
        <v>2341</v>
      </c>
      <c r="F1215" s="12" t="s">
        <v>38</v>
      </c>
      <c r="G1215" s="12" t="s">
        <v>44</v>
      </c>
      <c r="H1215" s="13">
        <v>35000000</v>
      </c>
      <c r="I1215" s="13">
        <v>35000000</v>
      </c>
      <c r="J1215" s="14">
        <f>VLOOKUP(C1215,[1]Hoja1!$C$4:$E$2840,3,0)</f>
        <v>45237.387662037036</v>
      </c>
      <c r="K1215" s="15" t="s">
        <v>54</v>
      </c>
      <c r="L1215" s="16">
        <f>VLOOKUP(C1215,ACTAS!$D:$L,9,FALSE)</f>
        <v>14</v>
      </c>
    </row>
    <row r="1216" spans="1:12" hidden="1">
      <c r="A1216" s="11">
        <v>2451</v>
      </c>
      <c r="B1216" s="12" t="s">
        <v>4642</v>
      </c>
      <c r="C1216" s="12">
        <v>59819348</v>
      </c>
      <c r="D1216" s="12" t="s">
        <v>4643</v>
      </c>
      <c r="E1216" s="12" t="s">
        <v>2341</v>
      </c>
      <c r="F1216" s="12" t="s">
        <v>52</v>
      </c>
      <c r="G1216" s="12" t="s">
        <v>44</v>
      </c>
      <c r="H1216" s="13">
        <v>60000000</v>
      </c>
      <c r="I1216" s="13">
        <v>60000000</v>
      </c>
      <c r="J1216" s="14">
        <f>VLOOKUP(C1216,[1]Hoja1!$C$4:$E$2840,3,0)</f>
        <v>45237.387696759259</v>
      </c>
      <c r="K1216" s="15" t="s">
        <v>45</v>
      </c>
      <c r="L1216" s="16">
        <f>VLOOKUP(C1216,ACTAS!$D:$L,9,FALSE)</f>
        <v>15</v>
      </c>
    </row>
    <row r="1217" spans="1:12" hidden="1">
      <c r="A1217" s="11">
        <v>2452</v>
      </c>
      <c r="B1217" s="12" t="s">
        <v>4644</v>
      </c>
      <c r="C1217" s="12">
        <v>80904222</v>
      </c>
      <c r="D1217" s="12" t="s">
        <v>4645</v>
      </c>
      <c r="E1217" s="12" t="s">
        <v>2341</v>
      </c>
      <c r="F1217" s="12" t="s">
        <v>38</v>
      </c>
      <c r="G1217" s="12" t="s">
        <v>44</v>
      </c>
      <c r="H1217" s="13">
        <v>26000000</v>
      </c>
      <c r="I1217" s="13">
        <v>26000000</v>
      </c>
      <c r="J1217" s="14">
        <f>VLOOKUP(C1217,[1]Hoja1!$C$4:$E$2840,3,0)</f>
        <v>45237.387766203705</v>
      </c>
      <c r="K1217" s="15" t="s">
        <v>54</v>
      </c>
      <c r="L1217" s="16">
        <f>VLOOKUP(C1217,ACTAS!$D:$L,9,FALSE)</f>
        <v>15</v>
      </c>
    </row>
    <row r="1218" spans="1:12" hidden="1">
      <c r="A1218" s="11">
        <v>2453</v>
      </c>
      <c r="B1218" s="12" t="s">
        <v>4646</v>
      </c>
      <c r="C1218" s="12">
        <v>1061720646</v>
      </c>
      <c r="D1218" s="12" t="s">
        <v>4647</v>
      </c>
      <c r="E1218" s="12" t="s">
        <v>2341</v>
      </c>
      <c r="F1218" s="12" t="s">
        <v>59</v>
      </c>
      <c r="G1218" s="12" t="s">
        <v>44</v>
      </c>
      <c r="H1218" s="13">
        <v>50000000</v>
      </c>
      <c r="I1218" s="13">
        <v>50000000</v>
      </c>
      <c r="J1218" s="14">
        <f>VLOOKUP(C1218,[1]Hoja1!$C$4:$E$2840,3,0)</f>
        <v>45237.387777777774</v>
      </c>
      <c r="K1218" s="15" t="s">
        <v>54</v>
      </c>
      <c r="L1218" s="16">
        <f>VLOOKUP(C1218,ACTAS!$D:$L,9,FALSE)</f>
        <v>14</v>
      </c>
    </row>
    <row r="1219" spans="1:12" hidden="1">
      <c r="A1219" s="11">
        <v>2454</v>
      </c>
      <c r="B1219" s="12" t="s">
        <v>4648</v>
      </c>
      <c r="C1219" s="12">
        <v>71224916</v>
      </c>
      <c r="D1219" s="12" t="s">
        <v>1328</v>
      </c>
      <c r="E1219" s="12" t="s">
        <v>2341</v>
      </c>
      <c r="F1219" s="12" t="s">
        <v>38</v>
      </c>
      <c r="G1219" s="12" t="s">
        <v>44</v>
      </c>
      <c r="H1219" s="13">
        <v>15000000</v>
      </c>
      <c r="I1219" s="13">
        <v>15000000</v>
      </c>
      <c r="J1219" s="14">
        <f>VLOOKUP(C1219,[1]Hoja1!$C$4:$E$2840,3,0)</f>
        <v>45222.405601851853</v>
      </c>
      <c r="K1219" s="15" t="s">
        <v>45</v>
      </c>
      <c r="L1219" s="16">
        <f>VLOOKUP(C1219,ACTAS!$D:$L,9,FALSE)</f>
        <v>15</v>
      </c>
    </row>
    <row r="1220" spans="1:12" hidden="1">
      <c r="A1220" s="11">
        <v>2455</v>
      </c>
      <c r="B1220" s="12" t="s">
        <v>4649</v>
      </c>
      <c r="C1220" s="12">
        <v>9923548</v>
      </c>
      <c r="D1220" s="12" t="s">
        <v>861</v>
      </c>
      <c r="E1220" s="12" t="s">
        <v>2341</v>
      </c>
      <c r="F1220" s="12" t="s">
        <v>59</v>
      </c>
      <c r="G1220" s="12" t="s">
        <v>44</v>
      </c>
      <c r="H1220" s="13">
        <v>66000000</v>
      </c>
      <c r="I1220" s="13">
        <v>66000000</v>
      </c>
      <c r="J1220" s="14">
        <f>VLOOKUP(C1220,[1]Hoja1!$C$4:$E$2840,3,0)</f>
        <v>45078.369525462964</v>
      </c>
      <c r="K1220" s="15" t="s">
        <v>45</v>
      </c>
      <c r="L1220" s="16">
        <f>VLOOKUP(C1220,ACTAS!$D:$L,9,FALSE)</f>
        <v>16</v>
      </c>
    </row>
    <row r="1221" spans="1:12" ht="24" hidden="1">
      <c r="A1221" s="11">
        <v>2456</v>
      </c>
      <c r="B1221" s="12" t="s">
        <v>4650</v>
      </c>
      <c r="C1221" s="12">
        <v>79627800</v>
      </c>
      <c r="D1221" s="12" t="s">
        <v>4651</v>
      </c>
      <c r="E1221" s="12" t="s">
        <v>2341</v>
      </c>
      <c r="F1221" s="12" t="s">
        <v>38</v>
      </c>
      <c r="G1221" s="12" t="s">
        <v>49</v>
      </c>
      <c r="H1221" s="13">
        <v>50000000</v>
      </c>
      <c r="I1221" s="13">
        <v>50000000</v>
      </c>
      <c r="J1221" s="14">
        <f>VLOOKUP(C1221,[1]Hoja1!$C$4:$E$2840,3,0)</f>
        <v>45237.38795138889</v>
      </c>
      <c r="K1221" s="15" t="s">
        <v>54</v>
      </c>
      <c r="L1221" s="16">
        <f>VLOOKUP(C1221,ACTAS!$D:$L,9,FALSE)</f>
        <v>14</v>
      </c>
    </row>
    <row r="1222" spans="1:12" hidden="1">
      <c r="A1222" s="11">
        <v>2457</v>
      </c>
      <c r="B1222" s="12" t="s">
        <v>4652</v>
      </c>
      <c r="C1222" s="12">
        <v>51875256</v>
      </c>
      <c r="D1222" s="12" t="s">
        <v>881</v>
      </c>
      <c r="E1222" s="12" t="s">
        <v>2341</v>
      </c>
      <c r="F1222" s="12" t="s">
        <v>52</v>
      </c>
      <c r="G1222" s="12" t="s">
        <v>44</v>
      </c>
      <c r="H1222" s="13">
        <v>43000000</v>
      </c>
      <c r="I1222" s="13">
        <v>43000000</v>
      </c>
      <c r="J1222" s="14">
        <f>VLOOKUP(C1222,[1]Hoja1!$C$4:$E$2840,3,0)</f>
        <v>45078.372893518521</v>
      </c>
      <c r="K1222" s="15" t="s">
        <v>84</v>
      </c>
      <c r="L1222" s="16">
        <f>VLOOKUP(C1222,ACTAS!$D:$L,9,FALSE)</f>
        <v>15</v>
      </c>
    </row>
    <row r="1223" spans="1:12" hidden="1">
      <c r="A1223" s="11">
        <v>2458</v>
      </c>
      <c r="B1223" s="12" t="s">
        <v>4653</v>
      </c>
      <c r="C1223" s="12">
        <v>94285322</v>
      </c>
      <c r="D1223" s="12" t="s">
        <v>4654</v>
      </c>
      <c r="E1223" s="12" t="s">
        <v>2341</v>
      </c>
      <c r="F1223" s="12" t="s">
        <v>52</v>
      </c>
      <c r="G1223" s="12" t="s">
        <v>44</v>
      </c>
      <c r="H1223" s="13">
        <v>90000000</v>
      </c>
      <c r="I1223" s="13">
        <v>90000000</v>
      </c>
      <c r="J1223" s="14">
        <f>VLOOKUP(C1223,[1]Hoja1!$C$4:$E$2840,3,0)</f>
        <v>45237.388148148151</v>
      </c>
      <c r="K1223" s="15" t="s">
        <v>45</v>
      </c>
      <c r="L1223" s="16">
        <f>VLOOKUP(C1223,ACTAS!$D:$L,9,FALSE)</f>
        <v>16</v>
      </c>
    </row>
    <row r="1224" spans="1:12" hidden="1">
      <c r="A1224" s="11">
        <v>2459</v>
      </c>
      <c r="B1224" s="12" t="s">
        <v>4655</v>
      </c>
      <c r="C1224" s="12">
        <v>14797590</v>
      </c>
      <c r="D1224" s="12" t="s">
        <v>4656</v>
      </c>
      <c r="E1224" s="12" t="s">
        <v>2341</v>
      </c>
      <c r="F1224" s="12" t="s">
        <v>38</v>
      </c>
      <c r="G1224" s="12" t="s">
        <v>44</v>
      </c>
      <c r="H1224" s="13">
        <v>85000000</v>
      </c>
      <c r="I1224" s="13">
        <v>85000000</v>
      </c>
      <c r="J1224" s="14">
        <f>VLOOKUP(C1224,[1]Hoja1!$C$4:$E$2840,3,0)</f>
        <v>45237.388182870367</v>
      </c>
      <c r="K1224" s="15" t="s">
        <v>54</v>
      </c>
      <c r="L1224" s="16">
        <f>VLOOKUP(C1224,ACTAS!$D:$L,9,FALSE)</f>
        <v>14</v>
      </c>
    </row>
    <row r="1225" spans="1:12" hidden="1">
      <c r="A1225" s="11">
        <v>2460</v>
      </c>
      <c r="B1225" s="12" t="s">
        <v>4657</v>
      </c>
      <c r="C1225" s="12">
        <v>93394875</v>
      </c>
      <c r="D1225" s="12" t="s">
        <v>179</v>
      </c>
      <c r="E1225" s="12" t="s">
        <v>2341</v>
      </c>
      <c r="F1225" s="12" t="s">
        <v>59</v>
      </c>
      <c r="G1225" s="12" t="s">
        <v>44</v>
      </c>
      <c r="H1225" s="13">
        <v>150000000</v>
      </c>
      <c r="I1225" s="13">
        <v>150000000</v>
      </c>
      <c r="J1225" s="14">
        <f>VLOOKUP(C1225,[1]Hoja1!$C$4:$E$2840,3,0)</f>
        <v>44986.629120370373</v>
      </c>
      <c r="K1225" s="15" t="s">
        <v>54</v>
      </c>
      <c r="L1225" s="16">
        <f>VLOOKUP(C1225,ACTAS!$D:$L,9,FALSE)</f>
        <v>13</v>
      </c>
    </row>
    <row r="1226" spans="1:12" hidden="1">
      <c r="A1226" s="11">
        <v>2461</v>
      </c>
      <c r="B1226" s="12" t="s">
        <v>4658</v>
      </c>
      <c r="C1226" s="12">
        <v>13817895</v>
      </c>
      <c r="D1226" s="12" t="s">
        <v>824</v>
      </c>
      <c r="E1226" s="12" t="s">
        <v>2341</v>
      </c>
      <c r="F1226" s="12" t="s">
        <v>48</v>
      </c>
      <c r="G1226" s="12" t="s">
        <v>44</v>
      </c>
      <c r="H1226" s="13">
        <v>100000000</v>
      </c>
      <c r="I1226" s="13">
        <v>100000000</v>
      </c>
      <c r="J1226" s="14">
        <f>VLOOKUP(C1226,[1]Hoja1!$C$4:$E$2840,3,0)</f>
        <v>45078.364756944444</v>
      </c>
      <c r="K1226" s="15" t="s">
        <v>45</v>
      </c>
      <c r="L1226" s="16">
        <f>VLOOKUP(C1226,ACTAS!$D:$L,9,FALSE)</f>
        <v>15</v>
      </c>
    </row>
    <row r="1227" spans="1:12" hidden="1">
      <c r="A1227" s="11">
        <v>2462</v>
      </c>
      <c r="B1227" s="12" t="s">
        <v>4659</v>
      </c>
      <c r="C1227" s="12">
        <v>55165426</v>
      </c>
      <c r="D1227" s="12" t="s">
        <v>4660</v>
      </c>
      <c r="E1227" s="12" t="s">
        <v>2341</v>
      </c>
      <c r="F1227" s="12" t="s">
        <v>62</v>
      </c>
      <c r="G1227" s="12" t="s">
        <v>44</v>
      </c>
      <c r="H1227" s="13">
        <v>59000000</v>
      </c>
      <c r="I1227" s="13">
        <v>59000000</v>
      </c>
      <c r="J1227" s="14">
        <f>VLOOKUP(C1227,[1]Hoja1!$C$4:$E$2840,3,0)</f>
        <v>45237.388414351852</v>
      </c>
      <c r="K1227" s="15" t="s">
        <v>45</v>
      </c>
      <c r="L1227" s="16">
        <f>VLOOKUP(C1227,ACTAS!$D:$L,9,FALSE)</f>
        <v>16</v>
      </c>
    </row>
    <row r="1228" spans="1:12" hidden="1">
      <c r="A1228" s="11">
        <v>2463</v>
      </c>
      <c r="B1228" s="12" t="s">
        <v>4661</v>
      </c>
      <c r="C1228" s="12">
        <v>65738826</v>
      </c>
      <c r="D1228" s="12" t="s">
        <v>1022</v>
      </c>
      <c r="E1228" s="12" t="s">
        <v>2341</v>
      </c>
      <c r="F1228" s="12" t="s">
        <v>38</v>
      </c>
      <c r="G1228" s="12" t="s">
        <v>44</v>
      </c>
      <c r="H1228" s="13">
        <v>150000000</v>
      </c>
      <c r="I1228" s="13">
        <v>150000000</v>
      </c>
      <c r="J1228" s="14">
        <f>VLOOKUP(C1228,[1]Hoja1!$C$4:$E$2840,3,0)</f>
        <v>45078.394444444442</v>
      </c>
      <c r="K1228" s="15" t="s">
        <v>45</v>
      </c>
      <c r="L1228" s="16">
        <f>VLOOKUP(C1228,ACTAS!$D:$L,9,FALSE)</f>
        <v>16</v>
      </c>
    </row>
    <row r="1229" spans="1:12" hidden="1">
      <c r="A1229" s="11">
        <v>2464</v>
      </c>
      <c r="B1229" s="12" t="s">
        <v>4662</v>
      </c>
      <c r="C1229" s="12">
        <v>73560269</v>
      </c>
      <c r="D1229" s="12" t="s">
        <v>1277</v>
      </c>
      <c r="E1229" s="12" t="s">
        <v>2341</v>
      </c>
      <c r="F1229" s="12" t="s">
        <v>59</v>
      </c>
      <c r="G1229" s="12" t="s">
        <v>44</v>
      </c>
      <c r="H1229" s="13">
        <v>65000000</v>
      </c>
      <c r="I1229" s="13">
        <v>65000000</v>
      </c>
      <c r="J1229" s="14">
        <f>VLOOKUP(C1229,[1]Hoja1!$C$4:$E$2840,3,0)</f>
        <v>45222.394791666666</v>
      </c>
      <c r="K1229" s="15" t="s">
        <v>45</v>
      </c>
      <c r="L1229" s="16">
        <f>VLOOKUP(C1229,ACTAS!$D:$L,9,FALSE)</f>
        <v>16</v>
      </c>
    </row>
    <row r="1230" spans="1:12" hidden="1">
      <c r="A1230" s="11">
        <v>2465</v>
      </c>
      <c r="B1230" s="12" t="s">
        <v>4663</v>
      </c>
      <c r="C1230" s="12">
        <v>1112098048</v>
      </c>
      <c r="D1230" s="12" t="s">
        <v>4664</v>
      </c>
      <c r="E1230" s="12" t="s">
        <v>2341</v>
      </c>
      <c r="F1230" s="12" t="s">
        <v>59</v>
      </c>
      <c r="G1230" s="12" t="s">
        <v>44</v>
      </c>
      <c r="H1230" s="13">
        <v>35000000</v>
      </c>
      <c r="I1230" s="13">
        <v>35000000</v>
      </c>
      <c r="J1230" s="14">
        <f>VLOOKUP(C1230,[1]Hoja1!$C$4:$E$2840,3,0)</f>
        <v>45237.388726851852</v>
      </c>
      <c r="K1230" s="15" t="s">
        <v>54</v>
      </c>
      <c r="L1230" s="16">
        <f>VLOOKUP(C1230,ACTAS!$D:$L,9,FALSE)</f>
        <v>15</v>
      </c>
    </row>
    <row r="1231" spans="1:12" hidden="1">
      <c r="A1231" s="11">
        <v>2466</v>
      </c>
      <c r="B1231" s="12" t="s">
        <v>4665</v>
      </c>
      <c r="C1231" s="12">
        <v>5228349</v>
      </c>
      <c r="D1231" s="12" t="s">
        <v>4666</v>
      </c>
      <c r="E1231" s="12" t="s">
        <v>2341</v>
      </c>
      <c r="F1231" s="12" t="s">
        <v>38</v>
      </c>
      <c r="G1231" s="12" t="s">
        <v>44</v>
      </c>
      <c r="H1231" s="13">
        <v>20000000</v>
      </c>
      <c r="I1231" s="13">
        <v>20000000</v>
      </c>
      <c r="J1231" s="14">
        <f>VLOOKUP(C1231,[1]Hoja1!$C$4:$E$2840,3,0)</f>
        <v>45237.388819444444</v>
      </c>
      <c r="K1231" s="15" t="s">
        <v>54</v>
      </c>
      <c r="L1231" s="16">
        <f>VLOOKUP(C1231,ACTAS!$D:$L,9,FALSE)</f>
        <v>16</v>
      </c>
    </row>
    <row r="1232" spans="1:12" ht="24" hidden="1">
      <c r="A1232" s="11">
        <v>2467</v>
      </c>
      <c r="B1232" s="12" t="s">
        <v>4667</v>
      </c>
      <c r="C1232" s="12">
        <v>71085335</v>
      </c>
      <c r="D1232" s="12" t="s">
        <v>4668</v>
      </c>
      <c r="E1232" s="12" t="s">
        <v>2341</v>
      </c>
      <c r="F1232" s="12" t="s">
        <v>59</v>
      </c>
      <c r="G1232" s="12" t="s">
        <v>49</v>
      </c>
      <c r="H1232" s="13">
        <v>60000000</v>
      </c>
      <c r="I1232" s="13">
        <v>60000000</v>
      </c>
      <c r="J1232" s="14">
        <f>VLOOKUP(C1232,[1]Hoja1!$C$4:$E$2840,3,0)</f>
        <v>45237.388854166667</v>
      </c>
      <c r="K1232" s="15" t="s">
        <v>54</v>
      </c>
      <c r="L1232" s="16">
        <f>VLOOKUP(C1232,ACTAS!$D:$L,9,FALSE)</f>
        <v>16</v>
      </c>
    </row>
    <row r="1233" spans="1:12" hidden="1">
      <c r="A1233" s="11">
        <v>2468</v>
      </c>
      <c r="B1233" s="12" t="s">
        <v>4669</v>
      </c>
      <c r="C1233" s="12">
        <v>8389148</v>
      </c>
      <c r="D1233" s="12" t="s">
        <v>4670</v>
      </c>
      <c r="E1233" s="12" t="s">
        <v>2341</v>
      </c>
      <c r="F1233" s="12" t="s">
        <v>52</v>
      </c>
      <c r="G1233" s="12" t="s">
        <v>44</v>
      </c>
      <c r="H1233" s="13">
        <v>150000000</v>
      </c>
      <c r="I1233" s="13">
        <v>150000000</v>
      </c>
      <c r="J1233" s="14">
        <f>VLOOKUP(C1233,[1]Hoja1!$C$4:$E$2840,3,0)</f>
        <v>45244.377962962964</v>
      </c>
      <c r="K1233" s="15" t="s">
        <v>45</v>
      </c>
      <c r="L1233" s="16">
        <f>VLOOKUP(C1233,ACTAS!$D:$L,9,FALSE)</f>
        <v>15</v>
      </c>
    </row>
    <row r="1234" spans="1:12" hidden="1">
      <c r="A1234" s="11">
        <v>2469</v>
      </c>
      <c r="B1234" s="12" t="s">
        <v>4671</v>
      </c>
      <c r="C1234" s="12">
        <v>52622850</v>
      </c>
      <c r="D1234" s="12" t="s">
        <v>1342</v>
      </c>
      <c r="E1234" s="12" t="s">
        <v>2341</v>
      </c>
      <c r="F1234" s="12" t="s">
        <v>59</v>
      </c>
      <c r="G1234" s="12" t="s">
        <v>44</v>
      </c>
      <c r="H1234" s="13">
        <v>62000000</v>
      </c>
      <c r="I1234" s="13">
        <v>62000000</v>
      </c>
      <c r="J1234" s="14">
        <f>VLOOKUP(C1234,[1]Hoja1!$C$4:$E$2840,3,0)</f>
        <v>45222.407384259262</v>
      </c>
      <c r="K1234" s="15" t="s">
        <v>45</v>
      </c>
      <c r="L1234" s="16">
        <f>VLOOKUP(C1234,ACTAS!$D:$L,9,FALSE)</f>
        <v>15</v>
      </c>
    </row>
    <row r="1235" spans="1:12" hidden="1">
      <c r="A1235" s="11">
        <v>2470</v>
      </c>
      <c r="B1235" s="12" t="s">
        <v>4672</v>
      </c>
      <c r="C1235" s="12">
        <v>1053808639</v>
      </c>
      <c r="D1235" s="12" t="s">
        <v>4673</v>
      </c>
      <c r="E1235" s="12" t="s">
        <v>2341</v>
      </c>
      <c r="F1235" s="12" t="s">
        <v>48</v>
      </c>
      <c r="G1235" s="12" t="s">
        <v>44</v>
      </c>
      <c r="H1235" s="13">
        <v>28000000</v>
      </c>
      <c r="I1235" s="13">
        <v>28000000</v>
      </c>
      <c r="J1235" s="14">
        <f>VLOOKUP(C1235,[1]Hoja1!$C$4:$E$2840,3,0)</f>
        <v>45244.378634259258</v>
      </c>
      <c r="K1235" s="15" t="s">
        <v>54</v>
      </c>
      <c r="L1235" s="16">
        <f>VLOOKUP(C1235,ACTAS!$D:$L,9,FALSE)</f>
        <v>16</v>
      </c>
    </row>
    <row r="1236" spans="1:12" ht="24">
      <c r="A1236" s="11">
        <v>2471</v>
      </c>
      <c r="B1236" s="12" t="s">
        <v>4674</v>
      </c>
      <c r="C1236" s="12">
        <v>91077460</v>
      </c>
      <c r="D1236" s="12" t="s">
        <v>4675</v>
      </c>
      <c r="E1236" s="12" t="s">
        <v>2341</v>
      </c>
      <c r="F1236" s="12" t="s">
        <v>52</v>
      </c>
      <c r="G1236" s="12" t="s">
        <v>49</v>
      </c>
      <c r="H1236" s="13">
        <v>80000000</v>
      </c>
      <c r="I1236" s="13">
        <v>80000000</v>
      </c>
      <c r="J1236" s="14">
        <f>VLOOKUP(C1236,[1]Hoja1!$C$4:$E$2840,3,0)</f>
        <v>45244.378738425927</v>
      </c>
      <c r="K1236" s="15" t="s">
        <v>54</v>
      </c>
      <c r="L1236" s="16">
        <f>VLOOKUP(C1236,ACTAS!$D:$L,9,FALSE)</f>
        <v>16</v>
      </c>
    </row>
    <row r="1237" spans="1:12" hidden="1">
      <c r="A1237" s="11">
        <v>2472</v>
      </c>
      <c r="B1237" s="12" t="s">
        <v>4676</v>
      </c>
      <c r="C1237" s="12">
        <v>16773948</v>
      </c>
      <c r="D1237" s="12" t="s">
        <v>1936</v>
      </c>
      <c r="E1237" s="12" t="s">
        <v>2341</v>
      </c>
      <c r="F1237" s="12" t="s">
        <v>59</v>
      </c>
      <c r="G1237" s="12" t="s">
        <v>44</v>
      </c>
      <c r="H1237" s="13">
        <v>50000000</v>
      </c>
      <c r="I1237" s="13">
        <v>50000000</v>
      </c>
      <c r="J1237" s="14">
        <f>VLOOKUP(C1237,[1]Hoja1!$C$4:$E$2840,3,0)</f>
        <v>45237.402465277781</v>
      </c>
      <c r="K1237" s="15" t="s">
        <v>45</v>
      </c>
      <c r="L1237" s="16">
        <f>VLOOKUP(C1237,ACTAS!$D:$L,9,FALSE)</f>
        <v>16</v>
      </c>
    </row>
    <row r="1238" spans="1:12" hidden="1">
      <c r="A1238" s="11">
        <v>2473</v>
      </c>
      <c r="B1238" s="12" t="s">
        <v>4677</v>
      </c>
      <c r="C1238" s="12">
        <v>1026152612</v>
      </c>
      <c r="D1238" s="12" t="s">
        <v>1647</v>
      </c>
      <c r="E1238" s="12" t="s">
        <v>2341</v>
      </c>
      <c r="F1238" s="12" t="s">
        <v>38</v>
      </c>
      <c r="G1238" s="12" t="s">
        <v>44</v>
      </c>
      <c r="H1238" s="13">
        <v>31000000</v>
      </c>
      <c r="I1238" s="13">
        <v>31000000</v>
      </c>
      <c r="J1238" s="14">
        <f>VLOOKUP(C1238,[1]Hoja1!$C$4:$E$2840,3,0)</f>
        <v>45237.390300925923</v>
      </c>
      <c r="K1238" s="15" t="s">
        <v>54</v>
      </c>
      <c r="L1238" s="16" t="str">
        <f>VLOOKUP(C1238,ACTAS!$D:$L,9,FALSE)</f>
        <v>ACTA 1 FEBRERO 2024</v>
      </c>
    </row>
    <row r="1239" spans="1:12" ht="24" hidden="1">
      <c r="A1239" s="11">
        <v>2474</v>
      </c>
      <c r="B1239" s="12" t="s">
        <v>4678</v>
      </c>
      <c r="C1239" s="12">
        <v>80012167</v>
      </c>
      <c r="D1239" s="12" t="s">
        <v>1669</v>
      </c>
      <c r="E1239" s="12" t="s">
        <v>2341</v>
      </c>
      <c r="F1239" s="12" t="s">
        <v>59</v>
      </c>
      <c r="G1239" s="12" t="s">
        <v>49</v>
      </c>
      <c r="H1239" s="13">
        <v>103000000</v>
      </c>
      <c r="I1239" s="13">
        <v>103000000</v>
      </c>
      <c r="J1239" s="14">
        <f>VLOOKUP(C1239,[1]Hoja1!$C$4:$E$2840,3,0)</f>
        <v>45237.391145833331</v>
      </c>
      <c r="K1239" s="15" t="s">
        <v>54</v>
      </c>
      <c r="L1239" s="16">
        <f>VLOOKUP(C1239,ACTAS!$D:$L,9,FALSE)</f>
        <v>14</v>
      </c>
    </row>
    <row r="1240" spans="1:12" hidden="1">
      <c r="A1240" s="11">
        <v>2475</v>
      </c>
      <c r="B1240" s="12" t="s">
        <v>4679</v>
      </c>
      <c r="C1240" s="12">
        <v>6766513</v>
      </c>
      <c r="D1240" s="12" t="s">
        <v>1916</v>
      </c>
      <c r="E1240" s="12" t="s">
        <v>2341</v>
      </c>
      <c r="F1240" s="12" t="s">
        <v>38</v>
      </c>
      <c r="G1240" s="12" t="s">
        <v>44</v>
      </c>
      <c r="H1240" s="13">
        <v>74000000</v>
      </c>
      <c r="I1240" s="13">
        <v>74000000</v>
      </c>
      <c r="J1240" s="14">
        <f>VLOOKUP(C1240,[1]Hoja1!$C$4:$E$2840,3,0)</f>
        <v>45237.401307870372</v>
      </c>
      <c r="K1240" s="15" t="s">
        <v>45</v>
      </c>
      <c r="L1240" s="16">
        <f>VLOOKUP(C1240,ACTAS!$D:$L,9,FALSE)</f>
        <v>16</v>
      </c>
    </row>
    <row r="1241" spans="1:12" hidden="1">
      <c r="A1241" s="11">
        <v>2476</v>
      </c>
      <c r="B1241" s="12" t="s">
        <v>4680</v>
      </c>
      <c r="C1241" s="12">
        <v>28268983</v>
      </c>
      <c r="D1241" s="12" t="s">
        <v>4681</v>
      </c>
      <c r="E1241" s="12" t="s">
        <v>2341</v>
      </c>
      <c r="F1241" s="12" t="s">
        <v>38</v>
      </c>
      <c r="G1241" s="12" t="s">
        <v>44</v>
      </c>
      <c r="H1241" s="13">
        <v>65000000</v>
      </c>
      <c r="I1241" s="13">
        <v>65000000</v>
      </c>
      <c r="J1241" s="14">
        <f>VLOOKUP(C1241,[1]Hoja1!$C$4:$E$2840,3,0)</f>
        <v>45244.379814814813</v>
      </c>
      <c r="K1241" s="15" t="s">
        <v>45</v>
      </c>
      <c r="L1241" s="16">
        <f>VLOOKUP(C1241,ACTAS!$D:$L,9,FALSE)</f>
        <v>15</v>
      </c>
    </row>
    <row r="1242" spans="1:12" hidden="1">
      <c r="A1242" s="11">
        <v>2477</v>
      </c>
      <c r="B1242" s="12" t="s">
        <v>4682</v>
      </c>
      <c r="C1242" s="12">
        <v>11388255</v>
      </c>
      <c r="D1242" s="12" t="s">
        <v>4683</v>
      </c>
      <c r="E1242" s="12" t="s">
        <v>2341</v>
      </c>
      <c r="F1242" s="12" t="s">
        <v>130</v>
      </c>
      <c r="G1242" s="12" t="s">
        <v>44</v>
      </c>
      <c r="H1242" s="13">
        <v>100000000</v>
      </c>
      <c r="I1242" s="13">
        <v>100000000</v>
      </c>
      <c r="J1242" s="14">
        <f>VLOOKUP(C1242,[1]Hoja1!$C$4:$E$2840,3,0)</f>
        <v>45244.379895833335</v>
      </c>
      <c r="K1242" s="15" t="s">
        <v>45</v>
      </c>
      <c r="L1242" s="16">
        <f>VLOOKUP(C1242,ACTAS!$D:$L,9,FALSE)</f>
        <v>15</v>
      </c>
    </row>
    <row r="1243" spans="1:12" ht="24" hidden="1">
      <c r="A1243" s="11">
        <v>2478</v>
      </c>
      <c r="B1243" s="12" t="s">
        <v>4684</v>
      </c>
      <c r="C1243" s="12">
        <v>17346375</v>
      </c>
      <c r="D1243" s="12" t="s">
        <v>4685</v>
      </c>
      <c r="E1243" s="12" t="s">
        <v>2341</v>
      </c>
      <c r="F1243" s="12" t="s">
        <v>38</v>
      </c>
      <c r="G1243" s="12" t="s">
        <v>49</v>
      </c>
      <c r="H1243" s="13">
        <v>150000000</v>
      </c>
      <c r="I1243" s="13">
        <v>150000000</v>
      </c>
      <c r="J1243" s="14">
        <f>VLOOKUP(C1243,[1]Hoja1!$C$4:$E$2840,3,0)</f>
        <v>45244.38009259259</v>
      </c>
      <c r="K1243" s="15" t="s">
        <v>54</v>
      </c>
      <c r="L1243" s="16">
        <f>VLOOKUP(C1243,ACTAS!$D:$L,9,FALSE)</f>
        <v>15</v>
      </c>
    </row>
    <row r="1244" spans="1:12" ht="24" hidden="1">
      <c r="A1244" s="11">
        <v>2479</v>
      </c>
      <c r="B1244" s="12" t="s">
        <v>4686</v>
      </c>
      <c r="C1244" s="12">
        <v>63529739</v>
      </c>
      <c r="D1244" s="12" t="s">
        <v>4687</v>
      </c>
      <c r="E1244" s="12" t="s">
        <v>2341</v>
      </c>
      <c r="F1244" s="12" t="s">
        <v>59</v>
      </c>
      <c r="G1244" s="12" t="s">
        <v>49</v>
      </c>
      <c r="H1244" s="13">
        <v>150000000</v>
      </c>
      <c r="I1244" s="13">
        <v>150000000</v>
      </c>
      <c r="J1244" s="14">
        <f>VLOOKUP(C1244,[1]Hoja1!$C$4:$E$2840,3,0)</f>
        <v>45244.38009259259</v>
      </c>
      <c r="K1244" s="15" t="s">
        <v>54</v>
      </c>
      <c r="L1244" s="16">
        <f>VLOOKUP(C1244,ACTAS!$D:$L,9,FALSE)</f>
        <v>14</v>
      </c>
    </row>
    <row r="1245" spans="1:12" hidden="1">
      <c r="A1245" s="11">
        <v>2480</v>
      </c>
      <c r="B1245" s="12" t="s">
        <v>4688</v>
      </c>
      <c r="C1245" s="12">
        <v>1121850336</v>
      </c>
      <c r="D1245" s="12" t="s">
        <v>1441</v>
      </c>
      <c r="E1245" s="12" t="s">
        <v>2341</v>
      </c>
      <c r="F1245" s="12" t="s">
        <v>59</v>
      </c>
      <c r="G1245" s="12" t="s">
        <v>44</v>
      </c>
      <c r="H1245" s="13">
        <v>78000000</v>
      </c>
      <c r="I1245" s="13">
        <v>78000000</v>
      </c>
      <c r="J1245" s="14">
        <f>VLOOKUP(C1245,[1]Hoja1!$C$4:$E$2840,3,0)</f>
        <v>45222.430509259262</v>
      </c>
      <c r="K1245" s="15" t="s">
        <v>54</v>
      </c>
      <c r="L1245" s="16">
        <f>VLOOKUP(C1245,ACTAS!$D:$L,9,FALSE)</f>
        <v>15</v>
      </c>
    </row>
    <row r="1246" spans="1:12" ht="24" hidden="1">
      <c r="A1246" s="11">
        <v>2481</v>
      </c>
      <c r="B1246" s="12" t="s">
        <v>4689</v>
      </c>
      <c r="C1246" s="12">
        <v>7730946</v>
      </c>
      <c r="D1246" s="12" t="s">
        <v>1838</v>
      </c>
      <c r="E1246" s="12" t="s">
        <v>2341</v>
      </c>
      <c r="F1246" s="12" t="s">
        <v>52</v>
      </c>
      <c r="G1246" s="12" t="s">
        <v>49</v>
      </c>
      <c r="H1246" s="13">
        <v>20000000</v>
      </c>
      <c r="I1246" s="13">
        <v>20000000</v>
      </c>
      <c r="J1246" s="14">
        <f>VLOOKUP(C1246,[1]Hoja1!$C$4:$E$2840,3,0)</f>
        <v>45237.397465277776</v>
      </c>
      <c r="K1246" s="15" t="s">
        <v>54</v>
      </c>
      <c r="L1246" s="16">
        <f>VLOOKUP(C1246,ACTAS!$D:$L,9,FALSE)</f>
        <v>14</v>
      </c>
    </row>
    <row r="1247" spans="1:12" hidden="1">
      <c r="A1247" s="11">
        <v>2482</v>
      </c>
      <c r="B1247" s="12" t="s">
        <v>4690</v>
      </c>
      <c r="C1247" s="12">
        <v>79894670</v>
      </c>
      <c r="D1247" s="12" t="s">
        <v>1952</v>
      </c>
      <c r="E1247" s="12" t="s">
        <v>2341</v>
      </c>
      <c r="F1247" s="12" t="s">
        <v>52</v>
      </c>
      <c r="G1247" s="12" t="s">
        <v>44</v>
      </c>
      <c r="H1247" s="13">
        <v>54000000</v>
      </c>
      <c r="I1247" s="13">
        <v>54000000</v>
      </c>
      <c r="J1247" s="14">
        <f>VLOOKUP(C1247,[1]Hoja1!$C$4:$E$2840,3,0)</f>
        <v>44986.965914351851</v>
      </c>
      <c r="K1247" s="15" t="s">
        <v>45</v>
      </c>
      <c r="L1247" s="16">
        <f>VLOOKUP(C1247,ACTAS!$D:$L,9,FALSE)</f>
        <v>6</v>
      </c>
    </row>
    <row r="1248" spans="1:12" hidden="1">
      <c r="A1248" s="11">
        <v>2483</v>
      </c>
      <c r="B1248" s="12" t="s">
        <v>4691</v>
      </c>
      <c r="C1248" s="12">
        <v>39717776</v>
      </c>
      <c r="D1248" s="12" t="s">
        <v>1730</v>
      </c>
      <c r="E1248" s="12" t="s">
        <v>2341</v>
      </c>
      <c r="F1248" s="12" t="s">
        <v>52</v>
      </c>
      <c r="G1248" s="12" t="s">
        <v>44</v>
      </c>
      <c r="H1248" s="13">
        <v>45000000</v>
      </c>
      <c r="I1248" s="13">
        <v>45000000</v>
      </c>
      <c r="J1248" s="14">
        <f>VLOOKUP(C1248,[1]Hoja1!$C$4:$E$2840,3,0)</f>
        <v>45237.392939814818</v>
      </c>
      <c r="K1248" s="15" t="s">
        <v>84</v>
      </c>
      <c r="L1248" s="16">
        <f>VLOOKUP(C1248,ACTAS!$D:$L,9,FALSE)</f>
        <v>16</v>
      </c>
    </row>
    <row r="1249" spans="1:12" hidden="1">
      <c r="A1249" s="11">
        <v>2484</v>
      </c>
      <c r="B1249" s="12" t="s">
        <v>4692</v>
      </c>
      <c r="C1249" s="12">
        <v>1017154858</v>
      </c>
      <c r="D1249" s="12" t="s">
        <v>1708</v>
      </c>
      <c r="E1249" s="12" t="s">
        <v>2341</v>
      </c>
      <c r="F1249" s="12" t="s">
        <v>59</v>
      </c>
      <c r="G1249" s="12" t="s">
        <v>44</v>
      </c>
      <c r="H1249" s="13">
        <v>30000000</v>
      </c>
      <c r="I1249" s="13">
        <v>30000000</v>
      </c>
      <c r="J1249" s="14">
        <f>VLOOKUP(C1249,[1]Hoja1!$C$4:$E$2840,3,0)</f>
        <v>45237.392407407409</v>
      </c>
      <c r="K1249" s="15" t="s">
        <v>54</v>
      </c>
      <c r="L1249" s="16">
        <f>VLOOKUP(C1249,ACTAS!$D:$L,9,FALSE)</f>
        <v>15</v>
      </c>
    </row>
    <row r="1250" spans="1:12" hidden="1">
      <c r="A1250" s="11">
        <v>2485</v>
      </c>
      <c r="B1250" s="12" t="s">
        <v>4693</v>
      </c>
      <c r="C1250" s="12">
        <v>46384570</v>
      </c>
      <c r="D1250" s="12" t="s">
        <v>810</v>
      </c>
      <c r="E1250" s="12" t="s">
        <v>2341</v>
      </c>
      <c r="F1250" s="12" t="s">
        <v>59</v>
      </c>
      <c r="G1250" s="12" t="s">
        <v>44</v>
      </c>
      <c r="H1250" s="13">
        <v>150000000</v>
      </c>
      <c r="I1250" s="13">
        <v>150000000</v>
      </c>
      <c r="J1250" s="14">
        <f>VLOOKUP(C1250,[1]Hoja1!$C$4:$E$2840,3,0)</f>
        <v>45078.363298611112</v>
      </c>
      <c r="K1250" s="15" t="s">
        <v>54</v>
      </c>
      <c r="L1250" s="16">
        <f>VLOOKUP(C1250,ACTAS!$D:$L,9,FALSE)</f>
        <v>15</v>
      </c>
    </row>
    <row r="1251" spans="1:12" hidden="1">
      <c r="A1251" s="11">
        <v>2486</v>
      </c>
      <c r="B1251" s="12" t="s">
        <v>4694</v>
      </c>
      <c r="C1251" s="12">
        <v>80842975</v>
      </c>
      <c r="D1251" s="12" t="s">
        <v>4695</v>
      </c>
      <c r="E1251" s="12" t="s">
        <v>2341</v>
      </c>
      <c r="F1251" s="12" t="s">
        <v>38</v>
      </c>
      <c r="G1251" s="12" t="s">
        <v>44</v>
      </c>
      <c r="H1251" s="13">
        <v>50000000</v>
      </c>
      <c r="I1251" s="13">
        <v>50000000</v>
      </c>
      <c r="J1251" s="14">
        <f>VLOOKUP(C1251,[1]Hoja1!$C$4:$E$2840,3,0)</f>
        <v>45244.38077546296</v>
      </c>
      <c r="K1251" s="15" t="s">
        <v>54</v>
      </c>
      <c r="L1251" s="16">
        <f>VLOOKUP(C1251,ACTAS!$D:$L,9,FALSE)</f>
        <v>15</v>
      </c>
    </row>
    <row r="1252" spans="1:12" hidden="1">
      <c r="A1252" s="11">
        <v>2487</v>
      </c>
      <c r="B1252" s="12" t="s">
        <v>4696</v>
      </c>
      <c r="C1252" s="12">
        <v>80163794</v>
      </c>
      <c r="D1252" s="12" t="s">
        <v>628</v>
      </c>
      <c r="E1252" s="12" t="s">
        <v>2341</v>
      </c>
      <c r="F1252" s="12" t="s">
        <v>38</v>
      </c>
      <c r="G1252" s="12" t="s">
        <v>44</v>
      </c>
      <c r="H1252" s="13">
        <v>20000000</v>
      </c>
      <c r="I1252" s="13">
        <v>20000000</v>
      </c>
      <c r="J1252" s="14">
        <f>VLOOKUP(C1252,[1]Hoja1!$C$4:$E$2840,3,0)</f>
        <v>45078.345127314817</v>
      </c>
      <c r="K1252" s="15" t="s">
        <v>45</v>
      </c>
      <c r="L1252" s="16">
        <f>VLOOKUP(C1252,ACTAS!$D:$L,9,FALSE)</f>
        <v>15</v>
      </c>
    </row>
    <row r="1253" spans="1:12" ht="24" hidden="1">
      <c r="A1253" s="11">
        <v>2488</v>
      </c>
      <c r="B1253" s="12" t="s">
        <v>4697</v>
      </c>
      <c r="C1253" s="12">
        <v>14395173</v>
      </c>
      <c r="D1253" s="12" t="s">
        <v>2993</v>
      </c>
      <c r="E1253" s="12" t="s">
        <v>2341</v>
      </c>
      <c r="F1253" s="12" t="s">
        <v>59</v>
      </c>
      <c r="G1253" s="12" t="s">
        <v>49</v>
      </c>
      <c r="H1253" s="13">
        <v>45000000</v>
      </c>
      <c r="I1253" s="13">
        <v>45000000</v>
      </c>
      <c r="J1253" s="14">
        <f>VLOOKUP(C1253,[1]Hoja1!$C$4:$E$2840,3,0)</f>
        <v>44987.351574074077</v>
      </c>
      <c r="K1253" s="15" t="s">
        <v>54</v>
      </c>
      <c r="L1253" s="16">
        <f>VLOOKUP(C1253,ACTAS!$D:$L,9,FALSE)</f>
        <v>4</v>
      </c>
    </row>
    <row r="1254" spans="1:12" hidden="1">
      <c r="A1254" s="11">
        <v>2489</v>
      </c>
      <c r="B1254" s="12" t="s">
        <v>4698</v>
      </c>
      <c r="C1254" s="12">
        <v>4227678</v>
      </c>
      <c r="D1254" s="12" t="s">
        <v>205</v>
      </c>
      <c r="E1254" s="12" t="s">
        <v>2341</v>
      </c>
      <c r="F1254" s="12" t="s">
        <v>52</v>
      </c>
      <c r="G1254" s="12" t="s">
        <v>44</v>
      </c>
      <c r="H1254" s="13">
        <v>30000000</v>
      </c>
      <c r="I1254" s="13">
        <v>30000000</v>
      </c>
      <c r="J1254" s="14">
        <f>VLOOKUP(C1254,[1]Hoja1!$C$4:$E$2840,3,0)</f>
        <v>44991.543715277781</v>
      </c>
      <c r="K1254" s="15" t="s">
        <v>45</v>
      </c>
      <c r="L1254" s="16">
        <f>VLOOKUP(C1254,ACTAS!$D:$L,9,FALSE)</f>
        <v>16</v>
      </c>
    </row>
    <row r="1255" spans="1:12" hidden="1">
      <c r="A1255" s="11">
        <v>2490</v>
      </c>
      <c r="B1255" s="12" t="s">
        <v>4699</v>
      </c>
      <c r="C1255" s="12">
        <v>12968114</v>
      </c>
      <c r="D1255" s="12" t="s">
        <v>4700</v>
      </c>
      <c r="E1255" s="12" t="s">
        <v>2341</v>
      </c>
      <c r="F1255" s="12" t="s">
        <v>59</v>
      </c>
      <c r="G1255" s="12" t="s">
        <v>44</v>
      </c>
      <c r="H1255" s="13">
        <v>40000000</v>
      </c>
      <c r="I1255" s="13">
        <v>40000000</v>
      </c>
      <c r="J1255" s="14">
        <f>VLOOKUP(C1255,[1]Hoja1!$C$4:$E$2840,3,0)</f>
        <v>45244.381365740737</v>
      </c>
      <c r="K1255" s="15" t="s">
        <v>45</v>
      </c>
      <c r="L1255" s="16">
        <f>VLOOKUP(C1255,ACTAS!$D:$L,9,FALSE)</f>
        <v>15</v>
      </c>
    </row>
    <row r="1256" spans="1:12" hidden="1">
      <c r="A1256" s="11">
        <v>2491</v>
      </c>
      <c r="B1256" s="12" t="s">
        <v>4701</v>
      </c>
      <c r="C1256" s="12">
        <v>88175253</v>
      </c>
      <c r="D1256" s="12" t="s">
        <v>948</v>
      </c>
      <c r="E1256" s="12" t="s">
        <v>2341</v>
      </c>
      <c r="F1256" s="12" t="s">
        <v>48</v>
      </c>
      <c r="G1256" s="12" t="s">
        <v>44</v>
      </c>
      <c r="H1256" s="13">
        <v>50000000</v>
      </c>
      <c r="I1256" s="13">
        <v>50000000</v>
      </c>
      <c r="J1256" s="14">
        <f>VLOOKUP(C1256,[1]Hoja1!$C$4:$E$2840,3,0)</f>
        <v>45078.382395833331</v>
      </c>
      <c r="K1256" s="15" t="s">
        <v>45</v>
      </c>
      <c r="L1256" s="16">
        <f>VLOOKUP(C1256,ACTAS!$D:$L,9,FALSE)</f>
        <v>16</v>
      </c>
    </row>
    <row r="1257" spans="1:12" ht="24" hidden="1">
      <c r="A1257" s="11">
        <v>2492</v>
      </c>
      <c r="B1257" s="12" t="s">
        <v>4702</v>
      </c>
      <c r="C1257" s="12">
        <v>24023358</v>
      </c>
      <c r="D1257" s="12" t="s">
        <v>543</v>
      </c>
      <c r="E1257" s="12" t="s">
        <v>2341</v>
      </c>
      <c r="F1257" s="12" t="s">
        <v>59</v>
      </c>
      <c r="G1257" s="12" t="s">
        <v>39</v>
      </c>
      <c r="H1257" s="13">
        <v>45000000</v>
      </c>
      <c r="I1257" s="13">
        <v>45000000</v>
      </c>
      <c r="J1257" s="14">
        <f>VLOOKUP(C1257,[1]Hoja1!$C$4:$E$2840,3,0)</f>
        <v>45222.447384259256</v>
      </c>
      <c r="K1257" s="15" t="s">
        <v>40</v>
      </c>
      <c r="L1257" s="16">
        <f>VLOOKUP(C1257,ACTAS!$D:$L,9,FALSE)</f>
        <v>14</v>
      </c>
    </row>
    <row r="1258" spans="1:12" ht="24" hidden="1">
      <c r="A1258" s="11">
        <v>2493</v>
      </c>
      <c r="B1258" s="12" t="s">
        <v>4703</v>
      </c>
      <c r="C1258" s="12">
        <v>79759143</v>
      </c>
      <c r="D1258" s="12" t="s">
        <v>4704</v>
      </c>
      <c r="E1258" s="12" t="s">
        <v>2341</v>
      </c>
      <c r="F1258" s="12" t="s">
        <v>38</v>
      </c>
      <c r="G1258" s="12" t="s">
        <v>49</v>
      </c>
      <c r="H1258" s="13">
        <v>118000000</v>
      </c>
      <c r="I1258" s="13">
        <v>118000000</v>
      </c>
      <c r="J1258" s="14">
        <f>VLOOKUP(C1258,[1]Hoja1!$C$4:$E$2840,3,0)</f>
        <v>45244.38144675926</v>
      </c>
      <c r="K1258" s="15" t="s">
        <v>54</v>
      </c>
      <c r="L1258" s="16">
        <f>VLOOKUP(C1258,ACTAS!$D:$L,9,FALSE)</f>
        <v>14</v>
      </c>
    </row>
    <row r="1259" spans="1:12" hidden="1">
      <c r="A1259" s="11">
        <v>2494</v>
      </c>
      <c r="B1259" s="12" t="s">
        <v>4705</v>
      </c>
      <c r="C1259" s="12">
        <v>1090378584</v>
      </c>
      <c r="D1259" s="12" t="s">
        <v>1481</v>
      </c>
      <c r="E1259" s="12" t="s">
        <v>2341</v>
      </c>
      <c r="F1259" s="12" t="s">
        <v>59</v>
      </c>
      <c r="G1259" s="12" t="s">
        <v>44</v>
      </c>
      <c r="H1259" s="13">
        <v>35000000</v>
      </c>
      <c r="I1259" s="13">
        <v>35000000</v>
      </c>
      <c r="J1259" s="14">
        <f>VLOOKUP(C1259,[1]Hoja1!$C$4:$E$2840,3,0)</f>
        <v>45222.440474537034</v>
      </c>
      <c r="K1259" s="15" t="s">
        <v>54</v>
      </c>
      <c r="L1259" s="16">
        <f>VLOOKUP(C1259,ACTAS!$D:$L,9,FALSE)</f>
        <v>15</v>
      </c>
    </row>
    <row r="1260" spans="1:12" ht="24" hidden="1">
      <c r="A1260" s="11">
        <v>2495</v>
      </c>
      <c r="B1260" s="12" t="s">
        <v>4706</v>
      </c>
      <c r="C1260" s="12">
        <v>80147362</v>
      </c>
      <c r="D1260" s="12" t="s">
        <v>2102</v>
      </c>
      <c r="E1260" s="12" t="s">
        <v>2341</v>
      </c>
      <c r="F1260" s="12" t="s">
        <v>38</v>
      </c>
      <c r="G1260" s="12" t="s">
        <v>49</v>
      </c>
      <c r="H1260" s="13">
        <v>150000000</v>
      </c>
      <c r="I1260" s="13">
        <v>150000000</v>
      </c>
      <c r="J1260" s="14">
        <f>VLOOKUP(C1260,[1]Hoja1!$C$4:$E$2840,3,0)</f>
        <v>45237.435208333336</v>
      </c>
      <c r="K1260" s="15" t="s">
        <v>54</v>
      </c>
      <c r="L1260" s="16">
        <f>VLOOKUP(C1260,ACTAS!$D:$L,9,FALSE)</f>
        <v>14</v>
      </c>
    </row>
    <row r="1261" spans="1:12" ht="24" hidden="1">
      <c r="A1261" s="11">
        <v>2496</v>
      </c>
      <c r="B1261" s="12" t="s">
        <v>4707</v>
      </c>
      <c r="C1261" s="12">
        <v>80728453</v>
      </c>
      <c r="D1261" s="12" t="s">
        <v>1714</v>
      </c>
      <c r="E1261" s="12" t="s">
        <v>2341</v>
      </c>
      <c r="F1261" s="12" t="s">
        <v>52</v>
      </c>
      <c r="G1261" s="12" t="s">
        <v>49</v>
      </c>
      <c r="H1261" s="13">
        <v>150000000</v>
      </c>
      <c r="I1261" s="13">
        <v>150000000</v>
      </c>
      <c r="J1261" s="14">
        <f>VLOOKUP(C1261,[1]Hoja1!$C$4:$E$2840,3,0)</f>
        <v>45237.392511574071</v>
      </c>
      <c r="K1261" s="15" t="s">
        <v>54</v>
      </c>
      <c r="L1261" s="16">
        <f>VLOOKUP(C1261,ACTAS!$D:$L,9,FALSE)</f>
        <v>14</v>
      </c>
    </row>
    <row r="1262" spans="1:12" hidden="1">
      <c r="A1262" s="11">
        <v>2497</v>
      </c>
      <c r="B1262" s="12" t="s">
        <v>4708</v>
      </c>
      <c r="C1262" s="12">
        <v>72244627</v>
      </c>
      <c r="D1262" s="12" t="s">
        <v>780</v>
      </c>
      <c r="E1262" s="12" t="s">
        <v>2341</v>
      </c>
      <c r="F1262" s="12" t="s">
        <v>59</v>
      </c>
      <c r="G1262" s="12" t="s">
        <v>44</v>
      </c>
      <c r="H1262" s="13">
        <v>135000000</v>
      </c>
      <c r="I1262" s="13">
        <v>135000000</v>
      </c>
      <c r="J1262" s="14">
        <f>VLOOKUP(C1262,[1]Hoja1!$C$4:$E$2840,3,0)</f>
        <v>45078.361388888887</v>
      </c>
      <c r="K1262" s="15" t="s">
        <v>54</v>
      </c>
      <c r="L1262" s="16">
        <f>VLOOKUP(C1262,ACTAS!$D:$L,9,FALSE)</f>
        <v>15</v>
      </c>
    </row>
    <row r="1263" spans="1:12" hidden="1">
      <c r="A1263" s="11">
        <v>2498</v>
      </c>
      <c r="B1263" s="12" t="s">
        <v>4709</v>
      </c>
      <c r="C1263" s="12">
        <v>66713263</v>
      </c>
      <c r="D1263" s="12" t="s">
        <v>1694</v>
      </c>
      <c r="E1263" s="12" t="s">
        <v>2341</v>
      </c>
      <c r="F1263" s="12" t="s">
        <v>59</v>
      </c>
      <c r="G1263" s="12" t="s">
        <v>44</v>
      </c>
      <c r="H1263" s="13">
        <v>40000000</v>
      </c>
      <c r="I1263" s="13">
        <v>40000000</v>
      </c>
      <c r="J1263" s="14">
        <f>VLOOKUP(C1263,[1]Hoja1!$C$4:$E$2840,3,0)</f>
        <v>45237.391909722224</v>
      </c>
      <c r="K1263" s="15" t="s">
        <v>45</v>
      </c>
      <c r="L1263" s="16">
        <f>VLOOKUP(C1263,ACTAS!$D:$L,9,FALSE)</f>
        <v>16</v>
      </c>
    </row>
    <row r="1264" spans="1:12" hidden="1">
      <c r="A1264" s="11">
        <v>2499</v>
      </c>
      <c r="B1264" s="12" t="s">
        <v>4710</v>
      </c>
      <c r="C1264" s="12">
        <v>19222751</v>
      </c>
      <c r="D1264" s="12" t="s">
        <v>4711</v>
      </c>
      <c r="E1264" s="12" t="s">
        <v>2341</v>
      </c>
      <c r="F1264" s="12" t="s">
        <v>59</v>
      </c>
      <c r="G1264" s="12" t="s">
        <v>44</v>
      </c>
      <c r="H1264" s="13">
        <v>150000000</v>
      </c>
      <c r="I1264" s="13">
        <v>150000000</v>
      </c>
      <c r="J1264" s="14">
        <f>VLOOKUP(C1264,[1]Hoja1!$C$4:$E$2840,3,0)</f>
        <v>45244.381736111114</v>
      </c>
      <c r="K1264" s="15" t="s">
        <v>45</v>
      </c>
      <c r="L1264" s="16">
        <f>VLOOKUP(C1264,ACTAS!$D:$L,9,FALSE)</f>
        <v>15</v>
      </c>
    </row>
    <row r="1265" spans="1:12" hidden="1">
      <c r="A1265" s="11">
        <v>2500</v>
      </c>
      <c r="B1265" s="12" t="s">
        <v>4712</v>
      </c>
      <c r="C1265" s="12">
        <v>65739483</v>
      </c>
      <c r="D1265" s="12" t="s">
        <v>726</v>
      </c>
      <c r="E1265" s="12" t="s">
        <v>2341</v>
      </c>
      <c r="F1265" s="12" t="s">
        <v>38</v>
      </c>
      <c r="G1265" s="12" t="s">
        <v>44</v>
      </c>
      <c r="H1265" s="13">
        <v>150000000</v>
      </c>
      <c r="I1265" s="13">
        <v>150000000</v>
      </c>
      <c r="J1265" s="14">
        <f>VLOOKUP(C1265,[1]Hoja1!$C$4:$E$2840,3,0)</f>
        <v>45078.354432870372</v>
      </c>
      <c r="K1265" s="15" t="s">
        <v>45</v>
      </c>
      <c r="L1265" s="16">
        <f>VLOOKUP(C1265,ACTAS!$D:$L,9,FALSE)</f>
        <v>15</v>
      </c>
    </row>
    <row r="1266" spans="1:12" hidden="1">
      <c r="A1266" s="11">
        <v>2501</v>
      </c>
      <c r="B1266" s="12" t="s">
        <v>4713</v>
      </c>
      <c r="C1266" s="12">
        <v>79584887</v>
      </c>
      <c r="D1266" s="12" t="s">
        <v>1326</v>
      </c>
      <c r="E1266" s="12" t="s">
        <v>2341</v>
      </c>
      <c r="F1266" s="12" t="s">
        <v>62</v>
      </c>
      <c r="G1266" s="12" t="s">
        <v>44</v>
      </c>
      <c r="H1266" s="13">
        <v>12000000</v>
      </c>
      <c r="I1266" s="13">
        <v>12000000</v>
      </c>
      <c r="J1266" s="14">
        <f>VLOOKUP(C1266,[1]Hoja1!$C$4:$E$2840,3,0)</f>
        <v>45222.404328703706</v>
      </c>
      <c r="K1266" s="15" t="s">
        <v>45</v>
      </c>
      <c r="L1266" s="16">
        <f>VLOOKUP(C1266,ACTAS!$D:$L,9,FALSE)</f>
        <v>16</v>
      </c>
    </row>
    <row r="1267" spans="1:12" ht="24" hidden="1">
      <c r="A1267" s="11">
        <v>2502</v>
      </c>
      <c r="B1267" s="12" t="s">
        <v>4714</v>
      </c>
      <c r="C1267" s="12">
        <v>11257414</v>
      </c>
      <c r="D1267" s="12" t="s">
        <v>1578</v>
      </c>
      <c r="E1267" s="12" t="s">
        <v>2341</v>
      </c>
      <c r="F1267" s="12" t="s">
        <v>52</v>
      </c>
      <c r="G1267" s="12" t="s">
        <v>49</v>
      </c>
      <c r="H1267" s="13">
        <v>35000000</v>
      </c>
      <c r="I1267" s="13">
        <v>35000000</v>
      </c>
      <c r="J1267" s="14">
        <f>VLOOKUP(C1267,[1]Hoja1!$C$4:$E$2840,3,0)</f>
        <v>45222.516250000001</v>
      </c>
      <c r="K1267" s="15" t="s">
        <v>54</v>
      </c>
      <c r="L1267" s="16">
        <f>VLOOKUP(C1267,ACTAS!$D:$L,9,FALSE)</f>
        <v>16</v>
      </c>
    </row>
    <row r="1268" spans="1:12" ht="24" hidden="1">
      <c r="A1268" s="11">
        <v>2503</v>
      </c>
      <c r="B1268" s="12" t="s">
        <v>4715</v>
      </c>
      <c r="C1268" s="12">
        <v>93181060</v>
      </c>
      <c r="D1268" s="12" t="s">
        <v>652</v>
      </c>
      <c r="E1268" s="12" t="s">
        <v>2341</v>
      </c>
      <c r="F1268" s="12" t="s">
        <v>52</v>
      </c>
      <c r="G1268" s="12" t="s">
        <v>49</v>
      </c>
      <c r="H1268" s="13">
        <v>103000000</v>
      </c>
      <c r="I1268" s="13">
        <v>103000000</v>
      </c>
      <c r="J1268" s="14">
        <f>VLOOKUP(C1268,[1]Hoja1!$C$4:$E$2840,3,0)</f>
        <v>45078.347615740742</v>
      </c>
      <c r="K1268" s="15" t="s">
        <v>54</v>
      </c>
      <c r="L1268" s="16">
        <f>VLOOKUP(C1268,ACTAS!$D:$L,9,FALSE)</f>
        <v>14</v>
      </c>
    </row>
    <row r="1269" spans="1:12" hidden="1">
      <c r="A1269" s="11">
        <v>2504</v>
      </c>
      <c r="B1269" s="12" t="s">
        <v>4716</v>
      </c>
      <c r="C1269" s="12">
        <v>1070956303</v>
      </c>
      <c r="D1269" s="12" t="s">
        <v>1649</v>
      </c>
      <c r="E1269" s="12" t="s">
        <v>2341</v>
      </c>
      <c r="F1269" s="12" t="s">
        <v>59</v>
      </c>
      <c r="G1269" s="12" t="s">
        <v>44</v>
      </c>
      <c r="H1269" s="13">
        <v>105000000</v>
      </c>
      <c r="I1269" s="13">
        <v>105000000</v>
      </c>
      <c r="J1269" s="14">
        <f>VLOOKUP(C1269,[1]Hoja1!$C$4:$E$2840,3,0)</f>
        <v>45237.390324074076</v>
      </c>
      <c r="K1269" s="15" t="s">
        <v>54</v>
      </c>
      <c r="L1269" s="16">
        <f>VLOOKUP(C1269,ACTAS!$D:$L,9,FALSE)</f>
        <v>14</v>
      </c>
    </row>
    <row r="1270" spans="1:12" hidden="1">
      <c r="A1270" s="11">
        <v>2505</v>
      </c>
      <c r="B1270" s="12" t="s">
        <v>4717</v>
      </c>
      <c r="C1270" s="12">
        <v>51593758</v>
      </c>
      <c r="D1270" s="12" t="s">
        <v>1736</v>
      </c>
      <c r="E1270" s="12" t="s">
        <v>2341</v>
      </c>
      <c r="F1270" s="12" t="s">
        <v>38</v>
      </c>
      <c r="G1270" s="12" t="s">
        <v>44</v>
      </c>
      <c r="H1270" s="13">
        <v>16000000</v>
      </c>
      <c r="I1270" s="13">
        <v>16000000</v>
      </c>
      <c r="J1270" s="14">
        <f>VLOOKUP(C1270,[1]Hoja1!$C$4:$E$2840,3,0)</f>
        <v>45237.393206018518</v>
      </c>
      <c r="K1270" s="15" t="s">
        <v>84</v>
      </c>
      <c r="L1270" s="16">
        <f>VLOOKUP(C1270,ACTAS!$D:$L,9,FALSE)</f>
        <v>16</v>
      </c>
    </row>
    <row r="1271" spans="1:12" ht="24" hidden="1">
      <c r="A1271" s="11">
        <v>2506</v>
      </c>
      <c r="B1271" s="12" t="s">
        <v>4718</v>
      </c>
      <c r="C1271" s="12">
        <v>7172077</v>
      </c>
      <c r="D1271" s="12" t="s">
        <v>857</v>
      </c>
      <c r="E1271" s="12" t="s">
        <v>2341</v>
      </c>
      <c r="F1271" s="12" t="s">
        <v>38</v>
      </c>
      <c r="G1271" s="12" t="s">
        <v>49</v>
      </c>
      <c r="H1271" s="13">
        <v>38000000</v>
      </c>
      <c r="I1271" s="13">
        <v>38000000</v>
      </c>
      <c r="J1271" s="14">
        <f>VLOOKUP(C1271,[1]Hoja1!$C$4:$E$2840,3,0)</f>
        <v>45078.368275462963</v>
      </c>
      <c r="K1271" s="15" t="s">
        <v>54</v>
      </c>
      <c r="L1271" s="16">
        <f>VLOOKUP(C1271,ACTAS!$D:$L,9,FALSE)</f>
        <v>15</v>
      </c>
    </row>
    <row r="1272" spans="1:12" hidden="1">
      <c r="A1272" s="11">
        <v>2507</v>
      </c>
      <c r="B1272" s="12" t="s">
        <v>4719</v>
      </c>
      <c r="C1272" s="12">
        <v>43651779</v>
      </c>
      <c r="D1272" s="12" t="s">
        <v>1100</v>
      </c>
      <c r="E1272" s="12" t="s">
        <v>2341</v>
      </c>
      <c r="F1272" s="12" t="s">
        <v>62</v>
      </c>
      <c r="G1272" s="12" t="s">
        <v>44</v>
      </c>
      <c r="H1272" s="13">
        <v>42000000</v>
      </c>
      <c r="I1272" s="13">
        <v>42000000</v>
      </c>
      <c r="J1272" s="14">
        <f>VLOOKUP(C1272,[1]Hoja1!$C$4:$E$2840,3,0)</f>
        <v>45078.415358796294</v>
      </c>
      <c r="K1272" s="15" t="s">
        <v>45</v>
      </c>
      <c r="L1272" s="16">
        <f>VLOOKUP(C1272,ACTAS!$D:$L,9,FALSE)</f>
        <v>16</v>
      </c>
    </row>
    <row r="1273" spans="1:12" hidden="1">
      <c r="A1273" s="11">
        <v>2508</v>
      </c>
      <c r="B1273" s="12" t="s">
        <v>4720</v>
      </c>
      <c r="C1273" s="12">
        <v>1026576376</v>
      </c>
      <c r="D1273" s="12" t="s">
        <v>1934</v>
      </c>
      <c r="E1273" s="12" t="s">
        <v>2341</v>
      </c>
      <c r="F1273" s="12" t="s">
        <v>38</v>
      </c>
      <c r="G1273" s="12" t="s">
        <v>44</v>
      </c>
      <c r="H1273" s="13">
        <v>12000000</v>
      </c>
      <c r="I1273" s="13">
        <v>12000000</v>
      </c>
      <c r="J1273" s="14">
        <f>VLOOKUP(C1273,[1]Hoja1!$C$4:$E$2840,3,0)</f>
        <v>45237.402418981481</v>
      </c>
      <c r="K1273" s="15" t="s">
        <v>54</v>
      </c>
      <c r="L1273" s="16">
        <f>VLOOKUP(C1273,ACTAS!$D:$L,9,FALSE)</f>
        <v>15</v>
      </c>
    </row>
    <row r="1274" spans="1:12" hidden="1">
      <c r="A1274" s="11">
        <v>2509</v>
      </c>
      <c r="B1274" s="12" t="s">
        <v>4721</v>
      </c>
      <c r="C1274" s="12">
        <v>79752268</v>
      </c>
      <c r="D1274" s="12" t="s">
        <v>804</v>
      </c>
      <c r="E1274" s="12" t="s">
        <v>2341</v>
      </c>
      <c r="F1274" s="12" t="s">
        <v>59</v>
      </c>
      <c r="G1274" s="12" t="s">
        <v>44</v>
      </c>
      <c r="H1274" s="13">
        <v>150000000</v>
      </c>
      <c r="I1274" s="13">
        <v>150000000</v>
      </c>
      <c r="J1274" s="14">
        <f>VLOOKUP(C1274,[1]Hoja1!$C$4:$E$2840,3,0)</f>
        <v>45078.362858796296</v>
      </c>
      <c r="K1274" s="15" t="s">
        <v>45</v>
      </c>
      <c r="L1274" s="16">
        <f>VLOOKUP(C1274,ACTAS!$D:$L,9,FALSE)</f>
        <v>16</v>
      </c>
    </row>
    <row r="1275" spans="1:12" hidden="1">
      <c r="A1275" s="11">
        <v>2510</v>
      </c>
      <c r="B1275" s="12" t="s">
        <v>4722</v>
      </c>
      <c r="C1275" s="12">
        <v>1053330953</v>
      </c>
      <c r="D1275" s="12" t="s">
        <v>1845</v>
      </c>
      <c r="E1275" s="12" t="s">
        <v>2341</v>
      </c>
      <c r="F1275" s="12" t="s">
        <v>48</v>
      </c>
      <c r="G1275" s="12" t="s">
        <v>44</v>
      </c>
      <c r="H1275" s="13">
        <v>52000000</v>
      </c>
      <c r="I1275" s="13">
        <v>52000000</v>
      </c>
      <c r="J1275" s="14">
        <f>VLOOKUP(C1275,[1]Hoja1!$C$4:$E$2840,3,0)</f>
        <v>45237.397800925923</v>
      </c>
      <c r="K1275" s="15" t="s">
        <v>54</v>
      </c>
      <c r="L1275" s="16">
        <f>VLOOKUP(C1275,ACTAS!$D:$L,9,FALSE)</f>
        <v>15</v>
      </c>
    </row>
    <row r="1276" spans="1:12" hidden="1">
      <c r="A1276" s="11">
        <v>2511</v>
      </c>
      <c r="B1276" s="12" t="s">
        <v>4723</v>
      </c>
      <c r="C1276" s="12">
        <v>94461206</v>
      </c>
      <c r="D1276" s="12" t="s">
        <v>4724</v>
      </c>
      <c r="E1276" s="12" t="s">
        <v>2341</v>
      </c>
      <c r="F1276" s="12" t="s">
        <v>59</v>
      </c>
      <c r="G1276" s="12" t="s">
        <v>44</v>
      </c>
      <c r="H1276" s="13">
        <v>35000000</v>
      </c>
      <c r="I1276" s="13">
        <v>35000000</v>
      </c>
      <c r="J1276" s="14">
        <f>VLOOKUP(C1276,[1]Hoja1!$C$4:$E$2840,3,0)</f>
        <v>45244.382430555554</v>
      </c>
      <c r="K1276" s="15" t="s">
        <v>45</v>
      </c>
      <c r="L1276" s="16">
        <f>VLOOKUP(C1276,ACTAS!$D:$L,9,FALSE)</f>
        <v>16</v>
      </c>
    </row>
    <row r="1277" spans="1:12" hidden="1">
      <c r="A1277" s="11">
        <v>2512</v>
      </c>
      <c r="B1277" s="12" t="s">
        <v>4725</v>
      </c>
      <c r="C1277" s="12">
        <v>79919566</v>
      </c>
      <c r="D1277" s="12" t="s">
        <v>1808</v>
      </c>
      <c r="E1277" s="12" t="s">
        <v>2341</v>
      </c>
      <c r="F1277" s="12" t="s">
        <v>38</v>
      </c>
      <c r="G1277" s="12" t="s">
        <v>44</v>
      </c>
      <c r="H1277" s="13">
        <v>76000000</v>
      </c>
      <c r="I1277" s="13">
        <v>76000000</v>
      </c>
      <c r="J1277" s="14">
        <f>VLOOKUP(C1277,[1]Hoja1!$C$4:$E$2840,3,0)</f>
        <v>45237.396134259259</v>
      </c>
      <c r="K1277" s="15" t="s">
        <v>45</v>
      </c>
      <c r="L1277" s="16">
        <f>VLOOKUP(C1277,ACTAS!$D:$L,9,FALSE)</f>
        <v>15</v>
      </c>
    </row>
    <row r="1278" spans="1:12" hidden="1">
      <c r="A1278" s="11">
        <v>2513</v>
      </c>
      <c r="B1278" s="12" t="s">
        <v>4726</v>
      </c>
      <c r="C1278" s="12">
        <v>65709339</v>
      </c>
      <c r="D1278" s="12" t="s">
        <v>1104</v>
      </c>
      <c r="E1278" s="12" t="s">
        <v>2341</v>
      </c>
      <c r="F1278" s="12" t="s">
        <v>59</v>
      </c>
      <c r="G1278" s="12" t="s">
        <v>44</v>
      </c>
      <c r="H1278" s="13">
        <v>35000000</v>
      </c>
      <c r="I1278" s="13">
        <v>35000000</v>
      </c>
      <c r="J1278" s="14">
        <f>VLOOKUP(C1278,[1]Hoja1!$C$4:$E$2840,3,0)</f>
        <v>45078.416122685187</v>
      </c>
      <c r="K1278" s="15" t="s">
        <v>54</v>
      </c>
      <c r="L1278" s="16">
        <f>VLOOKUP(C1278,ACTAS!$D:$L,9,FALSE)</f>
        <v>16</v>
      </c>
    </row>
    <row r="1279" spans="1:12" hidden="1">
      <c r="A1279" s="11">
        <v>2514</v>
      </c>
      <c r="B1279" s="12" t="s">
        <v>4727</v>
      </c>
      <c r="C1279" s="12">
        <v>79662507</v>
      </c>
      <c r="D1279" s="12" t="s">
        <v>1950</v>
      </c>
      <c r="E1279" s="12" t="s">
        <v>2341</v>
      </c>
      <c r="F1279" s="12" t="s">
        <v>59</v>
      </c>
      <c r="G1279" s="12" t="s">
        <v>44</v>
      </c>
      <c r="H1279" s="13">
        <v>150000000</v>
      </c>
      <c r="I1279" s="13">
        <v>150000000</v>
      </c>
      <c r="J1279" s="14">
        <f>VLOOKUP(C1279,[1]Hoja1!$C$4:$E$2840,3,0)</f>
        <v>45237.403726851851</v>
      </c>
      <c r="K1279" s="15" t="s">
        <v>45</v>
      </c>
      <c r="L1279" s="16">
        <f>VLOOKUP(C1279,ACTAS!$D:$L,9,FALSE)</f>
        <v>16</v>
      </c>
    </row>
    <row r="1280" spans="1:12" ht="24" hidden="1">
      <c r="A1280" s="11">
        <v>2515</v>
      </c>
      <c r="B1280" s="12" t="s">
        <v>4728</v>
      </c>
      <c r="C1280" s="12">
        <v>80842847</v>
      </c>
      <c r="D1280" s="12" t="s">
        <v>4729</v>
      </c>
      <c r="E1280" s="12" t="s">
        <v>2341</v>
      </c>
      <c r="F1280" s="12" t="s">
        <v>59</v>
      </c>
      <c r="G1280" s="12" t="s">
        <v>49</v>
      </c>
      <c r="H1280" s="13">
        <v>75000000</v>
      </c>
      <c r="I1280" s="13">
        <v>75000000</v>
      </c>
      <c r="J1280" s="14">
        <f>VLOOKUP(C1280,[1]Hoja1!$C$4:$E$2840,3,0)</f>
        <v>45244.382615740738</v>
      </c>
      <c r="K1280" s="15" t="s">
        <v>54</v>
      </c>
      <c r="L1280" s="16">
        <f>VLOOKUP(C1280,ACTAS!$D:$L,9,FALSE)</f>
        <v>15</v>
      </c>
    </row>
    <row r="1281" spans="1:12" hidden="1">
      <c r="A1281" s="11">
        <v>2516</v>
      </c>
      <c r="B1281" s="12" t="s">
        <v>4730</v>
      </c>
      <c r="C1281" s="12">
        <v>4525954</v>
      </c>
      <c r="D1281" s="12" t="s">
        <v>4731</v>
      </c>
      <c r="E1281" s="12" t="s">
        <v>2341</v>
      </c>
      <c r="F1281" s="12" t="s">
        <v>48</v>
      </c>
      <c r="G1281" s="12" t="s">
        <v>44</v>
      </c>
      <c r="H1281" s="13">
        <v>60000000</v>
      </c>
      <c r="I1281" s="13">
        <v>60000000</v>
      </c>
      <c r="J1281" s="14">
        <f>VLOOKUP(C1281,[1]Hoja1!$C$4:$E$2840,3,0)</f>
        <v>45244.382638888892</v>
      </c>
      <c r="K1281" s="15" t="s">
        <v>45</v>
      </c>
      <c r="L1281" s="16">
        <f>VLOOKUP(C1281,ACTAS!$D:$L,9,FALSE)</f>
        <v>17</v>
      </c>
    </row>
    <row r="1282" spans="1:12" hidden="1">
      <c r="A1282" s="11">
        <v>2517</v>
      </c>
      <c r="B1282" s="12" t="s">
        <v>4732</v>
      </c>
      <c r="C1282" s="12">
        <v>80377504</v>
      </c>
      <c r="D1282" s="12" t="s">
        <v>4733</v>
      </c>
      <c r="E1282" s="12" t="s">
        <v>2341</v>
      </c>
      <c r="F1282" s="12" t="s">
        <v>59</v>
      </c>
      <c r="G1282" s="12" t="s">
        <v>44</v>
      </c>
      <c r="H1282" s="13">
        <v>44000000</v>
      </c>
      <c r="I1282" s="13">
        <v>44000000</v>
      </c>
      <c r="J1282" s="14">
        <f>VLOOKUP(C1282,[1]Hoja1!$C$4:$E$2840,3,0)</f>
        <v>45244.382708333331</v>
      </c>
      <c r="K1282" s="15" t="s">
        <v>45</v>
      </c>
      <c r="L1282" s="16">
        <f>VLOOKUP(C1282,ACTAS!$D:$L,9,FALSE)</f>
        <v>16</v>
      </c>
    </row>
    <row r="1283" spans="1:12" hidden="1">
      <c r="A1283" s="11">
        <v>2518</v>
      </c>
      <c r="B1283" s="12" t="s">
        <v>4734</v>
      </c>
      <c r="C1283" s="12">
        <v>91300921</v>
      </c>
      <c r="D1283" s="12" t="s">
        <v>2036</v>
      </c>
      <c r="E1283" s="12" t="s">
        <v>2341</v>
      </c>
      <c r="F1283" s="12" t="s">
        <v>59</v>
      </c>
      <c r="G1283" s="12" t="s">
        <v>44</v>
      </c>
      <c r="H1283" s="13">
        <v>48000000</v>
      </c>
      <c r="I1283" s="13">
        <v>48000000</v>
      </c>
      <c r="J1283" s="14">
        <f>VLOOKUP(C1283,[1]Hoja1!$C$4:$E$2840,3,0)</f>
        <v>45237.413680555554</v>
      </c>
      <c r="K1283" s="15" t="s">
        <v>45</v>
      </c>
      <c r="L1283" s="16">
        <f>VLOOKUP(C1283,ACTAS!$D:$L,9,FALSE)</f>
        <v>16</v>
      </c>
    </row>
    <row r="1284" spans="1:12" hidden="1">
      <c r="A1284" s="11">
        <v>2519</v>
      </c>
      <c r="B1284" s="12" t="s">
        <v>4735</v>
      </c>
      <c r="C1284" s="12">
        <v>11438846</v>
      </c>
      <c r="D1284" s="12" t="s">
        <v>626</v>
      </c>
      <c r="E1284" s="12" t="s">
        <v>2341</v>
      </c>
      <c r="F1284" s="12" t="s">
        <v>59</v>
      </c>
      <c r="G1284" s="12" t="s">
        <v>44</v>
      </c>
      <c r="H1284" s="13">
        <v>40000000</v>
      </c>
      <c r="I1284" s="13">
        <v>40000000</v>
      </c>
      <c r="J1284" s="14">
        <f>VLOOKUP(C1284,[1]Hoja1!$C$4:$E$2840,3,0)</f>
        <v>45078.344837962963</v>
      </c>
      <c r="K1284" s="15" t="s">
        <v>45</v>
      </c>
      <c r="L1284" s="16">
        <f>VLOOKUP(C1284,ACTAS!$D:$L,9,FALSE)</f>
        <v>12</v>
      </c>
    </row>
    <row r="1285" spans="1:12" hidden="1">
      <c r="A1285" s="11">
        <v>2520</v>
      </c>
      <c r="B1285" s="12" t="s">
        <v>4736</v>
      </c>
      <c r="C1285" s="12">
        <v>79400453</v>
      </c>
      <c r="D1285" s="12" t="s">
        <v>1679</v>
      </c>
      <c r="E1285" s="12" t="s">
        <v>2341</v>
      </c>
      <c r="F1285" s="12" t="s">
        <v>59</v>
      </c>
      <c r="G1285" s="12" t="s">
        <v>44</v>
      </c>
      <c r="H1285" s="13">
        <v>100000000</v>
      </c>
      <c r="I1285" s="13">
        <v>100000000</v>
      </c>
      <c r="J1285" s="14">
        <f>VLOOKUP(C1285,[1]Hoja1!$C$4:$E$2840,3,0)</f>
        <v>45237.391423611109</v>
      </c>
      <c r="K1285" s="15" t="s">
        <v>45</v>
      </c>
      <c r="L1285" s="16" t="str">
        <f>VLOOKUP(C1285,ACTAS!$D:$L,9,FALSE)</f>
        <v>ACTA 3 MARZO 2024</v>
      </c>
    </row>
    <row r="1286" spans="1:12" hidden="1">
      <c r="A1286" s="11">
        <v>2521</v>
      </c>
      <c r="B1286" s="12" t="s">
        <v>4737</v>
      </c>
      <c r="C1286" s="12">
        <v>79955260</v>
      </c>
      <c r="D1286" s="12" t="s">
        <v>926</v>
      </c>
      <c r="E1286" s="12" t="s">
        <v>2341</v>
      </c>
      <c r="F1286" s="12" t="s">
        <v>38</v>
      </c>
      <c r="G1286" s="12" t="s">
        <v>44</v>
      </c>
      <c r="H1286" s="13">
        <v>45000000</v>
      </c>
      <c r="I1286" s="13">
        <v>45000000</v>
      </c>
      <c r="J1286" s="14">
        <f>VLOOKUP(C1286,[1]Hoja1!$C$4:$E$2840,3,0)</f>
        <v>45078.37972222222</v>
      </c>
      <c r="K1286" s="15" t="s">
        <v>45</v>
      </c>
      <c r="L1286" s="16">
        <f>VLOOKUP(C1286,ACTAS!$D:$L,9,FALSE)</f>
        <v>16</v>
      </c>
    </row>
    <row r="1287" spans="1:12" hidden="1">
      <c r="A1287" s="11">
        <v>2522</v>
      </c>
      <c r="B1287" s="12" t="s">
        <v>4738</v>
      </c>
      <c r="C1287" s="12">
        <v>60357994</v>
      </c>
      <c r="D1287" s="12" t="s">
        <v>1402</v>
      </c>
      <c r="E1287" s="12" t="s">
        <v>2341</v>
      </c>
      <c r="F1287" s="12" t="s">
        <v>38</v>
      </c>
      <c r="G1287" s="12" t="s">
        <v>44</v>
      </c>
      <c r="H1287" s="13">
        <v>140000000</v>
      </c>
      <c r="I1287" s="13">
        <v>140000000</v>
      </c>
      <c r="J1287" s="14">
        <f>VLOOKUP(C1287,[1]Hoja1!$C$4:$E$2840,3,0)</f>
        <v>45222.419224537036</v>
      </c>
      <c r="K1287" s="15" t="s">
        <v>45</v>
      </c>
      <c r="L1287" s="16">
        <f>VLOOKUP(C1287,ACTAS!$D:$L,9,FALSE)</f>
        <v>15</v>
      </c>
    </row>
    <row r="1288" spans="1:12" ht="24" hidden="1">
      <c r="A1288" s="11">
        <v>2523</v>
      </c>
      <c r="B1288" s="12" t="s">
        <v>4739</v>
      </c>
      <c r="C1288" s="12">
        <v>1010180650</v>
      </c>
      <c r="D1288" s="12" t="s">
        <v>1710</v>
      </c>
      <c r="E1288" s="12" t="s">
        <v>2341</v>
      </c>
      <c r="F1288" s="12" t="s">
        <v>59</v>
      </c>
      <c r="G1288" s="12" t="s">
        <v>39</v>
      </c>
      <c r="H1288" s="13">
        <v>51000000</v>
      </c>
      <c r="I1288" s="13">
        <v>51000000</v>
      </c>
      <c r="J1288" s="14">
        <f>VLOOKUP(C1288,[1]Hoja1!$C$4:$E$2840,3,0)</f>
        <v>44986.706921296296</v>
      </c>
      <c r="K1288" s="15" t="s">
        <v>40</v>
      </c>
      <c r="L1288" s="16">
        <f>VLOOKUP(C1288,ACTAS!$D:$L,9,FALSE)</f>
        <v>4</v>
      </c>
    </row>
    <row r="1289" spans="1:12" ht="24" hidden="1">
      <c r="A1289" s="11">
        <v>2524</v>
      </c>
      <c r="B1289" s="12" t="s">
        <v>4740</v>
      </c>
      <c r="C1289" s="12">
        <v>80825665</v>
      </c>
      <c r="D1289" s="12" t="s">
        <v>1664</v>
      </c>
      <c r="E1289" s="12" t="s">
        <v>2341</v>
      </c>
      <c r="F1289" s="12" t="s">
        <v>52</v>
      </c>
      <c r="G1289" s="12" t="s">
        <v>49</v>
      </c>
      <c r="H1289" s="13">
        <v>20000000</v>
      </c>
      <c r="I1289" s="13">
        <v>20000000</v>
      </c>
      <c r="J1289" s="14">
        <f>VLOOKUP(C1289,[1]Hoja1!$C$4:$E$2840,3,0)</f>
        <v>45237.391018518516</v>
      </c>
      <c r="K1289" s="15" t="s">
        <v>54</v>
      </c>
      <c r="L1289" s="16">
        <f>VLOOKUP(C1289,ACTAS!$D:$L,9,FALSE)</f>
        <v>15</v>
      </c>
    </row>
    <row r="1290" spans="1:12" ht="24" hidden="1">
      <c r="A1290" s="11">
        <v>2525</v>
      </c>
      <c r="B1290" s="12" t="s">
        <v>4741</v>
      </c>
      <c r="C1290" s="12">
        <v>74245358</v>
      </c>
      <c r="D1290" s="12" t="s">
        <v>1684</v>
      </c>
      <c r="E1290" s="12" t="s">
        <v>2341</v>
      </c>
      <c r="F1290" s="12" t="s">
        <v>59</v>
      </c>
      <c r="G1290" s="12" t="s">
        <v>49</v>
      </c>
      <c r="H1290" s="13">
        <v>15000000</v>
      </c>
      <c r="I1290" s="13">
        <v>15000000</v>
      </c>
      <c r="J1290" s="14">
        <f>VLOOKUP(C1290,[1]Hoja1!$C$4:$E$2840,3,0)</f>
        <v>45237.391597222224</v>
      </c>
      <c r="K1290" s="15" t="s">
        <v>54</v>
      </c>
      <c r="L1290" s="16" t="str">
        <f>VLOOKUP(C1290,ACTAS!$D:$L,9,FALSE)</f>
        <v>ACTA 3 MARZO 2024</v>
      </c>
    </row>
    <row r="1291" spans="1:12" hidden="1">
      <c r="A1291" s="11">
        <v>2526</v>
      </c>
      <c r="B1291" s="12" t="s">
        <v>4742</v>
      </c>
      <c r="C1291" s="12">
        <v>24175336</v>
      </c>
      <c r="D1291" s="12" t="s">
        <v>4743</v>
      </c>
      <c r="E1291" s="12" t="s">
        <v>2341</v>
      </c>
      <c r="F1291" s="12" t="s">
        <v>59</v>
      </c>
      <c r="G1291" s="12" t="s">
        <v>44</v>
      </c>
      <c r="H1291" s="13">
        <v>48000000</v>
      </c>
      <c r="I1291" s="13">
        <v>48000000</v>
      </c>
      <c r="J1291" s="14">
        <f>VLOOKUP(C1291,[1]Hoja1!$C$4:$E$2840,3,0)</f>
        <v>45244.383125</v>
      </c>
      <c r="K1291" s="15" t="s">
        <v>45</v>
      </c>
      <c r="L1291" s="16">
        <f>VLOOKUP(C1291,ACTAS!$D:$L,9,FALSE)</f>
        <v>16</v>
      </c>
    </row>
    <row r="1292" spans="1:12" hidden="1">
      <c r="A1292" s="11">
        <v>2527</v>
      </c>
      <c r="B1292" s="12" t="s">
        <v>4744</v>
      </c>
      <c r="C1292" s="12">
        <v>19462166</v>
      </c>
      <c r="D1292" s="12" t="s">
        <v>213</v>
      </c>
      <c r="E1292" s="12" t="s">
        <v>2341</v>
      </c>
      <c r="F1292" s="12" t="s">
        <v>130</v>
      </c>
      <c r="G1292" s="12" t="s">
        <v>44</v>
      </c>
      <c r="H1292" s="13">
        <v>56000000</v>
      </c>
      <c r="I1292" s="13">
        <v>56000000</v>
      </c>
      <c r="J1292" s="14">
        <f>VLOOKUP(C1292,[1]Hoja1!$C$4:$E$2840,3,0)</f>
        <v>44986.675254629627</v>
      </c>
      <c r="K1292" s="15" t="s">
        <v>45</v>
      </c>
      <c r="L1292" s="16">
        <f>VLOOKUP(C1292,ACTAS!$D:$L,9,FALSE)</f>
        <v>16</v>
      </c>
    </row>
    <row r="1293" spans="1:12" hidden="1">
      <c r="A1293" s="11">
        <v>2528</v>
      </c>
      <c r="B1293" s="12" t="s">
        <v>4745</v>
      </c>
      <c r="C1293" s="12">
        <v>19250662</v>
      </c>
      <c r="D1293" s="12" t="s">
        <v>4746</v>
      </c>
      <c r="E1293" s="12" t="s">
        <v>2341</v>
      </c>
      <c r="F1293" s="12" t="s">
        <v>52</v>
      </c>
      <c r="G1293" s="12" t="s">
        <v>44</v>
      </c>
      <c r="H1293" s="13">
        <v>55000000</v>
      </c>
      <c r="I1293" s="13">
        <v>55000000</v>
      </c>
      <c r="J1293" s="14">
        <f>VLOOKUP(C1293,[1]Hoja1!$C$4:$E$2840,3,0)</f>
        <v>45244.383171296293</v>
      </c>
      <c r="K1293" s="15" t="s">
        <v>84</v>
      </c>
      <c r="L1293" s="16">
        <f>VLOOKUP(C1293,ACTAS!$D:$L,9,FALSE)</f>
        <v>15</v>
      </c>
    </row>
    <row r="1294" spans="1:12" ht="24" hidden="1">
      <c r="A1294" s="11">
        <v>2529</v>
      </c>
      <c r="B1294" s="12" t="s">
        <v>4747</v>
      </c>
      <c r="C1294" s="12">
        <v>14652387</v>
      </c>
      <c r="D1294" s="12" t="s">
        <v>4748</v>
      </c>
      <c r="E1294" s="12" t="s">
        <v>2341</v>
      </c>
      <c r="F1294" s="12" t="s">
        <v>52</v>
      </c>
      <c r="G1294" s="12" t="s">
        <v>49</v>
      </c>
      <c r="H1294" s="13">
        <v>130000000</v>
      </c>
      <c r="I1294" s="13">
        <v>130000000</v>
      </c>
      <c r="J1294" s="14">
        <f>VLOOKUP(C1294,[1]Hoja1!$C$4:$E$2840,3,0)</f>
        <v>45244.383206018516</v>
      </c>
      <c r="K1294" s="15" t="s">
        <v>54</v>
      </c>
      <c r="L1294" s="16">
        <f>VLOOKUP(C1294,ACTAS!$D:$L,9,FALSE)</f>
        <v>15</v>
      </c>
    </row>
    <row r="1295" spans="1:12" hidden="1">
      <c r="A1295" s="11">
        <v>2530</v>
      </c>
      <c r="B1295" s="12" t="s">
        <v>4749</v>
      </c>
      <c r="C1295" s="12">
        <v>1010101402</v>
      </c>
      <c r="D1295" s="12" t="s">
        <v>1090</v>
      </c>
      <c r="E1295" s="12" t="s">
        <v>2341</v>
      </c>
      <c r="F1295" s="12" t="s">
        <v>38</v>
      </c>
      <c r="G1295" s="12" t="s">
        <v>44</v>
      </c>
      <c r="H1295" s="13">
        <v>18000000</v>
      </c>
      <c r="I1295" s="13">
        <v>18000000</v>
      </c>
      <c r="J1295" s="14">
        <f>VLOOKUP(C1295,[1]Hoja1!$C$4:$E$2840,3,0)</f>
        <v>45078.412881944445</v>
      </c>
      <c r="K1295" s="15" t="s">
        <v>54</v>
      </c>
      <c r="L1295" s="16">
        <f>VLOOKUP(C1295,ACTAS!$D:$L,9,FALSE)</f>
        <v>16</v>
      </c>
    </row>
    <row r="1296" spans="1:12" hidden="1">
      <c r="A1296" s="11">
        <v>2531</v>
      </c>
      <c r="B1296" s="12" t="s">
        <v>4750</v>
      </c>
      <c r="C1296" s="12">
        <v>75106404</v>
      </c>
      <c r="D1296" s="12" t="s">
        <v>1251</v>
      </c>
      <c r="E1296" s="12" t="s">
        <v>2341</v>
      </c>
      <c r="F1296" s="12" t="s">
        <v>59</v>
      </c>
      <c r="G1296" s="12" t="s">
        <v>44</v>
      </c>
      <c r="H1296" s="13">
        <v>92000000</v>
      </c>
      <c r="I1296" s="13">
        <v>92000000</v>
      </c>
      <c r="J1296" s="14">
        <f>VLOOKUP(C1296,[1]Hoja1!$C$4:$E$2840,3,0)</f>
        <v>45222.3906712963</v>
      </c>
      <c r="K1296" s="15" t="s">
        <v>54</v>
      </c>
      <c r="L1296" s="16">
        <f>VLOOKUP(C1296,ACTAS!$D:$L,9,FALSE)</f>
        <v>15</v>
      </c>
    </row>
    <row r="1297" spans="1:12" hidden="1">
      <c r="A1297" s="11">
        <v>2532</v>
      </c>
      <c r="B1297" s="12" t="s">
        <v>4751</v>
      </c>
      <c r="C1297" s="12">
        <v>7321377</v>
      </c>
      <c r="D1297" s="12" t="s">
        <v>1779</v>
      </c>
      <c r="E1297" s="12" t="s">
        <v>2341</v>
      </c>
      <c r="F1297" s="12" t="s">
        <v>59</v>
      </c>
      <c r="G1297" s="12" t="s">
        <v>44</v>
      </c>
      <c r="H1297" s="13">
        <v>27000000</v>
      </c>
      <c r="I1297" s="13">
        <v>27000000</v>
      </c>
      <c r="J1297" s="14">
        <f>VLOOKUP(C1297,[1]Hoja1!$C$4:$E$2840,3,0)</f>
        <v>45222.413055555553</v>
      </c>
      <c r="K1297" s="15" t="s">
        <v>54</v>
      </c>
      <c r="L1297" s="16">
        <f>VLOOKUP(C1297,ACTAS!$D:$L,9,FALSE)</f>
        <v>12</v>
      </c>
    </row>
    <row r="1298" spans="1:12" ht="24">
      <c r="A1298" s="11">
        <v>2533</v>
      </c>
      <c r="B1298" s="12" t="s">
        <v>4752</v>
      </c>
      <c r="C1298" s="12">
        <v>11685380</v>
      </c>
      <c r="D1298" s="12" t="s">
        <v>4753</v>
      </c>
      <c r="E1298" s="12" t="s">
        <v>2341</v>
      </c>
      <c r="F1298" s="12" t="s">
        <v>38</v>
      </c>
      <c r="G1298" s="12" t="s">
        <v>49</v>
      </c>
      <c r="H1298" s="13">
        <v>80000000</v>
      </c>
      <c r="I1298" s="13">
        <v>80000000</v>
      </c>
      <c r="J1298" s="14">
        <f>VLOOKUP(C1298,[1]Hoja1!$C$4:$E$2840,3,0)</f>
        <v>45244.383321759262</v>
      </c>
      <c r="K1298" s="15" t="s">
        <v>54</v>
      </c>
      <c r="L1298" s="16">
        <f>VLOOKUP(C1298,ACTAS!$D:$L,9,FALSE)</f>
        <v>14</v>
      </c>
    </row>
    <row r="1299" spans="1:12" hidden="1">
      <c r="A1299" s="11">
        <v>2534</v>
      </c>
      <c r="B1299" s="12" t="s">
        <v>4754</v>
      </c>
      <c r="C1299" s="12">
        <v>40010451</v>
      </c>
      <c r="D1299" s="12" t="s">
        <v>1074</v>
      </c>
      <c r="E1299" s="12" t="s">
        <v>2341</v>
      </c>
      <c r="F1299" s="12" t="s">
        <v>59</v>
      </c>
      <c r="G1299" s="12" t="s">
        <v>44</v>
      </c>
      <c r="H1299" s="13">
        <v>70000000</v>
      </c>
      <c r="I1299" s="13">
        <v>70000000</v>
      </c>
      <c r="J1299" s="14">
        <f>VLOOKUP(C1299,[1]Hoja1!$C$4:$E$2840,3,0)</f>
        <v>45078.410370370373</v>
      </c>
      <c r="K1299" s="15" t="s">
        <v>84</v>
      </c>
      <c r="L1299" s="16" t="str">
        <f>VLOOKUP(C1299,ACTAS!$D:$L,9,FALSE)</f>
        <v>ACTA 1 FEBRERO 2024</v>
      </c>
    </row>
    <row r="1300" spans="1:12" ht="24" hidden="1">
      <c r="A1300" s="11">
        <v>2535</v>
      </c>
      <c r="B1300" s="12" t="s">
        <v>4755</v>
      </c>
      <c r="C1300" s="12">
        <v>40028032</v>
      </c>
      <c r="D1300" s="12" t="s">
        <v>1836</v>
      </c>
      <c r="E1300" s="12" t="s">
        <v>2341</v>
      </c>
      <c r="F1300" s="12" t="s">
        <v>38</v>
      </c>
      <c r="G1300" s="12" t="s">
        <v>44</v>
      </c>
      <c r="H1300" s="13">
        <v>70000000</v>
      </c>
      <c r="I1300" s="13">
        <v>70000000</v>
      </c>
      <c r="J1300" s="14">
        <f>VLOOKUP(C1300,[1]Hoja1!$C$4:$E$2840,3,0)</f>
        <v>45237.397013888891</v>
      </c>
      <c r="K1300" s="15" t="s">
        <v>45</v>
      </c>
      <c r="L1300" s="16">
        <f>VLOOKUP(C1300,ACTAS!$D:$L,9,FALSE)</f>
        <v>15</v>
      </c>
    </row>
    <row r="1301" spans="1:12" hidden="1">
      <c r="A1301" s="11">
        <v>2536</v>
      </c>
      <c r="B1301" s="12" t="s">
        <v>4756</v>
      </c>
      <c r="C1301" s="12">
        <v>93082437</v>
      </c>
      <c r="D1301" s="12" t="s">
        <v>4757</v>
      </c>
      <c r="E1301" s="12" t="s">
        <v>2341</v>
      </c>
      <c r="F1301" s="12" t="s">
        <v>52</v>
      </c>
      <c r="G1301" s="12" t="s">
        <v>44</v>
      </c>
      <c r="H1301" s="13">
        <v>40000000</v>
      </c>
      <c r="I1301" s="13">
        <v>40000000</v>
      </c>
      <c r="J1301" s="14">
        <f>VLOOKUP(C1301,[1]Hoja1!$C$4:$E$2840,3,0)</f>
        <v>45244.383518518516</v>
      </c>
      <c r="K1301" s="15" t="s">
        <v>45</v>
      </c>
      <c r="L1301" s="16">
        <f>VLOOKUP(C1301,ACTAS!$D:$L,9,FALSE)</f>
        <v>16</v>
      </c>
    </row>
    <row r="1302" spans="1:12">
      <c r="A1302" s="11">
        <v>2537</v>
      </c>
      <c r="B1302" s="12" t="s">
        <v>4758</v>
      </c>
      <c r="C1302" s="12">
        <v>14798303</v>
      </c>
      <c r="D1302" s="12" t="s">
        <v>1765</v>
      </c>
      <c r="E1302" s="12" t="s">
        <v>2341</v>
      </c>
      <c r="F1302" s="12" t="s">
        <v>59</v>
      </c>
      <c r="G1302" s="12" t="s">
        <v>44</v>
      </c>
      <c r="H1302" s="13">
        <v>80000000</v>
      </c>
      <c r="I1302" s="13">
        <v>80000000</v>
      </c>
      <c r="J1302" s="14">
        <f>VLOOKUP(C1302,[1]Hoja1!$C$4:$E$2840,3,0)</f>
        <v>45237.394363425927</v>
      </c>
      <c r="K1302" s="15" t="s">
        <v>45</v>
      </c>
      <c r="L1302" s="16">
        <f>VLOOKUP(C1302,ACTAS!$D:$L,9,FALSE)</f>
        <v>16</v>
      </c>
    </row>
    <row r="1303" spans="1:12" hidden="1">
      <c r="A1303" s="11">
        <v>2538</v>
      </c>
      <c r="B1303" s="12" t="s">
        <v>4759</v>
      </c>
      <c r="C1303" s="12">
        <v>93130931</v>
      </c>
      <c r="D1303" s="12" t="s">
        <v>4760</v>
      </c>
      <c r="E1303" s="12" t="s">
        <v>2341</v>
      </c>
      <c r="F1303" s="12" t="s">
        <v>59</v>
      </c>
      <c r="G1303" s="12" t="s">
        <v>44</v>
      </c>
      <c r="H1303" s="13">
        <v>30000000</v>
      </c>
      <c r="I1303" s="13">
        <v>30000000</v>
      </c>
      <c r="J1303" s="14">
        <f>VLOOKUP(C1303,[1]Hoja1!$C$4:$E$2840,3,0)</f>
        <v>45244.383634259262</v>
      </c>
      <c r="K1303" s="15" t="s">
        <v>45</v>
      </c>
      <c r="L1303" s="16">
        <f>VLOOKUP(C1303,ACTAS!$D:$L,9,FALSE)</f>
        <v>16</v>
      </c>
    </row>
    <row r="1304" spans="1:12" hidden="1">
      <c r="A1304" s="11">
        <v>2539</v>
      </c>
      <c r="B1304" s="12" t="s">
        <v>4761</v>
      </c>
      <c r="C1304" s="12">
        <v>10134692</v>
      </c>
      <c r="D1304" s="12" t="s">
        <v>1942</v>
      </c>
      <c r="E1304" s="12" t="s">
        <v>2341</v>
      </c>
      <c r="F1304" s="12" t="s">
        <v>59</v>
      </c>
      <c r="G1304" s="12" t="s">
        <v>44</v>
      </c>
      <c r="H1304" s="13">
        <v>150000000</v>
      </c>
      <c r="I1304" s="13">
        <v>150000000</v>
      </c>
      <c r="J1304" s="14">
        <f>VLOOKUP(C1304,[1]Hoja1!$C$4:$E$2840,3,0)</f>
        <v>45237.403136574074</v>
      </c>
      <c r="K1304" s="15" t="s">
        <v>45</v>
      </c>
      <c r="L1304" s="16">
        <f>VLOOKUP(C1304,ACTAS!$D:$L,9,FALSE)</f>
        <v>15</v>
      </c>
    </row>
    <row r="1305" spans="1:12" ht="24" hidden="1">
      <c r="A1305" s="11">
        <v>2540</v>
      </c>
      <c r="B1305" s="12" t="s">
        <v>4762</v>
      </c>
      <c r="C1305" s="12">
        <v>91349635</v>
      </c>
      <c r="D1305" s="12" t="s">
        <v>4763</v>
      </c>
      <c r="E1305" s="12" t="s">
        <v>2341</v>
      </c>
      <c r="F1305" s="12" t="s">
        <v>38</v>
      </c>
      <c r="G1305" s="12" t="s">
        <v>49</v>
      </c>
      <c r="H1305" s="13">
        <v>50000000</v>
      </c>
      <c r="I1305" s="13">
        <v>50000000</v>
      </c>
      <c r="J1305" s="14">
        <f>VLOOKUP(C1305,[1]Hoja1!$C$4:$E$2840,3,0)</f>
        <v>45244.383680555555</v>
      </c>
      <c r="K1305" s="15" t="s">
        <v>54</v>
      </c>
      <c r="L1305" s="16" t="str">
        <f>VLOOKUP(C1305,ACTAS!$D:$L,9,FALSE)</f>
        <v>ACTA 2 MARZO 2024</v>
      </c>
    </row>
    <row r="1306" spans="1:12" ht="24" hidden="1">
      <c r="A1306" s="11">
        <v>2541</v>
      </c>
      <c r="B1306" s="12" t="s">
        <v>4764</v>
      </c>
      <c r="C1306" s="12">
        <v>13929069</v>
      </c>
      <c r="D1306" s="12" t="s">
        <v>1740</v>
      </c>
      <c r="E1306" s="12" t="s">
        <v>2341</v>
      </c>
      <c r="F1306" s="12" t="s">
        <v>52</v>
      </c>
      <c r="G1306" s="12" t="s">
        <v>49</v>
      </c>
      <c r="H1306" s="13">
        <v>70000000</v>
      </c>
      <c r="I1306" s="13">
        <v>70000000</v>
      </c>
      <c r="J1306" s="14">
        <f>VLOOKUP(C1306,[1]Hoja1!$C$4:$E$2840,3,0)</f>
        <v>45237.393368055556</v>
      </c>
      <c r="K1306" s="15" t="s">
        <v>54</v>
      </c>
      <c r="L1306" s="16" t="str">
        <f>VLOOKUP(C1306,ACTAS!$D:$L,9,FALSE)</f>
        <v>ACTA 2 MARZO 2024</v>
      </c>
    </row>
    <row r="1307" spans="1:12" ht="24" hidden="1">
      <c r="A1307" s="11">
        <v>2542</v>
      </c>
      <c r="B1307" s="12" t="s">
        <v>4765</v>
      </c>
      <c r="C1307" s="12">
        <v>65553764</v>
      </c>
      <c r="D1307" s="12" t="s">
        <v>4766</v>
      </c>
      <c r="E1307" s="12" t="s">
        <v>2341</v>
      </c>
      <c r="F1307" s="12" t="s">
        <v>52</v>
      </c>
      <c r="G1307" s="12" t="s">
        <v>49</v>
      </c>
      <c r="H1307" s="13">
        <v>126000000</v>
      </c>
      <c r="I1307" s="13">
        <v>126000000</v>
      </c>
      <c r="J1307" s="14">
        <f>VLOOKUP(C1307,[1]Hoja1!$C$4:$E$2840,3,0)</f>
        <v>45244.383819444447</v>
      </c>
      <c r="K1307" s="15" t="s">
        <v>54</v>
      </c>
      <c r="L1307" s="16">
        <f>VLOOKUP(C1307,ACTAS!$D:$L,9,FALSE)</f>
        <v>14</v>
      </c>
    </row>
    <row r="1308" spans="1:12" hidden="1">
      <c r="A1308" s="11">
        <v>2543</v>
      </c>
      <c r="B1308" s="12" t="s">
        <v>4767</v>
      </c>
      <c r="C1308" s="12">
        <v>1085265841</v>
      </c>
      <c r="D1308" s="12" t="s">
        <v>2014</v>
      </c>
      <c r="E1308" s="12" t="s">
        <v>2341</v>
      </c>
      <c r="F1308" s="12" t="s">
        <v>59</v>
      </c>
      <c r="G1308" s="12" t="s">
        <v>44</v>
      </c>
      <c r="H1308" s="13">
        <v>80000000</v>
      </c>
      <c r="I1308" s="13">
        <v>80000000</v>
      </c>
      <c r="J1308" s="14">
        <f>VLOOKUP(C1308,[1]Hoja1!$C$4:$E$2840,3,0)</f>
        <v>45237.410532407404</v>
      </c>
      <c r="K1308" s="15" t="s">
        <v>54</v>
      </c>
      <c r="L1308" s="16" t="str">
        <f>VLOOKUP(C1308,ACTAS!$D:$L,9,FALSE)</f>
        <v>ACTA 1 FEBRERO 2024</v>
      </c>
    </row>
    <row r="1309" spans="1:12" hidden="1">
      <c r="A1309" s="11">
        <v>2544</v>
      </c>
      <c r="B1309" s="12" t="s">
        <v>4768</v>
      </c>
      <c r="C1309" s="12">
        <v>1090363854</v>
      </c>
      <c r="D1309" s="12" t="s">
        <v>1463</v>
      </c>
      <c r="E1309" s="12" t="s">
        <v>2341</v>
      </c>
      <c r="F1309" s="12" t="s">
        <v>59</v>
      </c>
      <c r="G1309" s="12" t="s">
        <v>44</v>
      </c>
      <c r="H1309" s="13">
        <v>83000000</v>
      </c>
      <c r="I1309" s="13">
        <v>83000000</v>
      </c>
      <c r="J1309" s="14">
        <f>VLOOKUP(C1309,[1]Hoja1!$C$4:$E$2840,3,0)</f>
        <v>45222.434907407405</v>
      </c>
      <c r="K1309" s="15" t="s">
        <v>54</v>
      </c>
      <c r="L1309" s="16" t="str">
        <f>VLOOKUP(C1309,ACTAS!$D:$L,9,FALSE)</f>
        <v>ACTA 1 FEBRERO 2024</v>
      </c>
    </row>
    <row r="1310" spans="1:12" hidden="1">
      <c r="A1310" s="11">
        <v>2545</v>
      </c>
      <c r="B1310" s="12" t="s">
        <v>4769</v>
      </c>
      <c r="C1310" s="12">
        <v>65752540</v>
      </c>
      <c r="D1310" s="12" t="s">
        <v>4770</v>
      </c>
      <c r="E1310" s="12" t="s">
        <v>2341</v>
      </c>
      <c r="F1310" s="12" t="s">
        <v>38</v>
      </c>
      <c r="G1310" s="12" t="s">
        <v>44</v>
      </c>
      <c r="H1310" s="13">
        <v>102000000</v>
      </c>
      <c r="I1310" s="13">
        <v>102000000</v>
      </c>
      <c r="J1310" s="14">
        <f>VLOOKUP(C1310,[1]Hoja1!$C$4:$E$2840,3,0)</f>
        <v>45244.383888888886</v>
      </c>
      <c r="K1310" s="15" t="s">
        <v>45</v>
      </c>
      <c r="L1310" s="16">
        <f>VLOOKUP(C1310,ACTAS!$D:$L,9,FALSE)</f>
        <v>15</v>
      </c>
    </row>
    <row r="1311" spans="1:12">
      <c r="A1311" s="11">
        <v>2546</v>
      </c>
      <c r="B1311" s="12" t="s">
        <v>4771</v>
      </c>
      <c r="C1311" s="12">
        <v>1050220265</v>
      </c>
      <c r="D1311" s="12" t="s">
        <v>1551</v>
      </c>
      <c r="E1311" s="12" t="s">
        <v>2341</v>
      </c>
      <c r="F1311" s="12" t="s">
        <v>59</v>
      </c>
      <c r="G1311" s="12" t="s">
        <v>44</v>
      </c>
      <c r="H1311" s="13">
        <v>80000000</v>
      </c>
      <c r="I1311" s="13">
        <v>80000000</v>
      </c>
      <c r="J1311" s="14">
        <f>VLOOKUP(C1311,[1]Hoja1!$C$4:$E$2840,3,0)</f>
        <v>45222.469895833332</v>
      </c>
      <c r="K1311" s="15" t="s">
        <v>54</v>
      </c>
      <c r="L1311" s="16">
        <f>VLOOKUP(C1311,ACTAS!$D:$L,9,FALSE)</f>
        <v>16</v>
      </c>
    </row>
    <row r="1312" spans="1:12" hidden="1">
      <c r="A1312" s="11">
        <v>2547</v>
      </c>
      <c r="B1312" s="12" t="s">
        <v>4772</v>
      </c>
      <c r="C1312" s="12">
        <v>80772690</v>
      </c>
      <c r="D1312" s="12" t="s">
        <v>4773</v>
      </c>
      <c r="E1312" s="12" t="s">
        <v>2341</v>
      </c>
      <c r="F1312" s="12" t="s">
        <v>130</v>
      </c>
      <c r="G1312" s="12" t="s">
        <v>44</v>
      </c>
      <c r="H1312" s="13">
        <v>90000000</v>
      </c>
      <c r="I1312" s="13">
        <v>90000000</v>
      </c>
      <c r="J1312" s="14">
        <f>VLOOKUP(C1312,[1]Hoja1!$C$4:$E$2840,3,0)</f>
        <v>45244.383946759262</v>
      </c>
      <c r="K1312" s="15" t="s">
        <v>54</v>
      </c>
      <c r="L1312" s="16" t="str">
        <f>VLOOKUP(C1312,ACTAS!$D:$L,9,FALSE)</f>
        <v>ACTA 2 MARZO 2024</v>
      </c>
    </row>
    <row r="1313" spans="1:12" ht="24" hidden="1">
      <c r="A1313" s="11">
        <v>2548</v>
      </c>
      <c r="B1313" s="12" t="s">
        <v>4774</v>
      </c>
      <c r="C1313" s="12">
        <v>2235249</v>
      </c>
      <c r="D1313" s="12" t="s">
        <v>545</v>
      </c>
      <c r="E1313" s="12" t="s">
        <v>2341</v>
      </c>
      <c r="F1313" s="12" t="s">
        <v>48</v>
      </c>
      <c r="G1313" s="12" t="s">
        <v>49</v>
      </c>
      <c r="H1313" s="13">
        <v>70000000</v>
      </c>
      <c r="I1313" s="13">
        <v>80000000</v>
      </c>
      <c r="J1313" s="14">
        <f>VLOOKUP(C1313,[1]Hoja1!$C$4:$E$2840,3,0)</f>
        <v>45065.683194444442</v>
      </c>
      <c r="K1313" s="15" t="s">
        <v>54</v>
      </c>
      <c r="L1313" s="16" t="str">
        <f>VLOOKUP(C1313,ACTAS!$D:$L,9,FALSE)</f>
        <v>ACTA 1 FEBRERO 2024</v>
      </c>
    </row>
    <row r="1314" spans="1:12" hidden="1">
      <c r="A1314" s="11">
        <v>2549</v>
      </c>
      <c r="B1314" s="12" t="s">
        <v>4775</v>
      </c>
      <c r="C1314" s="12">
        <v>17337089</v>
      </c>
      <c r="D1314" s="12" t="s">
        <v>1004</v>
      </c>
      <c r="E1314" s="12" t="s">
        <v>2341</v>
      </c>
      <c r="F1314" s="12" t="s">
        <v>59</v>
      </c>
      <c r="G1314" s="12" t="s">
        <v>44</v>
      </c>
      <c r="H1314" s="13">
        <v>53000000</v>
      </c>
      <c r="I1314" s="13">
        <v>53000000</v>
      </c>
      <c r="J1314" s="14">
        <f>VLOOKUP(C1314,[1]Hoja1!$C$4:$E$2840,3,0)</f>
        <v>45078.391296296293</v>
      </c>
      <c r="K1314" s="15" t="s">
        <v>45</v>
      </c>
      <c r="L1314" s="16">
        <f>VLOOKUP(C1314,ACTAS!$D:$L,9,FALSE)</f>
        <v>16</v>
      </c>
    </row>
    <row r="1315" spans="1:12" hidden="1">
      <c r="A1315" s="11">
        <v>2550</v>
      </c>
      <c r="B1315" s="12" t="s">
        <v>4776</v>
      </c>
      <c r="C1315" s="12">
        <v>91533040</v>
      </c>
      <c r="D1315" s="12" t="s">
        <v>4777</v>
      </c>
      <c r="E1315" s="12" t="s">
        <v>2341</v>
      </c>
      <c r="F1315" s="12" t="s">
        <v>59</v>
      </c>
      <c r="G1315" s="12" t="s">
        <v>44</v>
      </c>
      <c r="H1315" s="13">
        <v>104000000</v>
      </c>
      <c r="I1315" s="13">
        <v>104000000</v>
      </c>
      <c r="J1315" s="14">
        <f>VLOOKUP(C1315,[1]Hoja1!$C$4:$E$2840,3,0)</f>
        <v>45244.384108796294</v>
      </c>
      <c r="K1315" s="15" t="s">
        <v>54</v>
      </c>
      <c r="L1315" s="16" t="str">
        <f>VLOOKUP(C1315,ACTAS!$D:$L,9,FALSE)</f>
        <v>ACTA 1 FEBRERO 2024</v>
      </c>
    </row>
    <row r="1316" spans="1:12" hidden="1">
      <c r="A1316" s="11">
        <v>2551</v>
      </c>
      <c r="B1316" s="12" t="s">
        <v>4778</v>
      </c>
      <c r="C1316" s="12">
        <v>4059082</v>
      </c>
      <c r="D1316" s="12" t="s">
        <v>1619</v>
      </c>
      <c r="E1316" s="12" t="s">
        <v>2341</v>
      </c>
      <c r="F1316" s="12" t="s">
        <v>59</v>
      </c>
      <c r="G1316" s="12" t="s">
        <v>44</v>
      </c>
      <c r="H1316" s="13">
        <v>70000000</v>
      </c>
      <c r="I1316" s="13">
        <v>70000000</v>
      </c>
      <c r="J1316" s="14">
        <f>VLOOKUP(C1316,[1]Hoja1!$C$4:$E$2840,3,0)</f>
        <v>45237.389189814814</v>
      </c>
      <c r="K1316" s="15" t="s">
        <v>45</v>
      </c>
      <c r="L1316" s="16">
        <f>VLOOKUP(C1316,ACTAS!$D:$L,9,FALSE)</f>
        <v>16</v>
      </c>
    </row>
    <row r="1317" spans="1:12" ht="24" hidden="1">
      <c r="A1317" s="11">
        <v>2552</v>
      </c>
      <c r="B1317" s="12" t="s">
        <v>4779</v>
      </c>
      <c r="C1317" s="12">
        <v>93437892</v>
      </c>
      <c r="D1317" s="12" t="s">
        <v>1704</v>
      </c>
      <c r="E1317" s="12" t="s">
        <v>2341</v>
      </c>
      <c r="F1317" s="12" t="s">
        <v>52</v>
      </c>
      <c r="G1317" s="12" t="s">
        <v>49</v>
      </c>
      <c r="H1317" s="13">
        <v>81000000</v>
      </c>
      <c r="I1317" s="13">
        <v>81000000</v>
      </c>
      <c r="J1317" s="14">
        <f>VLOOKUP(C1317,[1]Hoja1!$C$4:$E$2840,3,0)</f>
        <v>45237.392314814817</v>
      </c>
      <c r="K1317" s="15" t="s">
        <v>54</v>
      </c>
      <c r="L1317" s="16">
        <f>VLOOKUP(C1317,ACTAS!$D:$L,9,FALSE)</f>
        <v>14</v>
      </c>
    </row>
    <row r="1318" spans="1:12" hidden="1">
      <c r="A1318" s="11">
        <v>2553</v>
      </c>
      <c r="B1318" s="12" t="s">
        <v>4780</v>
      </c>
      <c r="C1318" s="12">
        <v>1022943207</v>
      </c>
      <c r="D1318" s="12" t="s">
        <v>1964</v>
      </c>
      <c r="E1318" s="12" t="s">
        <v>2341</v>
      </c>
      <c r="F1318" s="12" t="s">
        <v>59</v>
      </c>
      <c r="G1318" s="12" t="s">
        <v>44</v>
      </c>
      <c r="H1318" s="13">
        <v>50000000</v>
      </c>
      <c r="I1318" s="13">
        <v>50000000</v>
      </c>
      <c r="J1318" s="14">
        <f>VLOOKUP(C1318,[1]Hoja1!$C$4:$E$2840,3,0)</f>
        <v>45237.404594907406</v>
      </c>
      <c r="K1318" s="15" t="s">
        <v>54</v>
      </c>
      <c r="L1318" s="16">
        <f>VLOOKUP(C1318,ACTAS!$D:$L,9,FALSE)</f>
        <v>15</v>
      </c>
    </row>
    <row r="1319" spans="1:12" hidden="1">
      <c r="A1319" s="11">
        <v>2554</v>
      </c>
      <c r="B1319" s="12" t="s">
        <v>4781</v>
      </c>
      <c r="C1319" s="12">
        <v>1058817294</v>
      </c>
      <c r="D1319" s="12" t="s">
        <v>4782</v>
      </c>
      <c r="E1319" s="12" t="s">
        <v>2341</v>
      </c>
      <c r="F1319" s="12" t="s">
        <v>59</v>
      </c>
      <c r="G1319" s="12" t="s">
        <v>44</v>
      </c>
      <c r="H1319" s="13">
        <v>100000000</v>
      </c>
      <c r="I1319" s="13">
        <v>100000000</v>
      </c>
      <c r="J1319" s="14">
        <f>VLOOKUP(C1319,[1]Hoja1!$C$4:$E$2840,3,0)</f>
        <v>45244.384270833332</v>
      </c>
      <c r="K1319" s="15" t="s">
        <v>54</v>
      </c>
      <c r="L1319" s="16">
        <f>VLOOKUP(C1319,ACTAS!$D:$L,9,FALSE)</f>
        <v>15</v>
      </c>
    </row>
    <row r="1320" spans="1:12" hidden="1">
      <c r="A1320" s="11">
        <v>2555</v>
      </c>
      <c r="B1320" s="12" t="s">
        <v>4783</v>
      </c>
      <c r="C1320" s="12">
        <v>1014209269</v>
      </c>
      <c r="D1320" s="12" t="s">
        <v>1851</v>
      </c>
      <c r="E1320" s="12" t="s">
        <v>2341</v>
      </c>
      <c r="F1320" s="12" t="s">
        <v>38</v>
      </c>
      <c r="G1320" s="12" t="s">
        <v>44</v>
      </c>
      <c r="H1320" s="13">
        <v>25000000</v>
      </c>
      <c r="I1320" s="13">
        <v>25000000</v>
      </c>
      <c r="J1320" s="14">
        <f>VLOOKUP(C1320,[1]Hoja1!$C$4:$E$2840,3,0)</f>
        <v>45237.398148148146</v>
      </c>
      <c r="K1320" s="15" t="s">
        <v>54</v>
      </c>
      <c r="L1320" s="16" t="str">
        <f>VLOOKUP(C1320,ACTAS!$D:$L,9,FALSE)</f>
        <v>ACTA 1 FEBRERO 2024</v>
      </c>
    </row>
    <row r="1321" spans="1:12" hidden="1">
      <c r="A1321" s="11">
        <v>2556</v>
      </c>
      <c r="B1321" s="12" t="s">
        <v>4784</v>
      </c>
      <c r="C1321" s="12">
        <v>1032404194</v>
      </c>
      <c r="D1321" s="12" t="s">
        <v>4785</v>
      </c>
      <c r="E1321" s="12" t="s">
        <v>2341</v>
      </c>
      <c r="F1321" s="12" t="s">
        <v>59</v>
      </c>
      <c r="G1321" s="12" t="s">
        <v>44</v>
      </c>
      <c r="H1321" s="13">
        <v>82000000</v>
      </c>
      <c r="I1321" s="13">
        <v>82000000</v>
      </c>
      <c r="J1321" s="14">
        <f>VLOOKUP(C1321,[1]Hoja1!$C$4:$E$2840,3,0)</f>
        <v>45244.384386574071</v>
      </c>
      <c r="K1321" s="15" t="s">
        <v>54</v>
      </c>
      <c r="L1321" s="16" t="str">
        <f>VLOOKUP(C1321,ACTAS!$D:$L,9,FALSE)</f>
        <v>ACTA 1 FEBRERO 2024</v>
      </c>
    </row>
    <row r="1322" spans="1:12" hidden="1">
      <c r="A1322" s="11">
        <v>2557</v>
      </c>
      <c r="B1322" s="12" t="s">
        <v>4786</v>
      </c>
      <c r="C1322" s="12">
        <v>80760392</v>
      </c>
      <c r="D1322" s="12" t="s">
        <v>4787</v>
      </c>
      <c r="E1322" s="12" t="s">
        <v>2341</v>
      </c>
      <c r="F1322" s="12" t="s">
        <v>52</v>
      </c>
      <c r="G1322" s="12" t="s">
        <v>44</v>
      </c>
      <c r="H1322" s="13">
        <v>91000000</v>
      </c>
      <c r="I1322" s="13">
        <v>91000000</v>
      </c>
      <c r="J1322" s="14">
        <f>VLOOKUP(C1322,[1]Hoja1!$C$4:$E$2840,3,0)</f>
        <v>45244.38449074074</v>
      </c>
      <c r="K1322" s="15" t="s">
        <v>45</v>
      </c>
      <c r="L1322" s="16">
        <f>VLOOKUP(C1322,ACTAS!$D:$L,9,FALSE)</f>
        <v>16</v>
      </c>
    </row>
    <row r="1323" spans="1:12" hidden="1">
      <c r="A1323" s="11">
        <v>2558</v>
      </c>
      <c r="B1323" s="12" t="s">
        <v>4788</v>
      </c>
      <c r="C1323" s="12">
        <v>80829481</v>
      </c>
      <c r="D1323" s="12" t="s">
        <v>1825</v>
      </c>
      <c r="E1323" s="12" t="s">
        <v>2341</v>
      </c>
      <c r="F1323" s="12" t="s">
        <v>38</v>
      </c>
      <c r="G1323" s="12" t="s">
        <v>44</v>
      </c>
      <c r="H1323" s="13">
        <v>35000000</v>
      </c>
      <c r="I1323" s="13">
        <v>35000000</v>
      </c>
      <c r="J1323" s="14">
        <f>VLOOKUP(C1323,[1]Hoja1!$C$4:$E$2840,3,0)</f>
        <v>44986.391423611109</v>
      </c>
      <c r="K1323" s="15" t="s">
        <v>54</v>
      </c>
      <c r="L1323" s="16">
        <f>VLOOKUP(C1323,ACTAS!$D:$L,9,FALSE)</f>
        <v>3</v>
      </c>
    </row>
    <row r="1324" spans="1:12" hidden="1">
      <c r="A1324" s="11">
        <v>2559</v>
      </c>
      <c r="B1324" s="12" t="s">
        <v>4789</v>
      </c>
      <c r="C1324" s="12">
        <v>52076616</v>
      </c>
      <c r="D1324" s="12" t="s">
        <v>1510</v>
      </c>
      <c r="E1324" s="12" t="s">
        <v>2341</v>
      </c>
      <c r="F1324" s="12" t="s">
        <v>59</v>
      </c>
      <c r="G1324" s="12" t="s">
        <v>44</v>
      </c>
      <c r="H1324" s="13">
        <v>40000000</v>
      </c>
      <c r="I1324" s="13">
        <v>40000000</v>
      </c>
      <c r="J1324" s="14">
        <f>VLOOKUP(C1324,[1]Hoja1!$C$4:$E$2840,3,0)</f>
        <v>45222.454398148147</v>
      </c>
      <c r="K1324" s="15" t="s">
        <v>45</v>
      </c>
      <c r="L1324" s="16">
        <f>VLOOKUP(C1324,ACTAS!$D:$L,9,FALSE)</f>
        <v>16</v>
      </c>
    </row>
    <row r="1325" spans="1:12" ht="24" hidden="1">
      <c r="A1325" s="11">
        <v>2560</v>
      </c>
      <c r="B1325" s="12" t="s">
        <v>4790</v>
      </c>
      <c r="C1325" s="12">
        <v>86076812</v>
      </c>
      <c r="D1325" s="12" t="s">
        <v>4791</v>
      </c>
      <c r="E1325" s="12" t="s">
        <v>2341</v>
      </c>
      <c r="F1325" s="12" t="s">
        <v>52</v>
      </c>
      <c r="G1325" s="12" t="s">
        <v>49</v>
      </c>
      <c r="H1325" s="13">
        <v>131000000</v>
      </c>
      <c r="I1325" s="13">
        <v>131000000</v>
      </c>
      <c r="J1325" s="14">
        <f>VLOOKUP(C1325,[1]Hoja1!$C$4:$E$2840,3,0)</f>
        <v>45244.384791666664</v>
      </c>
      <c r="K1325" s="15" t="s">
        <v>54</v>
      </c>
      <c r="L1325" s="16">
        <f>VLOOKUP(C1325,ACTAS!$D:$L,9,FALSE)</f>
        <v>14</v>
      </c>
    </row>
    <row r="1326" spans="1:12" hidden="1">
      <c r="A1326" s="11">
        <v>2561</v>
      </c>
      <c r="B1326" s="12" t="s">
        <v>4792</v>
      </c>
      <c r="C1326" s="12">
        <v>79900605</v>
      </c>
      <c r="D1326" s="12" t="s">
        <v>1437</v>
      </c>
      <c r="E1326" s="12" t="s">
        <v>2341</v>
      </c>
      <c r="F1326" s="12" t="s">
        <v>38</v>
      </c>
      <c r="G1326" s="12" t="s">
        <v>44</v>
      </c>
      <c r="H1326" s="13">
        <v>25000000</v>
      </c>
      <c r="I1326" s="13">
        <v>25000000</v>
      </c>
      <c r="J1326" s="14">
        <f>VLOOKUP(C1326,[1]Hoja1!$C$4:$E$2840,3,0)</f>
        <v>45222.429189814815</v>
      </c>
      <c r="K1326" s="15" t="s">
        <v>45</v>
      </c>
      <c r="L1326" s="16">
        <f>VLOOKUP(C1326,ACTAS!$D:$L,9,FALSE)</f>
        <v>16</v>
      </c>
    </row>
    <row r="1327" spans="1:12" hidden="1">
      <c r="A1327" s="11">
        <v>2562</v>
      </c>
      <c r="B1327" s="12" t="s">
        <v>4793</v>
      </c>
      <c r="C1327" s="12">
        <v>1073558412</v>
      </c>
      <c r="D1327" s="12" t="s">
        <v>1633</v>
      </c>
      <c r="E1327" s="12" t="s">
        <v>2341</v>
      </c>
      <c r="F1327" s="12" t="s">
        <v>52</v>
      </c>
      <c r="G1327" s="12" t="s">
        <v>44</v>
      </c>
      <c r="H1327" s="13">
        <v>50000000</v>
      </c>
      <c r="I1327" s="13">
        <v>50000000</v>
      </c>
      <c r="J1327" s="14">
        <f>VLOOKUP(C1327,[1]Hoja1!$C$4:$E$2840,3,0)</f>
        <v>45237.389456018522</v>
      </c>
      <c r="K1327" s="15" t="s">
        <v>54</v>
      </c>
      <c r="L1327" s="16" t="str">
        <f>VLOOKUP(C1327,ACTAS!$D:$L,9,FALSE)</f>
        <v>ACTA 3 MARZO 2024</v>
      </c>
    </row>
    <row r="1328" spans="1:12" hidden="1">
      <c r="A1328" s="11">
        <v>2563</v>
      </c>
      <c r="B1328" s="12" t="s">
        <v>4794</v>
      </c>
      <c r="C1328" s="12">
        <v>19167606</v>
      </c>
      <c r="D1328" s="12" t="s">
        <v>816</v>
      </c>
      <c r="E1328" s="12" t="s">
        <v>2341</v>
      </c>
      <c r="F1328" s="12" t="s">
        <v>38</v>
      </c>
      <c r="G1328" s="12" t="s">
        <v>44</v>
      </c>
      <c r="H1328" s="13">
        <v>150000000</v>
      </c>
      <c r="I1328" s="13">
        <v>150000000</v>
      </c>
      <c r="J1328" s="14">
        <f>VLOOKUP(C1328,[1]Hoja1!$C$4:$E$2840,3,0)</f>
        <v>45078.363842592589</v>
      </c>
      <c r="K1328" s="15" t="s">
        <v>45</v>
      </c>
      <c r="L1328" s="16">
        <f>VLOOKUP(C1328,ACTAS!$D:$L,9,FALSE)</f>
        <v>15</v>
      </c>
    </row>
    <row r="1329" spans="1:12" hidden="1">
      <c r="A1329" s="11">
        <v>2564</v>
      </c>
      <c r="B1329" s="12" t="s">
        <v>4795</v>
      </c>
      <c r="C1329" s="12">
        <v>30317884</v>
      </c>
      <c r="D1329" s="12" t="s">
        <v>1445</v>
      </c>
      <c r="E1329" s="12" t="s">
        <v>2341</v>
      </c>
      <c r="F1329" s="12" t="s">
        <v>38</v>
      </c>
      <c r="G1329" s="12" t="s">
        <v>44</v>
      </c>
      <c r="H1329" s="13">
        <v>120000000</v>
      </c>
      <c r="I1329" s="13">
        <v>120000000</v>
      </c>
      <c r="J1329" s="14">
        <f>VLOOKUP(C1329,[1]Hoja1!$C$4:$E$2840,3,0)</f>
        <v>45222.431921296295</v>
      </c>
      <c r="K1329" s="15" t="s">
        <v>45</v>
      </c>
      <c r="L1329" s="16">
        <f>VLOOKUP(C1329,ACTAS!$D:$L,9,FALSE)</f>
        <v>15</v>
      </c>
    </row>
    <row r="1330" spans="1:12" hidden="1">
      <c r="A1330" s="11">
        <v>2565</v>
      </c>
      <c r="B1330" s="12" t="s">
        <v>4796</v>
      </c>
      <c r="C1330" s="12">
        <v>75107787</v>
      </c>
      <c r="D1330" s="12" t="s">
        <v>1496</v>
      </c>
      <c r="E1330" s="12" t="s">
        <v>2341</v>
      </c>
      <c r="F1330" s="12" t="s">
        <v>59</v>
      </c>
      <c r="G1330" s="12" t="s">
        <v>44</v>
      </c>
      <c r="H1330" s="13">
        <v>55000000</v>
      </c>
      <c r="I1330" s="13">
        <v>55000000</v>
      </c>
      <c r="J1330" s="14">
        <f>VLOOKUP(C1330,[1]Hoja1!$C$4:$E$2840,3,0)</f>
        <v>45222.445555555554</v>
      </c>
      <c r="K1330" s="15" t="s">
        <v>54</v>
      </c>
      <c r="L1330" s="16">
        <f>VLOOKUP(C1330,ACTAS!$D:$L,9,FALSE)</f>
        <v>15</v>
      </c>
    </row>
    <row r="1331" spans="1:12" ht="24" hidden="1">
      <c r="A1331" s="11">
        <v>2566</v>
      </c>
      <c r="B1331" s="12" t="s">
        <v>4797</v>
      </c>
      <c r="C1331" s="12">
        <v>1103217491</v>
      </c>
      <c r="D1331" s="12" t="s">
        <v>1777</v>
      </c>
      <c r="E1331" s="12" t="s">
        <v>2341</v>
      </c>
      <c r="F1331" s="12" t="s">
        <v>38</v>
      </c>
      <c r="G1331" s="12" t="s">
        <v>39</v>
      </c>
      <c r="H1331" s="13">
        <v>77000000</v>
      </c>
      <c r="I1331" s="13">
        <v>77000000</v>
      </c>
      <c r="J1331" s="14">
        <f>VLOOKUP(C1331,[1]Hoja1!$C$4:$E$2840,3,0)</f>
        <v>45237.394814814812</v>
      </c>
      <c r="K1331" s="15" t="s">
        <v>54</v>
      </c>
      <c r="L1331" s="16">
        <f>VLOOKUP(C1331,ACTAS!$D:$L,9,FALSE)</f>
        <v>14</v>
      </c>
    </row>
    <row r="1332" spans="1:12" hidden="1">
      <c r="A1332" s="11">
        <v>2567</v>
      </c>
      <c r="B1332" s="12" t="s">
        <v>4798</v>
      </c>
      <c r="C1332" s="12">
        <v>80196251</v>
      </c>
      <c r="D1332" s="12" t="s">
        <v>1849</v>
      </c>
      <c r="E1332" s="12" t="s">
        <v>2341</v>
      </c>
      <c r="F1332" s="12" t="s">
        <v>38</v>
      </c>
      <c r="G1332" s="12" t="s">
        <v>44</v>
      </c>
      <c r="H1332" s="13">
        <v>140000000</v>
      </c>
      <c r="I1332" s="13">
        <v>140000000</v>
      </c>
      <c r="J1332" s="14">
        <f>VLOOKUP(C1332,[1]Hoja1!$C$4:$E$2840,3,0)</f>
        <v>45237.398113425923</v>
      </c>
      <c r="K1332" s="15" t="s">
        <v>54</v>
      </c>
      <c r="L1332" s="16">
        <f>VLOOKUP(C1332,ACTAS!$D:$L,9,FALSE)</f>
        <v>14</v>
      </c>
    </row>
    <row r="1333" spans="1:12" hidden="1">
      <c r="A1333" s="11">
        <v>2568</v>
      </c>
      <c r="B1333" s="12" t="s">
        <v>4799</v>
      </c>
      <c r="C1333" s="12">
        <v>1063160536</v>
      </c>
      <c r="D1333" s="12" t="s">
        <v>1567</v>
      </c>
      <c r="E1333" s="12" t="s">
        <v>2341</v>
      </c>
      <c r="F1333" s="12" t="s">
        <v>59</v>
      </c>
      <c r="G1333" s="12" t="s">
        <v>44</v>
      </c>
      <c r="H1333" s="13">
        <v>15000000</v>
      </c>
      <c r="I1333" s="13">
        <v>15000000</v>
      </c>
      <c r="J1333" s="14">
        <f>VLOOKUP(C1333,[1]Hoja1!$C$4:$E$2840,3,0)</f>
        <v>45222.488923611112</v>
      </c>
      <c r="K1333" s="15" t="s">
        <v>54</v>
      </c>
      <c r="L1333" s="16" t="str">
        <f>VLOOKUP(C1333,ACTAS!$D:$L,9,FALSE)</f>
        <v>ACTA 3 MARZO 2024</v>
      </c>
    </row>
    <row r="1334" spans="1:12" hidden="1">
      <c r="A1334" s="11">
        <v>2569</v>
      </c>
      <c r="B1334" s="12" t="s">
        <v>4800</v>
      </c>
      <c r="C1334" s="12">
        <v>10126291</v>
      </c>
      <c r="D1334" s="12" t="s">
        <v>4801</v>
      </c>
      <c r="E1334" s="12" t="s">
        <v>2341</v>
      </c>
      <c r="F1334" s="12" t="s">
        <v>38</v>
      </c>
      <c r="G1334" s="12" t="s">
        <v>44</v>
      </c>
      <c r="H1334" s="13">
        <v>100000000</v>
      </c>
      <c r="I1334" s="13">
        <v>100000000</v>
      </c>
      <c r="J1334" s="14">
        <f>VLOOKUP(C1334,[1]Hoja1!$C$4:$E$2840,3,0)</f>
        <v>45244.38553240741</v>
      </c>
      <c r="K1334" s="15" t="s">
        <v>45</v>
      </c>
      <c r="L1334" s="16">
        <f>VLOOKUP(C1334,ACTAS!$D:$L,9,FALSE)</f>
        <v>15</v>
      </c>
    </row>
    <row r="1335" spans="1:12" hidden="1">
      <c r="A1335" s="11">
        <v>2570</v>
      </c>
      <c r="B1335" s="12" t="s">
        <v>4802</v>
      </c>
      <c r="C1335" s="12">
        <v>1098670042</v>
      </c>
      <c r="D1335" s="12" t="s">
        <v>2047</v>
      </c>
      <c r="E1335" s="12" t="s">
        <v>2341</v>
      </c>
      <c r="F1335" s="12" t="s">
        <v>59</v>
      </c>
      <c r="G1335" s="12" t="s">
        <v>44</v>
      </c>
      <c r="H1335" s="13">
        <v>21000000</v>
      </c>
      <c r="I1335" s="13">
        <v>21000000</v>
      </c>
      <c r="J1335" s="14">
        <f>VLOOKUP(C1335,[1]Hoja1!$C$4:$E$2840,3,0)</f>
        <v>45237.416250000002</v>
      </c>
      <c r="K1335" s="15" t="s">
        <v>54</v>
      </c>
      <c r="L1335" s="16">
        <f>VLOOKUP(C1335,ACTAS!$D:$L,9,FALSE)</f>
        <v>16</v>
      </c>
    </row>
    <row r="1336" spans="1:12" hidden="1">
      <c r="A1336" s="11">
        <v>2571</v>
      </c>
      <c r="B1336" s="12" t="s">
        <v>4803</v>
      </c>
      <c r="C1336" s="12">
        <v>70855433</v>
      </c>
      <c r="D1336" s="12" t="s">
        <v>4804</v>
      </c>
      <c r="E1336" s="12" t="s">
        <v>2341</v>
      </c>
      <c r="F1336" s="12" t="s">
        <v>52</v>
      </c>
      <c r="G1336" s="12" t="s">
        <v>44</v>
      </c>
      <c r="H1336" s="13">
        <v>48000000</v>
      </c>
      <c r="I1336" s="13">
        <v>48000000</v>
      </c>
      <c r="J1336" s="14">
        <f>VLOOKUP(C1336,[1]Hoja1!$C$4:$E$2840,3,0)</f>
        <v>45244.385648148149</v>
      </c>
      <c r="K1336" s="15" t="s">
        <v>45</v>
      </c>
      <c r="L1336" s="16">
        <f>VLOOKUP(C1336,ACTAS!$D:$L,9,FALSE)</f>
        <v>16</v>
      </c>
    </row>
    <row r="1337" spans="1:12" hidden="1">
      <c r="A1337" s="11">
        <v>2572</v>
      </c>
      <c r="B1337" s="12" t="s">
        <v>4805</v>
      </c>
      <c r="C1337" s="12">
        <v>7218121</v>
      </c>
      <c r="D1337" s="12" t="s">
        <v>4806</v>
      </c>
      <c r="E1337" s="12" t="s">
        <v>2341</v>
      </c>
      <c r="F1337" s="12" t="s">
        <v>59</v>
      </c>
      <c r="G1337" s="12" t="s">
        <v>44</v>
      </c>
      <c r="H1337" s="13">
        <v>70000000</v>
      </c>
      <c r="I1337" s="13">
        <v>70000000</v>
      </c>
      <c r="J1337" s="14">
        <f>VLOOKUP(C1337,[1]Hoja1!$C$4:$E$2840,3,0)</f>
        <v>45244.385682870372</v>
      </c>
      <c r="K1337" s="15" t="s">
        <v>45</v>
      </c>
      <c r="L1337" s="16">
        <f>VLOOKUP(C1337,ACTAS!$D:$L,9,FALSE)</f>
        <v>16</v>
      </c>
    </row>
    <row r="1338" spans="1:12" hidden="1">
      <c r="A1338" s="11">
        <v>2573</v>
      </c>
      <c r="B1338" s="12" t="s">
        <v>4807</v>
      </c>
      <c r="C1338" s="12">
        <v>79840625</v>
      </c>
      <c r="D1338" s="12" t="s">
        <v>1867</v>
      </c>
      <c r="E1338" s="12" t="s">
        <v>2341</v>
      </c>
      <c r="F1338" s="12" t="s">
        <v>59</v>
      </c>
      <c r="G1338" s="12" t="s">
        <v>44</v>
      </c>
      <c r="H1338" s="13">
        <v>90000000</v>
      </c>
      <c r="I1338" s="13">
        <v>90000000</v>
      </c>
      <c r="J1338" s="14">
        <f>VLOOKUP(C1338,[1]Hoja1!$C$4:$E$2840,3,0)</f>
        <v>45237.399375000001</v>
      </c>
      <c r="K1338" s="15" t="s">
        <v>45</v>
      </c>
      <c r="L1338" s="16">
        <f>VLOOKUP(C1338,ACTAS!$D:$L,9,FALSE)</f>
        <v>15</v>
      </c>
    </row>
    <row r="1339" spans="1:12" hidden="1">
      <c r="A1339" s="11">
        <v>2574</v>
      </c>
      <c r="B1339" s="12" t="s">
        <v>4808</v>
      </c>
      <c r="C1339" s="12">
        <v>40386144</v>
      </c>
      <c r="D1339" s="12" t="s">
        <v>4809</v>
      </c>
      <c r="E1339" s="12" t="s">
        <v>2341</v>
      </c>
      <c r="F1339" s="12" t="s">
        <v>38</v>
      </c>
      <c r="G1339" s="12" t="s">
        <v>44</v>
      </c>
      <c r="H1339" s="13">
        <v>150000000</v>
      </c>
      <c r="I1339" s="13">
        <v>150000000</v>
      </c>
      <c r="J1339" s="14">
        <f>VLOOKUP(C1339,[1]Hoja1!$C$4:$E$2840,3,0)</f>
        <v>45244.385798611111</v>
      </c>
      <c r="K1339" s="15" t="s">
        <v>45</v>
      </c>
      <c r="L1339" s="16">
        <f>VLOOKUP(C1339,ACTAS!$D:$L,9,FALSE)</f>
        <v>15</v>
      </c>
    </row>
    <row r="1340" spans="1:12" hidden="1">
      <c r="A1340" s="11">
        <v>2575</v>
      </c>
      <c r="B1340" s="12" t="s">
        <v>4810</v>
      </c>
      <c r="C1340" s="12">
        <v>4226615</v>
      </c>
      <c r="D1340" s="12" t="s">
        <v>4811</v>
      </c>
      <c r="E1340" s="12" t="s">
        <v>2341</v>
      </c>
      <c r="F1340" s="12" t="s">
        <v>38</v>
      </c>
      <c r="G1340" s="12" t="s">
        <v>44</v>
      </c>
      <c r="H1340" s="13">
        <v>16000000</v>
      </c>
      <c r="I1340" s="13">
        <v>16000000</v>
      </c>
      <c r="J1340" s="14">
        <f>VLOOKUP(C1340,[1]Hoja1!$C$4:$E$2840,3,0)</f>
        <v>45244.385810185187</v>
      </c>
      <c r="K1340" s="15" t="s">
        <v>45</v>
      </c>
      <c r="L1340" s="16">
        <f>VLOOKUP(C1340,ACTAS!$D:$L,9,FALSE)</f>
        <v>17</v>
      </c>
    </row>
    <row r="1341" spans="1:12" hidden="1">
      <c r="A1341" s="11">
        <v>2576</v>
      </c>
      <c r="B1341" s="12" t="s">
        <v>4812</v>
      </c>
      <c r="C1341" s="12">
        <v>79527883</v>
      </c>
      <c r="D1341" s="12" t="s">
        <v>1148</v>
      </c>
      <c r="E1341" s="12" t="s">
        <v>2341</v>
      </c>
      <c r="F1341" s="12" t="s">
        <v>48</v>
      </c>
      <c r="G1341" s="12" t="s">
        <v>44</v>
      </c>
      <c r="H1341" s="13">
        <v>65000000</v>
      </c>
      <c r="I1341" s="13">
        <v>65000000</v>
      </c>
      <c r="J1341" s="14">
        <f>VLOOKUP(C1341,[1]Hoja1!$C$4:$E$2840,3,0)</f>
        <v>45078.429456018515</v>
      </c>
      <c r="K1341" s="15" t="s">
        <v>45</v>
      </c>
      <c r="L1341" s="16">
        <f>VLOOKUP(C1341,ACTAS!$D:$L,9,FALSE)</f>
        <v>16</v>
      </c>
    </row>
    <row r="1342" spans="1:12" hidden="1">
      <c r="A1342" s="11">
        <v>2577</v>
      </c>
      <c r="B1342" s="12" t="s">
        <v>4813</v>
      </c>
      <c r="C1342" s="12">
        <v>37294624</v>
      </c>
      <c r="D1342" s="12" t="s">
        <v>1755</v>
      </c>
      <c r="E1342" s="12" t="s">
        <v>2341</v>
      </c>
      <c r="F1342" s="12" t="s">
        <v>38</v>
      </c>
      <c r="G1342" s="12" t="s">
        <v>44</v>
      </c>
      <c r="H1342" s="13">
        <v>70000000</v>
      </c>
      <c r="I1342" s="13">
        <v>65000000</v>
      </c>
      <c r="J1342" s="14">
        <f>VLOOKUP(C1342,[1]Hoja1!$C$4:$E$2840,3,0)</f>
        <v>45237.393692129626</v>
      </c>
      <c r="K1342" s="15" t="s">
        <v>54</v>
      </c>
      <c r="L1342" s="16" t="str">
        <f>VLOOKUP(C1342,ACTAS!$D:$L,9,FALSE)</f>
        <v>ACTA 1 FEBRERO 2024</v>
      </c>
    </row>
    <row r="1343" spans="1:12" hidden="1">
      <c r="A1343" s="11">
        <v>2578</v>
      </c>
      <c r="B1343" s="12" t="s">
        <v>4814</v>
      </c>
      <c r="C1343" s="12">
        <v>94356320</v>
      </c>
      <c r="D1343" s="12" t="s">
        <v>2104</v>
      </c>
      <c r="E1343" s="12" t="s">
        <v>2341</v>
      </c>
      <c r="F1343" s="12" t="s">
        <v>52</v>
      </c>
      <c r="G1343" s="12" t="s">
        <v>44</v>
      </c>
      <c r="H1343" s="13">
        <v>95000000</v>
      </c>
      <c r="I1343" s="13">
        <v>95000000</v>
      </c>
      <c r="J1343" s="14">
        <f>VLOOKUP(C1343,[1]Hoja1!$C$4:$E$2840,3,0)</f>
        <v>45237.440625000003</v>
      </c>
      <c r="K1343" s="15" t="s">
        <v>45</v>
      </c>
      <c r="L1343" s="16">
        <f>VLOOKUP(C1343,ACTAS!$D:$L,9,FALSE)</f>
        <v>17</v>
      </c>
    </row>
    <row r="1344" spans="1:12" hidden="1">
      <c r="A1344" s="11">
        <v>2579</v>
      </c>
      <c r="B1344" s="12" t="s">
        <v>4815</v>
      </c>
      <c r="C1344" s="12">
        <v>66953604</v>
      </c>
      <c r="D1344" s="12" t="s">
        <v>4816</v>
      </c>
      <c r="E1344" s="12" t="s">
        <v>2341</v>
      </c>
      <c r="F1344" s="12" t="s">
        <v>52</v>
      </c>
      <c r="G1344" s="12" t="s">
        <v>44</v>
      </c>
      <c r="H1344" s="13">
        <v>74000000</v>
      </c>
      <c r="I1344" s="13">
        <v>74000000</v>
      </c>
      <c r="J1344" s="14">
        <f>VLOOKUP(C1344,[1]Hoja1!$C$4:$E$2840,3,0)</f>
        <v>45244.385949074072</v>
      </c>
      <c r="K1344" s="15" t="s">
        <v>54</v>
      </c>
      <c r="L1344" s="16">
        <f>VLOOKUP(C1344,ACTAS!$D:$L,9,FALSE)</f>
        <v>14</v>
      </c>
    </row>
    <row r="1345" spans="1:12" hidden="1">
      <c r="A1345" s="11">
        <v>2580</v>
      </c>
      <c r="B1345" s="12" t="s">
        <v>4817</v>
      </c>
      <c r="C1345" s="12">
        <v>17649240</v>
      </c>
      <c r="D1345" s="12" t="s">
        <v>2124</v>
      </c>
      <c r="E1345" s="12" t="s">
        <v>2341</v>
      </c>
      <c r="F1345" s="12" t="s">
        <v>48</v>
      </c>
      <c r="G1345" s="12" t="s">
        <v>44</v>
      </c>
      <c r="H1345" s="13">
        <v>30000000</v>
      </c>
      <c r="I1345" s="13">
        <v>30000000</v>
      </c>
      <c r="J1345" s="14">
        <f>VLOOKUP(C1345,[1]Hoja1!$C$4:$E$2840,3,0)</f>
        <v>45237.925381944442</v>
      </c>
      <c r="K1345" s="15" t="s">
        <v>45</v>
      </c>
      <c r="L1345" s="16">
        <f>VLOOKUP(C1345,ACTAS!$D:$L,9,FALSE)</f>
        <v>16</v>
      </c>
    </row>
    <row r="1346" spans="1:12" ht="24" hidden="1">
      <c r="A1346" s="11">
        <v>2581</v>
      </c>
      <c r="B1346" s="12" t="s">
        <v>4818</v>
      </c>
      <c r="C1346" s="12">
        <v>52291869</v>
      </c>
      <c r="D1346" s="12" t="s">
        <v>1249</v>
      </c>
      <c r="E1346" s="12" t="s">
        <v>2341</v>
      </c>
      <c r="F1346" s="12" t="s">
        <v>59</v>
      </c>
      <c r="G1346" s="12" t="s">
        <v>49</v>
      </c>
      <c r="H1346" s="13">
        <v>115000000</v>
      </c>
      <c r="I1346" s="13">
        <v>115000000</v>
      </c>
      <c r="J1346" s="14">
        <f>VLOOKUP(C1346,[1]Hoja1!$C$4:$E$2840,3,0)</f>
        <v>45222.390104166669</v>
      </c>
      <c r="K1346" s="15" t="s">
        <v>54</v>
      </c>
      <c r="L1346" s="16">
        <f>VLOOKUP(C1346,ACTAS!$D:$L,9,FALSE)</f>
        <v>14</v>
      </c>
    </row>
    <row r="1347" spans="1:12" hidden="1">
      <c r="A1347" s="11">
        <v>2582</v>
      </c>
      <c r="B1347" s="12" t="s">
        <v>4819</v>
      </c>
      <c r="C1347" s="12">
        <v>1072493472</v>
      </c>
      <c r="D1347" s="12" t="s">
        <v>1788</v>
      </c>
      <c r="E1347" s="12" t="s">
        <v>2341</v>
      </c>
      <c r="F1347" s="12" t="s">
        <v>59</v>
      </c>
      <c r="G1347" s="12" t="s">
        <v>44</v>
      </c>
      <c r="H1347" s="13">
        <v>110000000</v>
      </c>
      <c r="I1347" s="13">
        <v>110000000</v>
      </c>
      <c r="J1347" s="14">
        <f>VLOOKUP(C1347,[1]Hoja1!$C$4:$E$2840,3,0)</f>
        <v>45237.39503472222</v>
      </c>
      <c r="K1347" s="15" t="s">
        <v>54</v>
      </c>
      <c r="L1347" s="16" t="str">
        <f>VLOOKUP(C1347,ACTAS!$D:$L,9,FALSE)</f>
        <v>ACTA 1 FEBRERO 2024</v>
      </c>
    </row>
    <row r="1348" spans="1:12" hidden="1">
      <c r="A1348" s="11">
        <v>2583</v>
      </c>
      <c r="B1348" s="12" t="s">
        <v>4820</v>
      </c>
      <c r="C1348" s="12">
        <v>80059317</v>
      </c>
      <c r="D1348" s="12" t="s">
        <v>4821</v>
      </c>
      <c r="E1348" s="12" t="s">
        <v>2341</v>
      </c>
      <c r="F1348" s="12" t="s">
        <v>38</v>
      </c>
      <c r="G1348" s="12" t="s">
        <v>44</v>
      </c>
      <c r="H1348" s="13">
        <v>150000000</v>
      </c>
      <c r="I1348" s="13">
        <v>150000000</v>
      </c>
      <c r="J1348" s="14">
        <f>VLOOKUP(C1348,[1]Hoja1!$C$4:$E$2840,3,0)</f>
        <v>45244.386111111111</v>
      </c>
      <c r="K1348" s="15" t="s">
        <v>54</v>
      </c>
      <c r="L1348" s="16">
        <f>VLOOKUP(C1348,ACTAS!$D:$L,9,FALSE)</f>
        <v>14</v>
      </c>
    </row>
    <row r="1349" spans="1:12" hidden="1">
      <c r="A1349" s="11">
        <v>2584</v>
      </c>
      <c r="B1349" s="12" t="s">
        <v>4822</v>
      </c>
      <c r="C1349" s="12">
        <v>79700744</v>
      </c>
      <c r="D1349" s="12" t="s">
        <v>4823</v>
      </c>
      <c r="E1349" s="12" t="s">
        <v>2341</v>
      </c>
      <c r="F1349" s="12" t="s">
        <v>38</v>
      </c>
      <c r="G1349" s="12" t="s">
        <v>44</v>
      </c>
      <c r="H1349" s="13">
        <v>30000000</v>
      </c>
      <c r="I1349" s="13">
        <v>30000000</v>
      </c>
      <c r="J1349" s="14">
        <f>VLOOKUP(C1349,[1]Hoja1!$C$4:$E$2840,3,0)</f>
        <v>45244.386122685188</v>
      </c>
      <c r="K1349" s="15" t="s">
        <v>45</v>
      </c>
      <c r="L1349" s="16">
        <f>VLOOKUP(C1349,ACTAS!$D:$L,9,FALSE)</f>
        <v>16</v>
      </c>
    </row>
    <row r="1350" spans="1:12" hidden="1">
      <c r="A1350" s="11">
        <v>2585</v>
      </c>
      <c r="B1350" s="12" t="s">
        <v>4824</v>
      </c>
      <c r="C1350" s="12">
        <v>1083460457</v>
      </c>
      <c r="D1350" s="12" t="s">
        <v>4825</v>
      </c>
      <c r="E1350" s="12" t="s">
        <v>2341</v>
      </c>
      <c r="F1350" s="12" t="s">
        <v>52</v>
      </c>
      <c r="G1350" s="12" t="s">
        <v>44</v>
      </c>
      <c r="H1350" s="13">
        <v>69000000</v>
      </c>
      <c r="I1350" s="13">
        <v>69000000</v>
      </c>
      <c r="J1350" s="14">
        <f>VLOOKUP(C1350,[1]Hoja1!$C$4:$E$2840,3,0)</f>
        <v>45244.38616898148</v>
      </c>
      <c r="K1350" s="15" t="s">
        <v>54</v>
      </c>
      <c r="L1350" s="16">
        <f>VLOOKUP(C1350,ACTAS!$D:$L,9,FALSE)</f>
        <v>15</v>
      </c>
    </row>
    <row r="1351" spans="1:12" ht="24" hidden="1">
      <c r="A1351" s="11">
        <v>2586</v>
      </c>
      <c r="B1351" s="12" t="s">
        <v>4826</v>
      </c>
      <c r="C1351" s="12">
        <v>79908915</v>
      </c>
      <c r="D1351" s="12" t="s">
        <v>1406</v>
      </c>
      <c r="E1351" s="12" t="s">
        <v>2341</v>
      </c>
      <c r="F1351" s="12" t="s">
        <v>38</v>
      </c>
      <c r="G1351" s="12" t="s">
        <v>49</v>
      </c>
      <c r="H1351" s="13">
        <v>70000000</v>
      </c>
      <c r="I1351" s="13">
        <v>70000000</v>
      </c>
      <c r="J1351" s="14">
        <f>VLOOKUP(C1351,[1]Hoja1!$C$4:$E$2840,3,0)</f>
        <v>44986.864629629628</v>
      </c>
      <c r="K1351" s="15" t="s">
        <v>54</v>
      </c>
      <c r="L1351" s="16">
        <f>VLOOKUP(C1351,ACTAS!$D:$L,9,FALSE)</f>
        <v>5</v>
      </c>
    </row>
    <row r="1352" spans="1:12" ht="24" hidden="1">
      <c r="A1352" s="11">
        <v>2587</v>
      </c>
      <c r="B1352" s="12" t="s">
        <v>4827</v>
      </c>
      <c r="C1352" s="12">
        <v>80153676</v>
      </c>
      <c r="D1352" s="12" t="s">
        <v>4108</v>
      </c>
      <c r="E1352" s="12" t="s">
        <v>2341</v>
      </c>
      <c r="F1352" s="12" t="s">
        <v>52</v>
      </c>
      <c r="G1352" s="12" t="s">
        <v>49</v>
      </c>
      <c r="H1352" s="13">
        <v>60000000</v>
      </c>
      <c r="I1352" s="13">
        <v>60000000</v>
      </c>
      <c r="J1352" s="14">
        <f>VLOOKUP(C1352,[1]Hoja1!$C$4:$E$2840,3,0)</f>
        <v>45222.39025462963</v>
      </c>
      <c r="K1352" s="15" t="s">
        <v>54</v>
      </c>
      <c r="L1352" s="16">
        <f>VLOOKUP(C1352,ACTAS!$D:$L,9,FALSE)</f>
        <v>13</v>
      </c>
    </row>
    <row r="1353" spans="1:12" hidden="1">
      <c r="A1353" s="11">
        <v>2588</v>
      </c>
      <c r="B1353" s="12" t="s">
        <v>4828</v>
      </c>
      <c r="C1353" s="12">
        <v>1022346883</v>
      </c>
      <c r="D1353" s="12" t="s">
        <v>1498</v>
      </c>
      <c r="E1353" s="12" t="s">
        <v>2341</v>
      </c>
      <c r="F1353" s="12" t="s">
        <v>52</v>
      </c>
      <c r="G1353" s="12" t="s">
        <v>44</v>
      </c>
      <c r="H1353" s="13">
        <v>38000000</v>
      </c>
      <c r="I1353" s="13">
        <v>38000000</v>
      </c>
      <c r="J1353" s="14">
        <f>VLOOKUP(C1353,[1]Hoja1!$C$4:$E$2840,3,0)</f>
        <v>44986.374305555553</v>
      </c>
      <c r="K1353" s="15" t="s">
        <v>54</v>
      </c>
      <c r="L1353" s="16">
        <f>VLOOKUP(C1353,ACTAS!$D:$L,9,FALSE)</f>
        <v>1</v>
      </c>
    </row>
    <row r="1354" spans="1:12" hidden="1">
      <c r="A1354" s="11">
        <v>2589</v>
      </c>
      <c r="B1354" s="12" t="s">
        <v>4829</v>
      </c>
      <c r="C1354" s="12">
        <v>14704086</v>
      </c>
      <c r="D1354" s="12" t="s">
        <v>1641</v>
      </c>
      <c r="E1354" s="12" t="s">
        <v>2341</v>
      </c>
      <c r="F1354" s="12" t="s">
        <v>38</v>
      </c>
      <c r="G1354" s="12" t="s">
        <v>44</v>
      </c>
      <c r="H1354" s="13">
        <v>25000000</v>
      </c>
      <c r="I1354" s="13">
        <v>25000000</v>
      </c>
      <c r="J1354" s="14">
        <f>VLOOKUP(C1354,[1]Hoja1!$C$4:$E$2840,3,0)</f>
        <v>45237.389756944445</v>
      </c>
      <c r="K1354" s="15" t="s">
        <v>54</v>
      </c>
      <c r="L1354" s="16" t="str">
        <f>VLOOKUP(C1354,ACTAS!$D:$L,9,FALSE)</f>
        <v>ACTA 2 MARZO 2024</v>
      </c>
    </row>
    <row r="1355" spans="1:12" hidden="1">
      <c r="A1355" s="11">
        <v>2590</v>
      </c>
      <c r="B1355" s="12" t="s">
        <v>4830</v>
      </c>
      <c r="C1355" s="12">
        <v>15920543</v>
      </c>
      <c r="D1355" s="12" t="s">
        <v>1068</v>
      </c>
      <c r="E1355" s="12" t="s">
        <v>2341</v>
      </c>
      <c r="F1355" s="12" t="s">
        <v>52</v>
      </c>
      <c r="G1355" s="12" t="s">
        <v>44</v>
      </c>
      <c r="H1355" s="13">
        <v>112000000</v>
      </c>
      <c r="I1355" s="13">
        <v>112000000</v>
      </c>
      <c r="J1355" s="14">
        <f>VLOOKUP(C1355,[1]Hoja1!$C$4:$E$2840,3,0)</f>
        <v>45078.40934027778</v>
      </c>
      <c r="K1355" s="15" t="s">
        <v>45</v>
      </c>
      <c r="L1355" s="16">
        <f>VLOOKUP(C1355,ACTAS!$D:$L,9,FALSE)</f>
        <v>16</v>
      </c>
    </row>
    <row r="1356" spans="1:12">
      <c r="A1356" s="11">
        <v>2591</v>
      </c>
      <c r="B1356" s="12" t="s">
        <v>4831</v>
      </c>
      <c r="C1356" s="12">
        <v>11224739</v>
      </c>
      <c r="D1356" s="12" t="s">
        <v>2074</v>
      </c>
      <c r="E1356" s="12" t="s">
        <v>2341</v>
      </c>
      <c r="F1356" s="12" t="s">
        <v>52</v>
      </c>
      <c r="G1356" s="12" t="s">
        <v>44</v>
      </c>
      <c r="H1356" s="13">
        <v>80000000</v>
      </c>
      <c r="I1356" s="13">
        <v>80000000</v>
      </c>
      <c r="J1356" s="14">
        <f>VLOOKUP(C1356,[1]Hoja1!$C$4:$E$2840,3,0)</f>
        <v>45237.421238425923</v>
      </c>
      <c r="K1356" s="15" t="s">
        <v>45</v>
      </c>
      <c r="L1356" s="16">
        <f>VLOOKUP(C1356,ACTAS!$D:$L,9,FALSE)</f>
        <v>15</v>
      </c>
    </row>
    <row r="1357" spans="1:12" hidden="1">
      <c r="A1357" s="11">
        <v>2592</v>
      </c>
      <c r="B1357" s="12" t="s">
        <v>4832</v>
      </c>
      <c r="C1357" s="12">
        <v>1094271581</v>
      </c>
      <c r="D1357" s="12" t="s">
        <v>1675</v>
      </c>
      <c r="E1357" s="12" t="s">
        <v>2341</v>
      </c>
      <c r="F1357" s="12" t="s">
        <v>59</v>
      </c>
      <c r="G1357" s="12" t="s">
        <v>44</v>
      </c>
      <c r="H1357" s="13">
        <v>47000000</v>
      </c>
      <c r="I1357" s="13">
        <v>47000000</v>
      </c>
      <c r="J1357" s="14">
        <f>VLOOKUP(C1357,[1]Hoja1!$C$4:$E$2840,3,0)</f>
        <v>45237.391365740739</v>
      </c>
      <c r="K1357" s="15" t="s">
        <v>54</v>
      </c>
      <c r="L1357" s="16">
        <f>VLOOKUP(C1357,ACTAS!$D:$L,9,FALSE)</f>
        <v>15</v>
      </c>
    </row>
    <row r="1358" spans="1:12" hidden="1">
      <c r="A1358" s="11">
        <v>2593</v>
      </c>
      <c r="B1358" s="12" t="s">
        <v>4833</v>
      </c>
      <c r="C1358" s="12">
        <v>4751878</v>
      </c>
      <c r="D1358" s="12" t="s">
        <v>2049</v>
      </c>
      <c r="E1358" s="12" t="s">
        <v>2341</v>
      </c>
      <c r="F1358" s="12" t="s">
        <v>38</v>
      </c>
      <c r="G1358" s="12" t="s">
        <v>44</v>
      </c>
      <c r="H1358" s="13">
        <v>67000000</v>
      </c>
      <c r="I1358" s="13">
        <v>67000000</v>
      </c>
      <c r="J1358" s="14">
        <f>VLOOKUP(C1358,[1]Hoja1!$C$4:$E$2840,3,0)</f>
        <v>45237.416712962964</v>
      </c>
      <c r="K1358" s="15" t="s">
        <v>45</v>
      </c>
      <c r="L1358" s="16">
        <f>VLOOKUP(C1358,ACTAS!$D:$L,9,FALSE)</f>
        <v>15</v>
      </c>
    </row>
    <row r="1359" spans="1:12" hidden="1">
      <c r="A1359" s="11">
        <v>2594</v>
      </c>
      <c r="B1359" s="12" t="s">
        <v>4834</v>
      </c>
      <c r="C1359" s="12">
        <v>16765864</v>
      </c>
      <c r="D1359" s="12" t="s">
        <v>2106</v>
      </c>
      <c r="E1359" s="12" t="s">
        <v>2341</v>
      </c>
      <c r="F1359" s="12" t="s">
        <v>52</v>
      </c>
      <c r="G1359" s="12" t="s">
        <v>44</v>
      </c>
      <c r="H1359" s="13">
        <v>11000000</v>
      </c>
      <c r="I1359" s="13">
        <v>11000000</v>
      </c>
      <c r="J1359" s="14">
        <f>VLOOKUP(C1359,[1]Hoja1!$C$4:$E$2840,3,0)</f>
        <v>45237.442453703705</v>
      </c>
      <c r="K1359" s="15" t="s">
        <v>45</v>
      </c>
      <c r="L1359" s="16">
        <f>VLOOKUP(C1359,ACTAS!$D:$L,9,FALSE)</f>
        <v>16</v>
      </c>
    </row>
    <row r="1360" spans="1:12" hidden="1">
      <c r="A1360" s="11">
        <v>2595</v>
      </c>
      <c r="B1360" s="12" t="s">
        <v>4835</v>
      </c>
      <c r="C1360" s="12">
        <v>15904411</v>
      </c>
      <c r="D1360" s="12" t="s">
        <v>1008</v>
      </c>
      <c r="E1360" s="12" t="s">
        <v>2341</v>
      </c>
      <c r="F1360" s="12" t="s">
        <v>59</v>
      </c>
      <c r="G1360" s="12" t="s">
        <v>44</v>
      </c>
      <c r="H1360" s="13">
        <v>50000000</v>
      </c>
      <c r="I1360" s="13">
        <v>50000000</v>
      </c>
      <c r="J1360" s="14">
        <f>VLOOKUP(C1360,[1]Hoja1!$C$4:$E$2840,3,0)</f>
        <v>45078.391412037039</v>
      </c>
      <c r="K1360" s="15" t="s">
        <v>45</v>
      </c>
      <c r="L1360" s="16">
        <f>VLOOKUP(C1360,ACTAS!$D:$L,9,FALSE)</f>
        <v>16</v>
      </c>
    </row>
    <row r="1361" spans="1:12" ht="24" hidden="1">
      <c r="A1361" s="11">
        <v>2596</v>
      </c>
      <c r="B1361" s="12" t="s">
        <v>4836</v>
      </c>
      <c r="C1361" s="12">
        <v>79999383</v>
      </c>
      <c r="D1361" s="12" t="s">
        <v>4837</v>
      </c>
      <c r="E1361" s="12" t="s">
        <v>2341</v>
      </c>
      <c r="F1361" s="12" t="s">
        <v>38</v>
      </c>
      <c r="G1361" s="12" t="s">
        <v>49</v>
      </c>
      <c r="H1361" s="13">
        <v>17000000</v>
      </c>
      <c r="I1361" s="13">
        <v>17000000</v>
      </c>
      <c r="J1361" s="14">
        <f>VLOOKUP(C1361,[1]Hoja1!$C$4:$E$2840,3,0)</f>
        <v>45244.386770833335</v>
      </c>
      <c r="K1361" s="15" t="s">
        <v>54</v>
      </c>
      <c r="L1361" s="16">
        <f>VLOOKUP(C1361,ACTAS!$D:$L,9,FALSE)</f>
        <v>15</v>
      </c>
    </row>
    <row r="1362" spans="1:12" hidden="1">
      <c r="A1362" s="11">
        <v>2597</v>
      </c>
      <c r="B1362" s="12" t="s">
        <v>4838</v>
      </c>
      <c r="C1362" s="12">
        <v>93135900</v>
      </c>
      <c r="D1362" s="12" t="s">
        <v>2065</v>
      </c>
      <c r="E1362" s="12" t="s">
        <v>2341</v>
      </c>
      <c r="F1362" s="12" t="s">
        <v>59</v>
      </c>
      <c r="G1362" s="12" t="s">
        <v>44</v>
      </c>
      <c r="H1362" s="13">
        <v>86000000</v>
      </c>
      <c r="I1362" s="13">
        <v>86000000</v>
      </c>
      <c r="J1362" s="14">
        <f>VLOOKUP(C1362,[1]Hoja1!$C$4:$E$2840,3,0)</f>
        <v>45237.420543981483</v>
      </c>
      <c r="K1362" s="15" t="s">
        <v>45</v>
      </c>
      <c r="L1362" s="16">
        <f>VLOOKUP(C1362,ACTAS!$D:$L,9,FALSE)</f>
        <v>15</v>
      </c>
    </row>
    <row r="1363" spans="1:12" hidden="1">
      <c r="A1363" s="11">
        <v>2598</v>
      </c>
      <c r="B1363" s="12" t="s">
        <v>4839</v>
      </c>
      <c r="C1363" s="12">
        <v>7369602</v>
      </c>
      <c r="D1363" s="12" t="s">
        <v>1426</v>
      </c>
      <c r="E1363" s="12" t="s">
        <v>2341</v>
      </c>
      <c r="F1363" s="12" t="s">
        <v>52</v>
      </c>
      <c r="G1363" s="12" t="s">
        <v>44</v>
      </c>
      <c r="H1363" s="13">
        <v>108000000</v>
      </c>
      <c r="I1363" s="13">
        <v>108000000</v>
      </c>
      <c r="J1363" s="14">
        <f>VLOOKUP(C1363,[1]Hoja1!$C$4:$E$2840,3,0)</f>
        <v>45222.426157407404</v>
      </c>
      <c r="K1363" s="15" t="s">
        <v>54</v>
      </c>
      <c r="L1363" s="16">
        <f>VLOOKUP(C1363,ACTAS!$D:$L,9,FALSE)</f>
        <v>15</v>
      </c>
    </row>
    <row r="1364" spans="1:12" hidden="1">
      <c r="A1364" s="11">
        <v>2599</v>
      </c>
      <c r="B1364" s="12" t="s">
        <v>4840</v>
      </c>
      <c r="C1364" s="12">
        <v>1022331085</v>
      </c>
      <c r="D1364" s="12" t="s">
        <v>1747</v>
      </c>
      <c r="E1364" s="12" t="s">
        <v>2341</v>
      </c>
      <c r="F1364" s="12" t="s">
        <v>38</v>
      </c>
      <c r="G1364" s="12" t="s">
        <v>44</v>
      </c>
      <c r="H1364" s="13">
        <v>25000000</v>
      </c>
      <c r="I1364" s="13">
        <v>25000000</v>
      </c>
      <c r="J1364" s="14">
        <f>VLOOKUP(C1364,[1]Hoja1!$C$4:$E$2840,3,0)</f>
        <v>45237.393518518518</v>
      </c>
      <c r="K1364" s="15" t="s">
        <v>54</v>
      </c>
      <c r="L1364" s="16" t="str">
        <f>VLOOKUP(C1364,ACTAS!$D:$L,9,FALSE)</f>
        <v>ACTA 1 FEBRERO 2024</v>
      </c>
    </row>
    <row r="1365" spans="1:12" hidden="1">
      <c r="A1365" s="11">
        <v>2600</v>
      </c>
      <c r="B1365" s="12" t="s">
        <v>4841</v>
      </c>
      <c r="C1365" s="12">
        <v>6244897</v>
      </c>
      <c r="D1365" s="12" t="s">
        <v>4842</v>
      </c>
      <c r="E1365" s="12" t="s">
        <v>2341</v>
      </c>
      <c r="F1365" s="12" t="s">
        <v>52</v>
      </c>
      <c r="G1365" s="12" t="s">
        <v>44</v>
      </c>
      <c r="H1365" s="13">
        <v>11000000</v>
      </c>
      <c r="I1365" s="13">
        <v>11000000</v>
      </c>
      <c r="J1365" s="14">
        <f>VLOOKUP(C1365,[1]Hoja1!$C$4:$E$2840,3,0)</f>
        <v>45244.387013888889</v>
      </c>
      <c r="K1365" s="15" t="s">
        <v>45</v>
      </c>
      <c r="L1365" s="16">
        <f>VLOOKUP(C1365,ACTAS!$D:$L,9,FALSE)</f>
        <v>17</v>
      </c>
    </row>
    <row r="1366" spans="1:12" hidden="1">
      <c r="A1366" s="11">
        <v>2601</v>
      </c>
      <c r="B1366" s="12" t="s">
        <v>4843</v>
      </c>
      <c r="C1366" s="12">
        <v>1024511410</v>
      </c>
      <c r="D1366" s="12" t="s">
        <v>4844</v>
      </c>
      <c r="E1366" s="12" t="s">
        <v>2341</v>
      </c>
      <c r="F1366" s="12" t="s">
        <v>59</v>
      </c>
      <c r="G1366" s="12" t="s">
        <v>44</v>
      </c>
      <c r="H1366" s="13">
        <v>87000000</v>
      </c>
      <c r="I1366" s="13">
        <v>87000000</v>
      </c>
      <c r="J1366" s="14">
        <f>VLOOKUP(C1366,[1]Hoja1!$C$4:$E$2840,3,0)</f>
        <v>45244.387199074074</v>
      </c>
      <c r="K1366" s="15" t="s">
        <v>54</v>
      </c>
      <c r="L1366" s="16">
        <f>VLOOKUP(C1366,ACTAS!$D:$L,9,FALSE)</f>
        <v>16</v>
      </c>
    </row>
    <row r="1367" spans="1:12" hidden="1">
      <c r="A1367" s="11">
        <v>2602</v>
      </c>
      <c r="B1367" s="12" t="s">
        <v>4845</v>
      </c>
      <c r="C1367" s="12">
        <v>1101683155</v>
      </c>
      <c r="D1367" s="12" t="s">
        <v>4846</v>
      </c>
      <c r="E1367" s="12" t="s">
        <v>2341</v>
      </c>
      <c r="F1367" s="12" t="s">
        <v>59</v>
      </c>
      <c r="G1367" s="12" t="s">
        <v>44</v>
      </c>
      <c r="H1367" s="13">
        <v>89000000</v>
      </c>
      <c r="I1367" s="13">
        <v>89000000</v>
      </c>
      <c r="J1367" s="14">
        <f>VLOOKUP(C1367,[1]Hoja1!$C$4:$E$2840,3,0)</f>
        <v>45244.387245370373</v>
      </c>
      <c r="K1367" s="15" t="s">
        <v>54</v>
      </c>
      <c r="L1367" s="16" t="str">
        <f>VLOOKUP(C1367,ACTAS!$D:$L,9,FALSE)</f>
        <v>ACTA 2 MARZO 2024</v>
      </c>
    </row>
    <row r="1368" spans="1:12" hidden="1">
      <c r="A1368" s="11">
        <v>2603</v>
      </c>
      <c r="B1368" s="12" t="s">
        <v>4847</v>
      </c>
      <c r="C1368" s="12">
        <v>35375234</v>
      </c>
      <c r="D1368" s="12" t="s">
        <v>4465</v>
      </c>
      <c r="E1368" s="12" t="s">
        <v>2341</v>
      </c>
      <c r="F1368" s="12" t="s">
        <v>59</v>
      </c>
      <c r="G1368" s="12" t="s">
        <v>44</v>
      </c>
      <c r="H1368" s="13">
        <v>40000000</v>
      </c>
      <c r="I1368" s="13">
        <v>40000000</v>
      </c>
      <c r="J1368" s="14">
        <f>VLOOKUP(C1368,[1]Hoja1!$C$4:$E$2840,3,0)</f>
        <v>45222.460613425923</v>
      </c>
      <c r="K1368" s="15" t="s">
        <v>84</v>
      </c>
      <c r="L1368" s="16">
        <f>VLOOKUP(C1368,ACTAS!$D:$L,9,FALSE)</f>
        <v>13</v>
      </c>
    </row>
    <row r="1369" spans="1:12" ht="24" hidden="1">
      <c r="A1369" s="11">
        <v>2604</v>
      </c>
      <c r="B1369" s="12" t="s">
        <v>4848</v>
      </c>
      <c r="C1369" s="12">
        <v>79999999</v>
      </c>
      <c r="D1369" s="12" t="s">
        <v>1050</v>
      </c>
      <c r="E1369" s="12" t="s">
        <v>2341</v>
      </c>
      <c r="F1369" s="12" t="s">
        <v>38</v>
      </c>
      <c r="G1369" s="12" t="s">
        <v>49</v>
      </c>
      <c r="H1369" s="13">
        <v>30000000</v>
      </c>
      <c r="I1369" s="13">
        <v>30000000</v>
      </c>
      <c r="J1369" s="14">
        <f>VLOOKUP(C1369,[1]Hoja1!$C$4:$E$2840,3,0)</f>
        <v>45078.403958333336</v>
      </c>
      <c r="K1369" s="15" t="s">
        <v>54</v>
      </c>
      <c r="L1369" s="16">
        <f>VLOOKUP(C1369,ACTAS!$D:$L,9,FALSE)</f>
        <v>16</v>
      </c>
    </row>
    <row r="1370" spans="1:12" hidden="1">
      <c r="A1370" s="11">
        <v>2605</v>
      </c>
      <c r="B1370" s="12" t="s">
        <v>4849</v>
      </c>
      <c r="C1370" s="12">
        <v>76312856</v>
      </c>
      <c r="D1370" s="12" t="s">
        <v>4850</v>
      </c>
      <c r="E1370" s="12" t="s">
        <v>2341</v>
      </c>
      <c r="F1370" s="12" t="s">
        <v>38</v>
      </c>
      <c r="G1370" s="12" t="s">
        <v>44</v>
      </c>
      <c r="H1370" s="13">
        <v>11000000</v>
      </c>
      <c r="I1370" s="13">
        <v>11000000</v>
      </c>
      <c r="J1370" s="14">
        <f>VLOOKUP(C1370,[1]Hoja1!$C$4:$E$2840,3,0)</f>
        <v>45244.387349537035</v>
      </c>
      <c r="K1370" s="15" t="s">
        <v>45</v>
      </c>
      <c r="L1370" s="16">
        <f>VLOOKUP(C1370,ACTAS!$D:$L,9,FALSE)</f>
        <v>15</v>
      </c>
    </row>
    <row r="1371" spans="1:12" hidden="1">
      <c r="A1371" s="11">
        <v>2606</v>
      </c>
      <c r="B1371" s="12" t="s">
        <v>4851</v>
      </c>
      <c r="C1371" s="12">
        <v>34567475</v>
      </c>
      <c r="D1371" s="12" t="s">
        <v>1346</v>
      </c>
      <c r="E1371" s="12" t="s">
        <v>2341</v>
      </c>
      <c r="F1371" s="12" t="s">
        <v>59</v>
      </c>
      <c r="G1371" s="12" t="s">
        <v>44</v>
      </c>
      <c r="H1371" s="13">
        <v>94000000</v>
      </c>
      <c r="I1371" s="13">
        <v>94000000</v>
      </c>
      <c r="J1371" s="14">
        <f>VLOOKUP(C1371,[1]Hoja1!$C$4:$E$2840,3,0)</f>
        <v>45222.408182870371</v>
      </c>
      <c r="K1371" s="15" t="s">
        <v>45</v>
      </c>
      <c r="L1371" s="16">
        <f>VLOOKUP(C1371,ACTAS!$D:$L,9,FALSE)</f>
        <v>17</v>
      </c>
    </row>
    <row r="1372" spans="1:12" hidden="1">
      <c r="A1372" s="11">
        <v>2607</v>
      </c>
      <c r="B1372" s="12" t="s">
        <v>4852</v>
      </c>
      <c r="C1372" s="12">
        <v>87060979</v>
      </c>
      <c r="D1372" s="12" t="s">
        <v>1726</v>
      </c>
      <c r="E1372" s="12" t="s">
        <v>2341</v>
      </c>
      <c r="F1372" s="12" t="s">
        <v>38</v>
      </c>
      <c r="G1372" s="12" t="s">
        <v>44</v>
      </c>
      <c r="H1372" s="13">
        <v>55000000</v>
      </c>
      <c r="I1372" s="13">
        <v>55000000</v>
      </c>
      <c r="J1372" s="14">
        <f>VLOOKUP(C1372,[1]Hoja1!$C$4:$E$2840,3,0)</f>
        <v>45237.392858796295</v>
      </c>
      <c r="K1372" s="15" t="s">
        <v>54</v>
      </c>
      <c r="L1372" s="16">
        <f>VLOOKUP(C1372,ACTAS!$D:$L,9,FALSE)</f>
        <v>14</v>
      </c>
    </row>
    <row r="1373" spans="1:12" hidden="1">
      <c r="A1373" s="11">
        <v>2608</v>
      </c>
      <c r="B1373" s="12" t="s">
        <v>4853</v>
      </c>
      <c r="C1373" s="12">
        <v>12751205</v>
      </c>
      <c r="D1373" s="12" t="s">
        <v>1072</v>
      </c>
      <c r="E1373" s="12" t="s">
        <v>2341</v>
      </c>
      <c r="F1373" s="12" t="s">
        <v>59</v>
      </c>
      <c r="G1373" s="12" t="s">
        <v>44</v>
      </c>
      <c r="H1373" s="13">
        <v>97000000</v>
      </c>
      <c r="I1373" s="13">
        <v>97000000</v>
      </c>
      <c r="J1373" s="14">
        <f>VLOOKUP(C1373,[1]Hoja1!$C$4:$E$2840,3,0)</f>
        <v>45078.409942129627</v>
      </c>
      <c r="K1373" s="15" t="s">
        <v>54</v>
      </c>
      <c r="L1373" s="16">
        <f>VLOOKUP(C1373,ACTAS!$D:$L,9,FALSE)</f>
        <v>16</v>
      </c>
    </row>
    <row r="1374" spans="1:12" hidden="1">
      <c r="A1374" s="11">
        <v>2609</v>
      </c>
      <c r="B1374" s="12" t="s">
        <v>4854</v>
      </c>
      <c r="C1374" s="12">
        <v>63392102</v>
      </c>
      <c r="D1374" s="12" t="s">
        <v>2507</v>
      </c>
      <c r="E1374" s="12" t="s">
        <v>2341</v>
      </c>
      <c r="F1374" s="12" t="s">
        <v>59</v>
      </c>
      <c r="G1374" s="12" t="s">
        <v>44</v>
      </c>
      <c r="H1374" s="13">
        <v>28000000</v>
      </c>
      <c r="I1374" s="13">
        <v>28000000</v>
      </c>
      <c r="J1374" s="14">
        <f>VLOOKUP(C1374,[1]Hoja1!$C$4:$E$2840,3,0)</f>
        <v>44986.45684027778</v>
      </c>
      <c r="K1374" s="15" t="s">
        <v>45</v>
      </c>
      <c r="L1374" s="16">
        <f>VLOOKUP(C1374,ACTAS!$D:$L,9,FALSE)</f>
        <v>4</v>
      </c>
    </row>
    <row r="1375" spans="1:12" hidden="1">
      <c r="A1375" s="11">
        <v>2610</v>
      </c>
      <c r="B1375" s="12" t="s">
        <v>4855</v>
      </c>
      <c r="C1375" s="12">
        <v>1121869362</v>
      </c>
      <c r="D1375" s="12" t="s">
        <v>4856</v>
      </c>
      <c r="E1375" s="12" t="s">
        <v>2341</v>
      </c>
      <c r="F1375" s="12" t="s">
        <v>59</v>
      </c>
      <c r="G1375" s="12" t="s">
        <v>44</v>
      </c>
      <c r="H1375" s="13">
        <v>101000000</v>
      </c>
      <c r="I1375" s="13">
        <v>101000000</v>
      </c>
      <c r="J1375" s="14">
        <f>VLOOKUP(C1375,[1]Hoja1!$C$4:$E$2840,3,0)</f>
        <v>45244.387650462966</v>
      </c>
      <c r="K1375" s="15" t="s">
        <v>54</v>
      </c>
      <c r="L1375" s="16" t="str">
        <f>VLOOKUP(C1375,ACTAS!$D:$L,9,FALSE)</f>
        <v>ACTA 1 FEBRERO 2024</v>
      </c>
    </row>
    <row r="1376" spans="1:12" hidden="1">
      <c r="A1376" s="11">
        <v>2611</v>
      </c>
      <c r="B1376" s="12" t="s">
        <v>4857</v>
      </c>
      <c r="C1376" s="12">
        <v>79466016</v>
      </c>
      <c r="D1376" s="12" t="s">
        <v>4858</v>
      </c>
      <c r="E1376" s="12" t="s">
        <v>2341</v>
      </c>
      <c r="F1376" s="12" t="s">
        <v>38</v>
      </c>
      <c r="G1376" s="12" t="s">
        <v>44</v>
      </c>
      <c r="H1376" s="13">
        <v>100000000</v>
      </c>
      <c r="I1376" s="13">
        <v>100000000</v>
      </c>
      <c r="J1376" s="14">
        <f>VLOOKUP(C1376,[1]Hoja1!$C$4:$E$2840,3,0)</f>
        <v>45244.387881944444</v>
      </c>
      <c r="K1376" s="15" t="s">
        <v>45</v>
      </c>
      <c r="L1376" s="16">
        <f>VLOOKUP(C1376,ACTAS!$D:$L,9,FALSE)</f>
        <v>15</v>
      </c>
    </row>
    <row r="1377" spans="1:12" hidden="1">
      <c r="A1377" s="11">
        <v>2612</v>
      </c>
      <c r="B1377" s="12" t="s">
        <v>4859</v>
      </c>
      <c r="C1377" s="12">
        <v>1053837311</v>
      </c>
      <c r="D1377" s="12" t="s">
        <v>1979</v>
      </c>
      <c r="E1377" s="12" t="s">
        <v>2341</v>
      </c>
      <c r="F1377" s="12" t="s">
        <v>52</v>
      </c>
      <c r="G1377" s="12" t="s">
        <v>44</v>
      </c>
      <c r="H1377" s="13">
        <v>36000000</v>
      </c>
      <c r="I1377" s="13">
        <v>36000000</v>
      </c>
      <c r="J1377" s="14">
        <f>VLOOKUP(C1377,[1]Hoja1!$C$4:$E$2840,3,0)</f>
        <v>45237.406354166669</v>
      </c>
      <c r="K1377" s="15" t="s">
        <v>54</v>
      </c>
      <c r="L1377" s="16">
        <f>VLOOKUP(C1377,ACTAS!$D:$L,9,FALSE)</f>
        <v>15</v>
      </c>
    </row>
    <row r="1378" spans="1:12" hidden="1">
      <c r="A1378" s="11">
        <v>2613</v>
      </c>
      <c r="B1378" s="12" t="s">
        <v>4860</v>
      </c>
      <c r="C1378" s="12">
        <v>19250590</v>
      </c>
      <c r="D1378" s="12" t="s">
        <v>4861</v>
      </c>
      <c r="E1378" s="12" t="s">
        <v>2341</v>
      </c>
      <c r="F1378" s="12" t="s">
        <v>38</v>
      </c>
      <c r="G1378" s="12" t="s">
        <v>44</v>
      </c>
      <c r="H1378" s="13">
        <v>90000000</v>
      </c>
      <c r="I1378" s="13">
        <v>90000000</v>
      </c>
      <c r="J1378" s="14">
        <f>VLOOKUP(C1378,[1]Hoja1!$C$4:$E$2840,3,0)</f>
        <v>45251.376168981478</v>
      </c>
      <c r="K1378" s="15" t="s">
        <v>45</v>
      </c>
      <c r="L1378" s="16">
        <f>VLOOKUP(C1378,ACTAS!$D:$L,9,FALSE)</f>
        <v>16</v>
      </c>
    </row>
    <row r="1379" spans="1:12" hidden="1">
      <c r="A1379" s="11">
        <v>2614</v>
      </c>
      <c r="B1379" s="12" t="s">
        <v>4862</v>
      </c>
      <c r="C1379" s="12">
        <v>1022973859</v>
      </c>
      <c r="D1379" s="12" t="s">
        <v>1241</v>
      </c>
      <c r="E1379" s="12" t="s">
        <v>2341</v>
      </c>
      <c r="F1379" s="12" t="s">
        <v>38</v>
      </c>
      <c r="G1379" s="12" t="s">
        <v>44</v>
      </c>
      <c r="H1379" s="13">
        <v>39000000</v>
      </c>
      <c r="I1379" s="13">
        <v>39000000</v>
      </c>
      <c r="J1379" s="14">
        <f>VLOOKUP(C1379,[1]Hoja1!$C$4:$E$2840,3,0)</f>
        <v>45222.38685185185</v>
      </c>
      <c r="K1379" s="15" t="s">
        <v>54</v>
      </c>
      <c r="L1379" s="16">
        <f>VLOOKUP(C1379,ACTAS!$D:$L,9,FALSE)</f>
        <v>16</v>
      </c>
    </row>
    <row r="1380" spans="1:12" hidden="1">
      <c r="A1380" s="11">
        <v>2615</v>
      </c>
      <c r="B1380" s="12" t="s">
        <v>4863</v>
      </c>
      <c r="C1380" s="12">
        <v>13176189</v>
      </c>
      <c r="D1380" s="12" t="s">
        <v>1178</v>
      </c>
      <c r="E1380" s="12" t="s">
        <v>2341</v>
      </c>
      <c r="F1380" s="12" t="s">
        <v>59</v>
      </c>
      <c r="G1380" s="12" t="s">
        <v>44</v>
      </c>
      <c r="H1380" s="13">
        <v>25000000</v>
      </c>
      <c r="I1380" s="13">
        <v>25000000</v>
      </c>
      <c r="J1380" s="14">
        <f>VLOOKUP(C1380,[1]Hoja1!$C$4:$E$2840,3,0)</f>
        <v>45078.442708333336</v>
      </c>
      <c r="K1380" s="15" t="s">
        <v>54</v>
      </c>
      <c r="L1380" s="16" t="str">
        <f>VLOOKUP(C1380,ACTAS!$D:$L,9,FALSE)</f>
        <v>ACTA 2 MARZO 2024</v>
      </c>
    </row>
    <row r="1381" spans="1:12" hidden="1">
      <c r="A1381" s="11">
        <v>2616</v>
      </c>
      <c r="B1381" s="12" t="s">
        <v>4864</v>
      </c>
      <c r="C1381" s="12">
        <v>93336051</v>
      </c>
      <c r="D1381" s="12" t="s">
        <v>568</v>
      </c>
      <c r="E1381" s="12" t="s">
        <v>2341</v>
      </c>
      <c r="F1381" s="12" t="s">
        <v>52</v>
      </c>
      <c r="G1381" s="12" t="s">
        <v>44</v>
      </c>
      <c r="H1381" s="13">
        <v>95000000</v>
      </c>
      <c r="I1381" s="13">
        <v>95000000</v>
      </c>
      <c r="J1381" s="14">
        <f>VLOOKUP(C1381,[1]Hoja1!$C$4:$E$2840,3,0)</f>
        <v>45078.324930555558</v>
      </c>
      <c r="K1381" s="15" t="s">
        <v>45</v>
      </c>
      <c r="L1381" s="16">
        <f>VLOOKUP(C1381,ACTAS!$D:$L,9,FALSE)</f>
        <v>16</v>
      </c>
    </row>
    <row r="1382" spans="1:12" hidden="1">
      <c r="A1382" s="11">
        <v>2617</v>
      </c>
      <c r="B1382" s="12" t="s">
        <v>4865</v>
      </c>
      <c r="C1382" s="12">
        <v>75145226</v>
      </c>
      <c r="D1382" s="12" t="s">
        <v>4866</v>
      </c>
      <c r="E1382" s="12" t="s">
        <v>2341</v>
      </c>
      <c r="F1382" s="12" t="s">
        <v>38</v>
      </c>
      <c r="G1382" s="12" t="s">
        <v>44</v>
      </c>
      <c r="H1382" s="13">
        <v>50000000</v>
      </c>
      <c r="I1382" s="13">
        <v>50000000</v>
      </c>
      <c r="J1382" s="14">
        <f>VLOOKUP(C1382,[1]Hoja1!$C$4:$E$2840,3,0)</f>
        <v>45251.376817129632</v>
      </c>
      <c r="K1382" s="15" t="s">
        <v>45</v>
      </c>
      <c r="L1382" s="16">
        <f>VLOOKUP(C1382,ACTAS!$D:$L,9,FALSE)</f>
        <v>16</v>
      </c>
    </row>
    <row r="1383" spans="1:12" hidden="1">
      <c r="A1383" s="11">
        <v>2618</v>
      </c>
      <c r="B1383" s="12" t="s">
        <v>4867</v>
      </c>
      <c r="C1383" s="12">
        <v>19085170</v>
      </c>
      <c r="D1383" s="12" t="s">
        <v>4292</v>
      </c>
      <c r="E1383" s="12" t="s">
        <v>2341</v>
      </c>
      <c r="F1383" s="12" t="s">
        <v>59</v>
      </c>
      <c r="G1383" s="12" t="s">
        <v>44</v>
      </c>
      <c r="H1383" s="13">
        <v>21000000</v>
      </c>
      <c r="I1383" s="13">
        <v>21000000</v>
      </c>
      <c r="J1383" s="14">
        <f>VLOOKUP(C1383,[1]Hoja1!$C$4:$E$2840,3,0)</f>
        <v>45222.412581018521</v>
      </c>
      <c r="K1383" s="15" t="s">
        <v>45</v>
      </c>
      <c r="L1383" s="16">
        <f>VLOOKUP(C1383,ACTAS!$D:$L,9,FALSE)</f>
        <v>12</v>
      </c>
    </row>
    <row r="1384" spans="1:12" hidden="1">
      <c r="A1384" s="11">
        <v>2619</v>
      </c>
      <c r="B1384" s="12" t="s">
        <v>4868</v>
      </c>
      <c r="C1384" s="12">
        <v>79809260</v>
      </c>
      <c r="D1384" s="12" t="s">
        <v>4869</v>
      </c>
      <c r="E1384" s="12" t="s">
        <v>2341</v>
      </c>
      <c r="F1384" s="12" t="s">
        <v>59</v>
      </c>
      <c r="G1384" s="12" t="s">
        <v>44</v>
      </c>
      <c r="H1384" s="13">
        <v>15000000</v>
      </c>
      <c r="I1384" s="13">
        <v>15000000</v>
      </c>
      <c r="J1384" s="14">
        <f>VLOOKUP(C1384,[1]Hoja1!$C$4:$E$2840,3,0)</f>
        <v>45251.37709490741</v>
      </c>
      <c r="K1384" s="15" t="s">
        <v>45</v>
      </c>
      <c r="L1384" s="16">
        <f>VLOOKUP(C1384,ACTAS!$D:$L,9,FALSE)</f>
        <v>17</v>
      </c>
    </row>
    <row r="1385" spans="1:12" hidden="1">
      <c r="A1385" s="11">
        <v>2620</v>
      </c>
      <c r="B1385" s="12" t="s">
        <v>4870</v>
      </c>
      <c r="C1385" s="12">
        <v>80156918</v>
      </c>
      <c r="D1385" s="12" t="s">
        <v>1362</v>
      </c>
      <c r="E1385" s="12" t="s">
        <v>2341</v>
      </c>
      <c r="F1385" s="12" t="s">
        <v>38</v>
      </c>
      <c r="G1385" s="12" t="s">
        <v>44</v>
      </c>
      <c r="H1385" s="13">
        <v>70000000</v>
      </c>
      <c r="I1385" s="13">
        <v>70000000</v>
      </c>
      <c r="J1385" s="14">
        <f>VLOOKUP(C1385,[1]Hoja1!$C$4:$E$2840,3,0)</f>
        <v>45222.410381944443</v>
      </c>
      <c r="K1385" s="15" t="s">
        <v>54</v>
      </c>
      <c r="L1385" s="16" t="str">
        <f>VLOOKUP(C1385,ACTAS!$D:$L,9,FALSE)</f>
        <v>ACTA 1 FEBRERO 2024</v>
      </c>
    </row>
    <row r="1386" spans="1:12" hidden="1">
      <c r="A1386" s="11">
        <v>2621</v>
      </c>
      <c r="B1386" s="12" t="s">
        <v>4871</v>
      </c>
      <c r="C1386" s="12">
        <v>1030537433</v>
      </c>
      <c r="D1386" s="12" t="s">
        <v>1960</v>
      </c>
      <c r="E1386" s="12" t="s">
        <v>2341</v>
      </c>
      <c r="F1386" s="12" t="s">
        <v>38</v>
      </c>
      <c r="G1386" s="12" t="s">
        <v>44</v>
      </c>
      <c r="H1386" s="13">
        <v>20000000</v>
      </c>
      <c r="I1386" s="13">
        <v>30000000</v>
      </c>
      <c r="J1386" s="14">
        <f>VLOOKUP(C1386,[1]Hoja1!$C$4:$E$2840,3,0)</f>
        <v>45237.404108796298</v>
      </c>
      <c r="K1386" s="15" t="s">
        <v>54</v>
      </c>
      <c r="L1386" s="16" t="str">
        <f>VLOOKUP(C1386,ACTAS!$D:$L,9,FALSE)</f>
        <v>ACTA 1 FEBRERO 2024</v>
      </c>
    </row>
    <row r="1387" spans="1:12" ht="24" hidden="1">
      <c r="A1387" s="11">
        <v>2622</v>
      </c>
      <c r="B1387" s="12" t="s">
        <v>4872</v>
      </c>
      <c r="C1387" s="12">
        <v>80828993</v>
      </c>
      <c r="D1387" s="12" t="s">
        <v>1728</v>
      </c>
      <c r="E1387" s="12" t="s">
        <v>2341</v>
      </c>
      <c r="F1387" s="12" t="s">
        <v>52</v>
      </c>
      <c r="G1387" s="12" t="s">
        <v>49</v>
      </c>
      <c r="H1387" s="13">
        <v>120000000</v>
      </c>
      <c r="I1387" s="13">
        <v>120000000</v>
      </c>
      <c r="J1387" s="14">
        <f>VLOOKUP(C1387,[1]Hoja1!$C$4:$E$2840,3,0)</f>
        <v>45237.392881944441</v>
      </c>
      <c r="K1387" s="15" t="s">
        <v>54</v>
      </c>
      <c r="L1387" s="16">
        <f>VLOOKUP(C1387,ACTAS!$D:$L,9,FALSE)</f>
        <v>16</v>
      </c>
    </row>
    <row r="1388" spans="1:12" ht="24" hidden="1">
      <c r="A1388" s="11">
        <v>2623</v>
      </c>
      <c r="B1388" s="12" t="s">
        <v>4873</v>
      </c>
      <c r="C1388" s="12">
        <v>79772194</v>
      </c>
      <c r="D1388" s="12" t="s">
        <v>4874</v>
      </c>
      <c r="E1388" s="12" t="s">
        <v>2341</v>
      </c>
      <c r="F1388" s="12" t="s">
        <v>38</v>
      </c>
      <c r="G1388" s="12" t="s">
        <v>49</v>
      </c>
      <c r="H1388" s="13">
        <v>50000000</v>
      </c>
      <c r="I1388" s="13">
        <v>50000000</v>
      </c>
      <c r="J1388" s="14">
        <f>VLOOKUP(C1388,[1]Hoja1!$C$4:$E$2840,3,0)</f>
        <v>45251.377442129633</v>
      </c>
      <c r="K1388" s="15" t="s">
        <v>54</v>
      </c>
      <c r="L1388" s="16" t="str">
        <f>VLOOKUP(C1388,ACTAS!$D:$L,9,FALSE)</f>
        <v>ACTA 3 MARZO 2024</v>
      </c>
    </row>
    <row r="1389" spans="1:12" hidden="1">
      <c r="A1389" s="11">
        <v>2624</v>
      </c>
      <c r="B1389" s="12" t="s">
        <v>4875</v>
      </c>
      <c r="C1389" s="12">
        <v>1085313021</v>
      </c>
      <c r="D1389" s="12" t="s">
        <v>4876</v>
      </c>
      <c r="E1389" s="12" t="s">
        <v>2341</v>
      </c>
      <c r="F1389" s="12" t="s">
        <v>38</v>
      </c>
      <c r="G1389" s="12" t="s">
        <v>44</v>
      </c>
      <c r="H1389" s="13">
        <v>15000000</v>
      </c>
      <c r="I1389" s="13">
        <v>15000000</v>
      </c>
      <c r="J1389" s="14">
        <f>VLOOKUP(C1389,[1]Hoja1!$C$4:$E$2840,3,0)</f>
        <v>45251.377465277779</v>
      </c>
      <c r="K1389" s="15" t="s">
        <v>54</v>
      </c>
      <c r="L1389" s="16" t="str">
        <f>VLOOKUP(C1389,ACTAS!$D:$L,9,FALSE)</f>
        <v>ACTA 1 FEBRERO 2024</v>
      </c>
    </row>
    <row r="1390" spans="1:12" hidden="1">
      <c r="A1390" s="11">
        <v>2625</v>
      </c>
      <c r="B1390" s="12" t="s">
        <v>4877</v>
      </c>
      <c r="C1390" s="12">
        <v>1072651370</v>
      </c>
      <c r="D1390" s="12" t="s">
        <v>4878</v>
      </c>
      <c r="E1390" s="12" t="s">
        <v>2341</v>
      </c>
      <c r="F1390" s="12" t="s">
        <v>59</v>
      </c>
      <c r="G1390" s="12" t="s">
        <v>44</v>
      </c>
      <c r="H1390" s="13">
        <v>54000000</v>
      </c>
      <c r="I1390" s="13">
        <v>54000000</v>
      </c>
      <c r="J1390" s="14">
        <f>VLOOKUP(C1390,[1]Hoja1!$C$4:$E$2840,3,0)</f>
        <v>45251.377465277779</v>
      </c>
      <c r="K1390" s="15" t="s">
        <v>54</v>
      </c>
      <c r="L1390" s="16" t="str">
        <f>VLOOKUP(C1390,ACTAS!$D:$L,9,FALSE)</f>
        <v>ACTA 2 MARZO 2024</v>
      </c>
    </row>
    <row r="1391" spans="1:12" hidden="1">
      <c r="A1391" s="11">
        <v>2626</v>
      </c>
      <c r="B1391" s="12" t="s">
        <v>4879</v>
      </c>
      <c r="C1391" s="12">
        <v>98350006</v>
      </c>
      <c r="D1391" s="12" t="s">
        <v>4880</v>
      </c>
      <c r="E1391" s="12" t="s">
        <v>2341</v>
      </c>
      <c r="F1391" s="12" t="s">
        <v>38</v>
      </c>
      <c r="G1391" s="12" t="s">
        <v>44</v>
      </c>
      <c r="H1391" s="13">
        <v>35000000</v>
      </c>
      <c r="I1391" s="13">
        <v>35000000</v>
      </c>
      <c r="J1391" s="14">
        <f>VLOOKUP(C1391,[1]Hoja1!$C$4:$E$2840,3,0)</f>
        <v>45251.377581018518</v>
      </c>
      <c r="K1391" s="15" t="s">
        <v>45</v>
      </c>
      <c r="L1391" s="16">
        <f>VLOOKUP(C1391,ACTAS!$D:$L,9,FALSE)</f>
        <v>16</v>
      </c>
    </row>
    <row r="1392" spans="1:12" hidden="1">
      <c r="A1392" s="11">
        <v>2627</v>
      </c>
      <c r="B1392" s="12" t="s">
        <v>4881</v>
      </c>
      <c r="C1392" s="12">
        <v>15901719</v>
      </c>
      <c r="D1392" s="12" t="s">
        <v>4882</v>
      </c>
      <c r="E1392" s="12" t="s">
        <v>2341</v>
      </c>
      <c r="F1392" s="12" t="s">
        <v>52</v>
      </c>
      <c r="G1392" s="12" t="s">
        <v>44</v>
      </c>
      <c r="H1392" s="13">
        <v>135000000</v>
      </c>
      <c r="I1392" s="13">
        <v>135000000</v>
      </c>
      <c r="J1392" s="14">
        <f>VLOOKUP(C1392,[1]Hoja1!$C$4:$E$2840,3,0)</f>
        <v>45251.377743055556</v>
      </c>
      <c r="K1392" s="15" t="s">
        <v>45</v>
      </c>
      <c r="L1392" s="16">
        <f>VLOOKUP(C1392,ACTAS!$D:$L,9,FALSE)</f>
        <v>16</v>
      </c>
    </row>
    <row r="1393" spans="1:12" hidden="1">
      <c r="A1393" s="11">
        <v>2628</v>
      </c>
      <c r="B1393" s="12" t="s">
        <v>4883</v>
      </c>
      <c r="C1393" s="12">
        <v>79222977</v>
      </c>
      <c r="D1393" s="12" t="s">
        <v>1985</v>
      </c>
      <c r="E1393" s="12" t="s">
        <v>2341</v>
      </c>
      <c r="F1393" s="12" t="s">
        <v>52</v>
      </c>
      <c r="G1393" s="12" t="s">
        <v>44</v>
      </c>
      <c r="H1393" s="13">
        <v>50000000</v>
      </c>
      <c r="I1393" s="13">
        <v>50000000</v>
      </c>
      <c r="J1393" s="14">
        <f>VLOOKUP(C1393,[1]Hoja1!$C$4:$E$2840,3,0)</f>
        <v>45237.406898148147</v>
      </c>
      <c r="K1393" s="15" t="s">
        <v>54</v>
      </c>
      <c r="L1393" s="16" t="s">
        <v>6567</v>
      </c>
    </row>
    <row r="1394" spans="1:12" hidden="1">
      <c r="A1394" s="11">
        <v>2629</v>
      </c>
      <c r="B1394" s="12" t="s">
        <v>4884</v>
      </c>
      <c r="C1394" s="12">
        <v>80768842</v>
      </c>
      <c r="D1394" s="12" t="s">
        <v>4885</v>
      </c>
      <c r="E1394" s="12" t="s">
        <v>2341</v>
      </c>
      <c r="F1394" s="12" t="s">
        <v>59</v>
      </c>
      <c r="G1394" s="12" t="s">
        <v>44</v>
      </c>
      <c r="H1394" s="13">
        <v>25000000</v>
      </c>
      <c r="I1394" s="13">
        <v>25000000</v>
      </c>
      <c r="J1394" s="14">
        <f>VLOOKUP(C1394,[1]Hoja1!$C$4:$E$2840,3,0)</f>
        <v>45251.377824074072</v>
      </c>
      <c r="K1394" s="15" t="s">
        <v>54</v>
      </c>
      <c r="L1394" s="16" t="str">
        <f>VLOOKUP(C1394,ACTAS!$D:$L,9,FALSE)</f>
        <v>ACTA 1 FEBRERO 2024</v>
      </c>
    </row>
    <row r="1395" spans="1:12">
      <c r="A1395" s="11">
        <v>2630</v>
      </c>
      <c r="B1395" s="12" t="s">
        <v>4886</v>
      </c>
      <c r="C1395" s="12">
        <v>10182780</v>
      </c>
      <c r="D1395" s="12" t="s">
        <v>4887</v>
      </c>
      <c r="E1395" s="12" t="s">
        <v>2341</v>
      </c>
      <c r="F1395" s="12" t="s">
        <v>59</v>
      </c>
      <c r="G1395" s="12" t="s">
        <v>44</v>
      </c>
      <c r="H1395" s="13">
        <v>80000000</v>
      </c>
      <c r="I1395" s="13">
        <v>80000000</v>
      </c>
      <c r="J1395" s="14">
        <f>VLOOKUP(C1395,[1]Hoja1!$C$4:$E$2840,3,0)</f>
        <v>45251.377939814818</v>
      </c>
      <c r="K1395" s="15" t="s">
        <v>45</v>
      </c>
      <c r="L1395" s="16">
        <f>VLOOKUP(C1395,ACTAS!$D:$L,9,FALSE)</f>
        <v>16</v>
      </c>
    </row>
    <row r="1396" spans="1:12" hidden="1">
      <c r="A1396" s="11">
        <v>2631</v>
      </c>
      <c r="B1396" s="12" t="s">
        <v>4888</v>
      </c>
      <c r="C1396" s="12">
        <v>65732638</v>
      </c>
      <c r="D1396" s="12" t="s">
        <v>4889</v>
      </c>
      <c r="E1396" s="12" t="s">
        <v>2341</v>
      </c>
      <c r="F1396" s="12" t="s">
        <v>130</v>
      </c>
      <c r="G1396" s="12" t="s">
        <v>44</v>
      </c>
      <c r="H1396" s="13">
        <v>20000000</v>
      </c>
      <c r="I1396" s="13">
        <v>20000000</v>
      </c>
      <c r="J1396" s="14">
        <f>VLOOKUP(C1396,[1]Hoja1!$C$4:$E$2840,3,0)</f>
        <v>45251.378055555557</v>
      </c>
      <c r="K1396" s="15" t="s">
        <v>45</v>
      </c>
      <c r="L1396" s="16" t="str">
        <f>VLOOKUP(C1396,ACTAS!$D:$L,9,FALSE)</f>
        <v>ACTA 3 MARZO 2024</v>
      </c>
    </row>
    <row r="1397" spans="1:12" hidden="1">
      <c r="A1397" s="11">
        <v>2632</v>
      </c>
      <c r="B1397" s="12" t="s">
        <v>4890</v>
      </c>
      <c r="C1397" s="12">
        <v>80901058</v>
      </c>
      <c r="D1397" s="12" t="s">
        <v>4891</v>
      </c>
      <c r="E1397" s="12" t="s">
        <v>2341</v>
      </c>
      <c r="F1397" s="12" t="s">
        <v>52</v>
      </c>
      <c r="G1397" s="12" t="s">
        <v>44</v>
      </c>
      <c r="H1397" s="13">
        <v>35000000</v>
      </c>
      <c r="I1397" s="13">
        <v>35000000</v>
      </c>
      <c r="J1397" s="14">
        <f>VLOOKUP(C1397,[1]Hoja1!$C$4:$E$2840,3,0)</f>
        <v>45252.301041666666</v>
      </c>
      <c r="K1397" s="15" t="s">
        <v>54</v>
      </c>
      <c r="L1397" s="16" t="str">
        <f>VLOOKUP(C1397,ACTAS!$D:$L,9,FALSE)</f>
        <v>ACTA 2 MARZO 2024</v>
      </c>
    </row>
    <row r="1398" spans="1:12" hidden="1">
      <c r="A1398" s="11">
        <v>2633</v>
      </c>
      <c r="B1398" s="12" t="s">
        <v>4892</v>
      </c>
      <c r="C1398" s="12">
        <v>16762104</v>
      </c>
      <c r="D1398" s="12" t="s">
        <v>778</v>
      </c>
      <c r="E1398" s="12" t="s">
        <v>2341</v>
      </c>
      <c r="F1398" s="12" t="s">
        <v>59</v>
      </c>
      <c r="G1398" s="12" t="s">
        <v>44</v>
      </c>
      <c r="H1398" s="13">
        <v>40000000</v>
      </c>
      <c r="I1398" s="13">
        <v>40000000</v>
      </c>
      <c r="J1398" s="14">
        <f>VLOOKUP(C1398,[1]Hoja1!$C$4:$E$2840,3,0)</f>
        <v>45078.361273148148</v>
      </c>
      <c r="K1398" s="15" t="s">
        <v>45</v>
      </c>
      <c r="L1398" s="16">
        <f>VLOOKUP(C1398,ACTAS!$D:$L,9,FALSE)</f>
        <v>16</v>
      </c>
    </row>
    <row r="1399" spans="1:12" hidden="1">
      <c r="A1399" s="11">
        <v>2634</v>
      </c>
      <c r="B1399" s="12" t="s">
        <v>4893</v>
      </c>
      <c r="C1399" s="12">
        <v>1101684348</v>
      </c>
      <c r="D1399" s="12" t="s">
        <v>4894</v>
      </c>
      <c r="E1399" s="12" t="s">
        <v>2341</v>
      </c>
      <c r="F1399" s="12" t="s">
        <v>59</v>
      </c>
      <c r="G1399" s="12" t="s">
        <v>44</v>
      </c>
      <c r="H1399" s="13">
        <v>102000000</v>
      </c>
      <c r="I1399" s="13">
        <v>102000000</v>
      </c>
      <c r="J1399" s="14">
        <f>VLOOKUP(C1399,[1]Hoja1!$C$4:$E$2840,3,0)</f>
        <v>45251.378171296295</v>
      </c>
      <c r="K1399" s="15" t="s">
        <v>54</v>
      </c>
      <c r="L1399" s="16" t="str">
        <f>VLOOKUP(C1399,ACTAS!$D:$L,9,FALSE)</f>
        <v>ACTA 2 MARZO 2024</v>
      </c>
    </row>
    <row r="1400" spans="1:12" ht="24" hidden="1">
      <c r="A1400" s="11">
        <v>2635</v>
      </c>
      <c r="B1400" s="12" t="s">
        <v>4895</v>
      </c>
      <c r="C1400" s="12">
        <v>52697467</v>
      </c>
      <c r="D1400" s="12" t="s">
        <v>1247</v>
      </c>
      <c r="E1400" s="12" t="s">
        <v>2341</v>
      </c>
      <c r="F1400" s="12" t="s">
        <v>38</v>
      </c>
      <c r="G1400" s="12" t="s">
        <v>49</v>
      </c>
      <c r="H1400" s="13">
        <v>150000000</v>
      </c>
      <c r="I1400" s="13">
        <v>150000000</v>
      </c>
      <c r="J1400" s="14">
        <f>VLOOKUP(C1400,[1]Hoja1!$C$4:$E$2840,3,0)</f>
        <v>45222.388773148145</v>
      </c>
      <c r="K1400" s="15" t="s">
        <v>54</v>
      </c>
      <c r="L1400" s="16">
        <f>VLOOKUP(C1400,ACTAS!$D:$L,9,FALSE)</f>
        <v>16</v>
      </c>
    </row>
    <row r="1401" spans="1:12" hidden="1">
      <c r="A1401" s="11">
        <v>2636</v>
      </c>
      <c r="B1401" s="12" t="s">
        <v>4896</v>
      </c>
      <c r="C1401" s="12">
        <v>17268518</v>
      </c>
      <c r="D1401" s="12" t="s">
        <v>1530</v>
      </c>
      <c r="E1401" s="12" t="s">
        <v>2341</v>
      </c>
      <c r="F1401" s="12" t="s">
        <v>59</v>
      </c>
      <c r="G1401" s="12" t="s">
        <v>44</v>
      </c>
      <c r="H1401" s="13">
        <v>105000000</v>
      </c>
      <c r="I1401" s="13">
        <v>105000000</v>
      </c>
      <c r="J1401" s="14">
        <f>VLOOKUP(C1401,[1]Hoja1!$C$4:$E$2840,3,0)</f>
        <v>45222.459282407406</v>
      </c>
      <c r="K1401" s="15" t="s">
        <v>54</v>
      </c>
      <c r="L1401" s="16">
        <f>VLOOKUP(C1401,ACTAS!$D:$L,9,FALSE)</f>
        <v>16</v>
      </c>
    </row>
    <row r="1402" spans="1:12" hidden="1">
      <c r="A1402" s="11">
        <v>2637</v>
      </c>
      <c r="B1402" s="12" t="s">
        <v>4897</v>
      </c>
      <c r="C1402" s="12">
        <v>1116543021</v>
      </c>
      <c r="D1402" s="12" t="s">
        <v>1861</v>
      </c>
      <c r="E1402" s="12" t="s">
        <v>2341</v>
      </c>
      <c r="F1402" s="12" t="s">
        <v>38</v>
      </c>
      <c r="G1402" s="12" t="s">
        <v>44</v>
      </c>
      <c r="H1402" s="13">
        <v>22000000</v>
      </c>
      <c r="I1402" s="13">
        <v>22000000</v>
      </c>
      <c r="J1402" s="14">
        <f>VLOOKUP(C1402,[1]Hoja1!$C$4:$E$2840,3,0)</f>
        <v>44986.543194444443</v>
      </c>
      <c r="K1402" s="15" t="s">
        <v>54</v>
      </c>
      <c r="L1402" s="16">
        <f>VLOOKUP(C1402,ACTAS!$D:$L,9,FALSE)</f>
        <v>3</v>
      </c>
    </row>
    <row r="1403" spans="1:12">
      <c r="A1403" s="11">
        <v>2638</v>
      </c>
      <c r="B1403" s="12" t="s">
        <v>4898</v>
      </c>
      <c r="C1403" s="12">
        <v>5823160</v>
      </c>
      <c r="D1403" s="12" t="s">
        <v>4899</v>
      </c>
      <c r="E1403" s="12" t="s">
        <v>2341</v>
      </c>
      <c r="F1403" s="12" t="s">
        <v>59</v>
      </c>
      <c r="G1403" s="12" t="s">
        <v>44</v>
      </c>
      <c r="H1403" s="13">
        <v>80000000</v>
      </c>
      <c r="I1403" s="13">
        <v>80000000</v>
      </c>
      <c r="J1403" s="14">
        <f>VLOOKUP(C1403,[1]Hoja1!$C$4:$E$2840,3,0)</f>
        <v>45251.378645833334</v>
      </c>
      <c r="K1403" s="15" t="s">
        <v>45</v>
      </c>
      <c r="L1403" s="16">
        <f>VLOOKUP(C1403,ACTAS!$D:$L,9,FALSE)</f>
        <v>16</v>
      </c>
    </row>
    <row r="1404" spans="1:12" hidden="1">
      <c r="A1404" s="11">
        <v>2639</v>
      </c>
      <c r="B1404" s="12" t="s">
        <v>4900</v>
      </c>
      <c r="C1404" s="12">
        <v>11412527</v>
      </c>
      <c r="D1404" s="12" t="s">
        <v>4901</v>
      </c>
      <c r="E1404" s="12" t="s">
        <v>2341</v>
      </c>
      <c r="F1404" s="12" t="s">
        <v>52</v>
      </c>
      <c r="G1404" s="12" t="s">
        <v>44</v>
      </c>
      <c r="H1404" s="13">
        <v>25000000</v>
      </c>
      <c r="I1404" s="13">
        <v>25000000</v>
      </c>
      <c r="J1404" s="14">
        <f>VLOOKUP(C1404,[1]Hoja1!$C$4:$E$2840,3,0)</f>
        <v>45251.378692129627</v>
      </c>
      <c r="K1404" s="15" t="s">
        <v>45</v>
      </c>
      <c r="L1404" s="16">
        <f>VLOOKUP(C1404,ACTAS!$D:$L,9,FALSE)</f>
        <v>16</v>
      </c>
    </row>
    <row r="1405" spans="1:12" hidden="1">
      <c r="A1405" s="11">
        <v>2640</v>
      </c>
      <c r="B1405" s="12" t="s">
        <v>4902</v>
      </c>
      <c r="C1405" s="12">
        <v>39568916</v>
      </c>
      <c r="D1405" s="12" t="s">
        <v>4903</v>
      </c>
      <c r="E1405" s="12" t="s">
        <v>2341</v>
      </c>
      <c r="F1405" s="12" t="s">
        <v>59</v>
      </c>
      <c r="G1405" s="12" t="s">
        <v>44</v>
      </c>
      <c r="H1405" s="13">
        <v>101000000</v>
      </c>
      <c r="I1405" s="13">
        <v>101000000</v>
      </c>
      <c r="J1405" s="14">
        <f>VLOOKUP(C1405,[1]Hoja1!$C$4:$E$2840,3,0)</f>
        <v>45251.378692129627</v>
      </c>
      <c r="K1405" s="15" t="s">
        <v>45</v>
      </c>
      <c r="L1405" s="16">
        <f>VLOOKUP(C1405,ACTAS!$D:$L,9,FALSE)</f>
        <v>16</v>
      </c>
    </row>
    <row r="1406" spans="1:12" hidden="1">
      <c r="A1406" s="11">
        <v>2641</v>
      </c>
      <c r="B1406" s="12" t="s">
        <v>4904</v>
      </c>
      <c r="C1406" s="12">
        <v>51742241</v>
      </c>
      <c r="D1406" s="12" t="s">
        <v>4905</v>
      </c>
      <c r="E1406" s="12" t="s">
        <v>2341</v>
      </c>
      <c r="F1406" s="12" t="s">
        <v>38</v>
      </c>
      <c r="G1406" s="12" t="s">
        <v>44</v>
      </c>
      <c r="H1406" s="13">
        <v>51000000</v>
      </c>
      <c r="I1406" s="13">
        <v>51000000</v>
      </c>
      <c r="J1406" s="14">
        <f>VLOOKUP(C1406,[1]Hoja1!$C$4:$E$2840,3,0)</f>
        <v>45251.378796296296</v>
      </c>
      <c r="K1406" s="15" t="s">
        <v>84</v>
      </c>
      <c r="L1406" s="16" t="str">
        <f>VLOOKUP(C1406,ACTAS!$D:$L,9,FALSE)</f>
        <v>ACTA 2 MARZO 2024</v>
      </c>
    </row>
    <row r="1407" spans="1:12" hidden="1">
      <c r="A1407" s="11">
        <v>2642</v>
      </c>
      <c r="B1407" s="12" t="s">
        <v>4906</v>
      </c>
      <c r="C1407" s="12">
        <v>1057545791</v>
      </c>
      <c r="D1407" s="12" t="s">
        <v>4907</v>
      </c>
      <c r="E1407" s="12" t="s">
        <v>2341</v>
      </c>
      <c r="F1407" s="12" t="s">
        <v>59</v>
      </c>
      <c r="G1407" s="12" t="s">
        <v>44</v>
      </c>
      <c r="H1407" s="13">
        <v>57000000</v>
      </c>
      <c r="I1407" s="13">
        <v>57000000</v>
      </c>
      <c r="J1407" s="14">
        <f>VLOOKUP(C1407,[1]Hoja1!$C$4:$E$2840,3,0)</f>
        <v>45251.378796296296</v>
      </c>
      <c r="K1407" s="15" t="s">
        <v>54</v>
      </c>
      <c r="L1407" s="16" t="str">
        <f>VLOOKUP(C1407,ACTAS!$D:$L,9,FALSE)</f>
        <v>ACTA 1 FEBRERO 2024</v>
      </c>
    </row>
    <row r="1408" spans="1:12" hidden="1">
      <c r="A1408" s="11">
        <v>2643</v>
      </c>
      <c r="B1408" s="12" t="s">
        <v>4908</v>
      </c>
      <c r="C1408" s="12">
        <v>40021561</v>
      </c>
      <c r="D1408" s="12" t="s">
        <v>4909</v>
      </c>
      <c r="E1408" s="12" t="s">
        <v>2341</v>
      </c>
      <c r="F1408" s="12" t="s">
        <v>59</v>
      </c>
      <c r="G1408" s="12" t="s">
        <v>44</v>
      </c>
      <c r="H1408" s="13">
        <v>12000000</v>
      </c>
      <c r="I1408" s="13">
        <v>12000000</v>
      </c>
      <c r="J1408" s="14">
        <f>VLOOKUP(C1408,[1]Hoja1!$C$4:$E$2840,3,0)</f>
        <v>45251.378865740742</v>
      </c>
      <c r="K1408" s="15" t="s">
        <v>84</v>
      </c>
      <c r="L1408" s="16" t="str">
        <f>VLOOKUP(C1408,ACTAS!$D:$L,9,FALSE)</f>
        <v>ACTA 3 MARZO 2024</v>
      </c>
    </row>
    <row r="1409" spans="1:12" hidden="1">
      <c r="A1409" s="11">
        <v>2644</v>
      </c>
      <c r="B1409" s="12" t="s">
        <v>4910</v>
      </c>
      <c r="C1409" s="12">
        <v>14567450</v>
      </c>
      <c r="D1409" s="12" t="s">
        <v>4911</v>
      </c>
      <c r="E1409" s="12" t="s">
        <v>2341</v>
      </c>
      <c r="F1409" s="12" t="s">
        <v>59</v>
      </c>
      <c r="G1409" s="12" t="s">
        <v>44</v>
      </c>
      <c r="H1409" s="13">
        <v>60000000</v>
      </c>
      <c r="I1409" s="13">
        <v>60000000</v>
      </c>
      <c r="J1409" s="14">
        <f>VLOOKUP(C1409,[1]Hoja1!$C$4:$E$2840,3,0)</f>
        <v>45251.378923611112</v>
      </c>
      <c r="K1409" s="15" t="s">
        <v>54</v>
      </c>
      <c r="L1409" s="16" t="str">
        <f>VLOOKUP(C1409,ACTAS!$D:$L,9,FALSE)</f>
        <v>ACTA 3 MARZO 2024</v>
      </c>
    </row>
    <row r="1410" spans="1:12" hidden="1">
      <c r="A1410" s="11">
        <v>2645</v>
      </c>
      <c r="B1410" s="12" t="s">
        <v>4912</v>
      </c>
      <c r="C1410" s="12">
        <v>1080264081</v>
      </c>
      <c r="D1410" s="12" t="s">
        <v>4913</v>
      </c>
      <c r="E1410" s="12" t="s">
        <v>2341</v>
      </c>
      <c r="F1410" s="12" t="s">
        <v>52</v>
      </c>
      <c r="G1410" s="12" t="s">
        <v>44</v>
      </c>
      <c r="H1410" s="13">
        <v>20000000</v>
      </c>
      <c r="I1410" s="13">
        <v>20000000</v>
      </c>
      <c r="J1410" s="14">
        <f>VLOOKUP(C1410,[1]Hoja1!$C$4:$E$2840,3,0)</f>
        <v>45251.378969907404</v>
      </c>
      <c r="K1410" s="15" t="s">
        <v>54</v>
      </c>
      <c r="L1410" s="16" t="str">
        <f>VLOOKUP(C1410,ACTAS!$D:$L,9,FALSE)</f>
        <v>ACTA 1 FEBRERO 2024</v>
      </c>
    </row>
    <row r="1411" spans="1:12" hidden="1">
      <c r="A1411" s="11">
        <v>2646</v>
      </c>
      <c r="B1411" s="12" t="s">
        <v>4914</v>
      </c>
      <c r="C1411" s="12">
        <v>1045699081</v>
      </c>
      <c r="D1411" s="12" t="s">
        <v>4915</v>
      </c>
      <c r="E1411" s="12" t="s">
        <v>2341</v>
      </c>
      <c r="F1411" s="12" t="s">
        <v>59</v>
      </c>
      <c r="G1411" s="12" t="s">
        <v>44</v>
      </c>
      <c r="H1411" s="13">
        <v>60000000</v>
      </c>
      <c r="I1411" s="13">
        <v>60000000</v>
      </c>
      <c r="J1411" s="14">
        <f>VLOOKUP(C1411,[1]Hoja1!$C$4:$E$2840,3,0)</f>
        <v>45251.37903935185</v>
      </c>
      <c r="K1411" s="15" t="s">
        <v>54</v>
      </c>
      <c r="L1411" s="16" t="str">
        <f>VLOOKUP(C1411,ACTAS!$D:$L,9,FALSE)</f>
        <v>ACTA 1 FEBRERO 2024</v>
      </c>
    </row>
    <row r="1412" spans="1:12" hidden="1">
      <c r="A1412" s="11">
        <v>2647</v>
      </c>
      <c r="B1412" s="12" t="s">
        <v>4916</v>
      </c>
      <c r="C1412" s="12">
        <v>4166248</v>
      </c>
      <c r="D1412" s="12" t="s">
        <v>175</v>
      </c>
      <c r="E1412" s="12" t="s">
        <v>2341</v>
      </c>
      <c r="F1412" s="12" t="s">
        <v>38</v>
      </c>
      <c r="G1412" s="12" t="s">
        <v>44</v>
      </c>
      <c r="H1412" s="13">
        <v>86000000</v>
      </c>
      <c r="I1412" s="13">
        <v>86000000</v>
      </c>
      <c r="J1412" s="14">
        <f>VLOOKUP(C1412,[1]Hoja1!$C$4:$E$2840,3,0)</f>
        <v>44986.626168981478</v>
      </c>
      <c r="K1412" s="15" t="s">
        <v>84</v>
      </c>
      <c r="L1412" s="16">
        <f>VLOOKUP(C1412,ACTAS!$D:$L,9,FALSE)</f>
        <v>16</v>
      </c>
    </row>
    <row r="1413" spans="1:12" hidden="1">
      <c r="A1413" s="11">
        <v>2648</v>
      </c>
      <c r="B1413" s="12" t="s">
        <v>4917</v>
      </c>
      <c r="C1413" s="12">
        <v>1110452448</v>
      </c>
      <c r="D1413" s="12" t="s">
        <v>4918</v>
      </c>
      <c r="E1413" s="12" t="s">
        <v>2341</v>
      </c>
      <c r="F1413" s="12" t="s">
        <v>48</v>
      </c>
      <c r="G1413" s="12" t="s">
        <v>44</v>
      </c>
      <c r="H1413" s="13">
        <v>90000000</v>
      </c>
      <c r="I1413" s="13">
        <v>90000000</v>
      </c>
      <c r="J1413" s="14">
        <f>VLOOKUP(C1413,[1]Hoja1!$C$4:$E$2840,3,0)</f>
        <v>45251.379074074073</v>
      </c>
      <c r="K1413" s="15" t="s">
        <v>54</v>
      </c>
      <c r="L1413" s="16">
        <f>VLOOKUP(C1413,ACTAS!$D:$L,9,FALSE)</f>
        <v>16</v>
      </c>
    </row>
    <row r="1414" spans="1:12" hidden="1">
      <c r="A1414" s="11">
        <v>2649</v>
      </c>
      <c r="B1414" s="12" t="s">
        <v>4919</v>
      </c>
      <c r="C1414" s="12">
        <v>12992726</v>
      </c>
      <c r="D1414" s="12" t="s">
        <v>702</v>
      </c>
      <c r="E1414" s="12" t="s">
        <v>2341</v>
      </c>
      <c r="F1414" s="12" t="s">
        <v>59</v>
      </c>
      <c r="G1414" s="12" t="s">
        <v>44</v>
      </c>
      <c r="H1414" s="13">
        <v>35000000</v>
      </c>
      <c r="I1414" s="13">
        <v>35000000</v>
      </c>
      <c r="J1414" s="14">
        <f>VLOOKUP(C1414,[1]Hoja1!$C$4:$E$2840,3,0)</f>
        <v>45078.352453703701</v>
      </c>
      <c r="K1414" s="15" t="s">
        <v>45</v>
      </c>
      <c r="L1414" s="16">
        <f>VLOOKUP(C1414,ACTAS!$D:$L,9,FALSE)</f>
        <v>17</v>
      </c>
    </row>
    <row r="1415" spans="1:12" hidden="1">
      <c r="A1415" s="11">
        <v>2650</v>
      </c>
      <c r="B1415" s="12" t="s">
        <v>4920</v>
      </c>
      <c r="C1415" s="12">
        <v>80233517</v>
      </c>
      <c r="D1415" s="12" t="s">
        <v>4921</v>
      </c>
      <c r="E1415" s="12" t="s">
        <v>2341</v>
      </c>
      <c r="F1415" s="12" t="s">
        <v>59</v>
      </c>
      <c r="G1415" s="12" t="s">
        <v>44</v>
      </c>
      <c r="H1415" s="13">
        <v>26000000</v>
      </c>
      <c r="I1415" s="13">
        <v>26000000</v>
      </c>
      <c r="J1415" s="14">
        <f>VLOOKUP(C1415,[1]Hoja1!$C$4:$E$2840,3,0)</f>
        <v>45251.379189814812</v>
      </c>
      <c r="K1415" s="15" t="s">
        <v>45</v>
      </c>
      <c r="L1415" s="16">
        <f>VLOOKUP(C1415,ACTAS!$D:$L,9,FALSE)</f>
        <v>16</v>
      </c>
    </row>
    <row r="1416" spans="1:12" ht="24" hidden="1">
      <c r="A1416" s="11">
        <v>2651</v>
      </c>
      <c r="B1416" s="12" t="s">
        <v>4922</v>
      </c>
      <c r="C1416" s="12">
        <v>14324986</v>
      </c>
      <c r="D1416" s="12" t="s">
        <v>4923</v>
      </c>
      <c r="E1416" s="12" t="s">
        <v>2341</v>
      </c>
      <c r="F1416" s="12" t="s">
        <v>52</v>
      </c>
      <c r="G1416" s="12" t="s">
        <v>49</v>
      </c>
      <c r="H1416" s="13">
        <v>27000000</v>
      </c>
      <c r="I1416" s="13">
        <v>27000000</v>
      </c>
      <c r="J1416" s="14">
        <f>VLOOKUP(C1416,[1]Hoja1!$C$4:$E$2840,3,0)</f>
        <v>45251.379340277781</v>
      </c>
      <c r="K1416" s="15" t="s">
        <v>54</v>
      </c>
      <c r="L1416" s="16" t="str">
        <f>VLOOKUP(C1416,ACTAS!$D:$L,9,FALSE)</f>
        <v>ACTA 1 FEBRERO 2024</v>
      </c>
    </row>
    <row r="1417" spans="1:12" hidden="1">
      <c r="A1417" s="11">
        <v>2652</v>
      </c>
      <c r="B1417" s="12" t="s">
        <v>4924</v>
      </c>
      <c r="C1417" s="12">
        <v>5853645</v>
      </c>
      <c r="D1417" s="12" t="s">
        <v>966</v>
      </c>
      <c r="E1417" s="12" t="s">
        <v>2341</v>
      </c>
      <c r="F1417" s="12" t="s">
        <v>59</v>
      </c>
      <c r="G1417" s="12" t="s">
        <v>44</v>
      </c>
      <c r="H1417" s="13">
        <v>58000000</v>
      </c>
      <c r="I1417" s="13">
        <v>58000000</v>
      </c>
      <c r="J1417" s="14">
        <f>VLOOKUP(C1417,[1]Hoja1!$C$4:$E$2840,3,0)</f>
        <v>45078.385972222219</v>
      </c>
      <c r="K1417" s="15" t="s">
        <v>45</v>
      </c>
      <c r="L1417" s="16">
        <f>VLOOKUP(C1417,ACTAS!$D:$L,9,FALSE)</f>
        <v>16</v>
      </c>
    </row>
    <row r="1418" spans="1:12" hidden="1">
      <c r="A1418" s="11">
        <v>2653</v>
      </c>
      <c r="B1418" s="12" t="s">
        <v>4925</v>
      </c>
      <c r="C1418" s="12">
        <v>1088307885</v>
      </c>
      <c r="D1418" s="12" t="s">
        <v>4926</v>
      </c>
      <c r="E1418" s="12" t="s">
        <v>2341</v>
      </c>
      <c r="F1418" s="12" t="s">
        <v>59</v>
      </c>
      <c r="G1418" s="12" t="s">
        <v>44</v>
      </c>
      <c r="H1418" s="13">
        <v>15000000</v>
      </c>
      <c r="I1418" s="13">
        <v>15000000</v>
      </c>
      <c r="J1418" s="14">
        <f>VLOOKUP(C1418,[1]Hoja1!$C$4:$E$2840,3,0)</f>
        <v>45251.379548611112</v>
      </c>
      <c r="K1418" s="15" t="s">
        <v>54</v>
      </c>
      <c r="L1418" s="16" t="str">
        <f>VLOOKUP(C1418,ACTAS!$D:$L,9,FALSE)</f>
        <v>ACTA 2 MARZO 2024</v>
      </c>
    </row>
    <row r="1419" spans="1:12" hidden="1">
      <c r="A1419" s="11">
        <v>2654</v>
      </c>
      <c r="B1419" s="12" t="s">
        <v>4927</v>
      </c>
      <c r="C1419" s="12">
        <v>1024486592</v>
      </c>
      <c r="D1419" s="12" t="s">
        <v>4928</v>
      </c>
      <c r="E1419" s="12" t="s">
        <v>2341</v>
      </c>
      <c r="F1419" s="12" t="s">
        <v>38</v>
      </c>
      <c r="G1419" s="12" t="s">
        <v>44</v>
      </c>
      <c r="H1419" s="13">
        <v>130000000</v>
      </c>
      <c r="I1419" s="13">
        <v>130000000</v>
      </c>
      <c r="J1419" s="14">
        <f>VLOOKUP(C1419,[1]Hoja1!$C$4:$E$2840,3,0)</f>
        <v>45251.379583333335</v>
      </c>
      <c r="K1419" s="15" t="s">
        <v>54</v>
      </c>
      <c r="L1419" s="16">
        <f>VLOOKUP(C1419,ACTAS!$D:$L,9,FALSE)</f>
        <v>16</v>
      </c>
    </row>
    <row r="1420" spans="1:12" hidden="1">
      <c r="A1420" s="11">
        <v>2655</v>
      </c>
      <c r="B1420" s="12" t="s">
        <v>4929</v>
      </c>
      <c r="C1420" s="12">
        <v>17445924</v>
      </c>
      <c r="D1420" s="12" t="s">
        <v>541</v>
      </c>
      <c r="E1420" s="12" t="s">
        <v>2341</v>
      </c>
      <c r="F1420" s="12" t="s">
        <v>38</v>
      </c>
      <c r="G1420" s="12" t="s">
        <v>44</v>
      </c>
      <c r="H1420" s="13">
        <v>37000000</v>
      </c>
      <c r="I1420" s="13">
        <v>37000000</v>
      </c>
      <c r="J1420" s="14">
        <f>VLOOKUP(C1420,[1]Hoja1!$C$4:$E$2840,3,0)</f>
        <v>44991.386643518519</v>
      </c>
      <c r="K1420" s="15" t="s">
        <v>45</v>
      </c>
      <c r="L1420" s="16">
        <f>VLOOKUP(C1420,ACTAS!$D:$L,9,FALSE)</f>
        <v>16</v>
      </c>
    </row>
    <row r="1421" spans="1:12" hidden="1">
      <c r="A1421" s="11">
        <v>2656</v>
      </c>
      <c r="B1421" s="12" t="s">
        <v>4930</v>
      </c>
      <c r="C1421" s="12">
        <v>43160808</v>
      </c>
      <c r="D1421" s="12" t="s">
        <v>1794</v>
      </c>
      <c r="E1421" s="12" t="s">
        <v>2341</v>
      </c>
      <c r="F1421" s="12" t="s">
        <v>48</v>
      </c>
      <c r="G1421" s="12" t="s">
        <v>44</v>
      </c>
      <c r="H1421" s="13">
        <v>60000000</v>
      </c>
      <c r="I1421" s="13">
        <v>60000000</v>
      </c>
      <c r="J1421" s="14">
        <f>VLOOKUP(C1421,[1]Hoja1!$C$4:$E$2840,3,0)</f>
        <v>45237.395185185182</v>
      </c>
      <c r="K1421" s="15" t="s">
        <v>45</v>
      </c>
      <c r="L1421" s="16">
        <f>VLOOKUP(C1421,ACTAS!$D:$L,9,FALSE)</f>
        <v>16</v>
      </c>
    </row>
    <row r="1422" spans="1:12" hidden="1">
      <c r="A1422" s="11">
        <v>2657</v>
      </c>
      <c r="B1422" s="12" t="s">
        <v>4931</v>
      </c>
      <c r="C1422" s="12">
        <v>10307955</v>
      </c>
      <c r="D1422" s="12" t="s">
        <v>4932</v>
      </c>
      <c r="E1422" s="12" t="s">
        <v>2341</v>
      </c>
      <c r="F1422" s="12" t="s">
        <v>52</v>
      </c>
      <c r="G1422" s="12" t="s">
        <v>44</v>
      </c>
      <c r="H1422" s="13">
        <v>35000000</v>
      </c>
      <c r="I1422" s="13">
        <v>35000000</v>
      </c>
      <c r="J1422" s="14">
        <f>VLOOKUP(C1422,[1]Hoja1!$C$4:$E$2840,3,0)</f>
        <v>45251.379675925928</v>
      </c>
      <c r="K1422" s="15" t="s">
        <v>54</v>
      </c>
      <c r="L1422" s="16" t="str">
        <f>VLOOKUP(C1422,ACTAS!$D:$L,9,FALSE)</f>
        <v>ACTA 2 MARZO 2024</v>
      </c>
    </row>
    <row r="1423" spans="1:12" hidden="1">
      <c r="A1423" s="11">
        <v>2658</v>
      </c>
      <c r="B1423" s="12" t="s">
        <v>4933</v>
      </c>
      <c r="C1423" s="12">
        <v>9739345</v>
      </c>
      <c r="D1423" s="12" t="s">
        <v>4934</v>
      </c>
      <c r="E1423" s="12" t="s">
        <v>2341</v>
      </c>
      <c r="F1423" s="12" t="s">
        <v>59</v>
      </c>
      <c r="G1423" s="12" t="s">
        <v>44</v>
      </c>
      <c r="H1423" s="13">
        <v>86000000</v>
      </c>
      <c r="I1423" s="13">
        <v>86000000</v>
      </c>
      <c r="J1423" s="14">
        <f>VLOOKUP(C1423,[1]Hoja1!$C$4:$E$2840,3,0)</f>
        <v>45251.379710648151</v>
      </c>
      <c r="K1423" s="15" t="s">
        <v>54</v>
      </c>
      <c r="L1423" s="16" t="str">
        <f>VLOOKUP(C1423,ACTAS!$D:$L,9,FALSE)</f>
        <v>ACTA 1 FEBRERO 2024</v>
      </c>
    </row>
    <row r="1424" spans="1:12" hidden="1">
      <c r="A1424" s="11">
        <v>2659</v>
      </c>
      <c r="B1424" s="12" t="s">
        <v>4935</v>
      </c>
      <c r="C1424" s="12">
        <v>1030522545</v>
      </c>
      <c r="D1424" s="12" t="s">
        <v>4936</v>
      </c>
      <c r="E1424" s="12" t="s">
        <v>2341</v>
      </c>
      <c r="F1424" s="12" t="s">
        <v>59</v>
      </c>
      <c r="G1424" s="12" t="s">
        <v>44</v>
      </c>
      <c r="H1424" s="13">
        <v>97000000</v>
      </c>
      <c r="I1424" s="13">
        <v>25000000</v>
      </c>
      <c r="J1424" s="14">
        <f>VLOOKUP(C1424,[1]Hoja1!$C$4:$E$2840,3,0)</f>
        <v>45251.37972222222</v>
      </c>
      <c r="K1424" s="15" t="s">
        <v>54</v>
      </c>
      <c r="L1424" s="16" t="str">
        <f>VLOOKUP(C1424,ACTAS!$D:$L,9,FALSE)</f>
        <v>ACTA 1 FEBRERO 2024</v>
      </c>
    </row>
    <row r="1425" spans="1:12" hidden="1">
      <c r="A1425" s="11">
        <v>2660</v>
      </c>
      <c r="B1425" s="12" t="s">
        <v>4937</v>
      </c>
      <c r="C1425" s="12">
        <v>51995188</v>
      </c>
      <c r="D1425" s="12" t="s">
        <v>4938</v>
      </c>
      <c r="E1425" s="12" t="s">
        <v>2341</v>
      </c>
      <c r="F1425" s="12" t="s">
        <v>38</v>
      </c>
      <c r="G1425" s="12" t="s">
        <v>44</v>
      </c>
      <c r="H1425" s="13">
        <v>97000000</v>
      </c>
      <c r="I1425" s="13">
        <v>97000000</v>
      </c>
      <c r="J1425" s="14">
        <f>VLOOKUP(C1425,[1]Hoja1!$C$4:$E$2840,3,0)</f>
        <v>45251.379745370374</v>
      </c>
      <c r="K1425" s="15" t="s">
        <v>45</v>
      </c>
      <c r="L1425" s="16">
        <f>VLOOKUP(C1425,ACTAS!$D:$L,9,FALSE)</f>
        <v>16</v>
      </c>
    </row>
    <row r="1426" spans="1:12" hidden="1">
      <c r="A1426" s="11">
        <v>2661</v>
      </c>
      <c r="B1426" s="12" t="s">
        <v>4939</v>
      </c>
      <c r="C1426" s="12">
        <v>86082920</v>
      </c>
      <c r="D1426" s="12" t="s">
        <v>1834</v>
      </c>
      <c r="E1426" s="12" t="s">
        <v>2341</v>
      </c>
      <c r="F1426" s="12" t="s">
        <v>38</v>
      </c>
      <c r="G1426" s="12" t="s">
        <v>44</v>
      </c>
      <c r="H1426" s="13">
        <v>26000000</v>
      </c>
      <c r="I1426" s="13">
        <v>26000000</v>
      </c>
      <c r="J1426" s="14">
        <f>VLOOKUP(C1426,[1]Hoja1!$C$4:$E$2840,3,0)</f>
        <v>45237.396932870368</v>
      </c>
      <c r="K1426" s="15" t="s">
        <v>54</v>
      </c>
      <c r="L1426" s="16" t="str">
        <f>VLOOKUP(C1426,ACTAS!$D:$L,9,FALSE)</f>
        <v>ACTA 1 FEBRERO 2024</v>
      </c>
    </row>
    <row r="1427" spans="1:12" hidden="1">
      <c r="A1427" s="11">
        <v>2662</v>
      </c>
      <c r="B1427" s="12" t="s">
        <v>4940</v>
      </c>
      <c r="C1427" s="12">
        <v>43048173</v>
      </c>
      <c r="D1427" s="12" t="s">
        <v>1700</v>
      </c>
      <c r="E1427" s="12" t="s">
        <v>2341</v>
      </c>
      <c r="F1427" s="12" t="s">
        <v>52</v>
      </c>
      <c r="G1427" s="12" t="s">
        <v>44</v>
      </c>
      <c r="H1427" s="13">
        <v>41000000</v>
      </c>
      <c r="I1427" s="13">
        <v>41000000</v>
      </c>
      <c r="J1427" s="14">
        <f>VLOOKUP(C1427,[1]Hoja1!$C$4:$E$2840,3,0)</f>
        <v>45237.392013888886</v>
      </c>
      <c r="K1427" s="15" t="s">
        <v>45</v>
      </c>
      <c r="L1427" s="16">
        <f>VLOOKUP(C1427,ACTAS!$D:$L,9,FALSE)</f>
        <v>16</v>
      </c>
    </row>
    <row r="1428" spans="1:12" hidden="1">
      <c r="A1428" s="11">
        <v>2663</v>
      </c>
      <c r="B1428" s="12" t="s">
        <v>4941</v>
      </c>
      <c r="C1428" s="12">
        <v>66953739</v>
      </c>
      <c r="D1428" s="12" t="s">
        <v>1690</v>
      </c>
      <c r="E1428" s="12" t="s">
        <v>2341</v>
      </c>
      <c r="F1428" s="12" t="s">
        <v>38</v>
      </c>
      <c r="G1428" s="12" t="s">
        <v>44</v>
      </c>
      <c r="H1428" s="13">
        <v>20000000</v>
      </c>
      <c r="I1428" s="13">
        <v>20000000</v>
      </c>
      <c r="J1428" s="14">
        <f>VLOOKUP(C1428,[1]Hoja1!$C$4:$E$2840,3,0)</f>
        <v>45237.391770833332</v>
      </c>
      <c r="K1428" s="15" t="s">
        <v>45</v>
      </c>
      <c r="L1428" s="16">
        <f>VLOOKUP(C1428,ACTAS!$D:$L,9,FALSE)</f>
        <v>16</v>
      </c>
    </row>
    <row r="1429" spans="1:12" hidden="1">
      <c r="A1429" s="11">
        <v>2664</v>
      </c>
      <c r="B1429" s="12" t="s">
        <v>4942</v>
      </c>
      <c r="C1429" s="12">
        <v>80845762</v>
      </c>
      <c r="D1429" s="12" t="s">
        <v>1064</v>
      </c>
      <c r="E1429" s="12" t="s">
        <v>2341</v>
      </c>
      <c r="F1429" s="12" t="s">
        <v>59</v>
      </c>
      <c r="G1429" s="12" t="s">
        <v>44</v>
      </c>
      <c r="H1429" s="13">
        <v>40000000</v>
      </c>
      <c r="I1429" s="13">
        <v>40000000</v>
      </c>
      <c r="J1429" s="14">
        <f>VLOOKUP(C1429,[1]Hoja1!$C$4:$E$2840,3,0)</f>
        <v>45078.40896990741</v>
      </c>
      <c r="K1429" s="15" t="s">
        <v>54</v>
      </c>
      <c r="L1429" s="16" t="str">
        <f>VLOOKUP(C1429,ACTAS!$D:$L,9,FALSE)</f>
        <v>ACTA 3 MARZO 2024</v>
      </c>
    </row>
    <row r="1430" spans="1:12" ht="24" hidden="1">
      <c r="A1430" s="11">
        <v>2665</v>
      </c>
      <c r="B1430" s="12" t="s">
        <v>4943</v>
      </c>
      <c r="C1430" s="12">
        <v>10295891</v>
      </c>
      <c r="D1430" s="12" t="s">
        <v>4944</v>
      </c>
      <c r="E1430" s="12" t="s">
        <v>2341</v>
      </c>
      <c r="F1430" s="12" t="s">
        <v>38</v>
      </c>
      <c r="G1430" s="12" t="s">
        <v>49</v>
      </c>
      <c r="H1430" s="13">
        <v>30000000</v>
      </c>
      <c r="I1430" s="13">
        <v>30000000</v>
      </c>
      <c r="J1430" s="14">
        <f>VLOOKUP(C1430,[1]Hoja1!$C$4:$E$2840,3,0)</f>
        <v>45251.380162037036</v>
      </c>
      <c r="K1430" s="15" t="s">
        <v>54</v>
      </c>
      <c r="L1430" s="16">
        <f>VLOOKUP(C1430,ACTAS!$D:$L,9,FALSE)</f>
        <v>16</v>
      </c>
    </row>
    <row r="1431" spans="1:12" hidden="1">
      <c r="A1431" s="11">
        <v>2666</v>
      </c>
      <c r="B1431" s="12" t="s">
        <v>4945</v>
      </c>
      <c r="C1431" s="12">
        <v>1107071438</v>
      </c>
      <c r="D1431" s="12" t="s">
        <v>2071</v>
      </c>
      <c r="E1431" s="12" t="s">
        <v>2341</v>
      </c>
      <c r="F1431" s="12" t="s">
        <v>59</v>
      </c>
      <c r="G1431" s="12" t="s">
        <v>44</v>
      </c>
      <c r="H1431" s="13">
        <v>35000000</v>
      </c>
      <c r="I1431" s="13">
        <v>35000000</v>
      </c>
      <c r="J1431" s="14">
        <f>VLOOKUP(C1431,[1]Hoja1!$C$4:$E$2840,3,0)</f>
        <v>45237.421041666668</v>
      </c>
      <c r="K1431" s="15" t="s">
        <v>54</v>
      </c>
      <c r="L1431" s="16" t="str">
        <f>VLOOKUP(C1431,ACTAS!$D:$L,9,FALSE)</f>
        <v>ACTA 3 MARZO 2024</v>
      </c>
    </row>
    <row r="1432" spans="1:12" hidden="1">
      <c r="A1432" s="11">
        <v>2667</v>
      </c>
      <c r="B1432" s="12" t="s">
        <v>4946</v>
      </c>
      <c r="C1432" s="12">
        <v>1113642057</v>
      </c>
      <c r="D1432" s="12" t="s">
        <v>4947</v>
      </c>
      <c r="E1432" s="12" t="s">
        <v>2341</v>
      </c>
      <c r="F1432" s="12" t="s">
        <v>38</v>
      </c>
      <c r="G1432" s="12" t="s">
        <v>44</v>
      </c>
      <c r="H1432" s="13">
        <v>21000000</v>
      </c>
      <c r="I1432" s="13">
        <v>21000000</v>
      </c>
      <c r="J1432" s="14">
        <f>VLOOKUP(C1432,[1]Hoja1!$C$4:$E$2840,3,0)</f>
        <v>45251.380439814813</v>
      </c>
      <c r="K1432" s="15" t="s">
        <v>54</v>
      </c>
      <c r="L1432" s="16" t="str">
        <f>VLOOKUP(C1432,ACTAS!$D:$L,9,FALSE)</f>
        <v>ACTA 3 MARZO 2024</v>
      </c>
    </row>
    <row r="1433" spans="1:12" hidden="1">
      <c r="A1433" s="11">
        <v>2668</v>
      </c>
      <c r="B1433" s="12" t="s">
        <v>4948</v>
      </c>
      <c r="C1433" s="12">
        <v>97480564</v>
      </c>
      <c r="D1433" s="12" t="s">
        <v>1094</v>
      </c>
      <c r="E1433" s="12" t="s">
        <v>2341</v>
      </c>
      <c r="F1433" s="12" t="s">
        <v>59</v>
      </c>
      <c r="G1433" s="12" t="s">
        <v>44</v>
      </c>
      <c r="H1433" s="13">
        <v>50000000</v>
      </c>
      <c r="I1433" s="13">
        <v>50000000</v>
      </c>
      <c r="J1433" s="14">
        <f>VLOOKUP(C1433,[1]Hoja1!$C$4:$E$2840,3,0)</f>
        <v>45078.413900462961</v>
      </c>
      <c r="K1433" s="15" t="s">
        <v>45</v>
      </c>
      <c r="L1433" s="16">
        <f>VLOOKUP(C1433,ACTAS!$D:$L,9,FALSE)</f>
        <v>17</v>
      </c>
    </row>
    <row r="1434" spans="1:12" hidden="1">
      <c r="A1434" s="11">
        <v>2669</v>
      </c>
      <c r="B1434" s="12" t="s">
        <v>4949</v>
      </c>
      <c r="C1434" s="12">
        <v>1061046683</v>
      </c>
      <c r="D1434" s="12" t="s">
        <v>2002</v>
      </c>
      <c r="E1434" s="12" t="s">
        <v>2341</v>
      </c>
      <c r="F1434" s="12" t="s">
        <v>59</v>
      </c>
      <c r="G1434" s="12" t="s">
        <v>44</v>
      </c>
      <c r="H1434" s="13">
        <v>70000000</v>
      </c>
      <c r="I1434" s="13">
        <v>70000000</v>
      </c>
      <c r="J1434" s="14">
        <f>VLOOKUP(C1434,[1]Hoja1!$C$4:$E$2840,3,0)</f>
        <v>45237.409050925926</v>
      </c>
      <c r="K1434" s="15" t="s">
        <v>54</v>
      </c>
      <c r="L1434" s="16" t="str">
        <f>VLOOKUP(C1434,ACTAS!$D:$L,9,FALSE)</f>
        <v>ACTA 1 FEBRERO 2024</v>
      </c>
    </row>
    <row r="1435" spans="1:12" ht="24" hidden="1">
      <c r="A1435" s="11">
        <v>2670</v>
      </c>
      <c r="B1435" s="12" t="s">
        <v>4950</v>
      </c>
      <c r="C1435" s="12">
        <v>16161936</v>
      </c>
      <c r="D1435" s="12" t="s">
        <v>1897</v>
      </c>
      <c r="E1435" s="12" t="s">
        <v>2341</v>
      </c>
      <c r="F1435" s="12" t="s">
        <v>59</v>
      </c>
      <c r="G1435" s="12" t="s">
        <v>49</v>
      </c>
      <c r="H1435" s="13">
        <v>80000000</v>
      </c>
      <c r="I1435" s="13">
        <v>80000000</v>
      </c>
      <c r="J1435" s="14">
        <f>VLOOKUP(C1435,[1]Hoja1!$C$4:$E$2840,3,0)</f>
        <v>45237.400358796294</v>
      </c>
      <c r="K1435" s="15" t="s">
        <v>54</v>
      </c>
      <c r="L1435" s="16" t="str">
        <f>VLOOKUP(C1435,ACTAS!$D:$L,9,FALSE)</f>
        <v>ACTA 1 FEBRERO 2024</v>
      </c>
    </row>
    <row r="1436" spans="1:12" ht="24" hidden="1">
      <c r="A1436" s="11">
        <v>2671</v>
      </c>
      <c r="B1436" s="12" t="s">
        <v>4951</v>
      </c>
      <c r="C1436" s="12">
        <v>80154294</v>
      </c>
      <c r="D1436" s="12" t="s">
        <v>4952</v>
      </c>
      <c r="E1436" s="12" t="s">
        <v>2341</v>
      </c>
      <c r="F1436" s="12" t="s">
        <v>59</v>
      </c>
      <c r="G1436" s="12" t="s">
        <v>49</v>
      </c>
      <c r="H1436" s="13">
        <v>150000000</v>
      </c>
      <c r="I1436" s="13">
        <v>150000000</v>
      </c>
      <c r="J1436" s="14">
        <f>VLOOKUP(C1436,[1]Hoja1!$C$4:$E$2840,3,0)</f>
        <v>45251.380891203706</v>
      </c>
      <c r="K1436" s="15" t="s">
        <v>54</v>
      </c>
      <c r="L1436" s="16">
        <f>VLOOKUP(C1436,ACTAS!$D:$L,9,FALSE)</f>
        <v>16</v>
      </c>
    </row>
    <row r="1437" spans="1:12" hidden="1">
      <c r="A1437" s="11">
        <v>2672</v>
      </c>
      <c r="B1437" s="12" t="s">
        <v>4953</v>
      </c>
      <c r="C1437" s="12">
        <v>75073507</v>
      </c>
      <c r="D1437" s="12" t="s">
        <v>4954</v>
      </c>
      <c r="E1437" s="12" t="s">
        <v>2341</v>
      </c>
      <c r="F1437" s="12" t="s">
        <v>38</v>
      </c>
      <c r="G1437" s="12" t="s">
        <v>44</v>
      </c>
      <c r="H1437" s="13">
        <v>11000000</v>
      </c>
      <c r="I1437" s="13">
        <v>11000000</v>
      </c>
      <c r="J1437" s="14">
        <f>VLOOKUP(C1437,[1]Hoja1!$C$4:$E$2840,3,0)</f>
        <v>45251.380925925929</v>
      </c>
      <c r="K1437" s="15" t="s">
        <v>45</v>
      </c>
      <c r="L1437" s="16">
        <f>VLOOKUP(C1437,ACTAS!$D:$L,9,FALSE)</f>
        <v>16</v>
      </c>
    </row>
    <row r="1438" spans="1:12" hidden="1">
      <c r="A1438" s="11">
        <v>2673</v>
      </c>
      <c r="B1438" s="12" t="s">
        <v>4955</v>
      </c>
      <c r="C1438" s="12">
        <v>19381526</v>
      </c>
      <c r="D1438" s="12" t="s">
        <v>2076</v>
      </c>
      <c r="E1438" s="12" t="s">
        <v>2341</v>
      </c>
      <c r="F1438" s="12" t="s">
        <v>59</v>
      </c>
      <c r="G1438" s="12" t="s">
        <v>44</v>
      </c>
      <c r="H1438" s="13">
        <v>47000000</v>
      </c>
      <c r="I1438" s="13">
        <v>47000000</v>
      </c>
      <c r="J1438" s="14">
        <f>VLOOKUP(C1438,[1]Hoja1!$C$4:$E$2840,3,0)</f>
        <v>45237.4215625</v>
      </c>
      <c r="K1438" s="15" t="s">
        <v>45</v>
      </c>
      <c r="L1438" s="16">
        <f>VLOOKUP(C1438,ACTAS!$D:$L,9,FALSE)</f>
        <v>17</v>
      </c>
    </row>
    <row r="1439" spans="1:12" hidden="1">
      <c r="A1439" s="11">
        <v>2674</v>
      </c>
      <c r="B1439" s="12" t="s">
        <v>4956</v>
      </c>
      <c r="C1439" s="12">
        <v>1077146784</v>
      </c>
      <c r="D1439" s="12" t="s">
        <v>2078</v>
      </c>
      <c r="E1439" s="12" t="s">
        <v>2341</v>
      </c>
      <c r="F1439" s="12" t="s">
        <v>52</v>
      </c>
      <c r="G1439" s="12" t="s">
        <v>44</v>
      </c>
      <c r="H1439" s="13">
        <v>53000000</v>
      </c>
      <c r="I1439" s="13">
        <v>53000000</v>
      </c>
      <c r="J1439" s="14">
        <f>VLOOKUP(C1439,[1]Hoja1!$C$4:$E$2840,3,0)</f>
        <v>45237.423009259262</v>
      </c>
      <c r="K1439" s="15" t="s">
        <v>54</v>
      </c>
      <c r="L1439" s="16" t="str">
        <f>VLOOKUP(C1439,ACTAS!$D:$L,9,FALSE)</f>
        <v>ACTA 1 FEBRERO 2024</v>
      </c>
    </row>
    <row r="1440" spans="1:12" ht="24" hidden="1">
      <c r="A1440" s="11">
        <v>2675</v>
      </c>
      <c r="B1440" s="12" t="s">
        <v>4957</v>
      </c>
      <c r="C1440" s="12">
        <v>7718016</v>
      </c>
      <c r="D1440" s="12" t="s">
        <v>1607</v>
      </c>
      <c r="E1440" s="12" t="s">
        <v>2341</v>
      </c>
      <c r="F1440" s="12" t="s">
        <v>59</v>
      </c>
      <c r="G1440" s="12" t="s">
        <v>49</v>
      </c>
      <c r="H1440" s="13">
        <v>135000000</v>
      </c>
      <c r="I1440" s="13">
        <v>135000000</v>
      </c>
      <c r="J1440" s="14">
        <f>VLOOKUP(C1440,[1]Hoja1!$C$4:$E$2840,3,0)</f>
        <v>45237.388032407405</v>
      </c>
      <c r="K1440" s="15" t="s">
        <v>54</v>
      </c>
      <c r="L1440" s="16" t="str">
        <f>VLOOKUP(C1440,ACTAS!$D:$L,9,FALSE)</f>
        <v>ACTA 3 MARZO 2024</v>
      </c>
    </row>
    <row r="1441" spans="1:12" ht="24" hidden="1">
      <c r="A1441" s="11">
        <v>2676</v>
      </c>
      <c r="B1441" s="12" t="s">
        <v>4958</v>
      </c>
      <c r="C1441" s="12">
        <v>52526209</v>
      </c>
      <c r="D1441" s="12" t="s">
        <v>4959</v>
      </c>
      <c r="E1441" s="12" t="s">
        <v>2341</v>
      </c>
      <c r="F1441" s="12" t="s">
        <v>52</v>
      </c>
      <c r="G1441" s="12" t="s">
        <v>49</v>
      </c>
      <c r="H1441" s="13">
        <v>60000000</v>
      </c>
      <c r="I1441" s="13">
        <v>60000000</v>
      </c>
      <c r="J1441" s="14">
        <f>VLOOKUP(C1441,[1]Hoja1!$C$4:$E$2840,3,0)</f>
        <v>45251.381192129629</v>
      </c>
      <c r="K1441" s="15" t="s">
        <v>54</v>
      </c>
      <c r="L1441" s="16" t="str">
        <f>VLOOKUP(C1441,ACTAS!$D:$L,9,FALSE)</f>
        <v>ACTA 2 MARZO 2024</v>
      </c>
    </row>
    <row r="1442" spans="1:12" hidden="1">
      <c r="A1442" s="11">
        <v>2677</v>
      </c>
      <c r="B1442" s="12" t="s">
        <v>4960</v>
      </c>
      <c r="C1442" s="12">
        <v>10698736</v>
      </c>
      <c r="D1442" s="12" t="s">
        <v>1971</v>
      </c>
      <c r="E1442" s="12" t="s">
        <v>2341</v>
      </c>
      <c r="F1442" s="12" t="s">
        <v>59</v>
      </c>
      <c r="G1442" s="12" t="s">
        <v>44</v>
      </c>
      <c r="H1442" s="13">
        <v>65000000</v>
      </c>
      <c r="I1442" s="13">
        <v>65000000</v>
      </c>
      <c r="J1442" s="14">
        <f>VLOOKUP(C1442,[1]Hoja1!$C$4:$E$2840,3,0)</f>
        <v>45237.405856481484</v>
      </c>
      <c r="K1442" s="15" t="s">
        <v>54</v>
      </c>
      <c r="L1442" s="16" t="str">
        <f>VLOOKUP(C1442,ACTAS!$D:$L,9,FALSE)</f>
        <v>ACTA 3 MARZO 2024</v>
      </c>
    </row>
    <row r="1443" spans="1:12" hidden="1">
      <c r="A1443" s="11">
        <v>2678</v>
      </c>
      <c r="B1443" s="12" t="s">
        <v>4961</v>
      </c>
      <c r="C1443" s="12">
        <v>1013595467</v>
      </c>
      <c r="D1443" s="12" t="s">
        <v>4962</v>
      </c>
      <c r="E1443" s="12" t="s">
        <v>2341</v>
      </c>
      <c r="F1443" s="12" t="s">
        <v>52</v>
      </c>
      <c r="G1443" s="12" t="s">
        <v>44</v>
      </c>
      <c r="H1443" s="13">
        <v>22000000</v>
      </c>
      <c r="I1443" s="13">
        <v>22000000</v>
      </c>
      <c r="J1443" s="14">
        <f>VLOOKUP(C1443,[1]Hoja1!$C$4:$E$2840,3,0)</f>
        <v>45251.381249999999</v>
      </c>
      <c r="K1443" s="15" t="s">
        <v>54</v>
      </c>
      <c r="L1443" s="16" t="str">
        <f>VLOOKUP(C1443,ACTAS!$D:$L,9,FALSE)</f>
        <v>ACTA 1 FEBRERO 2024</v>
      </c>
    </row>
    <row r="1444" spans="1:12" hidden="1">
      <c r="A1444" s="11">
        <v>2679</v>
      </c>
      <c r="B1444" s="12" t="s">
        <v>4963</v>
      </c>
      <c r="C1444" s="12">
        <v>1010173548</v>
      </c>
      <c r="D1444" s="12" t="s">
        <v>2020</v>
      </c>
      <c r="E1444" s="12" t="s">
        <v>2341</v>
      </c>
      <c r="F1444" s="12" t="s">
        <v>59</v>
      </c>
      <c r="G1444" s="12" t="s">
        <v>44</v>
      </c>
      <c r="H1444" s="13">
        <v>100000000</v>
      </c>
      <c r="I1444" s="13">
        <v>100000000</v>
      </c>
      <c r="J1444" s="14">
        <f>VLOOKUP(C1444,[1]Hoja1!$C$4:$E$2840,3,0)</f>
        <v>45237.410937499997</v>
      </c>
      <c r="K1444" s="15" t="s">
        <v>54</v>
      </c>
      <c r="L1444" s="16" t="str">
        <f>VLOOKUP(C1444,ACTAS!$D:$L,9,FALSE)</f>
        <v>ACTA 1 FEBRERO 2024</v>
      </c>
    </row>
    <row r="1445" spans="1:12" hidden="1">
      <c r="A1445" s="11">
        <v>2680</v>
      </c>
      <c r="B1445" s="12" t="s">
        <v>4964</v>
      </c>
      <c r="C1445" s="12">
        <v>79693917</v>
      </c>
      <c r="D1445" s="12" t="s">
        <v>608</v>
      </c>
      <c r="E1445" s="12" t="s">
        <v>2341</v>
      </c>
      <c r="F1445" s="12" t="s">
        <v>52</v>
      </c>
      <c r="G1445" s="12" t="s">
        <v>44</v>
      </c>
      <c r="H1445" s="13">
        <v>70000000</v>
      </c>
      <c r="I1445" s="13">
        <v>70000000</v>
      </c>
      <c r="J1445" s="14">
        <f>VLOOKUP(C1445,[1]Hoja1!$C$4:$E$2840,3,0)</f>
        <v>45078.342094907406</v>
      </c>
      <c r="K1445" s="15" t="s">
        <v>45</v>
      </c>
      <c r="L1445" s="16">
        <f>VLOOKUP(C1445,ACTAS!$D:$L,9,FALSE)</f>
        <v>16</v>
      </c>
    </row>
    <row r="1446" spans="1:12" ht="24" hidden="1">
      <c r="A1446" s="11">
        <v>2681</v>
      </c>
      <c r="B1446" s="12" t="s">
        <v>4965</v>
      </c>
      <c r="C1446" s="12">
        <v>24047911</v>
      </c>
      <c r="D1446" s="12" t="s">
        <v>1613</v>
      </c>
      <c r="E1446" s="12" t="s">
        <v>2341</v>
      </c>
      <c r="F1446" s="12" t="s">
        <v>48</v>
      </c>
      <c r="G1446" s="12" t="s">
        <v>44</v>
      </c>
      <c r="H1446" s="13">
        <v>65000000</v>
      </c>
      <c r="I1446" s="13">
        <v>65000000</v>
      </c>
      <c r="J1446" s="14">
        <f>VLOOKUP(C1446,[1]Hoja1!$C$4:$E$2840,3,0)</f>
        <v>45237.38894675926</v>
      </c>
      <c r="K1446" s="15" t="s">
        <v>45</v>
      </c>
      <c r="L1446" s="16">
        <f>VLOOKUP(C1446,ACTAS!$D:$L,9,FALSE)</f>
        <v>16</v>
      </c>
    </row>
    <row r="1447" spans="1:12" hidden="1">
      <c r="A1447" s="11">
        <v>2682</v>
      </c>
      <c r="B1447" s="12" t="s">
        <v>4966</v>
      </c>
      <c r="C1447" s="12">
        <v>79977963</v>
      </c>
      <c r="D1447" s="12" t="s">
        <v>4967</v>
      </c>
      <c r="E1447" s="12" t="s">
        <v>2341</v>
      </c>
      <c r="F1447" s="12" t="s">
        <v>38</v>
      </c>
      <c r="G1447" s="12" t="s">
        <v>44</v>
      </c>
      <c r="H1447" s="13">
        <v>25000000</v>
      </c>
      <c r="I1447" s="13">
        <v>25000000</v>
      </c>
      <c r="J1447" s="14">
        <f>VLOOKUP(C1447,[1]Hoja1!$C$4:$E$2840,3,0)</f>
        <v>45251.381435185183</v>
      </c>
      <c r="K1447" s="15" t="s">
        <v>45</v>
      </c>
      <c r="L1447" s="16">
        <f>VLOOKUP(C1447,ACTAS!$D:$L,9,FALSE)</f>
        <v>16</v>
      </c>
    </row>
    <row r="1448" spans="1:12" ht="24" hidden="1">
      <c r="A1448" s="11">
        <v>2683</v>
      </c>
      <c r="B1448" s="12" t="s">
        <v>4968</v>
      </c>
      <c r="C1448" s="12">
        <v>16045227</v>
      </c>
      <c r="D1448" s="12" t="s">
        <v>4969</v>
      </c>
      <c r="E1448" s="12" t="s">
        <v>2341</v>
      </c>
      <c r="F1448" s="12" t="s">
        <v>59</v>
      </c>
      <c r="G1448" s="12" t="s">
        <v>49</v>
      </c>
      <c r="H1448" s="13">
        <v>60000000</v>
      </c>
      <c r="I1448" s="13">
        <v>60000000</v>
      </c>
      <c r="J1448" s="14">
        <f>VLOOKUP(C1448,[1]Hoja1!$C$4:$E$2840,3,0)</f>
        <v>45251.381458333337</v>
      </c>
      <c r="K1448" s="15" t="s">
        <v>54</v>
      </c>
      <c r="L1448" s="16" t="str">
        <f>VLOOKUP(C1448,ACTAS!$D:$L,9,FALSE)</f>
        <v>ACTA 2 MARZO 2024</v>
      </c>
    </row>
    <row r="1449" spans="1:12" ht="24" hidden="1">
      <c r="A1449" s="11">
        <v>2684</v>
      </c>
      <c r="B1449" s="12" t="s">
        <v>4970</v>
      </c>
      <c r="C1449" s="12">
        <v>94497600</v>
      </c>
      <c r="D1449" s="12" t="s">
        <v>4971</v>
      </c>
      <c r="E1449" s="12" t="s">
        <v>2341</v>
      </c>
      <c r="F1449" s="12" t="s">
        <v>62</v>
      </c>
      <c r="G1449" s="12" t="s">
        <v>49</v>
      </c>
      <c r="H1449" s="13">
        <v>28000000</v>
      </c>
      <c r="I1449" s="13">
        <v>28000000</v>
      </c>
      <c r="J1449" s="14">
        <f>VLOOKUP(C1449,[1]Hoja1!$C$4:$E$2840,3,0)</f>
        <v>45251.381504629629</v>
      </c>
      <c r="K1449" s="15" t="s">
        <v>54</v>
      </c>
      <c r="L1449" s="16" t="str">
        <f>VLOOKUP(C1449,ACTAS!$D:$L,9,FALSE)</f>
        <v>ACTA 2 MARZO 2024</v>
      </c>
    </row>
    <row r="1450" spans="1:12" hidden="1">
      <c r="A1450" s="11">
        <v>2685</v>
      </c>
      <c r="B1450" s="12" t="s">
        <v>4972</v>
      </c>
      <c r="C1450" s="12">
        <v>79953325</v>
      </c>
      <c r="D1450" s="12" t="s">
        <v>4973</v>
      </c>
      <c r="E1450" s="12" t="s">
        <v>2341</v>
      </c>
      <c r="F1450" s="12" t="s">
        <v>59</v>
      </c>
      <c r="G1450" s="12" t="s">
        <v>44</v>
      </c>
      <c r="H1450" s="13">
        <v>150000000</v>
      </c>
      <c r="I1450" s="13">
        <v>150000000</v>
      </c>
      <c r="J1450" s="14">
        <f>VLOOKUP(C1450,[1]Hoja1!$C$4:$E$2840,3,0)</f>
        <v>45251.381516203706</v>
      </c>
      <c r="K1450" s="15" t="s">
        <v>45</v>
      </c>
      <c r="L1450" s="16">
        <f>VLOOKUP(C1450,ACTAS!$D:$L,9,FALSE)</f>
        <v>16</v>
      </c>
    </row>
    <row r="1451" spans="1:12" hidden="1">
      <c r="A1451" s="11">
        <v>2686</v>
      </c>
      <c r="B1451" s="12" t="s">
        <v>4974</v>
      </c>
      <c r="C1451" s="12">
        <v>79712750</v>
      </c>
      <c r="D1451" s="12" t="s">
        <v>1751</v>
      </c>
      <c r="E1451" s="12" t="s">
        <v>2341</v>
      </c>
      <c r="F1451" s="12" t="s">
        <v>38</v>
      </c>
      <c r="G1451" s="12" t="s">
        <v>44</v>
      </c>
      <c r="H1451" s="13">
        <v>49000000</v>
      </c>
      <c r="I1451" s="13">
        <v>49000000</v>
      </c>
      <c r="J1451" s="14">
        <f>VLOOKUP(C1451,[1]Hoja1!$C$4:$E$2840,3,0)</f>
        <v>45237.393611111111</v>
      </c>
      <c r="K1451" s="15" t="s">
        <v>45</v>
      </c>
      <c r="L1451" s="16">
        <f>VLOOKUP(C1451,ACTAS!$D:$L,9,FALSE)</f>
        <v>16</v>
      </c>
    </row>
    <row r="1452" spans="1:12" hidden="1">
      <c r="A1452" s="11">
        <v>2687</v>
      </c>
      <c r="B1452" s="12" t="s">
        <v>4975</v>
      </c>
      <c r="C1452" s="12">
        <v>52062976</v>
      </c>
      <c r="D1452" s="12" t="s">
        <v>4976</v>
      </c>
      <c r="E1452" s="12" t="s">
        <v>2341</v>
      </c>
      <c r="F1452" s="12" t="s">
        <v>38</v>
      </c>
      <c r="G1452" s="12" t="s">
        <v>44</v>
      </c>
      <c r="H1452" s="13">
        <v>14000000</v>
      </c>
      <c r="I1452" s="13">
        <v>14000000</v>
      </c>
      <c r="J1452" s="14">
        <f>VLOOKUP(C1452,[1]Hoja1!$C$4:$E$2840,3,0)</f>
        <v>45251.381539351853</v>
      </c>
      <c r="K1452" s="15" t="s">
        <v>84</v>
      </c>
      <c r="L1452" s="16" t="str">
        <f>VLOOKUP(C1452,ACTAS!$D:$L,9,FALSE)</f>
        <v>ACTA 2 MARZO 2024</v>
      </c>
    </row>
    <row r="1453" spans="1:12" hidden="1">
      <c r="A1453" s="11">
        <v>2688</v>
      </c>
      <c r="B1453" s="12" t="s">
        <v>4977</v>
      </c>
      <c r="C1453" s="12">
        <v>1121821793</v>
      </c>
      <c r="D1453" s="12" t="s">
        <v>2141</v>
      </c>
      <c r="E1453" s="12" t="s">
        <v>2341</v>
      </c>
      <c r="F1453" s="12" t="s">
        <v>62</v>
      </c>
      <c r="G1453" s="12" t="s">
        <v>44</v>
      </c>
      <c r="H1453" s="13">
        <v>92000000</v>
      </c>
      <c r="I1453" s="13">
        <v>92000000</v>
      </c>
      <c r="J1453" s="14">
        <f>VLOOKUP(C1453,[1]Hoja1!$C$4:$E$2840,3,0)</f>
        <v>45244.381168981483</v>
      </c>
      <c r="K1453" s="15" t="s">
        <v>54</v>
      </c>
      <c r="L1453" s="16">
        <f>VLOOKUP(C1453,ACTAS!$D:$L,9,FALSE)</f>
        <v>16</v>
      </c>
    </row>
    <row r="1454" spans="1:12" ht="24" hidden="1">
      <c r="A1454" s="11">
        <v>2689</v>
      </c>
      <c r="B1454" s="12" t="s">
        <v>4978</v>
      </c>
      <c r="C1454" s="12">
        <v>20384751</v>
      </c>
      <c r="D1454" s="12" t="s">
        <v>4979</v>
      </c>
      <c r="E1454" s="12" t="s">
        <v>2341</v>
      </c>
      <c r="F1454" s="12" t="s">
        <v>38</v>
      </c>
      <c r="G1454" s="12" t="s">
        <v>49</v>
      </c>
      <c r="H1454" s="13">
        <v>80000000</v>
      </c>
      <c r="I1454" s="13">
        <v>80000000</v>
      </c>
      <c r="J1454" s="14">
        <f>VLOOKUP(C1454,[1]Hoja1!$C$4:$E$2840,3,0)</f>
        <v>45251.381678240738</v>
      </c>
      <c r="K1454" s="15" t="s">
        <v>54</v>
      </c>
      <c r="L1454" s="16" t="str">
        <f>VLOOKUP(C1454,ACTAS!$D:$L,9,FALSE)</f>
        <v>ACTA 2 MARZO 2024</v>
      </c>
    </row>
    <row r="1455" spans="1:12" hidden="1">
      <c r="A1455" s="11">
        <v>2690</v>
      </c>
      <c r="B1455" s="12" t="s">
        <v>4980</v>
      </c>
      <c r="C1455" s="12">
        <v>5826267</v>
      </c>
      <c r="D1455" s="12" t="s">
        <v>2862</v>
      </c>
      <c r="E1455" s="12" t="s">
        <v>2341</v>
      </c>
      <c r="F1455" s="12" t="s">
        <v>38</v>
      </c>
      <c r="G1455" s="12" t="s">
        <v>44</v>
      </c>
      <c r="H1455" s="13">
        <v>50000000</v>
      </c>
      <c r="I1455" s="13">
        <v>50000000</v>
      </c>
      <c r="J1455" s="14">
        <f>VLOOKUP(C1455,[1]Hoja1!$C$4:$E$2840,3,0)</f>
        <v>44986.75445601852</v>
      </c>
      <c r="K1455" s="15" t="s">
        <v>54</v>
      </c>
      <c r="L1455" s="16">
        <f>VLOOKUP(C1455,ACTAS!$D:$L,9,FALSE)</f>
        <v>3</v>
      </c>
    </row>
    <row r="1456" spans="1:12" hidden="1">
      <c r="A1456" s="11">
        <v>2691</v>
      </c>
      <c r="B1456" s="12" t="s">
        <v>4981</v>
      </c>
      <c r="C1456" s="12">
        <v>1013596699</v>
      </c>
      <c r="D1456" s="12" t="s">
        <v>1786</v>
      </c>
      <c r="E1456" s="12" t="s">
        <v>2341</v>
      </c>
      <c r="F1456" s="12" t="s">
        <v>59</v>
      </c>
      <c r="G1456" s="12" t="s">
        <v>44</v>
      </c>
      <c r="H1456" s="13">
        <v>65000000</v>
      </c>
      <c r="I1456" s="13">
        <v>65000000</v>
      </c>
      <c r="J1456" s="14">
        <f>VLOOKUP(C1456,[1]Hoja1!$C$4:$E$2840,3,0)</f>
        <v>45237.39503472222</v>
      </c>
      <c r="K1456" s="15" t="s">
        <v>54</v>
      </c>
      <c r="L1456" s="16" t="str">
        <f>VLOOKUP(C1456,ACTAS!$D:$L,9,FALSE)</f>
        <v>ACTA 2 MARZO 2024</v>
      </c>
    </row>
    <row r="1457" spans="1:12" ht="24" hidden="1">
      <c r="A1457" s="11">
        <v>2692</v>
      </c>
      <c r="B1457" s="12" t="s">
        <v>4982</v>
      </c>
      <c r="C1457" s="12">
        <v>80006771</v>
      </c>
      <c r="D1457" s="12" t="s">
        <v>1876</v>
      </c>
      <c r="E1457" s="12" t="s">
        <v>2341</v>
      </c>
      <c r="F1457" s="12" t="s">
        <v>59</v>
      </c>
      <c r="G1457" s="12" t="s">
        <v>49</v>
      </c>
      <c r="H1457" s="13">
        <v>150000000</v>
      </c>
      <c r="I1457" s="13">
        <v>150000000</v>
      </c>
      <c r="J1457" s="14">
        <f>VLOOKUP(C1457,[1]Hoja1!$C$4:$E$2840,3,0)</f>
        <v>45237.39949074074</v>
      </c>
      <c r="K1457" s="15" t="s">
        <v>54</v>
      </c>
      <c r="L1457" s="16" t="str">
        <f>VLOOKUP(C1457,ACTAS!$D:$L,9,FALSE)</f>
        <v>ACTA 1 FEBRERO 2024</v>
      </c>
    </row>
    <row r="1458" spans="1:12" hidden="1">
      <c r="A1458" s="11">
        <v>2693</v>
      </c>
      <c r="B1458" s="12" t="s">
        <v>4983</v>
      </c>
      <c r="C1458" s="12">
        <v>79171558</v>
      </c>
      <c r="D1458" s="12" t="s">
        <v>4984</v>
      </c>
      <c r="E1458" s="12" t="s">
        <v>2341</v>
      </c>
      <c r="F1458" s="12" t="s">
        <v>59</v>
      </c>
      <c r="G1458" s="12" t="s">
        <v>44</v>
      </c>
      <c r="H1458" s="13">
        <v>47000000</v>
      </c>
      <c r="I1458" s="13">
        <v>47000000</v>
      </c>
      <c r="J1458" s="14">
        <f>VLOOKUP(C1458,[1]Hoja1!$C$4:$E$2840,3,0)</f>
        <v>45251.381909722222</v>
      </c>
      <c r="K1458" s="15" t="s">
        <v>54</v>
      </c>
      <c r="L1458" s="16" t="str">
        <f>VLOOKUP(C1458,ACTAS!$D:$L,9,FALSE)</f>
        <v>ACTA 3 MARZO 2024</v>
      </c>
    </row>
    <row r="1459" spans="1:12" hidden="1">
      <c r="A1459" s="11">
        <v>2694</v>
      </c>
      <c r="B1459" s="12" t="s">
        <v>4985</v>
      </c>
      <c r="C1459" s="12">
        <v>9497292</v>
      </c>
      <c r="D1459" s="12" t="s">
        <v>507</v>
      </c>
      <c r="E1459" s="12" t="s">
        <v>2341</v>
      </c>
      <c r="F1459" s="12" t="s">
        <v>48</v>
      </c>
      <c r="G1459" s="12" t="s">
        <v>44</v>
      </c>
      <c r="H1459" s="13">
        <v>55000000</v>
      </c>
      <c r="I1459" s="13">
        <v>55000000</v>
      </c>
      <c r="J1459" s="14">
        <f>VLOOKUP(C1459,[1]Hoja1!$C$4:$E$2840,3,0)</f>
        <v>44988.422766203701</v>
      </c>
      <c r="K1459" s="15" t="s">
        <v>45</v>
      </c>
      <c r="L1459" s="16">
        <f>VLOOKUP(C1459,ACTAS!$D:$L,9,FALSE)</f>
        <v>17</v>
      </c>
    </row>
    <row r="1460" spans="1:12" hidden="1">
      <c r="A1460" s="11">
        <v>2695</v>
      </c>
      <c r="B1460" s="12" t="s">
        <v>4986</v>
      </c>
      <c r="C1460" s="12">
        <v>79347684</v>
      </c>
      <c r="D1460" s="12" t="s">
        <v>4987</v>
      </c>
      <c r="E1460" s="12" t="s">
        <v>2341</v>
      </c>
      <c r="F1460" s="12" t="s">
        <v>59</v>
      </c>
      <c r="G1460" s="12" t="s">
        <v>44</v>
      </c>
      <c r="H1460" s="13">
        <v>150000000</v>
      </c>
      <c r="I1460" s="13">
        <v>150000000</v>
      </c>
      <c r="J1460" s="14">
        <f>VLOOKUP(C1460,[1]Hoja1!$C$4:$E$2840,3,0)</f>
        <v>45251.381944444445</v>
      </c>
      <c r="K1460" s="15" t="s">
        <v>45</v>
      </c>
      <c r="L1460" s="16">
        <f>VLOOKUP(C1460,ACTAS!$D:$L,9,FALSE)</f>
        <v>16</v>
      </c>
    </row>
    <row r="1461" spans="1:12" hidden="1">
      <c r="A1461" s="11">
        <v>2696</v>
      </c>
      <c r="B1461" s="12" t="s">
        <v>4988</v>
      </c>
      <c r="C1461" s="12">
        <v>7161107</v>
      </c>
      <c r="D1461" s="12" t="s">
        <v>4989</v>
      </c>
      <c r="E1461" s="12" t="s">
        <v>2341</v>
      </c>
      <c r="F1461" s="12" t="s">
        <v>38</v>
      </c>
      <c r="G1461" s="12" t="s">
        <v>44</v>
      </c>
      <c r="H1461" s="13">
        <v>92000000</v>
      </c>
      <c r="I1461" s="13">
        <v>92000000</v>
      </c>
      <c r="J1461" s="14">
        <f>VLOOKUP(C1461,[1]Hoja1!$C$4:$E$2840,3,0)</f>
        <v>45251.381956018522</v>
      </c>
      <c r="K1461" s="15" t="s">
        <v>45</v>
      </c>
      <c r="L1461" s="16">
        <f>VLOOKUP(C1461,ACTAS!$D:$L,9,FALSE)</f>
        <v>16</v>
      </c>
    </row>
    <row r="1462" spans="1:12" hidden="1">
      <c r="A1462" s="11">
        <v>2697</v>
      </c>
      <c r="B1462" s="12" t="s">
        <v>4990</v>
      </c>
      <c r="C1462" s="12">
        <v>19489478</v>
      </c>
      <c r="D1462" s="12" t="s">
        <v>4991</v>
      </c>
      <c r="E1462" s="12" t="s">
        <v>2341</v>
      </c>
      <c r="F1462" s="12" t="s">
        <v>38</v>
      </c>
      <c r="G1462" s="12" t="s">
        <v>44</v>
      </c>
      <c r="H1462" s="13">
        <v>15000000</v>
      </c>
      <c r="I1462" s="13">
        <v>15000000</v>
      </c>
      <c r="J1462" s="14">
        <f>VLOOKUP(C1462,[1]Hoja1!$C$4:$E$2840,3,0)</f>
        <v>45251.382060185184</v>
      </c>
      <c r="K1462" s="15" t="s">
        <v>84</v>
      </c>
      <c r="L1462" s="16" t="str">
        <f>VLOOKUP(C1462,ACTAS!$D:$L,9,FALSE)</f>
        <v>ACTA 2 MARZO 2024</v>
      </c>
    </row>
    <row r="1463" spans="1:12" hidden="1">
      <c r="A1463" s="11">
        <v>2698</v>
      </c>
      <c r="B1463" s="12" t="s">
        <v>4992</v>
      </c>
      <c r="C1463" s="12">
        <v>16368252</v>
      </c>
      <c r="D1463" s="12" t="s">
        <v>1792</v>
      </c>
      <c r="E1463" s="12" t="s">
        <v>2341</v>
      </c>
      <c r="F1463" s="12" t="s">
        <v>59</v>
      </c>
      <c r="G1463" s="12" t="s">
        <v>44</v>
      </c>
      <c r="H1463" s="13">
        <v>50000000</v>
      </c>
      <c r="I1463" s="13">
        <v>50000000</v>
      </c>
      <c r="J1463" s="14">
        <f>VLOOKUP(C1463,[1]Hoja1!$C$4:$E$2840,3,0)</f>
        <v>45237.395138888889</v>
      </c>
      <c r="K1463" s="15" t="s">
        <v>45</v>
      </c>
      <c r="L1463" s="16">
        <f>VLOOKUP(C1463,ACTAS!$D:$L,9,FALSE)</f>
        <v>16</v>
      </c>
    </row>
    <row r="1464" spans="1:12" ht="24" hidden="1">
      <c r="A1464" s="11">
        <v>2699</v>
      </c>
      <c r="B1464" s="12" t="s">
        <v>4993</v>
      </c>
      <c r="C1464" s="12">
        <v>38144839</v>
      </c>
      <c r="D1464" s="12" t="s">
        <v>1696</v>
      </c>
      <c r="E1464" s="12" t="s">
        <v>2341</v>
      </c>
      <c r="F1464" s="12" t="s">
        <v>38</v>
      </c>
      <c r="G1464" s="12" t="s">
        <v>39</v>
      </c>
      <c r="H1464" s="13">
        <v>44000000</v>
      </c>
      <c r="I1464" s="13">
        <v>44000000</v>
      </c>
      <c r="J1464" s="14">
        <f>VLOOKUP(C1464,[1]Hoja1!$C$4:$E$2840,3,0)</f>
        <v>45237.391979166663</v>
      </c>
      <c r="K1464" s="15" t="s">
        <v>40</v>
      </c>
      <c r="L1464" s="16" t="str">
        <f>VLOOKUP(C1464,ACTAS!$D:$L,9,FALSE)</f>
        <v>ACTA 1 FEBRERO 2024</v>
      </c>
    </row>
    <row r="1465" spans="1:12" ht="24" hidden="1">
      <c r="A1465" s="11">
        <v>2700</v>
      </c>
      <c r="B1465" s="12" t="s">
        <v>4994</v>
      </c>
      <c r="C1465" s="12">
        <v>80092932</v>
      </c>
      <c r="D1465" s="12" t="s">
        <v>4995</v>
      </c>
      <c r="E1465" s="12" t="s">
        <v>2341</v>
      </c>
      <c r="F1465" s="12" t="s">
        <v>59</v>
      </c>
      <c r="G1465" s="12" t="s">
        <v>49</v>
      </c>
      <c r="H1465" s="13">
        <v>50000000</v>
      </c>
      <c r="I1465" s="13">
        <v>50000000</v>
      </c>
      <c r="J1465" s="14">
        <f>VLOOKUP(C1465,[1]Hoja1!$C$4:$E$2840,3,0)</f>
        <v>45251.382256944446</v>
      </c>
      <c r="K1465" s="15" t="s">
        <v>54</v>
      </c>
      <c r="L1465" s="16" t="str">
        <f>VLOOKUP(C1465,ACTAS!$D:$L,9,FALSE)</f>
        <v>ACTA 4 ABRIL 2024</v>
      </c>
    </row>
    <row r="1466" spans="1:12" hidden="1">
      <c r="A1466" s="11">
        <v>2701</v>
      </c>
      <c r="B1466" s="12" t="s">
        <v>4996</v>
      </c>
      <c r="C1466" s="12">
        <v>1026135077</v>
      </c>
      <c r="D1466" s="12" t="s">
        <v>4997</v>
      </c>
      <c r="E1466" s="12" t="s">
        <v>2341</v>
      </c>
      <c r="F1466" s="12" t="s">
        <v>38</v>
      </c>
      <c r="G1466" s="12" t="s">
        <v>44</v>
      </c>
      <c r="H1466" s="13">
        <v>12000000</v>
      </c>
      <c r="I1466" s="13">
        <v>12000000</v>
      </c>
      <c r="J1466" s="14">
        <f>VLOOKUP(C1466,[1]Hoja1!$C$4:$E$2840,3,0)</f>
        <v>45251.382372685184</v>
      </c>
      <c r="K1466" s="15" t="s">
        <v>54</v>
      </c>
      <c r="L1466" s="16" t="str">
        <f>VLOOKUP(C1466,ACTAS!$D:$L,9,FALSE)</f>
        <v>ACTA 1 FEBRERO 2024</v>
      </c>
    </row>
    <row r="1467" spans="1:12" ht="24" hidden="1">
      <c r="A1467" s="11">
        <v>2702</v>
      </c>
      <c r="B1467" s="12" t="s">
        <v>4998</v>
      </c>
      <c r="C1467" s="12">
        <v>87573939</v>
      </c>
      <c r="D1467" s="12" t="s">
        <v>1373</v>
      </c>
      <c r="E1467" s="12" t="s">
        <v>2341</v>
      </c>
      <c r="F1467" s="12" t="s">
        <v>59</v>
      </c>
      <c r="G1467" s="12" t="s">
        <v>49</v>
      </c>
      <c r="H1467" s="13">
        <v>80000000</v>
      </c>
      <c r="I1467" s="13">
        <v>80000000</v>
      </c>
      <c r="J1467" s="14">
        <f>VLOOKUP(C1467,[1]Hoja1!$C$4:$E$2840,3,0)</f>
        <v>45222.411192129628</v>
      </c>
      <c r="K1467" s="15" t="s">
        <v>54</v>
      </c>
      <c r="L1467" s="16" t="str">
        <f>VLOOKUP(C1467,ACTAS!$D:$L,9,FALSE)</f>
        <v>ACTA 2 MARZO 2024</v>
      </c>
    </row>
    <row r="1468" spans="1:12" hidden="1">
      <c r="A1468" s="11">
        <v>2703</v>
      </c>
      <c r="B1468" s="12" t="s">
        <v>4999</v>
      </c>
      <c r="C1468" s="12">
        <v>98357364</v>
      </c>
      <c r="D1468" s="12" t="s">
        <v>5000</v>
      </c>
      <c r="E1468" s="12" t="s">
        <v>2341</v>
      </c>
      <c r="F1468" s="12" t="s">
        <v>52</v>
      </c>
      <c r="G1468" s="12" t="s">
        <v>44</v>
      </c>
      <c r="H1468" s="13">
        <v>71000000</v>
      </c>
      <c r="I1468" s="13">
        <v>71000000</v>
      </c>
      <c r="J1468" s="14">
        <f>VLOOKUP(C1468,[1]Hoja1!$C$4:$E$2840,3,0)</f>
        <v>45251.382407407407</v>
      </c>
      <c r="K1468" s="15" t="s">
        <v>45</v>
      </c>
      <c r="L1468" s="16">
        <f>VLOOKUP(C1468,ACTAS!$D:$L,9,FALSE)</f>
        <v>16</v>
      </c>
    </row>
    <row r="1469" spans="1:12" ht="24" hidden="1">
      <c r="A1469" s="11">
        <v>2704</v>
      </c>
      <c r="B1469" s="12" t="s">
        <v>5001</v>
      </c>
      <c r="C1469" s="12">
        <v>83256227</v>
      </c>
      <c r="D1469" s="12" t="s">
        <v>5002</v>
      </c>
      <c r="E1469" s="12" t="s">
        <v>2341</v>
      </c>
      <c r="F1469" s="12" t="s">
        <v>59</v>
      </c>
      <c r="G1469" s="12" t="s">
        <v>49</v>
      </c>
      <c r="H1469" s="13">
        <v>90000000</v>
      </c>
      <c r="I1469" s="13">
        <v>90000000</v>
      </c>
      <c r="J1469" s="14">
        <f>VLOOKUP(C1469,[1]Hoja1!$C$4:$E$2840,3,0)</f>
        <v>45251.382488425923</v>
      </c>
      <c r="K1469" s="15" t="s">
        <v>54</v>
      </c>
      <c r="L1469" s="16" t="str">
        <f>VLOOKUP(C1469,ACTAS!$D:$L,9,FALSE)</f>
        <v>ACTA 2 MARZO 2024</v>
      </c>
    </row>
    <row r="1470" spans="1:12" hidden="1">
      <c r="A1470" s="11">
        <v>2705</v>
      </c>
      <c r="B1470" s="12" t="s">
        <v>5003</v>
      </c>
      <c r="C1470" s="12">
        <v>1136883225</v>
      </c>
      <c r="D1470" s="12" t="s">
        <v>5004</v>
      </c>
      <c r="E1470" s="12" t="s">
        <v>2341</v>
      </c>
      <c r="F1470" s="12" t="s">
        <v>48</v>
      </c>
      <c r="G1470" s="12" t="s">
        <v>44</v>
      </c>
      <c r="H1470" s="13">
        <v>109000000</v>
      </c>
      <c r="I1470" s="13">
        <v>109000000</v>
      </c>
      <c r="J1470" s="14">
        <f>VLOOKUP(C1470,[1]Hoja1!$C$4:$E$2840,3,0)</f>
        <v>45251.382488425923</v>
      </c>
      <c r="K1470" s="15" t="s">
        <v>54</v>
      </c>
      <c r="L1470" s="16" t="str">
        <f>VLOOKUP(C1470,ACTAS!$D:$L,9,FALSE)</f>
        <v>ACTA 4 ABRIL 2024</v>
      </c>
    </row>
    <row r="1471" spans="1:12" hidden="1">
      <c r="A1471" s="11">
        <v>2706</v>
      </c>
      <c r="B1471" s="12" t="s">
        <v>5005</v>
      </c>
      <c r="C1471" s="12">
        <v>14254503</v>
      </c>
      <c r="D1471" s="12" t="s">
        <v>1352</v>
      </c>
      <c r="E1471" s="12" t="s">
        <v>2341</v>
      </c>
      <c r="F1471" s="12" t="s">
        <v>38</v>
      </c>
      <c r="G1471" s="12" t="s">
        <v>44</v>
      </c>
      <c r="H1471" s="13">
        <v>50000000</v>
      </c>
      <c r="I1471" s="13">
        <v>50000000</v>
      </c>
      <c r="J1471" s="14">
        <f>VLOOKUP(C1471,[1]Hoja1!$C$4:$E$2840,3,0)</f>
        <v>45222.408587962964</v>
      </c>
      <c r="K1471" s="15" t="s">
        <v>54</v>
      </c>
      <c r="L1471" s="16" t="str">
        <f>VLOOKUP(C1471,ACTAS!$D:$L,9,FALSE)</f>
        <v>ACTA 2 MARZO 2024</v>
      </c>
    </row>
    <row r="1472" spans="1:12" ht="24" hidden="1">
      <c r="A1472" s="11">
        <v>2707</v>
      </c>
      <c r="B1472" s="12" t="s">
        <v>5006</v>
      </c>
      <c r="C1472" s="12">
        <v>79749688</v>
      </c>
      <c r="D1472" s="12" t="s">
        <v>5007</v>
      </c>
      <c r="E1472" s="12" t="s">
        <v>2341</v>
      </c>
      <c r="F1472" s="12" t="s">
        <v>59</v>
      </c>
      <c r="G1472" s="12" t="s">
        <v>49</v>
      </c>
      <c r="H1472" s="13">
        <v>150000000</v>
      </c>
      <c r="I1472" s="13">
        <v>150000000</v>
      </c>
      <c r="J1472" s="14">
        <f>VLOOKUP(C1472,[1]Hoja1!$C$4:$E$2840,3,0)</f>
        <v>45251.382557870369</v>
      </c>
      <c r="K1472" s="15" t="s">
        <v>54</v>
      </c>
      <c r="L1472" s="16" t="str">
        <f>VLOOKUP(C1472,ACTAS!$D:$L,9,FALSE)</f>
        <v>ACTA 4 ABRIL 2024</v>
      </c>
    </row>
    <row r="1473" spans="1:12" hidden="1">
      <c r="A1473" s="11">
        <v>2708</v>
      </c>
      <c r="B1473" s="12" t="s">
        <v>5008</v>
      </c>
      <c r="C1473" s="12">
        <v>7169396</v>
      </c>
      <c r="D1473" s="12" t="s">
        <v>5009</v>
      </c>
      <c r="E1473" s="12" t="s">
        <v>2341</v>
      </c>
      <c r="F1473" s="12" t="s">
        <v>38</v>
      </c>
      <c r="G1473" s="12" t="s">
        <v>44</v>
      </c>
      <c r="H1473" s="13">
        <v>43000000</v>
      </c>
      <c r="I1473" s="13">
        <v>43000000</v>
      </c>
      <c r="J1473" s="14">
        <f>VLOOKUP(C1473,[1]Hoja1!$C$4:$E$2840,3,0)</f>
        <v>45251.382569444446</v>
      </c>
      <c r="K1473" s="15" t="s">
        <v>45</v>
      </c>
      <c r="L1473" s="16">
        <f>VLOOKUP(C1473,ACTAS!$D:$L,9,FALSE)</f>
        <v>16</v>
      </c>
    </row>
    <row r="1474" spans="1:12" ht="24" hidden="1">
      <c r="A1474" s="11">
        <v>2709</v>
      </c>
      <c r="B1474" s="12" t="s">
        <v>5010</v>
      </c>
      <c r="C1474" s="12">
        <v>93135756</v>
      </c>
      <c r="D1474" s="12" t="s">
        <v>1906</v>
      </c>
      <c r="E1474" s="12" t="s">
        <v>2341</v>
      </c>
      <c r="F1474" s="12" t="s">
        <v>59</v>
      </c>
      <c r="G1474" s="12" t="s">
        <v>49</v>
      </c>
      <c r="H1474" s="13">
        <v>90000000</v>
      </c>
      <c r="I1474" s="13">
        <v>90000000</v>
      </c>
      <c r="J1474" s="14">
        <f>VLOOKUP(C1474,[1]Hoja1!$C$4:$E$2840,3,0)</f>
        <v>45237.400983796295</v>
      </c>
      <c r="K1474" s="15" t="s">
        <v>54</v>
      </c>
      <c r="L1474" s="16" t="str">
        <f>VLOOKUP(C1474,ACTAS!$D:$L,9,FALSE)</f>
        <v>ACTA 2 MARZO 2024</v>
      </c>
    </row>
    <row r="1475" spans="1:12" hidden="1">
      <c r="A1475" s="11">
        <v>2710</v>
      </c>
      <c r="B1475" s="12" t="s">
        <v>5011</v>
      </c>
      <c r="C1475" s="12">
        <v>10279432</v>
      </c>
      <c r="D1475" s="12" t="s">
        <v>5012</v>
      </c>
      <c r="E1475" s="12" t="s">
        <v>2341</v>
      </c>
      <c r="F1475" s="12" t="s">
        <v>130</v>
      </c>
      <c r="G1475" s="12" t="s">
        <v>44</v>
      </c>
      <c r="H1475" s="13">
        <v>150000000</v>
      </c>
      <c r="I1475" s="13">
        <v>150000000</v>
      </c>
      <c r="J1475" s="14">
        <f>VLOOKUP(C1475,[1]Hoja1!$C$4:$E$2840,3,0)</f>
        <v>45251.382731481484</v>
      </c>
      <c r="K1475" s="15" t="s">
        <v>45</v>
      </c>
      <c r="L1475" s="16" t="str">
        <f>VLOOKUP(C1475,ACTAS!$D:$L,9,FALSE)</f>
        <v>ACTA 3 MARZO 2024</v>
      </c>
    </row>
    <row r="1476" spans="1:12" hidden="1">
      <c r="A1476" s="11">
        <v>2711</v>
      </c>
      <c r="B1476" s="12" t="s">
        <v>5013</v>
      </c>
      <c r="C1476" s="12">
        <v>13073571</v>
      </c>
      <c r="D1476" s="12" t="s">
        <v>1110</v>
      </c>
      <c r="E1476" s="12" t="s">
        <v>2341</v>
      </c>
      <c r="F1476" s="12" t="s">
        <v>59</v>
      </c>
      <c r="G1476" s="12" t="s">
        <v>44</v>
      </c>
      <c r="H1476" s="13">
        <v>40000000</v>
      </c>
      <c r="I1476" s="13">
        <v>40000000</v>
      </c>
      <c r="J1476" s="14">
        <f>VLOOKUP(C1476,[1]Hoja1!$C$4:$E$2840,3,0)</f>
        <v>45078.416875000003</v>
      </c>
      <c r="K1476" s="15" t="s">
        <v>45</v>
      </c>
      <c r="L1476" s="16">
        <f>VLOOKUP(C1476,ACTAS!$D:$L,9,FALSE)</f>
        <v>17</v>
      </c>
    </row>
    <row r="1477" spans="1:12" hidden="1">
      <c r="A1477" s="11">
        <v>2712</v>
      </c>
      <c r="B1477" s="12" t="s">
        <v>5014</v>
      </c>
      <c r="C1477" s="12">
        <v>39570193</v>
      </c>
      <c r="D1477" s="12" t="s">
        <v>5015</v>
      </c>
      <c r="E1477" s="12" t="s">
        <v>2341</v>
      </c>
      <c r="F1477" s="12" t="s">
        <v>48</v>
      </c>
      <c r="G1477" s="12" t="s">
        <v>44</v>
      </c>
      <c r="H1477" s="13">
        <v>40000000</v>
      </c>
      <c r="I1477" s="13">
        <v>40000000</v>
      </c>
      <c r="J1477" s="14">
        <f>VLOOKUP(C1477,[1]Hoja1!$C$4:$E$2840,3,0)</f>
        <v>45251.382905092592</v>
      </c>
      <c r="K1477" s="15" t="s">
        <v>45</v>
      </c>
      <c r="L1477" s="16">
        <f>VLOOKUP(C1477,ACTAS!$D:$L,9,FALSE)</f>
        <v>16</v>
      </c>
    </row>
    <row r="1478" spans="1:12" hidden="1">
      <c r="A1478" s="11">
        <v>2713</v>
      </c>
      <c r="B1478" s="12" t="s">
        <v>5016</v>
      </c>
      <c r="C1478" s="12">
        <v>79537631</v>
      </c>
      <c r="D1478" s="12" t="s">
        <v>5017</v>
      </c>
      <c r="E1478" s="12" t="s">
        <v>2341</v>
      </c>
      <c r="F1478" s="12" t="s">
        <v>38</v>
      </c>
      <c r="G1478" s="12" t="s">
        <v>44</v>
      </c>
      <c r="H1478" s="13">
        <v>100000000</v>
      </c>
      <c r="I1478" s="13">
        <v>100000000</v>
      </c>
      <c r="J1478" s="14">
        <f>VLOOKUP(C1478,[1]Hoja1!$C$4:$E$2840,3,0)</f>
        <v>45251.382916666669</v>
      </c>
      <c r="K1478" s="15" t="s">
        <v>45</v>
      </c>
      <c r="L1478" s="16">
        <f>VLOOKUP(C1478,ACTAS!$D:$L,9,FALSE)</f>
        <v>16</v>
      </c>
    </row>
    <row r="1479" spans="1:12" hidden="1">
      <c r="A1479" s="11">
        <v>2714</v>
      </c>
      <c r="B1479" s="12" t="s">
        <v>5018</v>
      </c>
      <c r="C1479" s="12">
        <v>7320494</v>
      </c>
      <c r="D1479" s="12" t="s">
        <v>5019</v>
      </c>
      <c r="E1479" s="12" t="s">
        <v>2341</v>
      </c>
      <c r="F1479" s="12" t="s">
        <v>59</v>
      </c>
      <c r="G1479" s="12" t="s">
        <v>44</v>
      </c>
      <c r="H1479" s="13">
        <v>97000000</v>
      </c>
      <c r="I1479" s="13">
        <v>97000000</v>
      </c>
      <c r="J1479" s="14">
        <f>VLOOKUP(C1479,[1]Hoja1!$C$4:$E$2840,3,0)</f>
        <v>45251.382951388892</v>
      </c>
      <c r="K1479" s="15" t="s">
        <v>54</v>
      </c>
      <c r="L1479" s="16" t="str">
        <f>VLOOKUP(C1479,ACTAS!$D:$L,9,FALSE)</f>
        <v>ACTA 1 FEBRERO 2024</v>
      </c>
    </row>
    <row r="1480" spans="1:12" hidden="1">
      <c r="A1480" s="11">
        <v>2715</v>
      </c>
      <c r="B1480" s="12" t="s">
        <v>5020</v>
      </c>
      <c r="C1480" s="12">
        <v>82363095</v>
      </c>
      <c r="D1480" s="12" t="s">
        <v>5021</v>
      </c>
      <c r="E1480" s="12" t="s">
        <v>2341</v>
      </c>
      <c r="F1480" s="12" t="s">
        <v>59</v>
      </c>
      <c r="G1480" s="12" t="s">
        <v>44</v>
      </c>
      <c r="H1480" s="13">
        <v>82000000</v>
      </c>
      <c r="I1480" s="13">
        <v>82000000</v>
      </c>
      <c r="J1480" s="14">
        <f>VLOOKUP(C1480,[1]Hoja1!$C$4:$E$2840,3,0)</f>
        <v>45251.382962962962</v>
      </c>
      <c r="K1480" s="15" t="s">
        <v>54</v>
      </c>
      <c r="L1480" s="16">
        <f>VLOOKUP(C1480,ACTAS!$D:$L,9,FALSE)</f>
        <v>16</v>
      </c>
    </row>
    <row r="1481" spans="1:12" ht="24" hidden="1">
      <c r="A1481" s="11">
        <v>2716</v>
      </c>
      <c r="B1481" s="12" t="s">
        <v>5022</v>
      </c>
      <c r="C1481" s="12">
        <v>12209583</v>
      </c>
      <c r="D1481" s="12" t="s">
        <v>1289</v>
      </c>
      <c r="E1481" s="12" t="s">
        <v>2341</v>
      </c>
      <c r="F1481" s="12" t="s">
        <v>59</v>
      </c>
      <c r="G1481" s="12" t="s">
        <v>49</v>
      </c>
      <c r="H1481" s="13">
        <v>68000000</v>
      </c>
      <c r="I1481" s="13">
        <v>68000000</v>
      </c>
      <c r="J1481" s="14">
        <f>VLOOKUP(C1481,[1]Hoja1!$C$4:$E$2840,3,0)</f>
        <v>45222.396678240744</v>
      </c>
      <c r="K1481" s="15" t="s">
        <v>54</v>
      </c>
      <c r="L1481" s="16" t="str">
        <f>VLOOKUP(C1481,ACTAS!$D:$L,9,FALSE)</f>
        <v>ACTA 3 MARZO 2024</v>
      </c>
    </row>
    <row r="1482" spans="1:12" ht="24" hidden="1">
      <c r="A1482" s="11">
        <v>2717</v>
      </c>
      <c r="B1482" s="12" t="s">
        <v>5023</v>
      </c>
      <c r="C1482" s="12">
        <v>79815105</v>
      </c>
      <c r="D1482" s="12" t="s">
        <v>5024</v>
      </c>
      <c r="E1482" s="12" t="s">
        <v>2341</v>
      </c>
      <c r="F1482" s="12" t="s">
        <v>52</v>
      </c>
      <c r="G1482" s="12" t="s">
        <v>49</v>
      </c>
      <c r="H1482" s="13">
        <v>60000000</v>
      </c>
      <c r="I1482" s="13">
        <v>60000000</v>
      </c>
      <c r="J1482" s="14">
        <f>VLOOKUP(C1482,[1]Hoja1!$C$4:$E$2840,3,0)</f>
        <v>45251.383067129631</v>
      </c>
      <c r="K1482" s="15" t="s">
        <v>54</v>
      </c>
      <c r="L1482" s="16" t="str">
        <f>VLOOKUP(C1482,ACTAS!$D:$L,9,FALSE)</f>
        <v>ACTA 2 MARZO 2024</v>
      </c>
    </row>
    <row r="1483" spans="1:12" hidden="1">
      <c r="A1483" s="11">
        <v>2718</v>
      </c>
      <c r="B1483" s="12" t="s">
        <v>5025</v>
      </c>
      <c r="C1483" s="12">
        <v>18600585</v>
      </c>
      <c r="D1483" s="12" t="s">
        <v>1677</v>
      </c>
      <c r="E1483" s="12" t="s">
        <v>2341</v>
      </c>
      <c r="F1483" s="12" t="s">
        <v>59</v>
      </c>
      <c r="G1483" s="12" t="s">
        <v>44</v>
      </c>
      <c r="H1483" s="13">
        <v>70000000</v>
      </c>
      <c r="I1483" s="13">
        <v>70000000</v>
      </c>
      <c r="J1483" s="14">
        <f>VLOOKUP(C1483,[1]Hoja1!$C$4:$E$2840,3,0)</f>
        <v>45237.391388888886</v>
      </c>
      <c r="K1483" s="15" t="s">
        <v>45</v>
      </c>
      <c r="L1483" s="16">
        <f>VLOOKUP(C1483,ACTAS!$D:$L,9,FALSE)</f>
        <v>17</v>
      </c>
    </row>
    <row r="1484" spans="1:12" hidden="1">
      <c r="A1484" s="11">
        <v>2719</v>
      </c>
      <c r="B1484" s="12" t="s">
        <v>5026</v>
      </c>
      <c r="C1484" s="12">
        <v>41632929</v>
      </c>
      <c r="D1484" s="12" t="s">
        <v>5027</v>
      </c>
      <c r="E1484" s="12" t="s">
        <v>2341</v>
      </c>
      <c r="F1484" s="12" t="s">
        <v>130</v>
      </c>
      <c r="G1484" s="12" t="s">
        <v>44</v>
      </c>
      <c r="H1484" s="13">
        <v>20000000</v>
      </c>
      <c r="I1484" s="13">
        <v>20000000</v>
      </c>
      <c r="J1484" s="14">
        <f>VLOOKUP(C1484,[1]Hoja1!$C$4:$E$2840,3,0)</f>
        <v>45251.383263888885</v>
      </c>
      <c r="K1484" s="15" t="s">
        <v>84</v>
      </c>
      <c r="L1484" s="16" t="str">
        <f>VLOOKUP(C1484,ACTAS!$D:$L,9,FALSE)</f>
        <v>ACTA 3 MARZO 2024</v>
      </c>
    </row>
    <row r="1485" spans="1:12" hidden="1">
      <c r="A1485" s="11">
        <v>2720</v>
      </c>
      <c r="B1485" s="12" t="s">
        <v>5028</v>
      </c>
      <c r="C1485" s="12">
        <v>1108832513</v>
      </c>
      <c r="D1485" s="12" t="s">
        <v>5029</v>
      </c>
      <c r="E1485" s="12" t="s">
        <v>2341</v>
      </c>
      <c r="F1485" s="12" t="s">
        <v>59</v>
      </c>
      <c r="G1485" s="12" t="s">
        <v>44</v>
      </c>
      <c r="H1485" s="13">
        <v>58000000</v>
      </c>
      <c r="I1485" s="13">
        <v>58000000</v>
      </c>
      <c r="J1485" s="14">
        <f>VLOOKUP(C1485,[1]Hoja1!$C$4:$E$2840,3,0)</f>
        <v>45251.383275462962</v>
      </c>
      <c r="K1485" s="15" t="s">
        <v>54</v>
      </c>
      <c r="L1485" s="16" t="str">
        <f>VLOOKUP(C1485,ACTAS!$D:$L,9,FALSE)</f>
        <v>ACTA 1 FEBRERO 2024</v>
      </c>
    </row>
    <row r="1486" spans="1:12" hidden="1">
      <c r="A1486" s="11">
        <v>2721</v>
      </c>
      <c r="B1486" s="12" t="s">
        <v>5030</v>
      </c>
      <c r="C1486" s="12">
        <v>19326843</v>
      </c>
      <c r="D1486" s="12" t="s">
        <v>5031</v>
      </c>
      <c r="E1486" s="12" t="s">
        <v>2341</v>
      </c>
      <c r="F1486" s="12" t="s">
        <v>59</v>
      </c>
      <c r="G1486" s="12" t="s">
        <v>44</v>
      </c>
      <c r="H1486" s="13">
        <v>120000000</v>
      </c>
      <c r="I1486" s="13">
        <v>120000000</v>
      </c>
      <c r="J1486" s="14">
        <f>VLOOKUP(C1486,[1]Hoja1!$C$4:$E$2840,3,0)</f>
        <v>45251.383368055554</v>
      </c>
      <c r="K1486" s="15" t="s">
        <v>45</v>
      </c>
      <c r="L1486" s="16">
        <f>VLOOKUP(C1486,ACTAS!$D:$L,9,FALSE)</f>
        <v>16</v>
      </c>
    </row>
    <row r="1487" spans="1:12" hidden="1">
      <c r="A1487" s="11">
        <v>2722</v>
      </c>
      <c r="B1487" s="12" t="s">
        <v>5032</v>
      </c>
      <c r="C1487" s="12">
        <v>79454894</v>
      </c>
      <c r="D1487" s="12" t="s">
        <v>1108</v>
      </c>
      <c r="E1487" s="12" t="s">
        <v>2341</v>
      </c>
      <c r="F1487" s="12" t="s">
        <v>59</v>
      </c>
      <c r="G1487" s="12" t="s">
        <v>44</v>
      </c>
      <c r="H1487" s="13">
        <v>50000000</v>
      </c>
      <c r="I1487" s="13">
        <v>50000000</v>
      </c>
      <c r="J1487" s="14">
        <f>VLOOKUP(C1487,[1]Hoja1!$C$4:$E$2840,3,0)</f>
        <v>45078.416400462964</v>
      </c>
      <c r="K1487" s="15" t="s">
        <v>45</v>
      </c>
      <c r="L1487" s="16">
        <f>VLOOKUP(C1487,ACTAS!$D:$L,9,FALSE)</f>
        <v>17</v>
      </c>
    </row>
    <row r="1488" spans="1:12" hidden="1">
      <c r="A1488" s="11">
        <v>2723</v>
      </c>
      <c r="B1488" s="12" t="s">
        <v>5033</v>
      </c>
      <c r="C1488" s="12">
        <v>1018403354</v>
      </c>
      <c r="D1488" s="12" t="s">
        <v>5034</v>
      </c>
      <c r="E1488" s="12" t="s">
        <v>2341</v>
      </c>
      <c r="F1488" s="12" t="s">
        <v>59</v>
      </c>
      <c r="G1488" s="12" t="s">
        <v>44</v>
      </c>
      <c r="H1488" s="13">
        <v>90000000</v>
      </c>
      <c r="I1488" s="13">
        <v>90000000</v>
      </c>
      <c r="J1488" s="14">
        <f>VLOOKUP(C1488,[1]Hoja1!$C$4:$E$2840,3,0)</f>
        <v>45251.383402777778</v>
      </c>
      <c r="K1488" s="15" t="s">
        <v>54</v>
      </c>
      <c r="L1488" s="16" t="str">
        <f>VLOOKUP(C1488,ACTAS!$D:$L,9,FALSE)</f>
        <v>ACTA 1 FEBRERO 2024</v>
      </c>
    </row>
    <row r="1489" spans="1:12" hidden="1">
      <c r="A1489" s="11">
        <v>2724</v>
      </c>
      <c r="B1489" s="12" t="s">
        <v>5035</v>
      </c>
      <c r="C1489" s="12">
        <v>24627681</v>
      </c>
      <c r="D1489" s="12" t="s">
        <v>5036</v>
      </c>
      <c r="E1489" s="12" t="s">
        <v>2341</v>
      </c>
      <c r="F1489" s="12" t="s">
        <v>59</v>
      </c>
      <c r="G1489" s="12" t="s">
        <v>44</v>
      </c>
      <c r="H1489" s="13">
        <v>40000000</v>
      </c>
      <c r="I1489" s="13">
        <v>40000000</v>
      </c>
      <c r="J1489" s="14">
        <f>VLOOKUP(C1489,[1]Hoja1!$C$4:$E$2840,3,0)</f>
        <v>45251.383402777778</v>
      </c>
      <c r="K1489" s="15" t="s">
        <v>45</v>
      </c>
      <c r="L1489" s="16">
        <f>VLOOKUP(C1489,ACTAS!$D:$L,9,FALSE)</f>
        <v>16</v>
      </c>
    </row>
    <row r="1490" spans="1:12" ht="24" hidden="1">
      <c r="A1490" s="11">
        <v>2725</v>
      </c>
      <c r="B1490" s="12" t="s">
        <v>5037</v>
      </c>
      <c r="C1490" s="12">
        <v>79995697</v>
      </c>
      <c r="D1490" s="12" t="s">
        <v>5038</v>
      </c>
      <c r="E1490" s="12" t="s">
        <v>2341</v>
      </c>
      <c r="F1490" s="12" t="s">
        <v>59</v>
      </c>
      <c r="G1490" s="12" t="s">
        <v>49</v>
      </c>
      <c r="H1490" s="13">
        <v>26000000</v>
      </c>
      <c r="I1490" s="13">
        <v>26000000</v>
      </c>
      <c r="J1490" s="14">
        <f>VLOOKUP(C1490,[1]Hoja1!$C$4:$E$2840,3,0)</f>
        <v>45251.383449074077</v>
      </c>
      <c r="K1490" s="15" t="s">
        <v>54</v>
      </c>
      <c r="L1490" s="16" t="str">
        <f>VLOOKUP(C1490,ACTAS!$D:$L,9,FALSE)</f>
        <v>ACTA 2 MARZO 2024</v>
      </c>
    </row>
    <row r="1491" spans="1:12" hidden="1">
      <c r="A1491" s="11">
        <v>2726</v>
      </c>
      <c r="B1491" s="12" t="s">
        <v>5039</v>
      </c>
      <c r="C1491" s="12">
        <v>39746473</v>
      </c>
      <c r="D1491" s="12" t="s">
        <v>5040</v>
      </c>
      <c r="E1491" s="12" t="s">
        <v>2341</v>
      </c>
      <c r="F1491" s="12" t="s">
        <v>38</v>
      </c>
      <c r="G1491" s="12" t="s">
        <v>44</v>
      </c>
      <c r="H1491" s="13">
        <v>54000000</v>
      </c>
      <c r="I1491" s="13">
        <v>54000000</v>
      </c>
      <c r="J1491" s="14">
        <f>VLOOKUP(C1491,[1]Hoja1!$C$4:$E$2840,3,0)</f>
        <v>45251.383553240739</v>
      </c>
      <c r="K1491" s="15" t="s">
        <v>84</v>
      </c>
      <c r="L1491" s="16" t="str">
        <f>VLOOKUP(C1491,ACTAS!$D:$L,9,FALSE)</f>
        <v>ACTA 2 MARZO 2024</v>
      </c>
    </row>
    <row r="1492" spans="1:12" hidden="1">
      <c r="A1492" s="11">
        <v>2727</v>
      </c>
      <c r="B1492" s="12" t="s">
        <v>5041</v>
      </c>
      <c r="C1492" s="12">
        <v>98382776</v>
      </c>
      <c r="D1492" s="12" t="s">
        <v>894</v>
      </c>
      <c r="E1492" s="12" t="s">
        <v>2341</v>
      </c>
      <c r="F1492" s="12" t="s">
        <v>48</v>
      </c>
      <c r="G1492" s="12" t="s">
        <v>44</v>
      </c>
      <c r="H1492" s="13">
        <v>50000000</v>
      </c>
      <c r="I1492" s="13">
        <v>50000000</v>
      </c>
      <c r="J1492" s="14">
        <f>VLOOKUP(C1492,[1]Hoja1!$C$4:$E$2840,3,0)</f>
        <v>45078.374849537038</v>
      </c>
      <c r="K1492" s="15" t="s">
        <v>45</v>
      </c>
      <c r="L1492" s="16">
        <f>VLOOKUP(C1492,ACTAS!$D:$L,9,FALSE)</f>
        <v>16</v>
      </c>
    </row>
    <row r="1493" spans="1:12" ht="24" hidden="1">
      <c r="A1493" s="11">
        <v>2728</v>
      </c>
      <c r="B1493" s="12" t="s">
        <v>5042</v>
      </c>
      <c r="C1493" s="12">
        <v>79739658</v>
      </c>
      <c r="D1493" s="12" t="s">
        <v>5043</v>
      </c>
      <c r="E1493" s="12" t="s">
        <v>2341</v>
      </c>
      <c r="F1493" s="12" t="s">
        <v>38</v>
      </c>
      <c r="G1493" s="12" t="s">
        <v>49</v>
      </c>
      <c r="H1493" s="13">
        <v>87000000</v>
      </c>
      <c r="I1493" s="13">
        <v>87000000</v>
      </c>
      <c r="J1493" s="14">
        <f>VLOOKUP(C1493,[1]Hoja1!$C$4:$E$2840,3,0)</f>
        <v>45251.383634259262</v>
      </c>
      <c r="K1493" s="15" t="s">
        <v>54</v>
      </c>
      <c r="L1493" s="16">
        <f>VLOOKUP(C1493,ACTAS!$D:$L,9,FALSE)</f>
        <v>16</v>
      </c>
    </row>
    <row r="1494" spans="1:12" hidden="1">
      <c r="A1494" s="11">
        <v>2729</v>
      </c>
      <c r="B1494" s="12" t="s">
        <v>5044</v>
      </c>
      <c r="C1494" s="12">
        <v>65715762</v>
      </c>
      <c r="D1494" s="12" t="s">
        <v>1692</v>
      </c>
      <c r="E1494" s="12" t="s">
        <v>2341</v>
      </c>
      <c r="F1494" s="12" t="s">
        <v>52</v>
      </c>
      <c r="G1494" s="12" t="s">
        <v>44</v>
      </c>
      <c r="H1494" s="13">
        <v>47000000</v>
      </c>
      <c r="I1494" s="13">
        <v>47000000</v>
      </c>
      <c r="J1494" s="14">
        <f>VLOOKUP(C1494,[1]Hoja1!$C$4:$E$2840,3,0)</f>
        <v>45237.391770833332</v>
      </c>
      <c r="K1494" s="15" t="s">
        <v>45</v>
      </c>
      <c r="L1494" s="16">
        <f>VLOOKUP(C1494,ACTAS!$D:$L,9,FALSE)</f>
        <v>16</v>
      </c>
    </row>
    <row r="1495" spans="1:12" ht="24" hidden="1">
      <c r="A1495" s="11">
        <v>2730</v>
      </c>
      <c r="B1495" s="12" t="s">
        <v>5045</v>
      </c>
      <c r="C1495" s="12">
        <v>9399623</v>
      </c>
      <c r="D1495" s="12" t="s">
        <v>5046</v>
      </c>
      <c r="E1495" s="12" t="s">
        <v>2341</v>
      </c>
      <c r="F1495" s="12" t="s">
        <v>73</v>
      </c>
      <c r="G1495" s="12" t="s">
        <v>49</v>
      </c>
      <c r="H1495" s="13">
        <v>11000000</v>
      </c>
      <c r="I1495" s="13">
        <v>11000000</v>
      </c>
      <c r="J1495" s="14">
        <f>VLOOKUP(C1495,[1]Hoja1!$C$4:$E$2840,3,0)</f>
        <v>45251.383680555555</v>
      </c>
      <c r="K1495" s="15" t="s">
        <v>54</v>
      </c>
      <c r="L1495" s="16" t="str">
        <f>VLOOKUP(C1495,ACTAS!$D:$L,9,FALSE)</f>
        <v>ACTA 2 MARZO 2024</v>
      </c>
    </row>
    <row r="1496" spans="1:12" hidden="1">
      <c r="A1496" s="11">
        <v>2731</v>
      </c>
      <c r="B1496" s="12" t="s">
        <v>5047</v>
      </c>
      <c r="C1496" s="12">
        <v>19333793</v>
      </c>
      <c r="D1496" s="12" t="s">
        <v>865</v>
      </c>
      <c r="E1496" s="12" t="s">
        <v>2341</v>
      </c>
      <c r="F1496" s="12" t="s">
        <v>52</v>
      </c>
      <c r="G1496" s="12" t="s">
        <v>44</v>
      </c>
      <c r="H1496" s="13">
        <v>150000000</v>
      </c>
      <c r="I1496" s="13">
        <v>150000000</v>
      </c>
      <c r="J1496" s="14">
        <f>VLOOKUP(C1496,[1]Hoja1!$C$4:$E$2840,3,0)</f>
        <v>45078.370613425926</v>
      </c>
      <c r="K1496" s="15" t="s">
        <v>45</v>
      </c>
      <c r="L1496" s="16">
        <f>VLOOKUP(C1496,ACTAS!$D:$L,9,FALSE)</f>
        <v>16</v>
      </c>
    </row>
    <row r="1497" spans="1:12" hidden="1">
      <c r="A1497" s="11">
        <v>2732</v>
      </c>
      <c r="B1497" s="12" t="s">
        <v>5048</v>
      </c>
      <c r="C1497" s="12">
        <v>12279657</v>
      </c>
      <c r="D1497" s="12" t="s">
        <v>2116</v>
      </c>
      <c r="E1497" s="12" t="s">
        <v>2341</v>
      </c>
      <c r="F1497" s="12" t="s">
        <v>48</v>
      </c>
      <c r="G1497" s="12" t="s">
        <v>44</v>
      </c>
      <c r="H1497" s="13">
        <v>35000000</v>
      </c>
      <c r="I1497" s="13">
        <v>35000000</v>
      </c>
      <c r="J1497" s="14">
        <f>VLOOKUP(C1497,[1]Hoja1!$C$4:$E$2840,3,0)</f>
        <v>45237.528449074074</v>
      </c>
      <c r="K1497" s="15" t="s">
        <v>45</v>
      </c>
      <c r="L1497" s="16">
        <f>VLOOKUP(C1497,ACTAS!$D:$L,9,FALSE)</f>
        <v>16</v>
      </c>
    </row>
    <row r="1498" spans="1:12" hidden="1">
      <c r="A1498" s="11">
        <v>2733</v>
      </c>
      <c r="B1498" s="12" t="s">
        <v>5049</v>
      </c>
      <c r="C1498" s="12">
        <v>80926994</v>
      </c>
      <c r="D1498" s="12" t="s">
        <v>1687</v>
      </c>
      <c r="E1498" s="12" t="s">
        <v>2341</v>
      </c>
      <c r="F1498" s="12" t="s">
        <v>48</v>
      </c>
      <c r="G1498" s="12" t="s">
        <v>44</v>
      </c>
      <c r="H1498" s="13">
        <v>28000000</v>
      </c>
      <c r="I1498" s="13">
        <v>28000000</v>
      </c>
      <c r="J1498" s="14">
        <f>VLOOKUP(C1498,[1]Hoja1!$C$4:$E$2840,3,0)</f>
        <v>45237.391689814816</v>
      </c>
      <c r="K1498" s="15" t="s">
        <v>54</v>
      </c>
      <c r="L1498" s="16" t="str">
        <f>VLOOKUP(C1498,ACTAS!$D:$L,9,FALSE)</f>
        <v>ACTA 4 ABRIL 2024</v>
      </c>
    </row>
    <row r="1499" spans="1:12" hidden="1">
      <c r="A1499" s="11">
        <v>2734</v>
      </c>
      <c r="B1499" s="12" t="s">
        <v>5050</v>
      </c>
      <c r="C1499" s="12">
        <v>19159295</v>
      </c>
      <c r="D1499" s="12" t="s">
        <v>5051</v>
      </c>
      <c r="E1499" s="12" t="s">
        <v>2341</v>
      </c>
      <c r="F1499" s="12" t="s">
        <v>48</v>
      </c>
      <c r="G1499" s="12" t="s">
        <v>44</v>
      </c>
      <c r="H1499" s="13">
        <v>150000000</v>
      </c>
      <c r="I1499" s="13">
        <v>150000000</v>
      </c>
      <c r="J1499" s="14">
        <f>VLOOKUP(C1499,[1]Hoja1!$C$4:$E$2840,3,0)</f>
        <v>45251.383750000001</v>
      </c>
      <c r="K1499" s="15" t="s">
        <v>45</v>
      </c>
      <c r="L1499" s="16">
        <f>VLOOKUP(C1499,ACTAS!$D:$L,9,FALSE)</f>
        <v>16</v>
      </c>
    </row>
    <row r="1500" spans="1:12" hidden="1">
      <c r="A1500" s="11">
        <v>2735</v>
      </c>
      <c r="B1500" s="12" t="s">
        <v>5052</v>
      </c>
      <c r="C1500" s="12">
        <v>1033691521</v>
      </c>
      <c r="D1500" s="12" t="s">
        <v>5053</v>
      </c>
      <c r="E1500" s="12" t="s">
        <v>2341</v>
      </c>
      <c r="F1500" s="12" t="s">
        <v>38</v>
      </c>
      <c r="G1500" s="12" t="s">
        <v>44</v>
      </c>
      <c r="H1500" s="13">
        <v>50000000</v>
      </c>
      <c r="I1500" s="13">
        <v>50000000</v>
      </c>
      <c r="J1500" s="14">
        <f>VLOOKUP(C1500,[1]Hoja1!$C$4:$E$2840,3,0)</f>
        <v>45251.38386574074</v>
      </c>
      <c r="K1500" s="15" t="s">
        <v>54</v>
      </c>
      <c r="L1500" s="16" t="str">
        <f>VLOOKUP(C1500,ACTAS!$D:$L,9,FALSE)</f>
        <v>ACTA 1 FEBRERO 2024</v>
      </c>
    </row>
    <row r="1501" spans="1:12" hidden="1">
      <c r="A1501" s="11">
        <v>2736</v>
      </c>
      <c r="B1501" s="12" t="s">
        <v>5054</v>
      </c>
      <c r="C1501" s="12">
        <v>1061732176</v>
      </c>
      <c r="D1501" s="12" t="s">
        <v>5055</v>
      </c>
      <c r="E1501" s="12" t="s">
        <v>2341</v>
      </c>
      <c r="F1501" s="12" t="s">
        <v>38</v>
      </c>
      <c r="G1501" s="12" t="s">
        <v>44</v>
      </c>
      <c r="H1501" s="13">
        <v>58000000</v>
      </c>
      <c r="I1501" s="13">
        <v>58000000</v>
      </c>
      <c r="J1501" s="14">
        <f>VLOOKUP(C1501,[1]Hoja1!$C$4:$E$2840,3,0)</f>
        <v>45251.38386574074</v>
      </c>
      <c r="K1501" s="15" t="s">
        <v>54</v>
      </c>
      <c r="L1501" s="16" t="str">
        <f>VLOOKUP(C1501,ACTAS!$D:$L,9,FALSE)</f>
        <v>ACTA 1 FEBRERO 2024</v>
      </c>
    </row>
    <row r="1502" spans="1:12" hidden="1">
      <c r="A1502" s="11">
        <v>2737</v>
      </c>
      <c r="B1502" s="12" t="s">
        <v>5056</v>
      </c>
      <c r="C1502" s="12">
        <v>19126977</v>
      </c>
      <c r="D1502" s="12" t="s">
        <v>1303</v>
      </c>
      <c r="E1502" s="12" t="s">
        <v>2341</v>
      </c>
      <c r="F1502" s="12" t="s">
        <v>48</v>
      </c>
      <c r="G1502" s="12" t="s">
        <v>44</v>
      </c>
      <c r="H1502" s="13">
        <v>70000000</v>
      </c>
      <c r="I1502" s="13">
        <v>70000000</v>
      </c>
      <c r="J1502" s="14">
        <f>VLOOKUP(C1502,[1]Hoja1!$C$4:$E$2840,3,0)</f>
        <v>45222.399178240739</v>
      </c>
      <c r="K1502" s="15" t="s">
        <v>45</v>
      </c>
      <c r="L1502" s="16">
        <f>VLOOKUP(C1502,ACTAS!$D:$L,9,FALSE)</f>
        <v>16</v>
      </c>
    </row>
    <row r="1503" spans="1:12" hidden="1">
      <c r="A1503" s="11">
        <v>2738</v>
      </c>
      <c r="B1503" s="12" t="s">
        <v>5057</v>
      </c>
      <c r="C1503" s="12">
        <v>52737557</v>
      </c>
      <c r="D1503" s="12" t="s">
        <v>5058</v>
      </c>
      <c r="E1503" s="12" t="s">
        <v>2341</v>
      </c>
      <c r="F1503" s="12" t="s">
        <v>59</v>
      </c>
      <c r="G1503" s="12" t="s">
        <v>44</v>
      </c>
      <c r="H1503" s="13">
        <v>50000000</v>
      </c>
      <c r="I1503" s="13">
        <v>50000000</v>
      </c>
      <c r="J1503" s="14">
        <f>VLOOKUP(C1503,[1]Hoja1!$C$4:$E$2840,3,0)</f>
        <v>45251.383877314816</v>
      </c>
      <c r="K1503" s="15" t="s">
        <v>54</v>
      </c>
      <c r="L1503" s="16" t="str">
        <f>VLOOKUP(C1503,ACTAS!$D:$L,9,FALSE)</f>
        <v>ACTA 1 FEBRERO 2024</v>
      </c>
    </row>
    <row r="1504" spans="1:12" ht="24" hidden="1">
      <c r="A1504" s="11">
        <v>2739</v>
      </c>
      <c r="B1504" s="12" t="s">
        <v>5059</v>
      </c>
      <c r="C1504" s="12">
        <v>18130315</v>
      </c>
      <c r="D1504" s="12" t="s">
        <v>5060</v>
      </c>
      <c r="E1504" s="12" t="s">
        <v>2341</v>
      </c>
      <c r="F1504" s="12" t="s">
        <v>59</v>
      </c>
      <c r="G1504" s="12" t="s">
        <v>49</v>
      </c>
      <c r="H1504" s="13">
        <v>132000000</v>
      </c>
      <c r="I1504" s="13">
        <v>132000000</v>
      </c>
      <c r="J1504" s="14">
        <f>VLOOKUP(C1504,[1]Hoja1!$C$4:$E$2840,3,0)</f>
        <v>45251.383900462963</v>
      </c>
      <c r="K1504" s="15" t="s">
        <v>54</v>
      </c>
      <c r="L1504" s="16" t="str">
        <f>VLOOKUP(C1504,ACTAS!$D:$L,9,FALSE)</f>
        <v>ACTA 2 MARZO 2024</v>
      </c>
    </row>
    <row r="1505" spans="1:12" hidden="1">
      <c r="A1505" s="11">
        <v>2740</v>
      </c>
      <c r="B1505" s="12" t="s">
        <v>5061</v>
      </c>
      <c r="C1505" s="12">
        <v>80493597</v>
      </c>
      <c r="D1505" s="12" t="s">
        <v>5062</v>
      </c>
      <c r="E1505" s="12" t="s">
        <v>2341</v>
      </c>
      <c r="F1505" s="12" t="s">
        <v>62</v>
      </c>
      <c r="G1505" s="12" t="s">
        <v>44</v>
      </c>
      <c r="H1505" s="13">
        <v>44000000</v>
      </c>
      <c r="I1505" s="13">
        <v>44000000</v>
      </c>
      <c r="J1505" s="14">
        <f>VLOOKUP(C1505,[1]Hoja1!$C$4:$E$2840,3,0)</f>
        <v>45253.402997685182</v>
      </c>
      <c r="K1505" s="15" t="s">
        <v>45</v>
      </c>
      <c r="L1505" s="16">
        <f>VLOOKUP(C1505,ACTAS!$D:$L,9,FALSE)</f>
        <v>16</v>
      </c>
    </row>
    <row r="1506" spans="1:12" ht="24" hidden="1">
      <c r="A1506" s="11">
        <v>2741</v>
      </c>
      <c r="B1506" s="12" t="s">
        <v>5063</v>
      </c>
      <c r="C1506" s="12">
        <v>7169043</v>
      </c>
      <c r="D1506" s="12" t="s">
        <v>1098</v>
      </c>
      <c r="E1506" s="12" t="s">
        <v>2341</v>
      </c>
      <c r="F1506" s="12" t="s">
        <v>38</v>
      </c>
      <c r="G1506" s="12" t="s">
        <v>49</v>
      </c>
      <c r="H1506" s="13">
        <v>150000000</v>
      </c>
      <c r="I1506" s="13">
        <v>150000000</v>
      </c>
      <c r="J1506" s="14">
        <f>VLOOKUP(C1506,[1]Hoja1!$C$4:$E$2840,3,0)</f>
        <v>45078.415289351855</v>
      </c>
      <c r="K1506" s="15" t="s">
        <v>91</v>
      </c>
      <c r="L1506" s="16" t="str">
        <f>VLOOKUP(C1506,ACTAS!$D:$L,9,FALSE)</f>
        <v>ACTA 2 MARZO 2024</v>
      </c>
    </row>
    <row r="1507" spans="1:12" hidden="1">
      <c r="A1507" s="11">
        <v>2742</v>
      </c>
      <c r="B1507" s="12" t="s">
        <v>5064</v>
      </c>
      <c r="C1507" s="12">
        <v>23574153</v>
      </c>
      <c r="D1507" s="12" t="s">
        <v>5065</v>
      </c>
      <c r="E1507" s="12" t="s">
        <v>2341</v>
      </c>
      <c r="F1507" s="12" t="s">
        <v>38</v>
      </c>
      <c r="G1507" s="12" t="s">
        <v>44</v>
      </c>
      <c r="H1507" s="13">
        <v>19000000</v>
      </c>
      <c r="I1507" s="13">
        <v>19000000</v>
      </c>
      <c r="J1507" s="14">
        <f>VLOOKUP(C1507,[1]Hoja1!$C$4:$E$2840,3,0)</f>
        <v>45251.383935185186</v>
      </c>
      <c r="K1507" s="15" t="s">
        <v>45</v>
      </c>
      <c r="L1507" s="16">
        <f>VLOOKUP(C1507,ACTAS!$D:$L,9,FALSE)</f>
        <v>16</v>
      </c>
    </row>
    <row r="1508" spans="1:12" hidden="1">
      <c r="A1508" s="11">
        <v>2743</v>
      </c>
      <c r="B1508" s="12" t="s">
        <v>5066</v>
      </c>
      <c r="C1508" s="12">
        <v>1053800968</v>
      </c>
      <c r="D1508" s="12" t="s">
        <v>72</v>
      </c>
      <c r="E1508" s="12" t="s">
        <v>2341</v>
      </c>
      <c r="F1508" s="12" t="s">
        <v>73</v>
      </c>
      <c r="G1508" s="12" t="s">
        <v>44</v>
      </c>
      <c r="H1508" s="13">
        <v>30000000</v>
      </c>
      <c r="I1508" s="13">
        <v>30000000</v>
      </c>
      <c r="J1508" s="14">
        <f>VLOOKUP(C1508,[1]Hoja1!$C$4:$E$2840,3,0)</f>
        <v>44986.382361111115</v>
      </c>
      <c r="K1508" s="15" t="s">
        <v>54</v>
      </c>
      <c r="L1508" s="16" t="str">
        <f>VLOOKUP(C1508,ACTAS!$D:$L,9,FALSE)</f>
        <v>ACTA 3 MARZO 2024</v>
      </c>
    </row>
    <row r="1509" spans="1:12" hidden="1">
      <c r="A1509" s="11">
        <v>2744</v>
      </c>
      <c r="B1509" s="12" t="s">
        <v>5067</v>
      </c>
      <c r="C1509" s="12">
        <v>80654507</v>
      </c>
      <c r="D1509" s="12" t="s">
        <v>5068</v>
      </c>
      <c r="E1509" s="12" t="s">
        <v>2341</v>
      </c>
      <c r="F1509" s="12" t="s">
        <v>62</v>
      </c>
      <c r="G1509" s="12" t="s">
        <v>44</v>
      </c>
      <c r="H1509" s="13">
        <v>21000000</v>
      </c>
      <c r="I1509" s="13">
        <v>21000000</v>
      </c>
      <c r="J1509" s="14">
        <f>VLOOKUP(C1509,[1]Hoja1!$C$4:$E$2840,3,0)</f>
        <v>45251.384166666663</v>
      </c>
      <c r="K1509" s="15" t="s">
        <v>45</v>
      </c>
      <c r="L1509" s="16">
        <f>VLOOKUP(C1509,ACTAS!$D:$L,9,FALSE)</f>
        <v>17</v>
      </c>
    </row>
    <row r="1510" spans="1:12" hidden="1">
      <c r="A1510" s="11">
        <v>2745</v>
      </c>
      <c r="B1510" s="12" t="s">
        <v>5069</v>
      </c>
      <c r="C1510" s="12">
        <v>74377177</v>
      </c>
      <c r="D1510" s="12" t="s">
        <v>5070</v>
      </c>
      <c r="E1510" s="12" t="s">
        <v>2341</v>
      </c>
      <c r="F1510" s="12" t="s">
        <v>38</v>
      </c>
      <c r="G1510" s="12" t="s">
        <v>44</v>
      </c>
      <c r="H1510" s="13">
        <v>50000000</v>
      </c>
      <c r="I1510" s="13">
        <v>50000000</v>
      </c>
      <c r="J1510" s="14">
        <f>VLOOKUP(C1510,[1]Hoja1!$C$4:$E$2840,3,0)</f>
        <v>45251.384166666663</v>
      </c>
      <c r="K1510" s="15" t="s">
        <v>54</v>
      </c>
      <c r="L1510" s="16" t="str">
        <f>VLOOKUP(C1510,ACTAS!$D:$L,9,FALSE)</f>
        <v>ACTA 3 MARZO 2024</v>
      </c>
    </row>
    <row r="1511" spans="1:12" hidden="1">
      <c r="A1511" s="11">
        <v>2746</v>
      </c>
      <c r="B1511" s="12" t="s">
        <v>5071</v>
      </c>
      <c r="C1511" s="12">
        <v>16549564</v>
      </c>
      <c r="D1511" s="12" t="s">
        <v>5072</v>
      </c>
      <c r="E1511" s="12" t="s">
        <v>2341</v>
      </c>
      <c r="F1511" s="12" t="s">
        <v>59</v>
      </c>
      <c r="G1511" s="12" t="s">
        <v>44</v>
      </c>
      <c r="H1511" s="13">
        <v>14000000</v>
      </c>
      <c r="I1511" s="13">
        <v>14000000</v>
      </c>
      <c r="J1511" s="14">
        <f>VLOOKUP(C1511,[1]Hoja1!$C$4:$E$2840,3,0)</f>
        <v>45251.38422453704</v>
      </c>
      <c r="K1511" s="15" t="s">
        <v>45</v>
      </c>
      <c r="L1511" s="16">
        <f>VLOOKUP(C1511,ACTAS!$D:$L,9,FALSE)</f>
        <v>16</v>
      </c>
    </row>
    <row r="1512" spans="1:12" hidden="1">
      <c r="A1512" s="11">
        <v>2747</v>
      </c>
      <c r="B1512" s="12" t="s">
        <v>5073</v>
      </c>
      <c r="C1512" s="12">
        <v>1116235237</v>
      </c>
      <c r="D1512" s="12" t="s">
        <v>1749</v>
      </c>
      <c r="E1512" s="12" t="s">
        <v>2341</v>
      </c>
      <c r="F1512" s="12" t="s">
        <v>48</v>
      </c>
      <c r="G1512" s="12" t="s">
        <v>44</v>
      </c>
      <c r="H1512" s="13">
        <v>60000000</v>
      </c>
      <c r="I1512" s="13">
        <v>60000000</v>
      </c>
      <c r="J1512" s="14">
        <f>VLOOKUP(C1512,[1]Hoja1!$C$4:$E$2840,3,0)</f>
        <v>45237.393541666665</v>
      </c>
      <c r="K1512" s="15" t="s">
        <v>54</v>
      </c>
      <c r="L1512" s="16" t="str">
        <f>VLOOKUP(C1512,ACTAS!$D:$L,9,FALSE)</f>
        <v>ACTA 4 ABRIL 2024</v>
      </c>
    </row>
    <row r="1513" spans="1:12" hidden="1">
      <c r="A1513" s="11">
        <v>2748</v>
      </c>
      <c r="B1513" s="12" t="s">
        <v>5074</v>
      </c>
      <c r="C1513" s="12">
        <v>30294443</v>
      </c>
      <c r="D1513" s="12" t="s">
        <v>5075</v>
      </c>
      <c r="E1513" s="12" t="s">
        <v>2341</v>
      </c>
      <c r="F1513" s="12" t="s">
        <v>59</v>
      </c>
      <c r="G1513" s="12" t="s">
        <v>44</v>
      </c>
      <c r="H1513" s="13">
        <v>13000000</v>
      </c>
      <c r="I1513" s="13">
        <v>13000000</v>
      </c>
      <c r="J1513" s="14">
        <f>VLOOKUP(C1513,[1]Hoja1!$C$4:$E$2840,3,0)</f>
        <v>45251.384340277778</v>
      </c>
      <c r="K1513" s="15" t="s">
        <v>84</v>
      </c>
      <c r="L1513" s="16" t="str">
        <f>VLOOKUP(C1513,ACTAS!$D:$L,9,FALSE)</f>
        <v>ACTA 3 MARZO 2024</v>
      </c>
    </row>
    <row r="1514" spans="1:12" hidden="1">
      <c r="A1514" s="11">
        <v>2749</v>
      </c>
      <c r="B1514" s="12" t="s">
        <v>5076</v>
      </c>
      <c r="C1514" s="12">
        <v>1016093168</v>
      </c>
      <c r="D1514" s="12" t="s">
        <v>5077</v>
      </c>
      <c r="E1514" s="12" t="s">
        <v>2341</v>
      </c>
      <c r="F1514" s="12" t="s">
        <v>130</v>
      </c>
      <c r="G1514" s="12" t="s">
        <v>44</v>
      </c>
      <c r="H1514" s="13">
        <v>25000000</v>
      </c>
      <c r="I1514" s="13">
        <v>25000000</v>
      </c>
      <c r="J1514" s="14">
        <f>VLOOKUP(C1514,[1]Hoja1!$C$4:$E$2840,3,0)</f>
        <v>45251.384351851855</v>
      </c>
      <c r="K1514" s="15" t="s">
        <v>54</v>
      </c>
      <c r="L1514" s="16" t="str">
        <f>VLOOKUP(C1514,ACTAS!$D:$L,9,FALSE)</f>
        <v>ACTA 4 ABRIL 2024</v>
      </c>
    </row>
    <row r="1515" spans="1:12" ht="24" hidden="1">
      <c r="A1515" s="11">
        <v>2750</v>
      </c>
      <c r="B1515" s="12" t="s">
        <v>5078</v>
      </c>
      <c r="C1515" s="12">
        <v>79806845</v>
      </c>
      <c r="D1515" s="12" t="s">
        <v>5079</v>
      </c>
      <c r="E1515" s="12" t="s">
        <v>2341</v>
      </c>
      <c r="F1515" s="12" t="s">
        <v>52</v>
      </c>
      <c r="G1515" s="12" t="s">
        <v>49</v>
      </c>
      <c r="H1515" s="13">
        <v>60000000</v>
      </c>
      <c r="I1515" s="13">
        <v>60000000</v>
      </c>
      <c r="J1515" s="14">
        <f>VLOOKUP(C1515,[1]Hoja1!$C$4:$E$2840,3,0)</f>
        <v>45251.384363425925</v>
      </c>
      <c r="K1515" s="15" t="s">
        <v>54</v>
      </c>
      <c r="L1515" s="16" t="str">
        <f>VLOOKUP(C1515,ACTAS!$D:$L,9,FALSE)</f>
        <v>ACTA 1 FEBRERO 2024</v>
      </c>
    </row>
    <row r="1516" spans="1:12" hidden="1">
      <c r="A1516" s="11">
        <v>2751</v>
      </c>
      <c r="B1516" s="12" t="s">
        <v>5080</v>
      </c>
      <c r="C1516" s="12">
        <v>80257591</v>
      </c>
      <c r="D1516" s="12" t="s">
        <v>1855</v>
      </c>
      <c r="E1516" s="12" t="s">
        <v>2341</v>
      </c>
      <c r="F1516" s="12" t="s">
        <v>38</v>
      </c>
      <c r="G1516" s="12" t="s">
        <v>44</v>
      </c>
      <c r="H1516" s="13">
        <v>44000000</v>
      </c>
      <c r="I1516" s="13">
        <v>44000000</v>
      </c>
      <c r="J1516" s="14">
        <f>VLOOKUP(C1516,[1]Hoja1!$C$4:$E$2840,3,0)</f>
        <v>45237.398587962962</v>
      </c>
      <c r="K1516" s="15" t="s">
        <v>54</v>
      </c>
      <c r="L1516" s="16" t="str">
        <f>VLOOKUP(C1516,ACTAS!$D:$L,9,FALSE)</f>
        <v>ACTA 3 MARZO 2024</v>
      </c>
    </row>
    <row r="1517" spans="1:12" hidden="1">
      <c r="A1517" s="11">
        <v>2752</v>
      </c>
      <c r="B1517" s="12" t="s">
        <v>5081</v>
      </c>
      <c r="C1517" s="12">
        <v>66812640</v>
      </c>
      <c r="D1517" s="12" t="s">
        <v>5082</v>
      </c>
      <c r="E1517" s="12" t="s">
        <v>2341</v>
      </c>
      <c r="F1517" s="12" t="s">
        <v>52</v>
      </c>
      <c r="G1517" s="12" t="s">
        <v>44</v>
      </c>
      <c r="H1517" s="13">
        <v>30000000</v>
      </c>
      <c r="I1517" s="13">
        <v>30000000</v>
      </c>
      <c r="J1517" s="14">
        <f>VLOOKUP(C1517,[1]Hoja1!$C$4:$E$2840,3,0)</f>
        <v>45251.384398148148</v>
      </c>
      <c r="K1517" s="15" t="s">
        <v>45</v>
      </c>
      <c r="L1517" s="16">
        <f>VLOOKUP(C1517,ACTAS!$D:$L,9,FALSE)</f>
        <v>17</v>
      </c>
    </row>
    <row r="1518" spans="1:12" hidden="1">
      <c r="A1518" s="11">
        <v>2753</v>
      </c>
      <c r="B1518" s="12" t="s">
        <v>5083</v>
      </c>
      <c r="C1518" s="12">
        <v>5332979</v>
      </c>
      <c r="D1518" s="12" t="s">
        <v>2081</v>
      </c>
      <c r="E1518" s="12" t="s">
        <v>2341</v>
      </c>
      <c r="F1518" s="12" t="s">
        <v>59</v>
      </c>
      <c r="G1518" s="12" t="s">
        <v>44</v>
      </c>
      <c r="H1518" s="13">
        <v>99000000</v>
      </c>
      <c r="I1518" s="13">
        <v>99000000</v>
      </c>
      <c r="J1518" s="14">
        <f>VLOOKUP(C1518,[1]Hoja1!$C$4:$E$2840,3,0)</f>
        <v>45237.424814814818</v>
      </c>
      <c r="K1518" s="15" t="s">
        <v>45</v>
      </c>
      <c r="L1518" s="16" t="str">
        <f>VLOOKUP(C1518,ACTAS!$D:$L,9,FALSE)</f>
        <v>ACTA 2 MARZO 2024</v>
      </c>
    </row>
    <row r="1519" spans="1:12" hidden="1">
      <c r="A1519" s="11">
        <v>2754</v>
      </c>
      <c r="B1519" s="12" t="s">
        <v>5084</v>
      </c>
      <c r="C1519" s="12">
        <v>1053664065</v>
      </c>
      <c r="D1519" s="12" t="s">
        <v>5085</v>
      </c>
      <c r="E1519" s="12" t="s">
        <v>2341</v>
      </c>
      <c r="F1519" s="12" t="s">
        <v>59</v>
      </c>
      <c r="G1519" s="12" t="s">
        <v>44</v>
      </c>
      <c r="H1519" s="13">
        <v>85000000</v>
      </c>
      <c r="I1519" s="13">
        <v>85000000</v>
      </c>
      <c r="J1519" s="14">
        <f>VLOOKUP(C1519,[1]Hoja1!$C$4:$E$2840,3,0)</f>
        <v>45251.384444444448</v>
      </c>
      <c r="K1519" s="15" t="s">
        <v>54</v>
      </c>
      <c r="L1519" s="16" t="str">
        <f>VLOOKUP(C1519,ACTAS!$D:$L,9,FALSE)</f>
        <v>ACTA 1 FEBRERO 2024</v>
      </c>
    </row>
    <row r="1520" spans="1:12" hidden="1">
      <c r="A1520" s="11">
        <v>2755</v>
      </c>
      <c r="B1520" s="12" t="s">
        <v>5086</v>
      </c>
      <c r="C1520" s="12">
        <v>39563664</v>
      </c>
      <c r="D1520" s="12" t="s">
        <v>5087</v>
      </c>
      <c r="E1520" s="12" t="s">
        <v>2341</v>
      </c>
      <c r="F1520" s="12" t="s">
        <v>59</v>
      </c>
      <c r="G1520" s="12" t="s">
        <v>44</v>
      </c>
      <c r="H1520" s="13">
        <v>22000000</v>
      </c>
      <c r="I1520" s="13">
        <v>22000000</v>
      </c>
      <c r="J1520" s="14">
        <f>VLOOKUP(C1520,[1]Hoja1!$C$4:$E$2840,3,0)</f>
        <v>45251.384479166663</v>
      </c>
      <c r="K1520" s="15" t="s">
        <v>45</v>
      </c>
      <c r="L1520" s="16">
        <f>VLOOKUP(C1520,ACTAS!$D:$L,9,FALSE)</f>
        <v>17</v>
      </c>
    </row>
    <row r="1521" spans="1:12" ht="24" hidden="1">
      <c r="A1521" s="11">
        <v>2756</v>
      </c>
      <c r="B1521" s="12" t="s">
        <v>5088</v>
      </c>
      <c r="C1521" s="12">
        <v>10771325</v>
      </c>
      <c r="D1521" s="12" t="s">
        <v>1820</v>
      </c>
      <c r="E1521" s="12" t="s">
        <v>2341</v>
      </c>
      <c r="F1521" s="12" t="s">
        <v>59</v>
      </c>
      <c r="G1521" s="12" t="s">
        <v>49</v>
      </c>
      <c r="H1521" s="13">
        <v>19000000</v>
      </c>
      <c r="I1521" s="13">
        <v>19000000</v>
      </c>
      <c r="J1521" s="14">
        <f>VLOOKUP(C1521,[1]Hoja1!$C$4:$E$2840,3,0)</f>
        <v>45237.396585648145</v>
      </c>
      <c r="K1521" s="15" t="s">
        <v>54</v>
      </c>
      <c r="L1521" s="16" t="str">
        <f>VLOOKUP(C1521,ACTAS!$D:$L,9,FALSE)</f>
        <v>ACTA 1 FEBRERO 2024</v>
      </c>
    </row>
    <row r="1522" spans="1:12" hidden="1">
      <c r="A1522" s="11">
        <v>2757</v>
      </c>
      <c r="B1522" s="12" t="s">
        <v>5089</v>
      </c>
      <c r="C1522" s="12">
        <v>1094276817</v>
      </c>
      <c r="D1522" s="12" t="s">
        <v>1989</v>
      </c>
      <c r="E1522" s="12" t="s">
        <v>2341</v>
      </c>
      <c r="F1522" s="12" t="s">
        <v>38</v>
      </c>
      <c r="G1522" s="12" t="s">
        <v>44</v>
      </c>
      <c r="H1522" s="13">
        <v>17000000</v>
      </c>
      <c r="I1522" s="13">
        <v>17000000</v>
      </c>
      <c r="J1522" s="14">
        <f>VLOOKUP(C1522,[1]Hoja1!$C$4:$E$2840,3,0)</f>
        <v>45237.407071759262</v>
      </c>
      <c r="K1522" s="15" t="s">
        <v>54</v>
      </c>
      <c r="L1522" s="16" t="str">
        <f>VLOOKUP(C1522,ACTAS!$D:$L,9,FALSE)</f>
        <v>ACTA 1 FEBRERO 2024</v>
      </c>
    </row>
    <row r="1523" spans="1:12" hidden="1">
      <c r="A1523" s="11">
        <v>2758</v>
      </c>
      <c r="B1523" s="12" t="s">
        <v>5090</v>
      </c>
      <c r="C1523" s="12">
        <v>5833466</v>
      </c>
      <c r="D1523" s="12" t="s">
        <v>5091</v>
      </c>
      <c r="E1523" s="12" t="s">
        <v>2341</v>
      </c>
      <c r="F1523" s="12" t="s">
        <v>59</v>
      </c>
      <c r="G1523" s="12" t="s">
        <v>44</v>
      </c>
      <c r="H1523" s="13">
        <v>100000000</v>
      </c>
      <c r="I1523" s="13">
        <v>100000000</v>
      </c>
      <c r="J1523" s="14">
        <f>VLOOKUP(C1523,[1]Hoja1!$C$4:$E$2840,3,0)</f>
        <v>45251.384513888886</v>
      </c>
      <c r="K1523" s="15" t="s">
        <v>54</v>
      </c>
      <c r="L1523" s="16" t="str">
        <f>VLOOKUP(C1523,ACTAS!$D:$L,9,FALSE)</f>
        <v>ACTA 1 FEBRERO 2024</v>
      </c>
    </row>
    <row r="1524" spans="1:12" hidden="1">
      <c r="A1524" s="11">
        <v>2759</v>
      </c>
      <c r="B1524" s="12" t="s">
        <v>5092</v>
      </c>
      <c r="C1524" s="12">
        <v>14321826</v>
      </c>
      <c r="D1524" s="12" t="s">
        <v>1831</v>
      </c>
      <c r="E1524" s="12" t="s">
        <v>2341</v>
      </c>
      <c r="F1524" s="12" t="s">
        <v>59</v>
      </c>
      <c r="G1524" s="12" t="s">
        <v>44</v>
      </c>
      <c r="H1524" s="13">
        <v>46000000</v>
      </c>
      <c r="I1524" s="13">
        <v>46000000</v>
      </c>
      <c r="J1524" s="14">
        <f>VLOOKUP(C1524,[1]Hoja1!$C$4:$E$2840,3,0)</f>
        <v>45237.396851851852</v>
      </c>
      <c r="K1524" s="15" t="s">
        <v>45</v>
      </c>
      <c r="L1524" s="16">
        <f>VLOOKUP(C1524,ACTAS!$D:$L,9,FALSE)</f>
        <v>16</v>
      </c>
    </row>
    <row r="1525" spans="1:12" ht="24" hidden="1">
      <c r="A1525" s="11">
        <v>2760</v>
      </c>
      <c r="B1525" s="12" t="s">
        <v>5093</v>
      </c>
      <c r="C1525" s="12">
        <v>74184384</v>
      </c>
      <c r="D1525" s="12" t="s">
        <v>776</v>
      </c>
      <c r="E1525" s="12" t="s">
        <v>2341</v>
      </c>
      <c r="F1525" s="12" t="s">
        <v>38</v>
      </c>
      <c r="G1525" s="12" t="s">
        <v>49</v>
      </c>
      <c r="H1525" s="13">
        <v>150000000</v>
      </c>
      <c r="I1525" s="13">
        <v>150000000</v>
      </c>
      <c r="J1525" s="14">
        <f>VLOOKUP(C1525,[1]Hoja1!$C$4:$E$2840,3,0)</f>
        <v>45078.360625000001</v>
      </c>
      <c r="K1525" s="15" t="s">
        <v>54</v>
      </c>
      <c r="L1525" s="16">
        <f>VLOOKUP(C1525,ACTAS!$D:$L,9,FALSE)</f>
        <v>15</v>
      </c>
    </row>
    <row r="1526" spans="1:12" hidden="1">
      <c r="A1526" s="11">
        <v>2761</v>
      </c>
      <c r="B1526" s="12" t="s">
        <v>5094</v>
      </c>
      <c r="C1526" s="12">
        <v>80206898</v>
      </c>
      <c r="D1526" s="12" t="s">
        <v>1770</v>
      </c>
      <c r="E1526" s="12" t="s">
        <v>2341</v>
      </c>
      <c r="F1526" s="12" t="s">
        <v>52</v>
      </c>
      <c r="G1526" s="12" t="s">
        <v>44</v>
      </c>
      <c r="H1526" s="13">
        <v>40000000</v>
      </c>
      <c r="I1526" s="13">
        <v>40000000</v>
      </c>
      <c r="J1526" s="14">
        <f>VLOOKUP(C1526,[1]Hoja1!$C$4:$E$2840,3,0)</f>
        <v>45237.394502314812</v>
      </c>
      <c r="K1526" s="15" t="s">
        <v>54</v>
      </c>
      <c r="L1526" s="16" t="str">
        <f>VLOOKUP(C1526,ACTAS!$D:$L,9,FALSE)</f>
        <v>ACTA 3 MARZO 2024</v>
      </c>
    </row>
    <row r="1527" spans="1:12" hidden="1">
      <c r="A1527" s="11">
        <v>2762</v>
      </c>
      <c r="B1527" s="12" t="s">
        <v>5095</v>
      </c>
      <c r="C1527" s="12">
        <v>93134167</v>
      </c>
      <c r="D1527" s="12" t="s">
        <v>5096</v>
      </c>
      <c r="E1527" s="12" t="s">
        <v>2341</v>
      </c>
      <c r="F1527" s="12" t="s">
        <v>48</v>
      </c>
      <c r="G1527" s="12" t="s">
        <v>44</v>
      </c>
      <c r="H1527" s="13">
        <v>32000000</v>
      </c>
      <c r="I1527" s="13">
        <v>32000000</v>
      </c>
      <c r="J1527" s="14">
        <f>VLOOKUP(C1527,[1]Hoja1!$C$4:$E$2840,3,0)</f>
        <v>45251.384675925925</v>
      </c>
      <c r="K1527" s="15" t="s">
        <v>54</v>
      </c>
      <c r="L1527" s="16" t="str">
        <f>VLOOKUP(C1527,ACTAS!$D:$L,9,FALSE)</f>
        <v>ACTA 2 MARZO 2024</v>
      </c>
    </row>
    <row r="1528" spans="1:12" ht="24" hidden="1">
      <c r="A1528" s="11">
        <v>2763</v>
      </c>
      <c r="B1528" s="12" t="s">
        <v>5097</v>
      </c>
      <c r="C1528" s="12">
        <v>79563181</v>
      </c>
      <c r="D1528" s="12" t="s">
        <v>738</v>
      </c>
      <c r="E1528" s="12" t="s">
        <v>2341</v>
      </c>
      <c r="F1528" s="12" t="s">
        <v>48</v>
      </c>
      <c r="G1528" s="12" t="s">
        <v>44</v>
      </c>
      <c r="H1528" s="13">
        <v>50000000</v>
      </c>
      <c r="I1528" s="13">
        <v>50000000</v>
      </c>
      <c r="J1528" s="14">
        <f>VLOOKUP(C1528,[1]Hoja1!$C$4:$E$2840,3,0)</f>
        <v>45078.356886574074</v>
      </c>
      <c r="K1528" s="15" t="s">
        <v>45</v>
      </c>
      <c r="L1528" s="16">
        <f>VLOOKUP(C1528,ACTAS!$D:$L,9,FALSE)</f>
        <v>16</v>
      </c>
    </row>
    <row r="1529" spans="1:12" hidden="1">
      <c r="A1529" s="11">
        <v>2764</v>
      </c>
      <c r="B1529" s="12" t="s">
        <v>5098</v>
      </c>
      <c r="C1529" s="12">
        <v>1035389632</v>
      </c>
      <c r="D1529" s="12" t="s">
        <v>5099</v>
      </c>
      <c r="E1529" s="12" t="s">
        <v>2341</v>
      </c>
      <c r="F1529" s="12" t="s">
        <v>52</v>
      </c>
      <c r="G1529" s="12" t="s">
        <v>44</v>
      </c>
      <c r="H1529" s="13">
        <v>19000000</v>
      </c>
      <c r="I1529" s="13">
        <v>19000000</v>
      </c>
      <c r="J1529" s="14">
        <f>VLOOKUP(C1529,[1]Hoja1!$C$4:$E$2840,3,0)</f>
        <v>45251.384791666664</v>
      </c>
      <c r="K1529" s="15" t="s">
        <v>54</v>
      </c>
      <c r="L1529" s="16" t="str">
        <f>VLOOKUP(C1529,ACTAS!$D:$L,9,FALSE)</f>
        <v>ACTA 3 MARZO 2024</v>
      </c>
    </row>
    <row r="1530" spans="1:12" hidden="1">
      <c r="A1530" s="11">
        <v>2765</v>
      </c>
      <c r="B1530" s="12" t="s">
        <v>5100</v>
      </c>
      <c r="C1530" s="12">
        <v>23605752</v>
      </c>
      <c r="D1530" s="12" t="s">
        <v>5101</v>
      </c>
      <c r="E1530" s="12" t="s">
        <v>2341</v>
      </c>
      <c r="F1530" s="12" t="s">
        <v>38</v>
      </c>
      <c r="G1530" s="12" t="s">
        <v>44</v>
      </c>
      <c r="H1530" s="13">
        <v>59000000</v>
      </c>
      <c r="I1530" s="13">
        <v>59000000</v>
      </c>
      <c r="J1530" s="14">
        <f>VLOOKUP(C1530,[1]Hoja1!$C$4:$E$2840,3,0)</f>
        <v>45251.384826388887</v>
      </c>
      <c r="K1530" s="15" t="s">
        <v>84</v>
      </c>
      <c r="L1530" s="16" t="str">
        <f>VLOOKUP(C1530,ACTAS!$D:$L,9,FALSE)</f>
        <v>ACTA 2 MARZO 2024</v>
      </c>
    </row>
    <row r="1531" spans="1:12" ht="24" hidden="1">
      <c r="A1531" s="11">
        <v>2766</v>
      </c>
      <c r="B1531" s="12" t="s">
        <v>5102</v>
      </c>
      <c r="C1531" s="12">
        <v>21556388</v>
      </c>
      <c r="D1531" s="12" t="s">
        <v>2860</v>
      </c>
      <c r="E1531" s="12" t="s">
        <v>2341</v>
      </c>
      <c r="F1531" s="12" t="s">
        <v>52</v>
      </c>
      <c r="G1531" s="12" t="s">
        <v>49</v>
      </c>
      <c r="H1531" s="13">
        <v>20000000</v>
      </c>
      <c r="I1531" s="13">
        <v>20000000</v>
      </c>
      <c r="J1531" s="14">
        <f>VLOOKUP(C1531,[1]Hoja1!$C$4:$E$2840,3,0)</f>
        <v>44986.749444444446</v>
      </c>
      <c r="K1531" s="15" t="s">
        <v>54</v>
      </c>
      <c r="L1531" s="16">
        <f>VLOOKUP(C1531,ACTAS!$D:$L,9,FALSE)</f>
        <v>3</v>
      </c>
    </row>
    <row r="1532" spans="1:12" hidden="1">
      <c r="A1532" s="11">
        <v>2767</v>
      </c>
      <c r="B1532" s="12" t="s">
        <v>5103</v>
      </c>
      <c r="C1532" s="12">
        <v>1101755173</v>
      </c>
      <c r="D1532" s="12" t="s">
        <v>5104</v>
      </c>
      <c r="E1532" s="12" t="s">
        <v>2341</v>
      </c>
      <c r="F1532" s="12" t="s">
        <v>59</v>
      </c>
      <c r="G1532" s="12" t="s">
        <v>44</v>
      </c>
      <c r="H1532" s="13">
        <v>70000000</v>
      </c>
      <c r="I1532" s="13">
        <v>70000000</v>
      </c>
      <c r="J1532" s="14">
        <f>VLOOKUP(C1532,[1]Hoja1!$C$4:$E$2840,3,0)</f>
        <v>45251.384965277779</v>
      </c>
      <c r="K1532" s="15" t="s">
        <v>54</v>
      </c>
      <c r="L1532" s="16" t="str">
        <f>VLOOKUP(C1532,ACTAS!$D:$L,9,FALSE)</f>
        <v>ACTA 3 MARZO 2024</v>
      </c>
    </row>
    <row r="1533" spans="1:12" hidden="1">
      <c r="A1533" s="11">
        <v>2768</v>
      </c>
      <c r="B1533" s="12" t="s">
        <v>5105</v>
      </c>
      <c r="C1533" s="12">
        <v>16799725</v>
      </c>
      <c r="D1533" s="12" t="s">
        <v>2087</v>
      </c>
      <c r="E1533" s="12" t="s">
        <v>2341</v>
      </c>
      <c r="F1533" s="12" t="s">
        <v>59</v>
      </c>
      <c r="G1533" s="12" t="s">
        <v>44</v>
      </c>
      <c r="H1533" s="13">
        <v>68000000</v>
      </c>
      <c r="I1533" s="13">
        <v>68000000</v>
      </c>
      <c r="J1533" s="14">
        <f>VLOOKUP(C1533,[1]Hoja1!$C$4:$E$2840,3,0)</f>
        <v>45237.42664351852</v>
      </c>
      <c r="K1533" s="15" t="s">
        <v>45</v>
      </c>
      <c r="L1533" s="16">
        <f>VLOOKUP(C1533,ACTAS!$D:$L,9,FALSE)</f>
        <v>16</v>
      </c>
    </row>
    <row r="1534" spans="1:12" hidden="1">
      <c r="A1534" s="11">
        <v>2769</v>
      </c>
      <c r="B1534" s="12" t="s">
        <v>5106</v>
      </c>
      <c r="C1534" s="12">
        <v>13481378</v>
      </c>
      <c r="D1534" s="12" t="s">
        <v>5107</v>
      </c>
      <c r="E1534" s="12" t="s">
        <v>2341</v>
      </c>
      <c r="F1534" s="12" t="s">
        <v>52</v>
      </c>
      <c r="G1534" s="12" t="s">
        <v>44</v>
      </c>
      <c r="H1534" s="13">
        <v>70000000</v>
      </c>
      <c r="I1534" s="13">
        <v>70000000</v>
      </c>
      <c r="J1534" s="14">
        <f>VLOOKUP(C1534,[1]Hoja1!$C$4:$E$2840,3,0)</f>
        <v>45251.384988425925</v>
      </c>
      <c r="K1534" s="15" t="s">
        <v>45</v>
      </c>
      <c r="L1534" s="16">
        <f>VLOOKUP(C1534,ACTAS!$D:$L,9,FALSE)</f>
        <v>16</v>
      </c>
    </row>
    <row r="1535" spans="1:12" hidden="1">
      <c r="A1535" s="11">
        <v>2770</v>
      </c>
      <c r="B1535" s="12" t="s">
        <v>5108</v>
      </c>
      <c r="C1535" s="12">
        <v>1018419464</v>
      </c>
      <c r="D1535" s="12" t="s">
        <v>1645</v>
      </c>
      <c r="E1535" s="12" t="s">
        <v>2341</v>
      </c>
      <c r="F1535" s="12" t="s">
        <v>48</v>
      </c>
      <c r="G1535" s="12" t="s">
        <v>44</v>
      </c>
      <c r="H1535" s="13">
        <v>25000000</v>
      </c>
      <c r="I1535" s="13">
        <v>25000000</v>
      </c>
      <c r="J1535" s="14">
        <f>VLOOKUP(C1535,[1]Hoja1!$C$4:$E$2840,3,0)</f>
        <v>45237.390185185184</v>
      </c>
      <c r="K1535" s="15" t="s">
        <v>54</v>
      </c>
      <c r="L1535" s="16">
        <f>VLOOKUP(C1535,ACTAS!$D:$L,9,FALSE)</f>
        <v>16</v>
      </c>
    </row>
    <row r="1536" spans="1:12" ht="24" hidden="1">
      <c r="A1536" s="11">
        <v>2771</v>
      </c>
      <c r="B1536" s="12" t="s">
        <v>5109</v>
      </c>
      <c r="C1536" s="12">
        <v>30287341</v>
      </c>
      <c r="D1536" s="12" t="s">
        <v>1657</v>
      </c>
      <c r="E1536" s="12" t="s">
        <v>2341</v>
      </c>
      <c r="F1536" s="12" t="s">
        <v>59</v>
      </c>
      <c r="G1536" s="12" t="s">
        <v>49</v>
      </c>
      <c r="H1536" s="13">
        <v>127000000</v>
      </c>
      <c r="I1536" s="13">
        <v>127000000</v>
      </c>
      <c r="J1536" s="14">
        <f>VLOOKUP(C1536,[1]Hoja1!$C$4:$E$2840,3,0)</f>
        <v>45237.390648148146</v>
      </c>
      <c r="K1536" s="15" t="s">
        <v>54</v>
      </c>
      <c r="L1536" s="16">
        <f>VLOOKUP(C1536,ACTAS!$D:$L,9,FALSE)</f>
        <v>16</v>
      </c>
    </row>
    <row r="1537" spans="1:12" hidden="1">
      <c r="A1537" s="11">
        <v>2772</v>
      </c>
      <c r="B1537" s="12" t="s">
        <v>5110</v>
      </c>
      <c r="C1537" s="12">
        <v>93128393</v>
      </c>
      <c r="D1537" s="12" t="s">
        <v>875</v>
      </c>
      <c r="E1537" s="12" t="s">
        <v>2341</v>
      </c>
      <c r="F1537" s="12" t="s">
        <v>59</v>
      </c>
      <c r="G1537" s="12" t="s">
        <v>44</v>
      </c>
      <c r="H1537" s="13">
        <v>50000000</v>
      </c>
      <c r="I1537" s="13">
        <v>50000000</v>
      </c>
      <c r="J1537" s="14">
        <f>VLOOKUP(C1537,[1]Hoja1!$C$4:$E$2840,3,0)</f>
        <v>45078.372233796297</v>
      </c>
      <c r="K1537" s="15" t="s">
        <v>45</v>
      </c>
      <c r="L1537" s="16">
        <f>VLOOKUP(C1537,ACTAS!$D:$L,9,FALSE)</f>
        <v>16</v>
      </c>
    </row>
    <row r="1538" spans="1:12" hidden="1">
      <c r="A1538" s="11">
        <v>2773</v>
      </c>
      <c r="B1538" s="12" t="s">
        <v>5111</v>
      </c>
      <c r="C1538" s="12">
        <v>1101320941</v>
      </c>
      <c r="D1538" s="12" t="s">
        <v>211</v>
      </c>
      <c r="E1538" s="12" t="s">
        <v>2341</v>
      </c>
      <c r="F1538" s="12" t="s">
        <v>59</v>
      </c>
      <c r="G1538" s="12" t="s">
        <v>44</v>
      </c>
      <c r="H1538" s="13">
        <v>54000000</v>
      </c>
      <c r="I1538" s="13">
        <v>54000000</v>
      </c>
      <c r="J1538" s="14">
        <f>VLOOKUP(C1538,[1]Hoja1!$C$4:$E$2840,3,0)</f>
        <v>44986.673993055556</v>
      </c>
      <c r="K1538" s="15" t="s">
        <v>54</v>
      </c>
      <c r="L1538" s="16" t="str">
        <f>VLOOKUP(C1538,ACTAS!$D:$L,9,FALSE)</f>
        <v>ACTA 4 ABRIL 2024</v>
      </c>
    </row>
    <row r="1539" spans="1:12" hidden="1">
      <c r="A1539" s="11">
        <v>2774</v>
      </c>
      <c r="B1539" s="12" t="s">
        <v>5112</v>
      </c>
      <c r="C1539" s="12">
        <v>94314477</v>
      </c>
      <c r="D1539" s="12" t="s">
        <v>2051</v>
      </c>
      <c r="E1539" s="12" t="s">
        <v>2341</v>
      </c>
      <c r="F1539" s="12" t="s">
        <v>130</v>
      </c>
      <c r="G1539" s="12" t="s">
        <v>44</v>
      </c>
      <c r="H1539" s="13">
        <v>22000000</v>
      </c>
      <c r="I1539" s="13">
        <v>22000000</v>
      </c>
      <c r="J1539" s="14">
        <f>VLOOKUP(C1539,[1]Hoja1!$C$4:$E$2840,3,0)</f>
        <v>45237.417002314818</v>
      </c>
      <c r="K1539" s="15" t="s">
        <v>45</v>
      </c>
      <c r="L1539" s="16">
        <f>VLOOKUP(C1539,ACTAS!$D:$L,9,FALSE)</f>
        <v>17</v>
      </c>
    </row>
    <row r="1540" spans="1:12" hidden="1">
      <c r="A1540" s="11">
        <v>2775</v>
      </c>
      <c r="B1540" s="12" t="s">
        <v>5113</v>
      </c>
      <c r="C1540" s="12">
        <v>1097396134</v>
      </c>
      <c r="D1540" s="12" t="s">
        <v>5114</v>
      </c>
      <c r="E1540" s="12" t="s">
        <v>2341</v>
      </c>
      <c r="F1540" s="12" t="s">
        <v>52</v>
      </c>
      <c r="G1540" s="12" t="s">
        <v>44</v>
      </c>
      <c r="H1540" s="13">
        <v>11000000</v>
      </c>
      <c r="I1540" s="13">
        <v>11000000</v>
      </c>
      <c r="J1540" s="14">
        <f>VLOOKUP(C1540,[1]Hoja1!$C$4:$E$2840,3,0)</f>
        <v>45251.385196759256</v>
      </c>
      <c r="K1540" s="15" t="s">
        <v>54</v>
      </c>
      <c r="L1540" s="16" t="str">
        <f>VLOOKUP(C1540,ACTAS!$D:$L,9,FALSE)</f>
        <v>ACTA 3 MARZO 2024</v>
      </c>
    </row>
    <row r="1541" spans="1:12" hidden="1">
      <c r="A1541" s="11">
        <v>2776</v>
      </c>
      <c r="B1541" s="12" t="s">
        <v>5115</v>
      </c>
      <c r="C1541" s="12">
        <v>39701971</v>
      </c>
      <c r="D1541" s="12" t="s">
        <v>5116</v>
      </c>
      <c r="E1541" s="12" t="s">
        <v>2341</v>
      </c>
      <c r="F1541" s="12" t="s">
        <v>38</v>
      </c>
      <c r="G1541" s="12" t="s">
        <v>44</v>
      </c>
      <c r="H1541" s="13">
        <v>58000000</v>
      </c>
      <c r="I1541" s="13">
        <v>58000000</v>
      </c>
      <c r="J1541" s="14">
        <f>VLOOKUP(C1541,[1]Hoja1!$C$4:$E$2840,3,0)</f>
        <v>45251.385231481479</v>
      </c>
      <c r="K1541" s="15" t="s">
        <v>84</v>
      </c>
      <c r="L1541" s="16" t="str">
        <f>VLOOKUP(C1541,ACTAS!$D:$L,9,FALSE)</f>
        <v>ACTA 2 MARZO 2024</v>
      </c>
    </row>
    <row r="1542" spans="1:12" hidden="1">
      <c r="A1542" s="11">
        <v>2777</v>
      </c>
      <c r="B1542" s="12" t="s">
        <v>5117</v>
      </c>
      <c r="C1542" s="12">
        <v>51582252</v>
      </c>
      <c r="D1542" s="12" t="s">
        <v>5118</v>
      </c>
      <c r="E1542" s="12" t="s">
        <v>2341</v>
      </c>
      <c r="F1542" s="12" t="s">
        <v>52</v>
      </c>
      <c r="G1542" s="12" t="s">
        <v>44</v>
      </c>
      <c r="H1542" s="13">
        <v>36000000</v>
      </c>
      <c r="I1542" s="13">
        <v>36000000</v>
      </c>
      <c r="J1542" s="14">
        <f>VLOOKUP(C1542,[1]Hoja1!$C$4:$E$2840,3,0)</f>
        <v>45251.385335648149</v>
      </c>
      <c r="K1542" s="15" t="s">
        <v>84</v>
      </c>
      <c r="L1542" s="16" t="str">
        <f>VLOOKUP(C1542,ACTAS!$D:$L,9,FALSE)</f>
        <v>ACTA 2 MARZO 2024</v>
      </c>
    </row>
    <row r="1543" spans="1:12" hidden="1">
      <c r="A1543" s="11">
        <v>2778</v>
      </c>
      <c r="B1543" s="12" t="s">
        <v>5119</v>
      </c>
      <c r="C1543" s="12">
        <v>16288681</v>
      </c>
      <c r="D1543" s="12" t="s">
        <v>5120</v>
      </c>
      <c r="E1543" s="12" t="s">
        <v>2341</v>
      </c>
      <c r="F1543" s="12" t="s">
        <v>130</v>
      </c>
      <c r="G1543" s="12" t="s">
        <v>44</v>
      </c>
      <c r="H1543" s="13">
        <v>18000000</v>
      </c>
      <c r="I1543" s="13">
        <v>18000000</v>
      </c>
      <c r="J1543" s="14">
        <f>VLOOKUP(C1543,[1]Hoja1!$C$4:$E$2840,3,0)</f>
        <v>45251.385405092595</v>
      </c>
      <c r="K1543" s="15" t="s">
        <v>54</v>
      </c>
      <c r="L1543" s="16" t="str">
        <f>VLOOKUP(C1543,ACTAS!$D:$L,9,FALSE)</f>
        <v>ACTA 1 FEBRERO 2024</v>
      </c>
    </row>
    <row r="1544" spans="1:12" hidden="1">
      <c r="A1544" s="11">
        <v>2779</v>
      </c>
      <c r="B1544" s="12" t="s">
        <v>5121</v>
      </c>
      <c r="C1544" s="12">
        <v>1053794167</v>
      </c>
      <c r="D1544" s="12" t="s">
        <v>1799</v>
      </c>
      <c r="E1544" s="12" t="s">
        <v>2341</v>
      </c>
      <c r="F1544" s="12" t="s">
        <v>59</v>
      </c>
      <c r="G1544" s="12" t="s">
        <v>44</v>
      </c>
      <c r="H1544" s="13">
        <v>83000000</v>
      </c>
      <c r="I1544" s="13">
        <v>83000000</v>
      </c>
      <c r="J1544" s="14">
        <f>VLOOKUP(C1544,[1]Hoja1!$C$4:$E$2840,3,0)</f>
        <v>45237.395497685182</v>
      </c>
      <c r="K1544" s="15" t="s">
        <v>54</v>
      </c>
      <c r="L1544" s="16" t="str">
        <f>VLOOKUP(C1544,ACTAS!$D:$L,9,FALSE)</f>
        <v>ACTA 1 FEBRERO 2024</v>
      </c>
    </row>
    <row r="1545" spans="1:12" ht="24" hidden="1">
      <c r="A1545" s="11">
        <v>2780</v>
      </c>
      <c r="B1545" s="12" t="s">
        <v>5122</v>
      </c>
      <c r="C1545" s="12">
        <v>79543062</v>
      </c>
      <c r="D1545" s="12" t="s">
        <v>5123</v>
      </c>
      <c r="E1545" s="12" t="s">
        <v>2341</v>
      </c>
      <c r="F1545" s="12" t="s">
        <v>38</v>
      </c>
      <c r="G1545" s="12" t="s">
        <v>49</v>
      </c>
      <c r="H1545" s="13">
        <v>11000000</v>
      </c>
      <c r="I1545" s="13">
        <v>11000000</v>
      </c>
      <c r="J1545" s="14">
        <f>VLOOKUP(C1545,[1]Hoja1!$C$4:$E$2840,3,0)</f>
        <v>45251.385439814818</v>
      </c>
      <c r="K1545" s="15" t="s">
        <v>54</v>
      </c>
      <c r="L1545" s="16" t="str">
        <f>VLOOKUP(C1545,ACTAS!$D:$L,9,FALSE)</f>
        <v>ACTA 5 ABRIL 2024</v>
      </c>
    </row>
    <row r="1546" spans="1:12" hidden="1">
      <c r="A1546" s="11">
        <v>2781</v>
      </c>
      <c r="B1546" s="12" t="s">
        <v>5124</v>
      </c>
      <c r="C1546" s="12">
        <v>79606446</v>
      </c>
      <c r="D1546" s="12" t="s">
        <v>5125</v>
      </c>
      <c r="E1546" s="12" t="s">
        <v>2341</v>
      </c>
      <c r="F1546" s="12" t="s">
        <v>48</v>
      </c>
      <c r="G1546" s="12" t="s">
        <v>44</v>
      </c>
      <c r="H1546" s="13">
        <v>50000000</v>
      </c>
      <c r="I1546" s="13">
        <v>50000000</v>
      </c>
      <c r="J1546" s="14">
        <f>VLOOKUP(C1546,[1]Hoja1!$C$4:$E$2840,3,0)</f>
        <v>45251.385462962964</v>
      </c>
      <c r="K1546" s="15" t="s">
        <v>45</v>
      </c>
      <c r="L1546" s="16">
        <f>VLOOKUP(C1546,ACTAS!$D:$L,9,FALSE)</f>
        <v>16</v>
      </c>
    </row>
    <row r="1547" spans="1:12" ht="24" hidden="1">
      <c r="A1547" s="11">
        <v>2782</v>
      </c>
      <c r="B1547" s="12" t="s">
        <v>5126</v>
      </c>
      <c r="C1547" s="12">
        <v>1077147106</v>
      </c>
      <c r="D1547" s="12" t="s">
        <v>5127</v>
      </c>
      <c r="E1547" s="12" t="s">
        <v>2341</v>
      </c>
      <c r="F1547" s="12" t="s">
        <v>38</v>
      </c>
      <c r="G1547" s="12" t="s">
        <v>44</v>
      </c>
      <c r="H1547" s="13">
        <v>35000000</v>
      </c>
      <c r="I1547" s="13">
        <v>35000000</v>
      </c>
      <c r="J1547" s="14">
        <f>VLOOKUP(C1547,[1]Hoja1!$C$4:$E$2840,3,0)</f>
        <v>45251.385474537034</v>
      </c>
      <c r="K1547" s="15" t="s">
        <v>54</v>
      </c>
      <c r="L1547" s="16" t="str">
        <f>VLOOKUP(C1547,ACTAS!$D:$L,9,FALSE)</f>
        <v>ACTA 4 ABRIL 2024</v>
      </c>
    </row>
    <row r="1548" spans="1:12" hidden="1">
      <c r="A1548" s="11">
        <v>2783</v>
      </c>
      <c r="B1548" s="12" t="s">
        <v>5128</v>
      </c>
      <c r="C1548" s="12">
        <v>1032393607</v>
      </c>
      <c r="D1548" s="12" t="s">
        <v>5129</v>
      </c>
      <c r="E1548" s="12" t="s">
        <v>2341</v>
      </c>
      <c r="F1548" s="12" t="s">
        <v>48</v>
      </c>
      <c r="G1548" s="12" t="s">
        <v>44</v>
      </c>
      <c r="H1548" s="13">
        <v>80000000</v>
      </c>
      <c r="I1548" s="13">
        <v>80000000</v>
      </c>
      <c r="J1548" s="14">
        <f>VLOOKUP(C1548,[1]Hoja1!$C$4:$E$2840,3,0)</f>
        <v>45251.38554398148</v>
      </c>
      <c r="K1548" s="15" t="s">
        <v>54</v>
      </c>
      <c r="L1548" s="16" t="str">
        <f>VLOOKUP(C1548,ACTAS!$D:$L,9,FALSE)</f>
        <v>ACTA 1 FEBRERO 2024</v>
      </c>
    </row>
    <row r="1549" spans="1:12" hidden="1">
      <c r="A1549" s="11">
        <v>2784</v>
      </c>
      <c r="B1549" s="12" t="s">
        <v>5130</v>
      </c>
      <c r="C1549" s="12">
        <v>80008079</v>
      </c>
      <c r="D1549" s="12" t="s">
        <v>4511</v>
      </c>
      <c r="E1549" s="12" t="s">
        <v>2341</v>
      </c>
      <c r="F1549" s="12" t="s">
        <v>59</v>
      </c>
      <c r="G1549" s="12" t="s">
        <v>44</v>
      </c>
      <c r="H1549" s="13">
        <v>66000000</v>
      </c>
      <c r="I1549" s="13">
        <v>66000000</v>
      </c>
      <c r="J1549" s="14">
        <f>VLOOKUP(C1549,[1]Hoja1!$C$4:$E$2840,3,0)</f>
        <v>45222.505358796298</v>
      </c>
      <c r="K1549" s="15" t="s">
        <v>45</v>
      </c>
      <c r="L1549" s="16">
        <f>VLOOKUP(C1549,ACTAS!$D:$L,9,FALSE)</f>
        <v>12</v>
      </c>
    </row>
    <row r="1550" spans="1:12" ht="24" hidden="1">
      <c r="A1550" s="11">
        <v>2785</v>
      </c>
      <c r="B1550" s="12" t="s">
        <v>5131</v>
      </c>
      <c r="C1550" s="12">
        <v>80727028</v>
      </c>
      <c r="D1550" s="12" t="s">
        <v>1629</v>
      </c>
      <c r="E1550" s="12" t="s">
        <v>2341</v>
      </c>
      <c r="F1550" s="12" t="s">
        <v>59</v>
      </c>
      <c r="G1550" s="12" t="s">
        <v>49</v>
      </c>
      <c r="H1550" s="13">
        <v>14000000</v>
      </c>
      <c r="I1550" s="13">
        <v>14000000</v>
      </c>
      <c r="J1550" s="14">
        <f>VLOOKUP(C1550,[1]Hoja1!$C$4:$E$2840,3,0)</f>
        <v>45237.389351851853</v>
      </c>
      <c r="K1550" s="15" t="s">
        <v>54</v>
      </c>
      <c r="L1550" s="16" t="str">
        <f>VLOOKUP(C1550,ACTAS!$D:$L,9,FALSE)</f>
        <v>ACTA 4 ABRIL 2024</v>
      </c>
    </row>
    <row r="1551" spans="1:12" hidden="1">
      <c r="A1551" s="11">
        <v>2786</v>
      </c>
      <c r="B1551" s="12" t="s">
        <v>5132</v>
      </c>
      <c r="C1551" s="12">
        <v>41646955</v>
      </c>
      <c r="D1551" s="12" t="s">
        <v>855</v>
      </c>
      <c r="E1551" s="12" t="s">
        <v>2341</v>
      </c>
      <c r="F1551" s="12" t="s">
        <v>38</v>
      </c>
      <c r="G1551" s="12" t="s">
        <v>44</v>
      </c>
      <c r="H1551" s="13">
        <v>63000000</v>
      </c>
      <c r="I1551" s="13">
        <v>63000000</v>
      </c>
      <c r="J1551" s="14">
        <f>VLOOKUP(C1551,[1]Hoja1!$C$4:$E$2840,3,0)</f>
        <v>45078.368020833332</v>
      </c>
      <c r="K1551" s="15" t="s">
        <v>84</v>
      </c>
      <c r="L1551" s="16">
        <f>VLOOKUP(C1551,ACTAS!$D:$L,9,FALSE)</f>
        <v>16</v>
      </c>
    </row>
    <row r="1552" spans="1:12" hidden="1">
      <c r="A1552" s="11">
        <v>2787</v>
      </c>
      <c r="B1552" s="12" t="s">
        <v>5133</v>
      </c>
      <c r="C1552" s="12">
        <v>43988078</v>
      </c>
      <c r="D1552" s="12" t="s">
        <v>5134</v>
      </c>
      <c r="E1552" s="12" t="s">
        <v>2341</v>
      </c>
      <c r="F1552" s="12" t="s">
        <v>48</v>
      </c>
      <c r="G1552" s="12" t="s">
        <v>44</v>
      </c>
      <c r="H1552" s="13">
        <v>63000000</v>
      </c>
      <c r="I1552" s="13">
        <v>63000000</v>
      </c>
      <c r="J1552" s="14">
        <f>VLOOKUP(C1552,[1]Hoja1!$C$4:$E$2840,3,0)</f>
        <v>45251.385729166665</v>
      </c>
      <c r="K1552" s="15" t="s">
        <v>54</v>
      </c>
      <c r="L1552" s="16" t="str">
        <f>VLOOKUP(C1552,ACTAS!$D:$L,9,FALSE)</f>
        <v>ACTA 1 FEBRERO 2024</v>
      </c>
    </row>
    <row r="1553" spans="1:12" hidden="1">
      <c r="A1553" s="11">
        <v>2788</v>
      </c>
      <c r="B1553" s="12" t="s">
        <v>5135</v>
      </c>
      <c r="C1553" s="12">
        <v>39727825</v>
      </c>
      <c r="D1553" s="12" t="s">
        <v>5136</v>
      </c>
      <c r="E1553" s="12" t="s">
        <v>2341</v>
      </c>
      <c r="F1553" s="12" t="s">
        <v>59</v>
      </c>
      <c r="G1553" s="12" t="s">
        <v>44</v>
      </c>
      <c r="H1553" s="13">
        <v>70000000</v>
      </c>
      <c r="I1553" s="13">
        <v>70000000</v>
      </c>
      <c r="J1553" s="14">
        <f>VLOOKUP(C1553,[1]Hoja1!$C$4:$E$2840,3,0)</f>
        <v>45251.385752314818</v>
      </c>
      <c r="K1553" s="15" t="s">
        <v>45</v>
      </c>
      <c r="L1553" s="16">
        <f>VLOOKUP(C1553,ACTAS!$D:$L,9,FALSE)</f>
        <v>16</v>
      </c>
    </row>
    <row r="1554" spans="1:12" ht="24" hidden="1">
      <c r="A1554" s="11">
        <v>2789</v>
      </c>
      <c r="B1554" s="12" t="s">
        <v>5137</v>
      </c>
      <c r="C1554" s="12">
        <v>10487899</v>
      </c>
      <c r="D1554" s="12" t="s">
        <v>5138</v>
      </c>
      <c r="E1554" s="12" t="s">
        <v>2341</v>
      </c>
      <c r="F1554" s="12" t="s">
        <v>48</v>
      </c>
      <c r="G1554" s="12" t="s">
        <v>49</v>
      </c>
      <c r="H1554" s="13">
        <v>90000000</v>
      </c>
      <c r="I1554" s="13">
        <v>90000000</v>
      </c>
      <c r="J1554" s="14">
        <f>VLOOKUP(C1554,[1]Hoja1!$C$4:$E$2840,3,0)</f>
        <v>45251.385949074072</v>
      </c>
      <c r="K1554" s="15" t="s">
        <v>54</v>
      </c>
      <c r="L1554" s="16" t="str">
        <f>VLOOKUP(C1554,ACTAS!$D:$L,9,FALSE)</f>
        <v>ACTA 1 FEBRERO 2024</v>
      </c>
    </row>
    <row r="1555" spans="1:12" hidden="1">
      <c r="A1555" s="11">
        <v>2790</v>
      </c>
      <c r="B1555" s="12" t="s">
        <v>5139</v>
      </c>
      <c r="C1555" s="12">
        <v>79842335</v>
      </c>
      <c r="D1555" s="12" t="s">
        <v>1020</v>
      </c>
      <c r="E1555" s="12" t="s">
        <v>2341</v>
      </c>
      <c r="F1555" s="12" t="s">
        <v>38</v>
      </c>
      <c r="G1555" s="12" t="s">
        <v>44</v>
      </c>
      <c r="H1555" s="13">
        <v>55000000</v>
      </c>
      <c r="I1555" s="13">
        <v>55000000</v>
      </c>
      <c r="J1555" s="14">
        <f>VLOOKUP(C1555,[1]Hoja1!$C$4:$E$2840,3,0)</f>
        <v>45078.394282407404</v>
      </c>
      <c r="K1555" s="15" t="s">
        <v>45</v>
      </c>
      <c r="L1555" s="16">
        <f>VLOOKUP(C1555,ACTAS!$D:$L,9,FALSE)</f>
        <v>16</v>
      </c>
    </row>
    <row r="1556" spans="1:12" hidden="1">
      <c r="A1556" s="11">
        <v>2791</v>
      </c>
      <c r="B1556" s="12" t="s">
        <v>5140</v>
      </c>
      <c r="C1556" s="12">
        <v>1098745827</v>
      </c>
      <c r="D1556" s="12" t="s">
        <v>331</v>
      </c>
      <c r="E1556" s="12" t="s">
        <v>2341</v>
      </c>
      <c r="F1556" s="12" t="s">
        <v>48</v>
      </c>
      <c r="G1556" s="12" t="s">
        <v>44</v>
      </c>
      <c r="H1556" s="13">
        <v>30000000</v>
      </c>
      <c r="I1556" s="13">
        <v>30000000</v>
      </c>
      <c r="J1556" s="14">
        <f>VLOOKUP(C1556,[1]Hoja1!$C$4:$E$2840,3,0)</f>
        <v>44987.352708333332</v>
      </c>
      <c r="K1556" s="15" t="s">
        <v>54</v>
      </c>
      <c r="L1556" s="16" t="str">
        <f>VLOOKUP(C1556,ACTAS!$D:$L,9,FALSE)</f>
        <v>ACTA 3 MARZO 2024</v>
      </c>
    </row>
    <row r="1557" spans="1:12" ht="24" hidden="1">
      <c r="A1557" s="11">
        <v>2792</v>
      </c>
      <c r="B1557" s="12" t="s">
        <v>5141</v>
      </c>
      <c r="C1557" s="12">
        <v>52307896</v>
      </c>
      <c r="D1557" s="12" t="s">
        <v>5142</v>
      </c>
      <c r="E1557" s="12" t="s">
        <v>2341</v>
      </c>
      <c r="F1557" s="12" t="s">
        <v>59</v>
      </c>
      <c r="G1557" s="12" t="s">
        <v>49</v>
      </c>
      <c r="H1557" s="13">
        <v>69000000</v>
      </c>
      <c r="I1557" s="13">
        <v>69000000</v>
      </c>
      <c r="J1557" s="14">
        <f>VLOOKUP(C1557,[1]Hoja1!$C$4:$E$2840,3,0)</f>
        <v>45251.386053240742</v>
      </c>
      <c r="K1557" s="15" t="s">
        <v>54</v>
      </c>
      <c r="L1557" s="16" t="str">
        <f>VLOOKUP(C1557,ACTAS!$D:$L,9,FALSE)</f>
        <v>ACTA 4 ABRIL 2024</v>
      </c>
    </row>
    <row r="1558" spans="1:12" hidden="1">
      <c r="A1558" s="11">
        <v>2793</v>
      </c>
      <c r="B1558" s="12" t="s">
        <v>5143</v>
      </c>
      <c r="C1558" s="12">
        <v>79650894</v>
      </c>
      <c r="D1558" s="12" t="s">
        <v>2030</v>
      </c>
      <c r="E1558" s="12" t="s">
        <v>2341</v>
      </c>
      <c r="F1558" s="12" t="s">
        <v>59</v>
      </c>
      <c r="G1558" s="12" t="s">
        <v>44</v>
      </c>
      <c r="H1558" s="13">
        <v>32000000</v>
      </c>
      <c r="I1558" s="13">
        <v>32000000</v>
      </c>
      <c r="J1558" s="14">
        <f>VLOOKUP(C1558,[1]Hoja1!$C$4:$E$2840,3,0)</f>
        <v>45237.412893518522</v>
      </c>
      <c r="K1558" s="15" t="s">
        <v>45</v>
      </c>
      <c r="L1558" s="16">
        <f>VLOOKUP(C1558,ACTAS!$D:$L,9,FALSE)</f>
        <v>17</v>
      </c>
    </row>
    <row r="1559" spans="1:12" hidden="1">
      <c r="A1559" s="11">
        <v>2794</v>
      </c>
      <c r="B1559" s="12" t="s">
        <v>5144</v>
      </c>
      <c r="C1559" s="12">
        <v>74170439</v>
      </c>
      <c r="D1559" s="12" t="s">
        <v>5145</v>
      </c>
      <c r="E1559" s="12" t="s">
        <v>2341</v>
      </c>
      <c r="F1559" s="12" t="s">
        <v>59</v>
      </c>
      <c r="G1559" s="12" t="s">
        <v>44</v>
      </c>
      <c r="H1559" s="13">
        <v>108000000</v>
      </c>
      <c r="I1559" s="13">
        <v>108000000</v>
      </c>
      <c r="J1559" s="14">
        <f>VLOOKUP(C1559,[1]Hoja1!$C$4:$E$2840,3,0)</f>
        <v>45251.386099537034</v>
      </c>
      <c r="K1559" s="15" t="s">
        <v>54</v>
      </c>
      <c r="L1559" s="16" t="str">
        <f>VLOOKUP(C1559,ACTAS!$D:$L,9,FALSE)</f>
        <v>ACTA 4 ABRIL 2024</v>
      </c>
    </row>
    <row r="1560" spans="1:12" hidden="1">
      <c r="A1560" s="11">
        <v>2795</v>
      </c>
      <c r="B1560" s="12" t="s">
        <v>5146</v>
      </c>
      <c r="C1560" s="12">
        <v>5825635</v>
      </c>
      <c r="D1560" s="12" t="s">
        <v>5147</v>
      </c>
      <c r="E1560" s="12" t="s">
        <v>2341</v>
      </c>
      <c r="F1560" s="12" t="s">
        <v>59</v>
      </c>
      <c r="G1560" s="12" t="s">
        <v>44</v>
      </c>
      <c r="H1560" s="13">
        <v>150000000</v>
      </c>
      <c r="I1560" s="13">
        <v>150000000</v>
      </c>
      <c r="J1560" s="14">
        <f>VLOOKUP(C1560,[1]Hoja1!$C$4:$E$2840,3,0)</f>
        <v>45251.386180555557</v>
      </c>
      <c r="K1560" s="15" t="s">
        <v>54</v>
      </c>
      <c r="L1560" s="16" t="str">
        <f>VLOOKUP(C1560,ACTAS!$D:$L,9,FALSE)</f>
        <v>ACTA 2 MARZO 2024</v>
      </c>
    </row>
    <row r="1561" spans="1:12" hidden="1">
      <c r="A1561" s="11">
        <v>2796</v>
      </c>
      <c r="B1561" s="12" t="s">
        <v>5148</v>
      </c>
      <c r="C1561" s="12">
        <v>1078347230</v>
      </c>
      <c r="D1561" s="12" t="s">
        <v>1914</v>
      </c>
      <c r="E1561" s="12" t="s">
        <v>2341</v>
      </c>
      <c r="F1561" s="12" t="s">
        <v>38</v>
      </c>
      <c r="G1561" s="12" t="s">
        <v>44</v>
      </c>
      <c r="H1561" s="13">
        <v>80000000</v>
      </c>
      <c r="I1561" s="13">
        <v>80000000</v>
      </c>
      <c r="J1561" s="14">
        <f>VLOOKUP(C1561,[1]Hoja1!$C$4:$E$2840,3,0)</f>
        <v>45237.401307870372</v>
      </c>
      <c r="K1561" s="15" t="s">
        <v>54</v>
      </c>
      <c r="L1561" s="16" t="str">
        <f>VLOOKUP(C1561,ACTAS!$D:$L,9,FALSE)</f>
        <v>ACTA 2 MARZO 2024</v>
      </c>
    </row>
    <row r="1562" spans="1:12" ht="24" hidden="1">
      <c r="A1562" s="11">
        <v>2797</v>
      </c>
      <c r="B1562" s="12" t="s">
        <v>5149</v>
      </c>
      <c r="C1562" s="12">
        <v>12568141</v>
      </c>
      <c r="D1562" s="12" t="s">
        <v>1330</v>
      </c>
      <c r="E1562" s="12" t="s">
        <v>2341</v>
      </c>
      <c r="F1562" s="12" t="s">
        <v>38</v>
      </c>
      <c r="G1562" s="12" t="s">
        <v>49</v>
      </c>
      <c r="H1562" s="13">
        <v>60000000</v>
      </c>
      <c r="I1562" s="13">
        <v>60000000</v>
      </c>
      <c r="J1562" s="14">
        <f>VLOOKUP(C1562,[1]Hoja1!$C$4:$E$2840,3,0)</f>
        <v>45222.405763888892</v>
      </c>
      <c r="K1562" s="15" t="s">
        <v>54</v>
      </c>
      <c r="L1562" s="16" t="str">
        <f>VLOOKUP(C1562,ACTAS!$D:$L,9,FALSE)</f>
        <v>ACTA 2 MARZO 2024</v>
      </c>
    </row>
    <row r="1563" spans="1:12" hidden="1">
      <c r="A1563" s="11">
        <v>2798</v>
      </c>
      <c r="B1563" s="12" t="s">
        <v>5150</v>
      </c>
      <c r="C1563" s="12">
        <v>79312824</v>
      </c>
      <c r="D1563" s="12" t="s">
        <v>5151</v>
      </c>
      <c r="E1563" s="12" t="s">
        <v>2341</v>
      </c>
      <c r="F1563" s="12" t="s">
        <v>52</v>
      </c>
      <c r="G1563" s="12" t="s">
        <v>44</v>
      </c>
      <c r="H1563" s="13">
        <v>107000000</v>
      </c>
      <c r="I1563" s="13">
        <v>107000000</v>
      </c>
      <c r="J1563" s="14">
        <f>VLOOKUP(C1563,[1]Hoja1!$C$4:$E$2840,3,0)</f>
        <v>45251.386250000003</v>
      </c>
      <c r="K1563" s="15" t="s">
        <v>45</v>
      </c>
      <c r="L1563" s="16">
        <f>VLOOKUP(C1563,ACTAS!$D:$L,9,FALSE)</f>
        <v>16</v>
      </c>
    </row>
    <row r="1564" spans="1:12" ht="24" hidden="1">
      <c r="A1564" s="11">
        <v>2799</v>
      </c>
      <c r="B1564" s="12" t="s">
        <v>5152</v>
      </c>
      <c r="C1564" s="12">
        <v>79900112</v>
      </c>
      <c r="D1564" s="12" t="s">
        <v>5153</v>
      </c>
      <c r="E1564" s="12" t="s">
        <v>2341</v>
      </c>
      <c r="F1564" s="12" t="s">
        <v>48</v>
      </c>
      <c r="G1564" s="12" t="s">
        <v>49</v>
      </c>
      <c r="H1564" s="13">
        <v>115000000</v>
      </c>
      <c r="I1564" s="13">
        <v>115000000</v>
      </c>
      <c r="J1564" s="14">
        <f>VLOOKUP(C1564,[1]Hoja1!$C$4:$E$2840,3,0)</f>
        <v>45251.386307870373</v>
      </c>
      <c r="K1564" s="15" t="s">
        <v>54</v>
      </c>
      <c r="L1564" s="16">
        <f>VLOOKUP(C1564,ACTAS!$D:$L,9,FALSE)</f>
        <v>15</v>
      </c>
    </row>
    <row r="1565" spans="1:12">
      <c r="A1565" s="11">
        <v>2800</v>
      </c>
      <c r="B1565" s="12" t="s">
        <v>5154</v>
      </c>
      <c r="C1565" s="12">
        <v>23780420</v>
      </c>
      <c r="D1565" s="12" t="s">
        <v>5155</v>
      </c>
      <c r="E1565" s="12" t="s">
        <v>2341</v>
      </c>
      <c r="F1565" s="12" t="s">
        <v>59</v>
      </c>
      <c r="G1565" s="12" t="s">
        <v>44</v>
      </c>
      <c r="H1565" s="13">
        <v>80000000</v>
      </c>
      <c r="I1565" s="13">
        <v>80000000</v>
      </c>
      <c r="J1565" s="14">
        <f>VLOOKUP(C1565,[1]Hoja1!$C$4:$E$2840,3,0)</f>
        <v>45251.386342592596</v>
      </c>
      <c r="K1565" s="15" t="s">
        <v>45</v>
      </c>
      <c r="L1565" s="16">
        <f>VLOOKUP(C1565,ACTAS!$D:$L,9,FALSE)</f>
        <v>16</v>
      </c>
    </row>
    <row r="1566" spans="1:12" hidden="1">
      <c r="A1566" s="11">
        <v>2801</v>
      </c>
      <c r="B1566" s="12" t="s">
        <v>5156</v>
      </c>
      <c r="C1566" s="12">
        <v>5420659</v>
      </c>
      <c r="D1566" s="12" t="s">
        <v>5157</v>
      </c>
      <c r="E1566" s="12" t="s">
        <v>2341</v>
      </c>
      <c r="F1566" s="12" t="s">
        <v>59</v>
      </c>
      <c r="G1566" s="12" t="s">
        <v>44</v>
      </c>
      <c r="H1566" s="13">
        <v>36000000</v>
      </c>
      <c r="I1566" s="13">
        <v>36000000</v>
      </c>
      <c r="J1566" s="14">
        <f>VLOOKUP(C1566,[1]Hoja1!$C$4:$E$2840,3,0)</f>
        <v>45251.386435185188</v>
      </c>
      <c r="K1566" s="15" t="s">
        <v>45</v>
      </c>
      <c r="L1566" s="16">
        <f>VLOOKUP(C1566,ACTAS!$D:$L,9,FALSE)</f>
        <v>17</v>
      </c>
    </row>
    <row r="1567" spans="1:12" hidden="1">
      <c r="A1567" s="11">
        <v>2802</v>
      </c>
      <c r="B1567" s="12" t="s">
        <v>5158</v>
      </c>
      <c r="C1567" s="12">
        <v>24197830</v>
      </c>
      <c r="D1567" s="12" t="s">
        <v>1888</v>
      </c>
      <c r="E1567" s="12" t="s">
        <v>2341</v>
      </c>
      <c r="F1567" s="12" t="s">
        <v>130</v>
      </c>
      <c r="G1567" s="12" t="s">
        <v>44</v>
      </c>
      <c r="H1567" s="13">
        <v>40000000</v>
      </c>
      <c r="I1567" s="13">
        <v>40000000</v>
      </c>
      <c r="J1567" s="14">
        <f>VLOOKUP(C1567,[1]Hoja1!$C$4:$E$2840,3,0)</f>
        <v>45237.399907407409</v>
      </c>
      <c r="K1567" s="15" t="s">
        <v>45</v>
      </c>
      <c r="L1567" s="16">
        <f>VLOOKUP(C1567,ACTAS!$D:$L,9,FALSE)</f>
        <v>17</v>
      </c>
    </row>
    <row r="1568" spans="1:12" hidden="1">
      <c r="A1568" s="11">
        <v>2803</v>
      </c>
      <c r="B1568" s="12" t="s">
        <v>5159</v>
      </c>
      <c r="C1568" s="12">
        <v>94394506</v>
      </c>
      <c r="D1568" s="12" t="s">
        <v>5160</v>
      </c>
      <c r="E1568" s="12" t="s">
        <v>2341</v>
      </c>
      <c r="F1568" s="12" t="s">
        <v>59</v>
      </c>
      <c r="G1568" s="12" t="s">
        <v>44</v>
      </c>
      <c r="H1568" s="13">
        <v>35000000</v>
      </c>
      <c r="I1568" s="13">
        <v>35000000</v>
      </c>
      <c r="J1568" s="14">
        <f>VLOOKUP(C1568,[1]Hoja1!$C$4:$E$2840,3,0)</f>
        <v>45251.386504629627</v>
      </c>
      <c r="K1568" s="15" t="s">
        <v>45</v>
      </c>
      <c r="L1568" s="16">
        <f>VLOOKUP(C1568,ACTAS!$D:$L,9,FALSE)</f>
        <v>17</v>
      </c>
    </row>
    <row r="1569" spans="1:12" hidden="1">
      <c r="A1569" s="11">
        <v>2804</v>
      </c>
      <c r="B1569" s="12" t="s">
        <v>5161</v>
      </c>
      <c r="C1569" s="12">
        <v>10283329</v>
      </c>
      <c r="D1569" s="12" t="s">
        <v>5162</v>
      </c>
      <c r="E1569" s="12" t="s">
        <v>2341</v>
      </c>
      <c r="F1569" s="12" t="s">
        <v>59</v>
      </c>
      <c r="G1569" s="12" t="s">
        <v>44</v>
      </c>
      <c r="H1569" s="13">
        <v>90000000</v>
      </c>
      <c r="I1569" s="13">
        <v>90000000</v>
      </c>
      <c r="J1569" s="14">
        <f>VLOOKUP(C1569,[1]Hoja1!$C$4:$E$2840,3,0)</f>
        <v>45251.38652777778</v>
      </c>
      <c r="K1569" s="15" t="s">
        <v>45</v>
      </c>
      <c r="L1569" s="16">
        <f>VLOOKUP(C1569,ACTAS!$D:$L,9,FALSE)</f>
        <v>16</v>
      </c>
    </row>
    <row r="1570" spans="1:12" hidden="1">
      <c r="A1570" s="11">
        <v>2805</v>
      </c>
      <c r="B1570" s="12" t="s">
        <v>5163</v>
      </c>
      <c r="C1570" s="12">
        <v>1101320389</v>
      </c>
      <c r="D1570" s="12" t="s">
        <v>5164</v>
      </c>
      <c r="E1570" s="12" t="s">
        <v>2341</v>
      </c>
      <c r="F1570" s="12" t="s">
        <v>38</v>
      </c>
      <c r="G1570" s="12" t="s">
        <v>44</v>
      </c>
      <c r="H1570" s="13">
        <v>35000000</v>
      </c>
      <c r="I1570" s="13">
        <v>35000000</v>
      </c>
      <c r="J1570" s="14">
        <f>VLOOKUP(C1570,[1]Hoja1!$C$4:$E$2840,3,0)</f>
        <v>45251.38652777778</v>
      </c>
      <c r="K1570" s="15" t="s">
        <v>54</v>
      </c>
      <c r="L1570" s="16" t="str">
        <f>VLOOKUP(C1570,ACTAS!$D:$L,9,FALSE)</f>
        <v>ACTA 4 ABRIL 2024</v>
      </c>
    </row>
    <row r="1571" spans="1:12" ht="24" hidden="1">
      <c r="A1571" s="11">
        <v>2806</v>
      </c>
      <c r="B1571" s="12" t="s">
        <v>5165</v>
      </c>
      <c r="C1571" s="12">
        <v>79815209</v>
      </c>
      <c r="D1571" s="12" t="s">
        <v>5166</v>
      </c>
      <c r="E1571" s="12" t="s">
        <v>2341</v>
      </c>
      <c r="F1571" s="12" t="s">
        <v>59</v>
      </c>
      <c r="G1571" s="12" t="s">
        <v>49</v>
      </c>
      <c r="H1571" s="13">
        <v>150000000</v>
      </c>
      <c r="I1571" s="13">
        <v>150000000</v>
      </c>
      <c r="J1571" s="14">
        <f>VLOOKUP(C1571,[1]Hoja1!$C$4:$E$2840,3,0)</f>
        <v>45251.38653935185</v>
      </c>
      <c r="K1571" s="15" t="s">
        <v>54</v>
      </c>
      <c r="L1571" s="16" t="str">
        <f>VLOOKUP(C1571,ACTAS!$D:$L,9,FALSE)</f>
        <v>ACTA 2 MARZO 2024</v>
      </c>
    </row>
    <row r="1572" spans="1:12" hidden="1">
      <c r="A1572" s="11">
        <v>2807</v>
      </c>
      <c r="B1572" s="12" t="s">
        <v>5167</v>
      </c>
      <c r="C1572" s="12">
        <v>60302678</v>
      </c>
      <c r="D1572" s="12" t="s">
        <v>5168</v>
      </c>
      <c r="E1572" s="12" t="s">
        <v>2341</v>
      </c>
      <c r="F1572" s="12" t="s">
        <v>38</v>
      </c>
      <c r="G1572" s="12" t="s">
        <v>44</v>
      </c>
      <c r="H1572" s="13">
        <v>68000000</v>
      </c>
      <c r="I1572" s="13">
        <v>68000000</v>
      </c>
      <c r="J1572" s="14">
        <f>VLOOKUP(C1572,[1]Hoja1!$C$4:$E$2840,3,0)</f>
        <v>45251.386562500003</v>
      </c>
      <c r="K1572" s="15" t="s">
        <v>45</v>
      </c>
      <c r="L1572" s="16">
        <f>VLOOKUP(C1572,ACTAS!$D:$L,9,FALSE)</f>
        <v>16</v>
      </c>
    </row>
    <row r="1573" spans="1:12" hidden="1">
      <c r="A1573" s="11">
        <v>2808</v>
      </c>
      <c r="B1573" s="12" t="s">
        <v>5169</v>
      </c>
      <c r="C1573" s="12">
        <v>88239453</v>
      </c>
      <c r="D1573" s="12" t="s">
        <v>5170</v>
      </c>
      <c r="E1573" s="12" t="s">
        <v>2341</v>
      </c>
      <c r="F1573" s="12" t="s">
        <v>38</v>
      </c>
      <c r="G1573" s="12" t="s">
        <v>44</v>
      </c>
      <c r="H1573" s="13">
        <v>22000000</v>
      </c>
      <c r="I1573" s="13">
        <v>22000000</v>
      </c>
      <c r="J1573" s="14">
        <f>VLOOKUP(C1573,[1]Hoja1!$C$4:$E$2840,3,0)</f>
        <v>45251.38658564815</v>
      </c>
      <c r="K1573" s="15" t="s">
        <v>45</v>
      </c>
      <c r="L1573" s="16" t="str">
        <f>VLOOKUP(C1573,ACTAS!$D:$L,9,FALSE)</f>
        <v>ACTA 3 MARZO 2024</v>
      </c>
    </row>
    <row r="1574" spans="1:12" ht="24" hidden="1">
      <c r="A1574" s="11">
        <v>2809</v>
      </c>
      <c r="B1574" s="12" t="s">
        <v>5171</v>
      </c>
      <c r="C1574" s="12">
        <v>80071222</v>
      </c>
      <c r="D1574" s="12" t="s">
        <v>5172</v>
      </c>
      <c r="E1574" s="12" t="s">
        <v>2341</v>
      </c>
      <c r="F1574" s="12" t="s">
        <v>59</v>
      </c>
      <c r="G1574" s="12" t="s">
        <v>49</v>
      </c>
      <c r="H1574" s="13">
        <v>78000000</v>
      </c>
      <c r="I1574" s="13">
        <v>78000000</v>
      </c>
      <c r="J1574" s="14">
        <f>VLOOKUP(C1574,[1]Hoja1!$C$4:$E$2840,3,0)</f>
        <v>45251.386643518519</v>
      </c>
      <c r="K1574" s="15" t="s">
        <v>54</v>
      </c>
      <c r="L1574" s="16" t="str">
        <f>VLOOKUP(C1574,ACTAS!$D:$L,9,FALSE)</f>
        <v>ACTA 2 MARZO 2024</v>
      </c>
    </row>
    <row r="1575" spans="1:12" ht="24" hidden="1">
      <c r="A1575" s="11">
        <v>2810</v>
      </c>
      <c r="B1575" s="12" t="s">
        <v>5173</v>
      </c>
      <c r="C1575" s="12">
        <v>65772195</v>
      </c>
      <c r="D1575" s="12" t="s">
        <v>5174</v>
      </c>
      <c r="E1575" s="12" t="s">
        <v>2341</v>
      </c>
      <c r="F1575" s="12" t="s">
        <v>59</v>
      </c>
      <c r="G1575" s="12" t="s">
        <v>39</v>
      </c>
      <c r="H1575" s="13">
        <v>32000000</v>
      </c>
      <c r="I1575" s="13">
        <v>32000000</v>
      </c>
      <c r="J1575" s="14">
        <f>VLOOKUP(C1575,[1]Hoja1!$C$4:$E$2840,3,0)</f>
        <v>45251.386724537035</v>
      </c>
      <c r="K1575" s="15" t="s">
        <v>40</v>
      </c>
      <c r="L1575" s="16">
        <f>VLOOKUP(C1575,ACTAS!$D:$L,9,FALSE)</f>
        <v>15</v>
      </c>
    </row>
    <row r="1576" spans="1:12" ht="24" hidden="1">
      <c r="A1576" s="11">
        <v>2811</v>
      </c>
      <c r="B1576" s="12" t="s">
        <v>5175</v>
      </c>
      <c r="C1576" s="12">
        <v>12131117</v>
      </c>
      <c r="D1576" s="12" t="s">
        <v>5176</v>
      </c>
      <c r="E1576" s="12" t="s">
        <v>2341</v>
      </c>
      <c r="F1576" s="12" t="s">
        <v>52</v>
      </c>
      <c r="G1576" s="12" t="s">
        <v>49</v>
      </c>
      <c r="H1576" s="13">
        <v>150000000</v>
      </c>
      <c r="I1576" s="13">
        <v>150000000</v>
      </c>
      <c r="J1576" s="14">
        <f>VLOOKUP(C1576,[1]Hoja1!$C$4:$E$2840,3,0)</f>
        <v>45251.386747685188</v>
      </c>
      <c r="K1576" s="15" t="s">
        <v>54</v>
      </c>
      <c r="L1576" s="16" t="str">
        <f>VLOOKUP(C1576,ACTAS!$D:$L,9,FALSE)</f>
        <v>ACTA 2 MARZO 2024</v>
      </c>
    </row>
    <row r="1577" spans="1:12" hidden="1">
      <c r="A1577" s="11">
        <v>2812</v>
      </c>
      <c r="B1577" s="12" t="s">
        <v>5177</v>
      </c>
      <c r="C1577" s="12">
        <v>1019013205</v>
      </c>
      <c r="D1577" s="12" t="s">
        <v>5178</v>
      </c>
      <c r="E1577" s="12" t="s">
        <v>2341</v>
      </c>
      <c r="F1577" s="12" t="s">
        <v>59</v>
      </c>
      <c r="G1577" s="12" t="s">
        <v>44</v>
      </c>
      <c r="H1577" s="13">
        <v>61000000</v>
      </c>
      <c r="I1577" s="13">
        <v>61000000</v>
      </c>
      <c r="J1577" s="14">
        <f>VLOOKUP(C1577,[1]Hoja1!$C$4:$E$2840,3,0)</f>
        <v>45251.386782407404</v>
      </c>
      <c r="K1577" s="15" t="s">
        <v>54</v>
      </c>
      <c r="L1577" s="16" t="str">
        <f>VLOOKUP(C1577,ACTAS!$D:$L,9,FALSE)</f>
        <v>ACTA 2 MARZO 2024</v>
      </c>
    </row>
    <row r="1578" spans="1:12" ht="24" hidden="1">
      <c r="A1578" s="11">
        <v>2813</v>
      </c>
      <c r="B1578" s="12" t="s">
        <v>5179</v>
      </c>
      <c r="C1578" s="12">
        <v>80730144</v>
      </c>
      <c r="D1578" s="12" t="s">
        <v>5180</v>
      </c>
      <c r="E1578" s="12" t="s">
        <v>2341</v>
      </c>
      <c r="F1578" s="12" t="s">
        <v>59</v>
      </c>
      <c r="G1578" s="12" t="s">
        <v>49</v>
      </c>
      <c r="H1578" s="13">
        <v>106000000</v>
      </c>
      <c r="I1578" s="13">
        <v>106000000</v>
      </c>
      <c r="J1578" s="14">
        <f>VLOOKUP(C1578,[1]Hoja1!$C$4:$E$2840,3,0)</f>
        <v>45251.386886574073</v>
      </c>
      <c r="K1578" s="15" t="s">
        <v>54</v>
      </c>
      <c r="L1578" s="16">
        <f>VLOOKUP(C1578,ACTAS!$D:$L,9,FALSE)</f>
        <v>16</v>
      </c>
    </row>
    <row r="1579" spans="1:12" hidden="1">
      <c r="A1579" s="11">
        <v>2814</v>
      </c>
      <c r="B1579" s="12" t="s">
        <v>5181</v>
      </c>
      <c r="C1579" s="12">
        <v>1065601088</v>
      </c>
      <c r="D1579" s="12" t="s">
        <v>5182</v>
      </c>
      <c r="E1579" s="12" t="s">
        <v>2341</v>
      </c>
      <c r="F1579" s="12" t="s">
        <v>38</v>
      </c>
      <c r="G1579" s="12" t="s">
        <v>44</v>
      </c>
      <c r="H1579" s="13">
        <v>11000000</v>
      </c>
      <c r="I1579" s="13">
        <v>11000000</v>
      </c>
      <c r="J1579" s="14">
        <f>VLOOKUP(C1579,[1]Hoja1!$C$4:$E$2840,3,0)</f>
        <v>45251.386990740742</v>
      </c>
      <c r="K1579" s="15" t="s">
        <v>54</v>
      </c>
      <c r="L1579" s="16" t="str">
        <f>VLOOKUP(C1579,ACTAS!$D:$L,9,FALSE)</f>
        <v>ACTA 2 MARZO 2024</v>
      </c>
    </row>
    <row r="1580" spans="1:12" hidden="1">
      <c r="A1580" s="11">
        <v>2815</v>
      </c>
      <c r="B1580" s="12" t="s">
        <v>5183</v>
      </c>
      <c r="C1580" s="12">
        <v>1031120565</v>
      </c>
      <c r="D1580" s="12" t="s">
        <v>3150</v>
      </c>
      <c r="E1580" s="12" t="s">
        <v>2341</v>
      </c>
      <c r="F1580" s="12" t="s">
        <v>38</v>
      </c>
      <c r="G1580" s="12" t="s">
        <v>44</v>
      </c>
      <c r="H1580" s="13">
        <v>16000000</v>
      </c>
      <c r="I1580" s="13">
        <v>16000000</v>
      </c>
      <c r="J1580" s="14">
        <f>VLOOKUP(C1580,[1]Hoja1!$C$4:$E$2840,3,0)</f>
        <v>44987.593761574077</v>
      </c>
      <c r="K1580" s="15" t="s">
        <v>54</v>
      </c>
      <c r="L1580" s="16">
        <f>VLOOKUP(C1580,ACTAS!$D:$L,9,FALSE)</f>
        <v>7</v>
      </c>
    </row>
    <row r="1581" spans="1:12" hidden="1">
      <c r="A1581" s="11">
        <v>2816</v>
      </c>
      <c r="B1581" s="12" t="s">
        <v>5184</v>
      </c>
      <c r="C1581" s="12">
        <v>74357709</v>
      </c>
      <c r="D1581" s="12" t="s">
        <v>5185</v>
      </c>
      <c r="E1581" s="12" t="s">
        <v>2341</v>
      </c>
      <c r="F1581" s="12" t="s">
        <v>38</v>
      </c>
      <c r="G1581" s="12" t="s">
        <v>44</v>
      </c>
      <c r="H1581" s="13">
        <v>53000000</v>
      </c>
      <c r="I1581" s="13">
        <v>53000000</v>
      </c>
      <c r="J1581" s="14">
        <f>VLOOKUP(C1581,[1]Hoja1!$C$4:$E$2840,3,0)</f>
        <v>45251.387141203704</v>
      </c>
      <c r="K1581" s="15" t="s">
        <v>45</v>
      </c>
      <c r="L1581" s="16">
        <f>VLOOKUP(C1581,ACTAS!$D:$L,9,FALSE)</f>
        <v>17</v>
      </c>
    </row>
    <row r="1582" spans="1:12" ht="24" hidden="1">
      <c r="A1582" s="11">
        <v>2817</v>
      </c>
      <c r="B1582" s="12" t="s">
        <v>5186</v>
      </c>
      <c r="C1582" s="12">
        <v>88152809</v>
      </c>
      <c r="D1582" s="12" t="s">
        <v>1666</v>
      </c>
      <c r="E1582" s="12" t="s">
        <v>2341</v>
      </c>
      <c r="F1582" s="12" t="s">
        <v>38</v>
      </c>
      <c r="G1582" s="12" t="s">
        <v>49</v>
      </c>
      <c r="H1582" s="13">
        <v>100000000</v>
      </c>
      <c r="I1582" s="13">
        <v>100000000</v>
      </c>
      <c r="J1582" s="14">
        <f>VLOOKUP(C1582,[1]Hoja1!$C$4:$E$2840,3,0)</f>
        <v>45237.391099537039</v>
      </c>
      <c r="K1582" s="15" t="s">
        <v>54</v>
      </c>
      <c r="L1582" s="16" t="str">
        <f>VLOOKUP(C1582,ACTAS!$D:$L,9,FALSE)</f>
        <v>ACTA 2 MARZO 2024</v>
      </c>
    </row>
    <row r="1583" spans="1:12" ht="24" hidden="1">
      <c r="A1583" s="11">
        <v>2818</v>
      </c>
      <c r="B1583" s="12" t="s">
        <v>5187</v>
      </c>
      <c r="C1583" s="12">
        <v>91500100</v>
      </c>
      <c r="D1583" s="12" t="s">
        <v>4210</v>
      </c>
      <c r="E1583" s="12" t="s">
        <v>2341</v>
      </c>
      <c r="F1583" s="12" t="s">
        <v>38</v>
      </c>
      <c r="G1583" s="12" t="s">
        <v>49</v>
      </c>
      <c r="H1583" s="13">
        <v>50000000</v>
      </c>
      <c r="I1583" s="13">
        <v>50000000</v>
      </c>
      <c r="J1583" s="14">
        <f>VLOOKUP(C1583,[1]Hoja1!$C$4:$E$2840,3,0)</f>
        <v>45222.401759259257</v>
      </c>
      <c r="K1583" s="15" t="s">
        <v>54</v>
      </c>
      <c r="L1583" s="16">
        <f>VLOOKUP(C1583,ACTAS!$D:$L,9,FALSE)</f>
        <v>12</v>
      </c>
    </row>
    <row r="1584" spans="1:12" hidden="1">
      <c r="A1584" s="11">
        <v>2819</v>
      </c>
      <c r="B1584" s="12" t="s">
        <v>5188</v>
      </c>
      <c r="C1584" s="12">
        <v>24646688</v>
      </c>
      <c r="D1584" s="12" t="s">
        <v>5189</v>
      </c>
      <c r="E1584" s="12" t="s">
        <v>2341</v>
      </c>
      <c r="F1584" s="12" t="s">
        <v>59</v>
      </c>
      <c r="G1584" s="12" t="s">
        <v>44</v>
      </c>
      <c r="H1584" s="13">
        <v>50000000</v>
      </c>
      <c r="I1584" s="13">
        <v>50000000</v>
      </c>
      <c r="J1584" s="14">
        <f>VLOOKUP(C1584,[1]Hoja1!$C$4:$E$2840,3,0)</f>
        <v>45251.387280092589</v>
      </c>
      <c r="K1584" s="15" t="s">
        <v>54</v>
      </c>
      <c r="L1584" s="16" t="str">
        <f>VLOOKUP(C1584,ACTAS!$D:$L,9,FALSE)</f>
        <v>ACTA 4 ABRIL 2024</v>
      </c>
    </row>
    <row r="1585" spans="1:12" hidden="1">
      <c r="A1585" s="11">
        <v>2820</v>
      </c>
      <c r="B1585" s="12" t="s">
        <v>5190</v>
      </c>
      <c r="C1585" s="12">
        <v>53074034</v>
      </c>
      <c r="D1585" s="12" t="s">
        <v>5191</v>
      </c>
      <c r="E1585" s="12" t="s">
        <v>2341</v>
      </c>
      <c r="F1585" s="12" t="s">
        <v>59</v>
      </c>
      <c r="G1585" s="12" t="s">
        <v>44</v>
      </c>
      <c r="H1585" s="13">
        <v>150000000</v>
      </c>
      <c r="I1585" s="13">
        <v>150000000</v>
      </c>
      <c r="J1585" s="14">
        <f>VLOOKUP(C1585,[1]Hoja1!$C$4:$E$2840,3,0)</f>
        <v>45251.387303240743</v>
      </c>
      <c r="K1585" s="15" t="s">
        <v>54</v>
      </c>
      <c r="L1585" s="16" t="str">
        <f>VLOOKUP(C1585,ACTAS!$D:$L,9,FALSE)</f>
        <v>ACTA 3 MARZO 2024</v>
      </c>
    </row>
    <row r="1586" spans="1:12" hidden="1">
      <c r="A1586" s="11">
        <v>2821</v>
      </c>
      <c r="B1586" s="12" t="s">
        <v>5192</v>
      </c>
      <c r="C1586" s="12">
        <v>80833331</v>
      </c>
      <c r="D1586" s="12" t="s">
        <v>5193</v>
      </c>
      <c r="E1586" s="12" t="s">
        <v>2341</v>
      </c>
      <c r="F1586" s="12" t="s">
        <v>59</v>
      </c>
      <c r="G1586" s="12" t="s">
        <v>44</v>
      </c>
      <c r="H1586" s="13">
        <v>28000000</v>
      </c>
      <c r="I1586" s="13">
        <v>28000000</v>
      </c>
      <c r="J1586" s="14">
        <f>VLOOKUP(C1586,[1]Hoja1!$C$4:$E$2840,3,0)</f>
        <v>45251.387384259258</v>
      </c>
      <c r="K1586" s="15" t="s">
        <v>54</v>
      </c>
      <c r="L1586" s="16" t="str">
        <f>VLOOKUP(C1586,ACTAS!$D:$L,9,FALSE)</f>
        <v>ACTA 4 ABRIL 2024</v>
      </c>
    </row>
    <row r="1587" spans="1:12" ht="24" hidden="1">
      <c r="A1587" s="11">
        <v>2822</v>
      </c>
      <c r="B1587" s="12" t="s">
        <v>5194</v>
      </c>
      <c r="C1587" s="12">
        <v>91158068</v>
      </c>
      <c r="D1587" s="12" t="s">
        <v>5195</v>
      </c>
      <c r="E1587" s="12" t="s">
        <v>2341</v>
      </c>
      <c r="F1587" s="12" t="s">
        <v>38</v>
      </c>
      <c r="G1587" s="12" t="s">
        <v>49</v>
      </c>
      <c r="H1587" s="13">
        <v>150000000</v>
      </c>
      <c r="I1587" s="13">
        <v>150000000</v>
      </c>
      <c r="J1587" s="14">
        <f>VLOOKUP(C1587,[1]Hoja1!$C$4:$E$2840,3,0)</f>
        <v>45251.387418981481</v>
      </c>
      <c r="K1587" s="15" t="s">
        <v>54</v>
      </c>
      <c r="L1587" s="16" t="str">
        <f>VLOOKUP(C1587,ACTAS!$D:$L,9,FALSE)</f>
        <v>ACTA 2 MARZO 2024</v>
      </c>
    </row>
    <row r="1588" spans="1:12" hidden="1">
      <c r="A1588" s="11">
        <v>2823</v>
      </c>
      <c r="B1588" s="12" t="s">
        <v>5196</v>
      </c>
      <c r="C1588" s="12">
        <v>11259355</v>
      </c>
      <c r="D1588" s="12" t="s">
        <v>5197</v>
      </c>
      <c r="E1588" s="12" t="s">
        <v>2341</v>
      </c>
      <c r="F1588" s="12" t="s">
        <v>38</v>
      </c>
      <c r="G1588" s="12" t="s">
        <v>44</v>
      </c>
      <c r="H1588" s="13">
        <v>30000000</v>
      </c>
      <c r="I1588" s="13">
        <v>30000000</v>
      </c>
      <c r="J1588" s="14">
        <f>VLOOKUP(C1588,[1]Hoja1!$C$4:$E$2840,3,0)</f>
        <v>45251.387430555558</v>
      </c>
      <c r="K1588" s="15" t="s">
        <v>54</v>
      </c>
      <c r="L1588" s="16" t="str">
        <f>VLOOKUP(C1588,ACTAS!$D:$L,9,FALSE)</f>
        <v>ACTA 3 MARZO 2024</v>
      </c>
    </row>
    <row r="1589" spans="1:12" hidden="1">
      <c r="A1589" s="11">
        <v>2824</v>
      </c>
      <c r="B1589" s="12" t="s">
        <v>5198</v>
      </c>
      <c r="C1589" s="12">
        <v>52046064</v>
      </c>
      <c r="D1589" s="12" t="s">
        <v>5199</v>
      </c>
      <c r="E1589" s="12" t="s">
        <v>2341</v>
      </c>
      <c r="F1589" s="12" t="s">
        <v>52</v>
      </c>
      <c r="G1589" s="12" t="s">
        <v>44</v>
      </c>
      <c r="H1589" s="13">
        <v>75000000</v>
      </c>
      <c r="I1589" s="13">
        <v>75000000</v>
      </c>
      <c r="J1589" s="14">
        <f>VLOOKUP(C1589,[1]Hoja1!$C$4:$E$2840,3,0)</f>
        <v>45251.387442129628</v>
      </c>
      <c r="K1589" s="15" t="s">
        <v>45</v>
      </c>
      <c r="L1589" s="16">
        <f>VLOOKUP(C1589,ACTAS!$D:$L,9,FALSE)</f>
        <v>16</v>
      </c>
    </row>
    <row r="1590" spans="1:12" hidden="1">
      <c r="A1590" s="11">
        <v>2825</v>
      </c>
      <c r="B1590" s="12" t="s">
        <v>5200</v>
      </c>
      <c r="C1590" s="12">
        <v>4223126</v>
      </c>
      <c r="D1590" s="12" t="s">
        <v>2083</v>
      </c>
      <c r="E1590" s="12" t="s">
        <v>2341</v>
      </c>
      <c r="F1590" s="12" t="s">
        <v>59</v>
      </c>
      <c r="G1590" s="12" t="s">
        <v>44</v>
      </c>
      <c r="H1590" s="13">
        <v>60000000</v>
      </c>
      <c r="I1590" s="13">
        <v>60000000</v>
      </c>
      <c r="J1590" s="14">
        <f>VLOOKUP(C1590,[1]Hoja1!$C$4:$E$2840,3,0)</f>
        <v>45237.425405092596</v>
      </c>
      <c r="K1590" s="15" t="s">
        <v>45</v>
      </c>
      <c r="L1590" s="16">
        <f>VLOOKUP(C1590,ACTAS!$D:$L,9,FALSE)</f>
        <v>17</v>
      </c>
    </row>
    <row r="1591" spans="1:12" ht="24" hidden="1">
      <c r="A1591" s="11">
        <v>2826</v>
      </c>
      <c r="B1591" s="12" t="s">
        <v>5201</v>
      </c>
      <c r="C1591" s="12">
        <v>74377790</v>
      </c>
      <c r="D1591" s="12" t="s">
        <v>1559</v>
      </c>
      <c r="E1591" s="12" t="s">
        <v>2341</v>
      </c>
      <c r="F1591" s="12" t="s">
        <v>59</v>
      </c>
      <c r="G1591" s="12" t="s">
        <v>49</v>
      </c>
      <c r="H1591" s="13">
        <v>120000000</v>
      </c>
      <c r="I1591" s="13">
        <v>120000000</v>
      </c>
      <c r="J1591" s="14">
        <f>VLOOKUP(C1591,[1]Hoja1!$C$4:$E$2840,3,0)</f>
        <v>45222.476342592592</v>
      </c>
      <c r="K1591" s="15" t="s">
        <v>54</v>
      </c>
      <c r="L1591" s="16" t="str">
        <f>VLOOKUP(C1591,ACTAS!$D:$L,9,FALSE)</f>
        <v>ACTA 1 FEBRERO 2024</v>
      </c>
    </row>
    <row r="1592" spans="1:12" hidden="1">
      <c r="A1592" s="11">
        <v>2827</v>
      </c>
      <c r="B1592" s="12" t="s">
        <v>5202</v>
      </c>
      <c r="C1592" s="12">
        <v>1010176517</v>
      </c>
      <c r="D1592" s="12" t="s">
        <v>5203</v>
      </c>
      <c r="E1592" s="12" t="s">
        <v>2341</v>
      </c>
      <c r="F1592" s="12" t="s">
        <v>59</v>
      </c>
      <c r="G1592" s="12" t="s">
        <v>44</v>
      </c>
      <c r="H1592" s="13">
        <v>70000000</v>
      </c>
      <c r="I1592" s="13">
        <v>70000000</v>
      </c>
      <c r="J1592" s="14">
        <f>VLOOKUP(C1592,[1]Hoja1!$C$4:$E$2840,3,0)</f>
        <v>45251.387523148151</v>
      </c>
      <c r="K1592" s="15" t="s">
        <v>54</v>
      </c>
      <c r="L1592" s="16" t="str">
        <f>VLOOKUP(C1592,ACTAS!$D:$L,9,FALSE)</f>
        <v>ACTA 3 MARZO 2024</v>
      </c>
    </row>
    <row r="1593" spans="1:12" hidden="1">
      <c r="A1593" s="11">
        <v>2828</v>
      </c>
      <c r="B1593" s="12" t="s">
        <v>5204</v>
      </c>
      <c r="C1593" s="12">
        <v>88158797</v>
      </c>
      <c r="D1593" s="12" t="s">
        <v>5205</v>
      </c>
      <c r="E1593" s="12" t="s">
        <v>2341</v>
      </c>
      <c r="F1593" s="12" t="s">
        <v>59</v>
      </c>
      <c r="G1593" s="12" t="s">
        <v>44</v>
      </c>
      <c r="H1593" s="13">
        <v>150000000</v>
      </c>
      <c r="I1593" s="13">
        <v>150000000</v>
      </c>
      <c r="J1593" s="14">
        <f>VLOOKUP(C1593,[1]Hoja1!$C$4:$E$2840,3,0)</f>
        <v>45251.387592592589</v>
      </c>
      <c r="K1593" s="15" t="s">
        <v>45</v>
      </c>
      <c r="L1593" s="16">
        <f>VLOOKUP(C1593,ACTAS!$D:$L,9,FALSE)</f>
        <v>17</v>
      </c>
    </row>
    <row r="1594" spans="1:12" hidden="1">
      <c r="A1594" s="11">
        <v>2829</v>
      </c>
      <c r="B1594" s="12" t="s">
        <v>5206</v>
      </c>
      <c r="C1594" s="12">
        <v>43532784</v>
      </c>
      <c r="D1594" s="12" t="s">
        <v>5207</v>
      </c>
      <c r="E1594" s="12" t="s">
        <v>2341</v>
      </c>
      <c r="F1594" s="12" t="s">
        <v>38</v>
      </c>
      <c r="G1594" s="12" t="s">
        <v>44</v>
      </c>
      <c r="H1594" s="13">
        <v>45000000</v>
      </c>
      <c r="I1594" s="13">
        <v>45000000</v>
      </c>
      <c r="J1594" s="14">
        <f>VLOOKUP(C1594,[1]Hoja1!$C$4:$E$2840,3,0)</f>
        <v>45251.387627314813</v>
      </c>
      <c r="K1594" s="15" t="s">
        <v>84</v>
      </c>
      <c r="L1594" s="16" t="str">
        <f>VLOOKUP(C1594,ACTAS!$D:$L,9,FALSE)</f>
        <v>ACTA 2 MARZO 2024</v>
      </c>
    </row>
    <row r="1595" spans="1:12" hidden="1">
      <c r="A1595" s="11">
        <v>2830</v>
      </c>
      <c r="B1595" s="12" t="s">
        <v>5208</v>
      </c>
      <c r="C1595" s="12">
        <v>79321425</v>
      </c>
      <c r="D1595" s="12" t="s">
        <v>5209</v>
      </c>
      <c r="E1595" s="12" t="s">
        <v>2341</v>
      </c>
      <c r="F1595" s="12" t="s">
        <v>62</v>
      </c>
      <c r="G1595" s="12" t="s">
        <v>44</v>
      </c>
      <c r="H1595" s="13">
        <v>43000000</v>
      </c>
      <c r="I1595" s="13">
        <v>43000000</v>
      </c>
      <c r="J1595" s="14">
        <f>VLOOKUP(C1595,[1]Hoja1!$C$4:$E$2840,3,0)</f>
        <v>45251.387650462966</v>
      </c>
      <c r="K1595" s="15" t="s">
        <v>45</v>
      </c>
      <c r="L1595" s="16">
        <f>VLOOKUP(C1595,ACTAS!$D:$L,9,FALSE)</f>
        <v>16</v>
      </c>
    </row>
    <row r="1596" spans="1:12" hidden="1">
      <c r="A1596" s="11">
        <v>2831</v>
      </c>
      <c r="B1596" s="12" t="s">
        <v>5210</v>
      </c>
      <c r="C1596" s="12">
        <v>34490055</v>
      </c>
      <c r="D1596" s="12" t="s">
        <v>1813</v>
      </c>
      <c r="E1596" s="12" t="s">
        <v>2341</v>
      </c>
      <c r="F1596" s="12" t="s">
        <v>52</v>
      </c>
      <c r="G1596" s="12" t="s">
        <v>44</v>
      </c>
      <c r="H1596" s="13">
        <v>60000000</v>
      </c>
      <c r="I1596" s="13">
        <v>60000000</v>
      </c>
      <c r="J1596" s="14">
        <f>VLOOKUP(C1596,[1]Hoja1!$C$4:$E$2840,3,0)</f>
        <v>45237.396296296298</v>
      </c>
      <c r="K1596" s="15" t="s">
        <v>45</v>
      </c>
      <c r="L1596" s="16">
        <f>VLOOKUP(C1596,ACTAS!$D:$L,9,FALSE)</f>
        <v>17</v>
      </c>
    </row>
    <row r="1597" spans="1:12" hidden="1">
      <c r="A1597" s="11">
        <v>2832</v>
      </c>
      <c r="B1597" s="12" t="s">
        <v>5211</v>
      </c>
      <c r="C1597" s="12">
        <v>11447228</v>
      </c>
      <c r="D1597" s="12" t="s">
        <v>5212</v>
      </c>
      <c r="E1597" s="12" t="s">
        <v>2341</v>
      </c>
      <c r="F1597" s="12" t="s">
        <v>38</v>
      </c>
      <c r="G1597" s="12" t="s">
        <v>44</v>
      </c>
      <c r="H1597" s="13">
        <v>18000000</v>
      </c>
      <c r="I1597" s="13">
        <v>18000000</v>
      </c>
      <c r="J1597" s="14">
        <f>VLOOKUP(C1597,[1]Hoja1!$C$4:$E$2840,3,0)</f>
        <v>45251.387719907405</v>
      </c>
      <c r="K1597" s="15" t="s">
        <v>45</v>
      </c>
      <c r="L1597" s="16">
        <f>VLOOKUP(C1597,ACTAS!$D:$L,9,FALSE)</f>
        <v>16</v>
      </c>
    </row>
    <row r="1598" spans="1:12" hidden="1">
      <c r="A1598" s="11">
        <v>2833</v>
      </c>
      <c r="B1598" s="12" t="s">
        <v>5213</v>
      </c>
      <c r="C1598" s="12">
        <v>79902173</v>
      </c>
      <c r="D1598" s="12" t="s">
        <v>5214</v>
      </c>
      <c r="E1598" s="12" t="s">
        <v>2341</v>
      </c>
      <c r="F1598" s="12" t="s">
        <v>52</v>
      </c>
      <c r="G1598" s="12" t="s">
        <v>44</v>
      </c>
      <c r="H1598" s="13">
        <v>12000000</v>
      </c>
      <c r="I1598" s="13">
        <v>12000000</v>
      </c>
      <c r="J1598" s="14">
        <f>VLOOKUP(C1598,[1]Hoja1!$C$4:$E$2840,3,0)</f>
        <v>45251.387858796297</v>
      </c>
      <c r="K1598" s="15" t="s">
        <v>45</v>
      </c>
      <c r="L1598" s="16">
        <f>VLOOKUP(C1598,ACTAS!$D:$L,9,FALSE)</f>
        <v>17</v>
      </c>
    </row>
    <row r="1599" spans="1:12" hidden="1">
      <c r="A1599" s="11">
        <v>2834</v>
      </c>
      <c r="B1599" s="12" t="s">
        <v>5215</v>
      </c>
      <c r="C1599" s="12">
        <v>91356066</v>
      </c>
      <c r="D1599" s="12" t="s">
        <v>1416</v>
      </c>
      <c r="E1599" s="12" t="s">
        <v>2341</v>
      </c>
      <c r="F1599" s="12" t="s">
        <v>59</v>
      </c>
      <c r="G1599" s="12" t="s">
        <v>44</v>
      </c>
      <c r="H1599" s="13">
        <v>70000000</v>
      </c>
      <c r="I1599" s="13">
        <v>70000000</v>
      </c>
      <c r="J1599" s="14">
        <f>VLOOKUP(C1599,[1]Hoja1!$C$4:$E$2840,3,0)</f>
        <v>45222.422569444447</v>
      </c>
      <c r="K1599" s="15" t="s">
        <v>54</v>
      </c>
      <c r="L1599" s="16" t="str">
        <f>VLOOKUP(C1599,ACTAS!$D:$L,9,FALSE)</f>
        <v>ACTA 2 MARZO 2024</v>
      </c>
    </row>
    <row r="1600" spans="1:12" hidden="1">
      <c r="A1600" s="11">
        <v>2835</v>
      </c>
      <c r="B1600" s="12" t="s">
        <v>5216</v>
      </c>
      <c r="C1600" s="12">
        <v>16362677</v>
      </c>
      <c r="D1600" s="12" t="s">
        <v>1966</v>
      </c>
      <c r="E1600" s="12" t="s">
        <v>2341</v>
      </c>
      <c r="F1600" s="12" t="s">
        <v>48</v>
      </c>
      <c r="G1600" s="12" t="s">
        <v>44</v>
      </c>
      <c r="H1600" s="13">
        <v>45000000</v>
      </c>
      <c r="I1600" s="13">
        <v>45000000</v>
      </c>
      <c r="J1600" s="14">
        <f>VLOOKUP(C1600,[1]Hoja1!$C$4:$E$2840,3,0)</f>
        <v>45237.404733796298</v>
      </c>
      <c r="K1600" s="15" t="s">
        <v>45</v>
      </c>
      <c r="L1600" s="16">
        <f>VLOOKUP(C1600,ACTAS!$D:$L,9,FALSE)</f>
        <v>16</v>
      </c>
    </row>
    <row r="1601" spans="1:12" hidden="1">
      <c r="A1601" s="11">
        <v>2836</v>
      </c>
      <c r="B1601" s="12" t="s">
        <v>5217</v>
      </c>
      <c r="C1601" s="12">
        <v>19457999</v>
      </c>
      <c r="D1601" s="12" t="s">
        <v>5218</v>
      </c>
      <c r="E1601" s="12" t="s">
        <v>2341</v>
      </c>
      <c r="F1601" s="12" t="s">
        <v>38</v>
      </c>
      <c r="G1601" s="12" t="s">
        <v>44</v>
      </c>
      <c r="H1601" s="13">
        <v>122000000</v>
      </c>
      <c r="I1601" s="13">
        <v>122000000</v>
      </c>
      <c r="J1601" s="14">
        <f>VLOOKUP(C1601,[1]Hoja1!$C$4:$E$2840,3,0)</f>
        <v>45251.388055555559</v>
      </c>
      <c r="K1601" s="15" t="s">
        <v>45</v>
      </c>
      <c r="L1601" s="16">
        <f>VLOOKUP(C1601,ACTAS!$D:$L,9,FALSE)</f>
        <v>16</v>
      </c>
    </row>
    <row r="1602" spans="1:12" hidden="1">
      <c r="A1602" s="11">
        <v>2837</v>
      </c>
      <c r="B1602" s="12" t="s">
        <v>5219</v>
      </c>
      <c r="C1602" s="12">
        <v>79410031</v>
      </c>
      <c r="D1602" s="12" t="s">
        <v>5220</v>
      </c>
      <c r="E1602" s="12" t="s">
        <v>2341</v>
      </c>
      <c r="F1602" s="12" t="s">
        <v>52</v>
      </c>
      <c r="G1602" s="12" t="s">
        <v>44</v>
      </c>
      <c r="H1602" s="13">
        <v>25000000</v>
      </c>
      <c r="I1602" s="13">
        <v>25000000</v>
      </c>
      <c r="J1602" s="14">
        <f>VLOOKUP(C1602,[1]Hoja1!$C$4:$E$2840,3,0)</f>
        <v>45251.388078703705</v>
      </c>
      <c r="K1602" s="15" t="s">
        <v>45</v>
      </c>
      <c r="L1602" s="16">
        <f>VLOOKUP(C1602,ACTAS!$D:$L,9,FALSE)</f>
        <v>17</v>
      </c>
    </row>
    <row r="1603" spans="1:12" hidden="1">
      <c r="A1603" s="11">
        <v>2838</v>
      </c>
      <c r="B1603" s="12" t="s">
        <v>5221</v>
      </c>
      <c r="C1603" s="12">
        <v>52272572</v>
      </c>
      <c r="D1603" s="12" t="s">
        <v>2695</v>
      </c>
      <c r="E1603" s="12" t="s">
        <v>2341</v>
      </c>
      <c r="F1603" s="12" t="s">
        <v>48</v>
      </c>
      <c r="G1603" s="12" t="s">
        <v>44</v>
      </c>
      <c r="H1603" s="13">
        <v>70000000</v>
      </c>
      <c r="I1603" s="13">
        <v>70000000</v>
      </c>
      <c r="J1603" s="14">
        <f>VLOOKUP(C1603,[1]Hoja1!$C$4:$E$2840,3,0)</f>
        <v>44986.635810185187</v>
      </c>
      <c r="K1603" s="15" t="s">
        <v>45</v>
      </c>
      <c r="L1603" s="16">
        <f>VLOOKUP(C1603,ACTAS!$D:$L,9,FALSE)</f>
        <v>4</v>
      </c>
    </row>
    <row r="1604" spans="1:12" hidden="1">
      <c r="A1604" s="11">
        <v>2839</v>
      </c>
      <c r="B1604" s="12" t="s">
        <v>5222</v>
      </c>
      <c r="C1604" s="12">
        <v>1015404709</v>
      </c>
      <c r="D1604" s="12" t="s">
        <v>1810</v>
      </c>
      <c r="E1604" s="12" t="s">
        <v>2341</v>
      </c>
      <c r="F1604" s="12" t="s">
        <v>52</v>
      </c>
      <c r="G1604" s="12" t="s">
        <v>44</v>
      </c>
      <c r="H1604" s="13">
        <v>110000000</v>
      </c>
      <c r="I1604" s="13">
        <v>110000000</v>
      </c>
      <c r="J1604" s="14">
        <f>VLOOKUP(C1604,[1]Hoja1!$C$4:$E$2840,3,0)</f>
        <v>45237.396134259259</v>
      </c>
      <c r="K1604" s="15" t="s">
        <v>54</v>
      </c>
      <c r="L1604" s="16" t="str">
        <f>VLOOKUP(C1604,ACTAS!$D:$L,9,FALSE)</f>
        <v>ACTA 2 MARZO 2024</v>
      </c>
    </row>
    <row r="1605" spans="1:12" hidden="1">
      <c r="A1605" s="11">
        <v>2840</v>
      </c>
      <c r="B1605" s="12" t="s">
        <v>5223</v>
      </c>
      <c r="C1605" s="12">
        <v>19095452</v>
      </c>
      <c r="D1605" s="12" t="s">
        <v>5224</v>
      </c>
      <c r="E1605" s="12" t="s">
        <v>2341</v>
      </c>
      <c r="F1605" s="12" t="s">
        <v>165</v>
      </c>
      <c r="G1605" s="12" t="s">
        <v>44</v>
      </c>
      <c r="H1605" s="13">
        <v>100000000</v>
      </c>
      <c r="I1605" s="13">
        <v>100000000</v>
      </c>
      <c r="J1605" s="14">
        <f>VLOOKUP(C1605,[1]Hoja1!$C$4:$E$2840,3,0)</f>
        <v>45251.388229166667</v>
      </c>
      <c r="K1605" s="15" t="s">
        <v>45</v>
      </c>
      <c r="L1605" s="16">
        <f>VLOOKUP(C1605,ACTAS!$D:$L,9,FALSE)</f>
        <v>16</v>
      </c>
    </row>
    <row r="1606" spans="1:12" ht="24" hidden="1">
      <c r="A1606" s="11">
        <v>2841</v>
      </c>
      <c r="B1606" s="12" t="s">
        <v>5225</v>
      </c>
      <c r="C1606" s="12">
        <v>80241448</v>
      </c>
      <c r="D1606" s="12" t="s">
        <v>5226</v>
      </c>
      <c r="E1606" s="12" t="s">
        <v>2341</v>
      </c>
      <c r="F1606" s="12" t="s">
        <v>48</v>
      </c>
      <c r="G1606" s="12" t="s">
        <v>49</v>
      </c>
      <c r="H1606" s="13">
        <v>38000000</v>
      </c>
      <c r="I1606" s="13">
        <v>38000000</v>
      </c>
      <c r="J1606" s="14">
        <f>VLOOKUP(C1606,[1]Hoja1!$C$4:$E$2840,3,0)</f>
        <v>45251.388229166667</v>
      </c>
      <c r="K1606" s="15" t="s">
        <v>54</v>
      </c>
      <c r="L1606" s="16" t="str">
        <f>VLOOKUP(C1606,ACTAS!$D:$L,9,FALSE)</f>
        <v>ACTA 3 MARZO 2024</v>
      </c>
    </row>
    <row r="1607" spans="1:12" hidden="1">
      <c r="A1607" s="11">
        <v>2842</v>
      </c>
      <c r="B1607" s="12" t="s">
        <v>5227</v>
      </c>
      <c r="C1607" s="12">
        <v>38257880</v>
      </c>
      <c r="D1607" s="12" t="s">
        <v>5228</v>
      </c>
      <c r="E1607" s="12" t="s">
        <v>2341</v>
      </c>
      <c r="F1607" s="12" t="s">
        <v>48</v>
      </c>
      <c r="G1607" s="12" t="s">
        <v>44</v>
      </c>
      <c r="H1607" s="13">
        <v>20000000</v>
      </c>
      <c r="I1607" s="13">
        <v>20000000</v>
      </c>
      <c r="J1607" s="14">
        <f>VLOOKUP(C1607,[1]Hoja1!$C$4:$E$2840,3,0)</f>
        <v>45251.388356481482</v>
      </c>
      <c r="K1607" s="15" t="s">
        <v>84</v>
      </c>
      <c r="L1607" s="16" t="str">
        <f>VLOOKUP(C1607,ACTAS!$D:$L,9,FALSE)</f>
        <v>ACTA 3 MARZO 2024</v>
      </c>
    </row>
    <row r="1608" spans="1:12" hidden="1">
      <c r="A1608" s="11">
        <v>2843</v>
      </c>
      <c r="B1608" s="12" t="s">
        <v>5229</v>
      </c>
      <c r="C1608" s="12">
        <v>80350063</v>
      </c>
      <c r="D1608" s="12" t="s">
        <v>5230</v>
      </c>
      <c r="E1608" s="12" t="s">
        <v>2341</v>
      </c>
      <c r="F1608" s="12" t="s">
        <v>59</v>
      </c>
      <c r="G1608" s="12" t="s">
        <v>44</v>
      </c>
      <c r="H1608" s="13">
        <v>120000000</v>
      </c>
      <c r="I1608" s="13">
        <v>120000000</v>
      </c>
      <c r="J1608" s="14">
        <f>VLOOKUP(C1608,[1]Hoja1!$C$4:$E$2840,3,0)</f>
        <v>45251.388368055559</v>
      </c>
      <c r="K1608" s="15" t="s">
        <v>54</v>
      </c>
      <c r="L1608" s="16" t="str">
        <f>VLOOKUP(C1608,ACTAS!$D:$L,9,FALSE)</f>
        <v>ACTA 3 MARZO 2024</v>
      </c>
    </row>
    <row r="1609" spans="1:12" hidden="1">
      <c r="A1609" s="11">
        <v>2844</v>
      </c>
      <c r="B1609" s="12" t="s">
        <v>5231</v>
      </c>
      <c r="C1609" s="12">
        <v>79123112</v>
      </c>
      <c r="D1609" s="12" t="s">
        <v>4170</v>
      </c>
      <c r="E1609" s="12" t="s">
        <v>2341</v>
      </c>
      <c r="F1609" s="12" t="s">
        <v>62</v>
      </c>
      <c r="G1609" s="12" t="s">
        <v>44</v>
      </c>
      <c r="H1609" s="13">
        <v>40000000</v>
      </c>
      <c r="I1609" s="13">
        <v>40000000</v>
      </c>
      <c r="J1609" s="14">
        <f>VLOOKUP(C1609,[1]Hoja1!$C$4:$E$2840,3,0)</f>
        <v>45222.395856481482</v>
      </c>
      <c r="K1609" s="15" t="s">
        <v>45</v>
      </c>
      <c r="L1609" s="16">
        <f>VLOOKUP(C1609,ACTAS!$D:$L,9,FALSE)</f>
        <v>12</v>
      </c>
    </row>
    <row r="1610" spans="1:12" ht="24" hidden="1">
      <c r="A1610" s="11">
        <v>2845</v>
      </c>
      <c r="B1610" s="12" t="s">
        <v>5232</v>
      </c>
      <c r="C1610" s="12">
        <v>13959495</v>
      </c>
      <c r="D1610" s="12" t="s">
        <v>5233</v>
      </c>
      <c r="E1610" s="12" t="s">
        <v>2341</v>
      </c>
      <c r="F1610" s="12" t="s">
        <v>59</v>
      </c>
      <c r="G1610" s="12" t="s">
        <v>49</v>
      </c>
      <c r="H1610" s="13">
        <v>38000000</v>
      </c>
      <c r="I1610" s="13">
        <v>38000000</v>
      </c>
      <c r="J1610" s="14">
        <f>VLOOKUP(C1610,[1]Hoja1!$C$4:$E$2840,3,0)</f>
        <v>45251.38857638889</v>
      </c>
      <c r="K1610" s="15" t="s">
        <v>54</v>
      </c>
      <c r="L1610" s="16" t="str">
        <f>VLOOKUP(C1610,ACTAS!$D:$L,9,FALSE)</f>
        <v>ACTA 2 MARZO 2024</v>
      </c>
    </row>
    <row r="1611" spans="1:12" hidden="1">
      <c r="A1611" s="11">
        <v>2846</v>
      </c>
      <c r="B1611" s="12" t="s">
        <v>5234</v>
      </c>
      <c r="C1611" s="12">
        <v>1032362107</v>
      </c>
      <c r="D1611" s="12" t="s">
        <v>5235</v>
      </c>
      <c r="E1611" s="12" t="s">
        <v>2341</v>
      </c>
      <c r="F1611" s="12" t="s">
        <v>59</v>
      </c>
      <c r="G1611" s="12" t="s">
        <v>44</v>
      </c>
      <c r="H1611" s="13">
        <v>30000000</v>
      </c>
      <c r="I1611" s="13">
        <v>30000000</v>
      </c>
      <c r="J1611" s="14">
        <f>VLOOKUP(C1611,[1]Hoja1!$C$4:$E$2840,3,0)</f>
        <v>45251.388611111113</v>
      </c>
      <c r="K1611" s="15" t="s">
        <v>54</v>
      </c>
      <c r="L1611" s="16" t="str">
        <f>VLOOKUP(C1611,ACTAS!$D:$L,9,FALSE)</f>
        <v>ACTA 3 MARZO 2024</v>
      </c>
    </row>
    <row r="1612" spans="1:12" hidden="1">
      <c r="A1612" s="11">
        <v>2847</v>
      </c>
      <c r="B1612" s="12" t="s">
        <v>5236</v>
      </c>
      <c r="C1612" s="12">
        <v>24079270</v>
      </c>
      <c r="D1612" s="12" t="s">
        <v>5237</v>
      </c>
      <c r="E1612" s="12" t="s">
        <v>2341</v>
      </c>
      <c r="F1612" s="12" t="s">
        <v>52</v>
      </c>
      <c r="G1612" s="12" t="s">
        <v>44</v>
      </c>
      <c r="H1612" s="13">
        <v>67000000</v>
      </c>
      <c r="I1612" s="13">
        <v>67000000</v>
      </c>
      <c r="J1612" s="14">
        <f>VLOOKUP(C1612,[1]Hoja1!$C$4:$E$2840,3,0)</f>
        <v>45251.388703703706</v>
      </c>
      <c r="K1612" s="15" t="s">
        <v>45</v>
      </c>
      <c r="L1612" s="16">
        <f>VLOOKUP(C1612,ACTAS!$D:$L,9,FALSE)</f>
        <v>16</v>
      </c>
    </row>
    <row r="1613" spans="1:12" hidden="1">
      <c r="A1613" s="11">
        <v>2848</v>
      </c>
      <c r="B1613" s="12" t="s">
        <v>5238</v>
      </c>
      <c r="C1613" s="12">
        <v>79532083</v>
      </c>
      <c r="D1613" s="12" t="s">
        <v>5239</v>
      </c>
      <c r="E1613" s="12" t="s">
        <v>2341</v>
      </c>
      <c r="F1613" s="12" t="s">
        <v>38</v>
      </c>
      <c r="G1613" s="12" t="s">
        <v>44</v>
      </c>
      <c r="H1613" s="13">
        <v>144000000</v>
      </c>
      <c r="I1613" s="13">
        <v>144000000</v>
      </c>
      <c r="J1613" s="14">
        <f>VLOOKUP(C1613,[1]Hoja1!$C$4:$E$2840,3,0)</f>
        <v>45251.388726851852</v>
      </c>
      <c r="K1613" s="15" t="s">
        <v>45</v>
      </c>
      <c r="L1613" s="16">
        <f>VLOOKUP(C1613,ACTAS!$D:$L,9,FALSE)</f>
        <v>17</v>
      </c>
    </row>
    <row r="1614" spans="1:12" hidden="1">
      <c r="A1614" s="11">
        <v>2849</v>
      </c>
      <c r="B1614" s="12" t="s">
        <v>5240</v>
      </c>
      <c r="C1614" s="12">
        <v>1090370163</v>
      </c>
      <c r="D1614" s="12" t="s">
        <v>5241</v>
      </c>
      <c r="E1614" s="12" t="s">
        <v>2341</v>
      </c>
      <c r="F1614" s="12" t="s">
        <v>59</v>
      </c>
      <c r="G1614" s="12" t="s">
        <v>44</v>
      </c>
      <c r="H1614" s="13">
        <v>21000000</v>
      </c>
      <c r="I1614" s="13">
        <v>21000000</v>
      </c>
      <c r="J1614" s="14">
        <f>VLOOKUP(C1614,[1]Hoja1!$C$4:$E$2840,3,0)</f>
        <v>45251.388784722221</v>
      </c>
      <c r="K1614" s="15" t="s">
        <v>54</v>
      </c>
      <c r="L1614" s="16" t="str">
        <f>VLOOKUP(C1614,ACTAS!$D:$L,9,FALSE)</f>
        <v>ACTA 2 MARZO 2024</v>
      </c>
    </row>
    <row r="1615" spans="1:12">
      <c r="A1615" s="11">
        <v>2850</v>
      </c>
      <c r="B1615" s="12" t="s">
        <v>5242</v>
      </c>
      <c r="C1615" s="12">
        <v>98381247</v>
      </c>
      <c r="D1615" s="12" t="s">
        <v>5243</v>
      </c>
      <c r="E1615" s="12" t="s">
        <v>2341</v>
      </c>
      <c r="F1615" s="12" t="s">
        <v>59</v>
      </c>
      <c r="G1615" s="12" t="s">
        <v>44</v>
      </c>
      <c r="H1615" s="13">
        <v>80000000</v>
      </c>
      <c r="I1615" s="13">
        <v>80000000</v>
      </c>
      <c r="J1615" s="14">
        <f>VLOOKUP(C1615,[1]Hoja1!$C$4:$E$2840,3,0)</f>
        <v>45251.388819444444</v>
      </c>
      <c r="K1615" s="15" t="s">
        <v>45</v>
      </c>
      <c r="L1615" s="16">
        <f>VLOOKUP(C1615,ACTAS!$D:$L,9,FALSE)</f>
        <v>17</v>
      </c>
    </row>
    <row r="1616" spans="1:12" hidden="1">
      <c r="A1616" s="11">
        <v>2851</v>
      </c>
      <c r="B1616" s="12" t="s">
        <v>5244</v>
      </c>
      <c r="C1616" s="12">
        <v>1112218071</v>
      </c>
      <c r="D1616" s="12" t="s">
        <v>1973</v>
      </c>
      <c r="E1616" s="12" t="s">
        <v>2341</v>
      </c>
      <c r="F1616" s="12" t="s">
        <v>38</v>
      </c>
      <c r="G1616" s="12" t="s">
        <v>44</v>
      </c>
      <c r="H1616" s="13">
        <v>45000000</v>
      </c>
      <c r="I1616" s="13">
        <v>45000000</v>
      </c>
      <c r="J1616" s="14">
        <f>VLOOKUP(C1616,[1]Hoja1!$C$4:$E$2840,3,0)</f>
        <v>45237.405902777777</v>
      </c>
      <c r="K1616" s="15" t="s">
        <v>54</v>
      </c>
      <c r="L1616" s="16" t="str">
        <f>VLOOKUP(C1616,ACTAS!$D:$L,9,FALSE)</f>
        <v>ACTA 3 MARZO 2024</v>
      </c>
    </row>
    <row r="1617" spans="1:12" hidden="1">
      <c r="A1617" s="11">
        <v>2852</v>
      </c>
      <c r="B1617" s="12" t="s">
        <v>5245</v>
      </c>
      <c r="C1617" s="12">
        <v>7574329</v>
      </c>
      <c r="D1617" s="12" t="s">
        <v>1918</v>
      </c>
      <c r="E1617" s="12" t="s">
        <v>2341</v>
      </c>
      <c r="F1617" s="12" t="s">
        <v>38</v>
      </c>
      <c r="G1617" s="12" t="s">
        <v>44</v>
      </c>
      <c r="H1617" s="13">
        <v>59000000</v>
      </c>
      <c r="I1617" s="13">
        <v>59000000</v>
      </c>
      <c r="J1617" s="14">
        <f>VLOOKUP(C1617,[1]Hoja1!$C$4:$E$2840,3,0)</f>
        <v>45237.401319444441</v>
      </c>
      <c r="K1617" s="15" t="s">
        <v>54</v>
      </c>
      <c r="L1617" s="16" t="str">
        <f>VLOOKUP(C1617,ACTAS!$D:$L,9,FALSE)</f>
        <v>ACTA 3 MARZO 2024</v>
      </c>
    </row>
    <row r="1618" spans="1:12" hidden="1">
      <c r="A1618" s="11">
        <v>2853</v>
      </c>
      <c r="B1618" s="12" t="s">
        <v>5246</v>
      </c>
      <c r="C1618" s="12">
        <v>6013600</v>
      </c>
      <c r="D1618" s="12" t="s">
        <v>1412</v>
      </c>
      <c r="E1618" s="12" t="s">
        <v>2341</v>
      </c>
      <c r="F1618" s="12" t="s">
        <v>48</v>
      </c>
      <c r="G1618" s="12" t="s">
        <v>44</v>
      </c>
      <c r="H1618" s="13">
        <v>29000000</v>
      </c>
      <c r="I1618" s="13">
        <v>29000000</v>
      </c>
      <c r="J1618" s="14">
        <f>VLOOKUP(C1618,[1]Hoja1!$C$4:$E$2840,3,0)</f>
        <v>45222.422500000001</v>
      </c>
      <c r="K1618" s="15" t="s">
        <v>45</v>
      </c>
      <c r="L1618" s="16">
        <f>VLOOKUP(C1618,ACTAS!$D:$L,9,FALSE)</f>
        <v>17</v>
      </c>
    </row>
    <row r="1619" spans="1:12" hidden="1">
      <c r="A1619" s="11">
        <v>2854</v>
      </c>
      <c r="B1619" s="12" t="s">
        <v>5247</v>
      </c>
      <c r="C1619" s="12">
        <v>51878385</v>
      </c>
      <c r="D1619" s="12" t="s">
        <v>1018</v>
      </c>
      <c r="E1619" s="12" t="s">
        <v>2341</v>
      </c>
      <c r="F1619" s="12" t="s">
        <v>38</v>
      </c>
      <c r="G1619" s="12" t="s">
        <v>44</v>
      </c>
      <c r="H1619" s="13">
        <v>70000000</v>
      </c>
      <c r="I1619" s="13">
        <v>70000000</v>
      </c>
      <c r="J1619" s="14">
        <f>VLOOKUP(C1619,[1]Hoja1!$C$4:$E$2840,3,0)</f>
        <v>45078.394074074073</v>
      </c>
      <c r="K1619" s="15" t="s">
        <v>84</v>
      </c>
      <c r="L1619" s="16" t="str">
        <f>VLOOKUP(C1619,ACTAS!$D:$L,9,FALSE)</f>
        <v>ACTA 3 MARZO 2024</v>
      </c>
    </row>
    <row r="1620" spans="1:12" hidden="1">
      <c r="A1620" s="11">
        <v>2855</v>
      </c>
      <c r="B1620" s="12" t="s">
        <v>5248</v>
      </c>
      <c r="C1620" s="12">
        <v>52328258</v>
      </c>
      <c r="D1620" s="12" t="s">
        <v>5249</v>
      </c>
      <c r="E1620" s="12" t="s">
        <v>2341</v>
      </c>
      <c r="F1620" s="12" t="s">
        <v>52</v>
      </c>
      <c r="G1620" s="12" t="s">
        <v>44</v>
      </c>
      <c r="H1620" s="13">
        <v>50000000</v>
      </c>
      <c r="I1620" s="13">
        <v>50000000</v>
      </c>
      <c r="J1620" s="14">
        <f>VLOOKUP(C1620,[1]Hoja1!$C$4:$E$2840,3,0)</f>
        <v>45251.389050925929</v>
      </c>
      <c r="K1620" s="15" t="s">
        <v>84</v>
      </c>
      <c r="L1620" s="16" t="str">
        <f>VLOOKUP(C1620,ACTAS!$D:$L,9,FALSE)</f>
        <v>ACTA 2 MARZO 2024</v>
      </c>
    </row>
    <row r="1621" spans="1:12" hidden="1">
      <c r="A1621" s="11">
        <v>2856</v>
      </c>
      <c r="B1621" s="12" t="s">
        <v>5250</v>
      </c>
      <c r="C1621" s="12">
        <v>79417106</v>
      </c>
      <c r="D1621" s="12" t="s">
        <v>5251</v>
      </c>
      <c r="E1621" s="12" t="s">
        <v>2341</v>
      </c>
      <c r="F1621" s="12" t="s">
        <v>62</v>
      </c>
      <c r="G1621" s="12" t="s">
        <v>44</v>
      </c>
      <c r="H1621" s="13">
        <v>68000000</v>
      </c>
      <c r="I1621" s="13">
        <v>68000000</v>
      </c>
      <c r="J1621" s="14">
        <f>VLOOKUP(C1621,[1]Hoja1!$C$4:$E$2840,3,0)</f>
        <v>45251.389074074075</v>
      </c>
      <c r="K1621" s="15" t="s">
        <v>45</v>
      </c>
      <c r="L1621" s="16">
        <f>VLOOKUP(C1621,ACTAS!$D:$L,9,FALSE)</f>
        <v>16</v>
      </c>
    </row>
    <row r="1622" spans="1:12" ht="24" hidden="1">
      <c r="A1622" s="11">
        <v>2857</v>
      </c>
      <c r="B1622" s="12" t="s">
        <v>5252</v>
      </c>
      <c r="C1622" s="12">
        <v>4517562</v>
      </c>
      <c r="D1622" s="12" t="s">
        <v>5253</v>
      </c>
      <c r="E1622" s="12" t="s">
        <v>2341</v>
      </c>
      <c r="F1622" s="12" t="s">
        <v>59</v>
      </c>
      <c r="G1622" s="12" t="s">
        <v>49</v>
      </c>
      <c r="H1622" s="13">
        <v>65000000</v>
      </c>
      <c r="I1622" s="13">
        <v>65000000</v>
      </c>
      <c r="J1622" s="14">
        <f>VLOOKUP(C1622,[1]Hoja1!$C$4:$E$2840,3,0)</f>
        <v>45251.389189814814</v>
      </c>
      <c r="K1622" s="15" t="s">
        <v>54</v>
      </c>
      <c r="L1622" s="16" t="str">
        <f>VLOOKUP(C1622,ACTAS!$D:$L,9,FALSE)</f>
        <v>ACTA 3 MARZO 2024</v>
      </c>
    </row>
    <row r="1623" spans="1:12" s="37" customFormat="1" hidden="1">
      <c r="A1623" s="32">
        <v>2</v>
      </c>
      <c r="B1623" s="33" t="s">
        <v>41</v>
      </c>
      <c r="C1623" s="33">
        <v>52172190</v>
      </c>
      <c r="D1623" s="33" t="s">
        <v>42</v>
      </c>
      <c r="E1623" s="33" t="s">
        <v>43</v>
      </c>
      <c r="F1623" s="33" t="s">
        <v>38</v>
      </c>
      <c r="G1623" s="33" t="s">
        <v>44</v>
      </c>
      <c r="H1623" s="34">
        <v>50000000</v>
      </c>
      <c r="I1623" s="34">
        <v>0</v>
      </c>
      <c r="J1623" s="35">
        <v>44950.460277777776</v>
      </c>
      <c r="K1623" s="36" t="s">
        <v>45</v>
      </c>
      <c r="L1623" s="16" t="e">
        <f>VLOOKUP(C1623,ACTAS!$D:$L,9,FALSE)</f>
        <v>#N/A</v>
      </c>
    </row>
    <row r="1624" spans="1:12" s="37" customFormat="1" ht="24" hidden="1">
      <c r="A1624" s="32">
        <v>3</v>
      </c>
      <c r="B1624" s="33" t="s">
        <v>46</v>
      </c>
      <c r="C1624" s="33">
        <v>39549710</v>
      </c>
      <c r="D1624" s="33" t="s">
        <v>47</v>
      </c>
      <c r="E1624" s="33" t="s">
        <v>43</v>
      </c>
      <c r="F1624" s="33" t="s">
        <v>48</v>
      </c>
      <c r="G1624" s="33" t="s">
        <v>49</v>
      </c>
      <c r="H1624" s="34">
        <v>70000000</v>
      </c>
      <c r="I1624" s="34">
        <v>0</v>
      </c>
      <c r="J1624" s="35">
        <f>VLOOKUP(C1624,[1]Hoja1!$C$4:$E$2840,3,0)</f>
        <v>44987.72724537037</v>
      </c>
      <c r="K1624" s="36" t="s">
        <v>45</v>
      </c>
      <c r="L1624" s="16">
        <f>VLOOKUP(C1624,ACTAS!$D:$L,9,FALSE)</f>
        <v>4</v>
      </c>
    </row>
    <row r="1625" spans="1:12" s="37" customFormat="1" hidden="1">
      <c r="A1625" s="32">
        <v>4</v>
      </c>
      <c r="B1625" s="33" t="s">
        <v>50</v>
      </c>
      <c r="C1625" s="33">
        <v>1026149982</v>
      </c>
      <c r="D1625" s="33" t="s">
        <v>51</v>
      </c>
      <c r="E1625" s="33" t="s">
        <v>43</v>
      </c>
      <c r="F1625" s="33" t="s">
        <v>52</v>
      </c>
      <c r="G1625" s="33" t="s">
        <v>53</v>
      </c>
      <c r="H1625" s="34">
        <v>10000000</v>
      </c>
      <c r="I1625" s="34">
        <v>10000000</v>
      </c>
      <c r="J1625" s="35">
        <f>VLOOKUP(C1625,[1]Hoja1!$C$4:$E$2840,3,0)</f>
        <v>44986.346261574072</v>
      </c>
      <c r="K1625" s="36" t="s">
        <v>54</v>
      </c>
      <c r="L1625" s="16" t="e">
        <f>VLOOKUP(C1625,ACTAS!$D:$L,9,FALSE)</f>
        <v>#N/A</v>
      </c>
    </row>
    <row r="1626" spans="1:12" s="37" customFormat="1" ht="24" hidden="1">
      <c r="A1626" s="32">
        <v>5</v>
      </c>
      <c r="B1626" s="33" t="s">
        <v>55</v>
      </c>
      <c r="C1626" s="33">
        <v>79973810</v>
      </c>
      <c r="D1626" s="33" t="s">
        <v>56</v>
      </c>
      <c r="E1626" s="33" t="s">
        <v>43</v>
      </c>
      <c r="F1626" s="33" t="s">
        <v>52</v>
      </c>
      <c r="G1626" s="33" t="s">
        <v>49</v>
      </c>
      <c r="H1626" s="34">
        <v>58000000</v>
      </c>
      <c r="I1626" s="34">
        <v>0</v>
      </c>
      <c r="J1626" s="35">
        <f>VLOOKUP(C1626,[1]Hoja1!$C$4:$E$2840,3,0)</f>
        <v>44986.35900462963</v>
      </c>
      <c r="K1626" s="36" t="s">
        <v>54</v>
      </c>
      <c r="L1626" s="16" t="e">
        <f>VLOOKUP(C1626,ACTAS!$D:$L,9,FALSE)</f>
        <v>#N/A</v>
      </c>
    </row>
    <row r="1627" spans="1:12" s="37" customFormat="1" hidden="1">
      <c r="A1627" s="32">
        <v>6</v>
      </c>
      <c r="B1627" s="33" t="s">
        <v>57</v>
      </c>
      <c r="C1627" s="33">
        <v>1016008542</v>
      </c>
      <c r="D1627" s="33" t="s">
        <v>58</v>
      </c>
      <c r="E1627" s="33" t="s">
        <v>43</v>
      </c>
      <c r="F1627" s="33" t="s">
        <v>59</v>
      </c>
      <c r="G1627" s="33" t="s">
        <v>44</v>
      </c>
      <c r="H1627" s="34">
        <v>90000000</v>
      </c>
      <c r="I1627" s="34">
        <v>0</v>
      </c>
      <c r="J1627" s="35">
        <f>VLOOKUP(C1627,[1]Hoja1!$C$4:$E$2840,3,0)</f>
        <v>44986.371874999997</v>
      </c>
      <c r="K1627" s="36" t="s">
        <v>54</v>
      </c>
      <c r="L1627" s="16">
        <f>VLOOKUP(C1627,ACTAS!$D:$L,9,FALSE)</f>
        <v>8</v>
      </c>
    </row>
    <row r="1628" spans="1:12" s="37" customFormat="1" hidden="1">
      <c r="A1628" s="32">
        <v>7</v>
      </c>
      <c r="B1628" s="33" t="s">
        <v>60</v>
      </c>
      <c r="C1628" s="33">
        <v>74374632</v>
      </c>
      <c r="D1628" s="33" t="s">
        <v>61</v>
      </c>
      <c r="E1628" s="33" t="s">
        <v>43</v>
      </c>
      <c r="F1628" s="33" t="s">
        <v>62</v>
      </c>
      <c r="G1628" s="33" t="s">
        <v>44</v>
      </c>
      <c r="H1628" s="34">
        <v>25000000</v>
      </c>
      <c r="I1628" s="34">
        <v>25000000</v>
      </c>
      <c r="J1628" s="35">
        <f>VLOOKUP(C1628,[1]Hoja1!$C$4:$E$2840,3,0)</f>
        <v>44986.375428240739</v>
      </c>
      <c r="K1628" s="36" t="s">
        <v>45</v>
      </c>
      <c r="L1628" s="16" t="e">
        <f>VLOOKUP(C1628,ACTAS!$D:$L,9,FALSE)</f>
        <v>#N/A</v>
      </c>
    </row>
    <row r="1629" spans="1:12" s="37" customFormat="1" hidden="1">
      <c r="A1629" s="32">
        <v>8</v>
      </c>
      <c r="B1629" s="33" t="s">
        <v>63</v>
      </c>
      <c r="C1629" s="33">
        <v>79852998</v>
      </c>
      <c r="D1629" s="33" t="s">
        <v>64</v>
      </c>
      <c r="E1629" s="33" t="s">
        <v>43</v>
      </c>
      <c r="F1629" s="33" t="s">
        <v>38</v>
      </c>
      <c r="G1629" s="33" t="s">
        <v>44</v>
      </c>
      <c r="H1629" s="34">
        <v>100000000</v>
      </c>
      <c r="I1629" s="34">
        <v>0</v>
      </c>
      <c r="J1629" s="35">
        <f>VLOOKUP(C1629,[1]Hoja1!$C$4:$E$2840,3,0)</f>
        <v>44986.37572916667</v>
      </c>
      <c r="K1629" s="36" t="s">
        <v>54</v>
      </c>
      <c r="L1629" s="16" t="e">
        <f>VLOOKUP(C1629,ACTAS!$D:$L,9,FALSE)</f>
        <v>#N/A</v>
      </c>
    </row>
    <row r="1630" spans="1:12" s="37" customFormat="1" hidden="1">
      <c r="A1630" s="32">
        <v>9</v>
      </c>
      <c r="B1630" s="33" t="s">
        <v>68</v>
      </c>
      <c r="C1630" s="33">
        <v>19489607</v>
      </c>
      <c r="D1630" s="33" t="s">
        <v>69</v>
      </c>
      <c r="E1630" s="33" t="s">
        <v>43</v>
      </c>
      <c r="F1630" s="33" t="s">
        <v>52</v>
      </c>
      <c r="G1630" s="33" t="s">
        <v>44</v>
      </c>
      <c r="H1630" s="34">
        <v>82000000</v>
      </c>
      <c r="I1630" s="34">
        <v>82000000</v>
      </c>
      <c r="J1630" s="35">
        <f>VLOOKUP(C1630,[1]Hoja1!$C$4:$E$2840,3,0)</f>
        <v>44986.376736111109</v>
      </c>
      <c r="K1630" s="36" t="s">
        <v>45</v>
      </c>
      <c r="L1630" s="16">
        <f>VLOOKUP(C1630,ACTAS!$D:$L,9,FALSE)</f>
        <v>15</v>
      </c>
    </row>
    <row r="1631" spans="1:12" s="37" customFormat="1" hidden="1">
      <c r="A1631" s="32">
        <v>10</v>
      </c>
      <c r="B1631" s="33" t="s">
        <v>71</v>
      </c>
      <c r="C1631" s="33">
        <v>1053800968</v>
      </c>
      <c r="D1631" s="33" t="s">
        <v>72</v>
      </c>
      <c r="E1631" s="33" t="s">
        <v>43</v>
      </c>
      <c r="F1631" s="33" t="s">
        <v>73</v>
      </c>
      <c r="G1631" s="33" t="s">
        <v>44</v>
      </c>
      <c r="H1631" s="34">
        <v>15000000</v>
      </c>
      <c r="I1631" s="34">
        <v>0</v>
      </c>
      <c r="J1631" s="35">
        <f>VLOOKUP(C1631,[1]Hoja1!$C$4:$E$2840,3,0)</f>
        <v>44986.382361111115</v>
      </c>
      <c r="K1631" s="36" t="s">
        <v>54</v>
      </c>
      <c r="L1631" s="16" t="str">
        <f>VLOOKUP(C1631,ACTAS!$D:$L,9,FALSE)</f>
        <v>ACTA 3 MARZO 2024</v>
      </c>
    </row>
    <row r="1632" spans="1:12" s="37" customFormat="1" hidden="1">
      <c r="A1632" s="32">
        <v>11</v>
      </c>
      <c r="B1632" s="33" t="s">
        <v>75</v>
      </c>
      <c r="C1632" s="33">
        <v>7319881</v>
      </c>
      <c r="D1632" s="33" t="s">
        <v>76</v>
      </c>
      <c r="E1632" s="33" t="s">
        <v>43</v>
      </c>
      <c r="F1632" s="33" t="s">
        <v>59</v>
      </c>
      <c r="G1632" s="33" t="s">
        <v>53</v>
      </c>
      <c r="H1632" s="34">
        <v>10000000</v>
      </c>
      <c r="I1632" s="34">
        <v>0</v>
      </c>
      <c r="J1632" s="35">
        <f>VLOOKUP(C1632,[1]Hoja1!$C$4:$E$2840,3,0)</f>
        <v>44986.382592592592</v>
      </c>
      <c r="K1632" s="36" t="s">
        <v>54</v>
      </c>
      <c r="L1632" s="16" t="e">
        <f>VLOOKUP(C1632,ACTAS!$D:$L,9,FALSE)</f>
        <v>#N/A</v>
      </c>
    </row>
    <row r="1633" spans="1:12" s="37" customFormat="1" hidden="1">
      <c r="A1633" s="32">
        <v>12</v>
      </c>
      <c r="B1633" s="33" t="s">
        <v>78</v>
      </c>
      <c r="C1633" s="33">
        <v>1037600975</v>
      </c>
      <c r="D1633" s="33" t="s">
        <v>79</v>
      </c>
      <c r="E1633" s="33" t="s">
        <v>43</v>
      </c>
      <c r="F1633" s="33" t="s">
        <v>38</v>
      </c>
      <c r="G1633" s="33" t="s">
        <v>44</v>
      </c>
      <c r="H1633" s="34">
        <v>55000000</v>
      </c>
      <c r="I1633" s="34">
        <v>0</v>
      </c>
      <c r="J1633" s="35">
        <f>VLOOKUP(C1633,[1]Hoja1!$C$4:$E$2840,3,0)</f>
        <v>44986.3827662037</v>
      </c>
      <c r="K1633" s="36" t="s">
        <v>54</v>
      </c>
      <c r="L1633" s="16">
        <f>VLOOKUP(C1633,ACTAS!$D:$L,9,FALSE)</f>
        <v>10</v>
      </c>
    </row>
    <row r="1634" spans="1:12" s="37" customFormat="1" hidden="1">
      <c r="A1634" s="32">
        <v>13</v>
      </c>
      <c r="B1634" s="33" t="s">
        <v>80</v>
      </c>
      <c r="C1634" s="33">
        <v>1098610203</v>
      </c>
      <c r="D1634" s="33" t="s">
        <v>81</v>
      </c>
      <c r="E1634" s="33" t="s">
        <v>43</v>
      </c>
      <c r="F1634" s="33" t="s">
        <v>48</v>
      </c>
      <c r="G1634" s="33" t="s">
        <v>53</v>
      </c>
      <c r="H1634" s="34">
        <v>10000000</v>
      </c>
      <c r="I1634" s="34">
        <v>0</v>
      </c>
      <c r="J1634" s="35">
        <f>VLOOKUP(C1634,[1]Hoja1!$C$4:$E$2840,3,0)</f>
        <v>44986.387233796297</v>
      </c>
      <c r="K1634" s="36" t="s">
        <v>54</v>
      </c>
      <c r="L1634" s="16" t="e">
        <f>VLOOKUP(C1634,ACTAS!$D:$L,9,FALSE)</f>
        <v>#N/A</v>
      </c>
    </row>
    <row r="1635" spans="1:12" s="37" customFormat="1" hidden="1">
      <c r="A1635" s="32">
        <v>14</v>
      </c>
      <c r="B1635" s="33" t="s">
        <v>82</v>
      </c>
      <c r="C1635" s="33">
        <v>42936401</v>
      </c>
      <c r="D1635" s="33" t="s">
        <v>83</v>
      </c>
      <c r="E1635" s="33" t="s">
        <v>43</v>
      </c>
      <c r="F1635" s="33" t="s">
        <v>59</v>
      </c>
      <c r="G1635" s="33" t="s">
        <v>44</v>
      </c>
      <c r="H1635" s="34">
        <v>70000000</v>
      </c>
      <c r="I1635" s="34">
        <v>12000000</v>
      </c>
      <c r="J1635" s="35">
        <f>VLOOKUP(C1635,[1]Hoja1!$C$4:$E$2840,3,0)</f>
        <v>44986.388043981482</v>
      </c>
      <c r="K1635" s="36" t="s">
        <v>84</v>
      </c>
      <c r="L1635" s="16" t="e">
        <f>VLOOKUP(C1635,ACTAS!$D:$L,9,FALSE)</f>
        <v>#N/A</v>
      </c>
    </row>
    <row r="1636" spans="1:12" s="37" customFormat="1" hidden="1">
      <c r="A1636" s="32">
        <v>15</v>
      </c>
      <c r="B1636" s="33" t="s">
        <v>85</v>
      </c>
      <c r="C1636" s="33">
        <v>1116264339</v>
      </c>
      <c r="D1636" s="33" t="s">
        <v>86</v>
      </c>
      <c r="E1636" s="33" t="s">
        <v>43</v>
      </c>
      <c r="F1636" s="33" t="s">
        <v>52</v>
      </c>
      <c r="G1636" s="33" t="s">
        <v>44</v>
      </c>
      <c r="H1636" s="34">
        <v>14000000</v>
      </c>
      <c r="I1636" s="34">
        <v>14000000</v>
      </c>
      <c r="J1636" s="35">
        <f>VLOOKUP(C1636,[1]Hoja1!$C$4:$E$2840,3,0)</f>
        <v>44986.414513888885</v>
      </c>
      <c r="K1636" s="36" t="s">
        <v>54</v>
      </c>
      <c r="L1636" s="16" t="e">
        <f>VLOOKUP(C1636,ACTAS!$D:$L,9,FALSE)</f>
        <v>#N/A</v>
      </c>
    </row>
    <row r="1637" spans="1:12" s="37" customFormat="1" hidden="1">
      <c r="A1637" s="32">
        <v>16</v>
      </c>
      <c r="B1637" s="33" t="s">
        <v>87</v>
      </c>
      <c r="C1637" s="33">
        <v>1094955553</v>
      </c>
      <c r="D1637" s="33" t="s">
        <v>88</v>
      </c>
      <c r="E1637" s="33" t="s">
        <v>43</v>
      </c>
      <c r="F1637" s="33" t="s">
        <v>38</v>
      </c>
      <c r="G1637" s="33" t="s">
        <v>44</v>
      </c>
      <c r="H1637" s="34">
        <v>37000000</v>
      </c>
      <c r="I1637" s="34">
        <v>37000000</v>
      </c>
      <c r="J1637" s="35">
        <f>VLOOKUP(C1637,[1]Hoja1!$C$4:$E$2840,3,0)</f>
        <v>44986.416724537034</v>
      </c>
      <c r="K1637" s="36" t="s">
        <v>54</v>
      </c>
      <c r="L1637" s="16">
        <f>VLOOKUP(C1637,ACTAS!$D:$L,9,FALSE)</f>
        <v>9</v>
      </c>
    </row>
    <row r="1638" spans="1:12" s="37" customFormat="1" hidden="1">
      <c r="A1638" s="32">
        <v>17</v>
      </c>
      <c r="B1638" s="33" t="s">
        <v>89</v>
      </c>
      <c r="C1638" s="33">
        <v>51867500</v>
      </c>
      <c r="D1638" s="33" t="s">
        <v>90</v>
      </c>
      <c r="E1638" s="33" t="s">
        <v>43</v>
      </c>
      <c r="F1638" s="33" t="s">
        <v>59</v>
      </c>
      <c r="G1638" s="33" t="s">
        <v>53</v>
      </c>
      <c r="H1638" s="34">
        <v>1000000</v>
      </c>
      <c r="I1638" s="34">
        <v>0</v>
      </c>
      <c r="J1638" s="35">
        <f>VLOOKUP(C1638,[1]Hoja1!$C$4:$E$2840,3,0)</f>
        <v>44986.419409722221</v>
      </c>
      <c r="K1638" s="36" t="s">
        <v>91</v>
      </c>
      <c r="L1638" s="16" t="e">
        <f>VLOOKUP(C1638,ACTAS!$D:$L,9,FALSE)</f>
        <v>#N/A</v>
      </c>
    </row>
    <row r="1639" spans="1:12" s="37" customFormat="1" hidden="1">
      <c r="A1639" s="32">
        <v>18</v>
      </c>
      <c r="B1639" s="33" t="s">
        <v>92</v>
      </c>
      <c r="C1639" s="33">
        <v>80740196</v>
      </c>
      <c r="D1639" s="33" t="s">
        <v>93</v>
      </c>
      <c r="E1639" s="33" t="s">
        <v>43</v>
      </c>
      <c r="F1639" s="33" t="s">
        <v>38</v>
      </c>
      <c r="G1639" s="33" t="s">
        <v>44</v>
      </c>
      <c r="H1639" s="34">
        <v>60000000</v>
      </c>
      <c r="I1639" s="34">
        <v>60000000</v>
      </c>
      <c r="J1639" s="35">
        <f>VLOOKUP(C1639,[1]Hoja1!$C$4:$E$2840,3,0)</f>
        <v>44986.427314814813</v>
      </c>
      <c r="K1639" s="36" t="s">
        <v>54</v>
      </c>
      <c r="L1639" s="16" t="e">
        <f>VLOOKUP(C1639,ACTAS!$D:$L,9,FALSE)</f>
        <v>#N/A</v>
      </c>
    </row>
    <row r="1640" spans="1:12" s="37" customFormat="1" hidden="1">
      <c r="A1640" s="32">
        <v>19</v>
      </c>
      <c r="B1640" s="33" t="s">
        <v>94</v>
      </c>
      <c r="C1640" s="33">
        <v>80903209</v>
      </c>
      <c r="D1640" s="33" t="s">
        <v>95</v>
      </c>
      <c r="E1640" s="33" t="s">
        <v>43</v>
      </c>
      <c r="F1640" s="33" t="s">
        <v>59</v>
      </c>
      <c r="G1640" s="33" t="s">
        <v>44</v>
      </c>
      <c r="H1640" s="34">
        <v>70000000</v>
      </c>
      <c r="I1640" s="34">
        <v>70000000</v>
      </c>
      <c r="J1640" s="35">
        <f>VLOOKUP(C1640,[1]Hoja1!$C$4:$E$2840,3,0)</f>
        <v>44986.430150462962</v>
      </c>
      <c r="K1640" s="36" t="s">
        <v>54</v>
      </c>
      <c r="L1640" s="16" t="e">
        <f>VLOOKUP(C1640,ACTAS!$D:$L,9,FALSE)</f>
        <v>#N/A</v>
      </c>
    </row>
    <row r="1641" spans="1:12" s="37" customFormat="1" hidden="1">
      <c r="A1641" s="32">
        <v>20</v>
      </c>
      <c r="B1641" s="33" t="s">
        <v>96</v>
      </c>
      <c r="C1641" s="33">
        <v>1095700709</v>
      </c>
      <c r="D1641" s="33" t="s">
        <v>97</v>
      </c>
      <c r="E1641" s="33" t="s">
        <v>43</v>
      </c>
      <c r="F1641" s="33" t="s">
        <v>48</v>
      </c>
      <c r="G1641" s="33" t="s">
        <v>53</v>
      </c>
      <c r="H1641" s="34">
        <v>4500000</v>
      </c>
      <c r="I1641" s="34">
        <v>0</v>
      </c>
      <c r="J1641" s="35">
        <f>VLOOKUP(C1641,[1]Hoja1!$C$4:$E$2840,3,0)</f>
        <v>44986.44122685185</v>
      </c>
      <c r="K1641" s="36" t="s">
        <v>54</v>
      </c>
      <c r="L1641" s="16" t="e">
        <f>VLOOKUP(C1641,ACTAS!$D:$L,9,FALSE)</f>
        <v>#N/A</v>
      </c>
    </row>
    <row r="1642" spans="1:12" s="37" customFormat="1" hidden="1">
      <c r="A1642" s="32">
        <v>21</v>
      </c>
      <c r="B1642" s="33" t="s">
        <v>98</v>
      </c>
      <c r="C1642" s="33">
        <v>73240324</v>
      </c>
      <c r="D1642" s="33" t="s">
        <v>99</v>
      </c>
      <c r="E1642" s="33" t="s">
        <v>43</v>
      </c>
      <c r="F1642" s="33" t="s">
        <v>52</v>
      </c>
      <c r="G1642" s="33" t="s">
        <v>53</v>
      </c>
      <c r="H1642" s="34">
        <v>10000000</v>
      </c>
      <c r="I1642" s="34">
        <v>0</v>
      </c>
      <c r="J1642" s="35">
        <f>VLOOKUP(C1642,[1]Hoja1!$C$4:$E$2840,3,0)</f>
        <v>44986.441412037035</v>
      </c>
      <c r="K1642" s="36" t="s">
        <v>54</v>
      </c>
      <c r="L1642" s="16" t="e">
        <f>VLOOKUP(C1642,ACTAS!$D:$L,9,FALSE)</f>
        <v>#N/A</v>
      </c>
    </row>
    <row r="1643" spans="1:12" s="37" customFormat="1" hidden="1">
      <c r="A1643" s="32">
        <v>22</v>
      </c>
      <c r="B1643" s="33" t="s">
        <v>100</v>
      </c>
      <c r="C1643" s="33">
        <v>1090335961</v>
      </c>
      <c r="D1643" s="33" t="s">
        <v>101</v>
      </c>
      <c r="E1643" s="33" t="s">
        <v>43</v>
      </c>
      <c r="F1643" s="33" t="s">
        <v>59</v>
      </c>
      <c r="G1643" s="33" t="s">
        <v>44</v>
      </c>
      <c r="H1643" s="34">
        <v>40000000</v>
      </c>
      <c r="I1643" s="34">
        <v>0</v>
      </c>
      <c r="J1643" s="35">
        <f>VLOOKUP(C1643,[1]Hoja1!$C$4:$E$2840,3,0)</f>
        <v>44986.441770833335</v>
      </c>
      <c r="K1643" s="36" t="s">
        <v>54</v>
      </c>
      <c r="L1643" s="16" t="e">
        <f>VLOOKUP(C1643,ACTAS!$D:$L,9,FALSE)</f>
        <v>#N/A</v>
      </c>
    </row>
    <row r="1644" spans="1:12" s="37" customFormat="1" hidden="1">
      <c r="A1644" s="32">
        <v>23</v>
      </c>
      <c r="B1644" s="33" t="s">
        <v>102</v>
      </c>
      <c r="C1644" s="33">
        <v>1023881623</v>
      </c>
      <c r="D1644" s="33" t="s">
        <v>103</v>
      </c>
      <c r="E1644" s="33" t="s">
        <v>43</v>
      </c>
      <c r="F1644" s="33" t="s">
        <v>38</v>
      </c>
      <c r="G1644" s="33" t="s">
        <v>53</v>
      </c>
      <c r="H1644" s="34">
        <v>7000000</v>
      </c>
      <c r="I1644" s="34">
        <v>7000000</v>
      </c>
      <c r="J1644" s="35">
        <f>VLOOKUP(C1644,[1]Hoja1!$C$4:$E$2840,3,0)</f>
        <v>44986.455254629633</v>
      </c>
      <c r="K1644" s="36" t="s">
        <v>54</v>
      </c>
      <c r="L1644" s="16" t="e">
        <f>VLOOKUP(C1644,ACTAS!$D:$L,9,FALSE)</f>
        <v>#N/A</v>
      </c>
    </row>
    <row r="1645" spans="1:12" s="37" customFormat="1" ht="24" hidden="1">
      <c r="A1645" s="32">
        <v>24</v>
      </c>
      <c r="B1645" s="33" t="s">
        <v>104</v>
      </c>
      <c r="C1645" s="33">
        <v>1061724602</v>
      </c>
      <c r="D1645" s="33" t="s">
        <v>105</v>
      </c>
      <c r="E1645" s="33" t="s">
        <v>43</v>
      </c>
      <c r="F1645" s="33" t="s">
        <v>62</v>
      </c>
      <c r="G1645" s="33" t="s">
        <v>106</v>
      </c>
      <c r="H1645" s="34">
        <v>3000000</v>
      </c>
      <c r="I1645" s="34">
        <v>0</v>
      </c>
      <c r="J1645" s="35">
        <f>VLOOKUP(C1645,[1]Hoja1!$C$4:$E$2840,3,0)</f>
        <v>44986.456365740742</v>
      </c>
      <c r="K1645" s="36" t="s">
        <v>54</v>
      </c>
      <c r="L1645" s="16" t="e">
        <f>VLOOKUP(C1645,ACTAS!$D:$L,9,FALSE)</f>
        <v>#N/A</v>
      </c>
    </row>
    <row r="1646" spans="1:12" s="37" customFormat="1" hidden="1">
      <c r="A1646" s="32">
        <v>25</v>
      </c>
      <c r="B1646" s="33" t="s">
        <v>107</v>
      </c>
      <c r="C1646" s="33">
        <v>93438709</v>
      </c>
      <c r="D1646" s="33" t="s">
        <v>108</v>
      </c>
      <c r="E1646" s="33" t="s">
        <v>43</v>
      </c>
      <c r="F1646" s="33" t="s">
        <v>73</v>
      </c>
      <c r="G1646" s="33" t="s">
        <v>53</v>
      </c>
      <c r="H1646" s="34">
        <v>8000000</v>
      </c>
      <c r="I1646" s="34">
        <v>8000000</v>
      </c>
      <c r="J1646" s="35">
        <f>VLOOKUP(C1646,[1]Hoja1!$C$4:$E$2840,3,0)</f>
        <v>44986.457361111112</v>
      </c>
      <c r="K1646" s="36" t="s">
        <v>54</v>
      </c>
      <c r="L1646" s="16">
        <f>VLOOKUP(C1646,ACTAS!$D:$L,9,FALSE)</f>
        <v>9</v>
      </c>
    </row>
    <row r="1647" spans="1:12" s="37" customFormat="1" hidden="1">
      <c r="A1647" s="32">
        <v>26</v>
      </c>
      <c r="B1647" s="33" t="s">
        <v>109</v>
      </c>
      <c r="C1647" s="33">
        <v>1073602744</v>
      </c>
      <c r="D1647" s="33" t="s">
        <v>110</v>
      </c>
      <c r="E1647" s="33" t="s">
        <v>43</v>
      </c>
      <c r="F1647" s="33" t="s">
        <v>38</v>
      </c>
      <c r="G1647" s="33" t="s">
        <v>44</v>
      </c>
      <c r="H1647" s="34">
        <v>35000000</v>
      </c>
      <c r="I1647" s="34">
        <v>0</v>
      </c>
      <c r="J1647" s="35">
        <f>VLOOKUP(C1647,[1]Hoja1!$C$4:$E$2840,3,0)</f>
        <v>44986.463368055556</v>
      </c>
      <c r="K1647" s="36" t="s">
        <v>54</v>
      </c>
      <c r="L1647" s="16">
        <f>VLOOKUP(C1647,ACTAS!$D:$L,9,FALSE)</f>
        <v>10</v>
      </c>
    </row>
    <row r="1648" spans="1:12" s="37" customFormat="1" hidden="1">
      <c r="A1648" s="32">
        <v>27</v>
      </c>
      <c r="B1648" s="33" t="s">
        <v>111</v>
      </c>
      <c r="C1648" s="33">
        <v>1053775195</v>
      </c>
      <c r="D1648" s="33" t="s">
        <v>112</v>
      </c>
      <c r="E1648" s="33" t="s">
        <v>43</v>
      </c>
      <c r="F1648" s="33" t="s">
        <v>38</v>
      </c>
      <c r="G1648" s="33" t="s">
        <v>44</v>
      </c>
      <c r="H1648" s="34">
        <v>20000000</v>
      </c>
      <c r="I1648" s="34">
        <v>0</v>
      </c>
      <c r="J1648" s="35">
        <f>VLOOKUP(C1648,[1]Hoja1!$C$4:$E$2840,3,0)</f>
        <v>44986.479710648149</v>
      </c>
      <c r="K1648" s="36" t="s">
        <v>54</v>
      </c>
      <c r="L1648" s="16" t="e">
        <f>VLOOKUP(C1648,ACTAS!$D:$L,9,FALSE)</f>
        <v>#N/A</v>
      </c>
    </row>
    <row r="1649" spans="1:12" s="37" customFormat="1" hidden="1">
      <c r="A1649" s="32">
        <v>28</v>
      </c>
      <c r="B1649" s="33" t="s">
        <v>113</v>
      </c>
      <c r="C1649" s="33">
        <v>1023866236</v>
      </c>
      <c r="D1649" s="33" t="s">
        <v>114</v>
      </c>
      <c r="E1649" s="33" t="s">
        <v>43</v>
      </c>
      <c r="F1649" s="33" t="s">
        <v>62</v>
      </c>
      <c r="G1649" s="33" t="s">
        <v>53</v>
      </c>
      <c r="H1649" s="34">
        <v>7000000</v>
      </c>
      <c r="I1649" s="34">
        <v>5000000</v>
      </c>
      <c r="J1649" s="35">
        <f>VLOOKUP(C1649,[1]Hoja1!$C$4:$E$2840,3,0)</f>
        <v>44986.482430555552</v>
      </c>
      <c r="K1649" s="36" t="s">
        <v>54</v>
      </c>
      <c r="L1649" s="16" t="e">
        <f>VLOOKUP(C1649,ACTAS!$D:$L,9,FALSE)</f>
        <v>#N/A</v>
      </c>
    </row>
    <row r="1650" spans="1:12" s="37" customFormat="1" hidden="1">
      <c r="A1650" s="32">
        <v>29</v>
      </c>
      <c r="B1650" s="33" t="s">
        <v>115</v>
      </c>
      <c r="C1650" s="33">
        <v>1090464350</v>
      </c>
      <c r="D1650" s="33" t="s">
        <v>116</v>
      </c>
      <c r="E1650" s="33" t="s">
        <v>43</v>
      </c>
      <c r="F1650" s="33" t="s">
        <v>59</v>
      </c>
      <c r="G1650" s="33" t="s">
        <v>44</v>
      </c>
      <c r="H1650" s="34">
        <v>110000000</v>
      </c>
      <c r="I1650" s="34">
        <v>0</v>
      </c>
      <c r="J1650" s="35">
        <f>VLOOKUP(C1650,[1]Hoja1!$C$4:$E$2840,3,0)</f>
        <v>44986.487962962965</v>
      </c>
      <c r="K1650" s="36" t="s">
        <v>54</v>
      </c>
      <c r="L1650" s="16">
        <f>VLOOKUP(C1650,ACTAS!$D:$L,9,FALSE)</f>
        <v>8</v>
      </c>
    </row>
    <row r="1651" spans="1:12" s="37" customFormat="1" hidden="1">
      <c r="A1651" s="32">
        <v>30</v>
      </c>
      <c r="B1651" s="33" t="s">
        <v>117</v>
      </c>
      <c r="C1651" s="33">
        <v>79405684</v>
      </c>
      <c r="D1651" s="33" t="s">
        <v>118</v>
      </c>
      <c r="E1651" s="33" t="s">
        <v>43</v>
      </c>
      <c r="F1651" s="33" t="s">
        <v>38</v>
      </c>
      <c r="G1651" s="33" t="s">
        <v>44</v>
      </c>
      <c r="H1651" s="34">
        <v>53000000</v>
      </c>
      <c r="I1651" s="34">
        <v>0</v>
      </c>
      <c r="J1651" s="35">
        <f>VLOOKUP(C1651,[1]Hoja1!$C$4:$E$2840,3,0)</f>
        <v>44986.491469907407</v>
      </c>
      <c r="K1651" s="36" t="s">
        <v>54</v>
      </c>
      <c r="L1651" s="16" t="e">
        <f>VLOOKUP(C1651,ACTAS!$D:$L,9,FALSE)</f>
        <v>#N/A</v>
      </c>
    </row>
    <row r="1652" spans="1:12" s="37" customFormat="1" hidden="1">
      <c r="A1652" s="32">
        <v>31</v>
      </c>
      <c r="B1652" s="33" t="s">
        <v>119</v>
      </c>
      <c r="C1652" s="33">
        <v>1023861878</v>
      </c>
      <c r="D1652" s="33" t="s">
        <v>120</v>
      </c>
      <c r="E1652" s="33" t="s">
        <v>43</v>
      </c>
      <c r="F1652" s="33" t="s">
        <v>59</v>
      </c>
      <c r="G1652" s="33" t="s">
        <v>44</v>
      </c>
      <c r="H1652" s="34">
        <v>65000000</v>
      </c>
      <c r="I1652" s="34">
        <v>0</v>
      </c>
      <c r="J1652" s="35">
        <f>VLOOKUP(C1652,[1]Hoja1!$C$4:$E$2840,3,0)</f>
        <v>44986.498784722222</v>
      </c>
      <c r="K1652" s="36" t="s">
        <v>54</v>
      </c>
      <c r="L1652" s="16" t="e">
        <f>VLOOKUP(C1652,ACTAS!$D:$L,9,FALSE)</f>
        <v>#N/A</v>
      </c>
    </row>
    <row r="1653" spans="1:12" s="37" customFormat="1" hidden="1">
      <c r="A1653" s="32">
        <v>32</v>
      </c>
      <c r="B1653" s="33" t="s">
        <v>121</v>
      </c>
      <c r="C1653" s="33">
        <v>51970854</v>
      </c>
      <c r="D1653" s="33" t="s">
        <v>122</v>
      </c>
      <c r="E1653" s="33" t="s">
        <v>43</v>
      </c>
      <c r="F1653" s="33" t="s">
        <v>38</v>
      </c>
      <c r="G1653" s="33" t="s">
        <v>44</v>
      </c>
      <c r="H1653" s="34">
        <v>40000000</v>
      </c>
      <c r="I1653" s="34">
        <v>0</v>
      </c>
      <c r="J1653" s="35">
        <f>VLOOKUP(C1653,[1]Hoja1!$C$4:$E$2840,3,0)</f>
        <v>44986.501469907409</v>
      </c>
      <c r="K1653" s="36" t="s">
        <v>45</v>
      </c>
      <c r="L1653" s="16" t="e">
        <f>VLOOKUP(C1653,ACTAS!$D:$L,9,FALSE)</f>
        <v>#N/A</v>
      </c>
    </row>
    <row r="1654" spans="1:12" s="37" customFormat="1" hidden="1">
      <c r="A1654" s="32">
        <v>33</v>
      </c>
      <c r="B1654" s="33" t="s">
        <v>123</v>
      </c>
      <c r="C1654" s="33">
        <v>1111197083</v>
      </c>
      <c r="D1654" s="33" t="s">
        <v>124</v>
      </c>
      <c r="E1654" s="33" t="s">
        <v>43</v>
      </c>
      <c r="F1654" s="33" t="s">
        <v>59</v>
      </c>
      <c r="G1654" s="33" t="s">
        <v>44</v>
      </c>
      <c r="H1654" s="34">
        <v>26000000</v>
      </c>
      <c r="I1654" s="34">
        <v>0</v>
      </c>
      <c r="J1654" s="35">
        <f>VLOOKUP(C1654,[1]Hoja1!$C$4:$E$2840,3,0)</f>
        <v>44986.502384259256</v>
      </c>
      <c r="K1654" s="36" t="s">
        <v>54</v>
      </c>
      <c r="L1654" s="16" t="e">
        <f>VLOOKUP(C1654,ACTAS!$D:$L,9,FALSE)</f>
        <v>#N/A</v>
      </c>
    </row>
    <row r="1655" spans="1:12" s="37" customFormat="1" hidden="1">
      <c r="A1655" s="32">
        <v>34</v>
      </c>
      <c r="B1655" s="33" t="s">
        <v>125</v>
      </c>
      <c r="C1655" s="33">
        <v>53038258</v>
      </c>
      <c r="D1655" s="33" t="s">
        <v>126</v>
      </c>
      <c r="E1655" s="33" t="s">
        <v>43</v>
      </c>
      <c r="F1655" s="33" t="s">
        <v>38</v>
      </c>
      <c r="G1655" s="33" t="s">
        <v>127</v>
      </c>
      <c r="H1655" s="34">
        <v>7000000</v>
      </c>
      <c r="I1655" s="34">
        <v>0</v>
      </c>
      <c r="J1655" s="35">
        <f>VLOOKUP(C1655,[1]Hoja1!$C$4:$E$2840,3,0)</f>
        <v>44986.507881944446</v>
      </c>
      <c r="K1655" s="36" t="s">
        <v>40</v>
      </c>
      <c r="L1655" s="16">
        <f>VLOOKUP(C1655,ACTAS!$D:$L,9,FALSE)</f>
        <v>9</v>
      </c>
    </row>
    <row r="1656" spans="1:12" s="37" customFormat="1" hidden="1">
      <c r="A1656" s="32">
        <v>35</v>
      </c>
      <c r="B1656" s="33" t="s">
        <v>128</v>
      </c>
      <c r="C1656" s="33">
        <v>51981983</v>
      </c>
      <c r="D1656" s="33" t="s">
        <v>129</v>
      </c>
      <c r="E1656" s="33" t="s">
        <v>43</v>
      </c>
      <c r="F1656" s="33" t="s">
        <v>130</v>
      </c>
      <c r="G1656" s="33" t="s">
        <v>44</v>
      </c>
      <c r="H1656" s="34">
        <v>11000000</v>
      </c>
      <c r="I1656" s="34">
        <v>11000000</v>
      </c>
      <c r="J1656" s="35">
        <f>VLOOKUP(C1656,[1]Hoja1!$C$4:$E$2840,3,0)</f>
        <v>44986.51</v>
      </c>
      <c r="K1656" s="36" t="s">
        <v>45</v>
      </c>
      <c r="L1656" s="16" t="e">
        <f>VLOOKUP(C1656,ACTAS!$D:$L,9,FALSE)</f>
        <v>#N/A</v>
      </c>
    </row>
    <row r="1657" spans="1:12" s="37" customFormat="1" ht="24" hidden="1">
      <c r="A1657" s="32">
        <v>36</v>
      </c>
      <c r="B1657" s="33" t="s">
        <v>131</v>
      </c>
      <c r="C1657" s="33">
        <v>80722131</v>
      </c>
      <c r="D1657" s="33" t="s">
        <v>132</v>
      </c>
      <c r="E1657" s="33" t="s">
        <v>43</v>
      </c>
      <c r="F1657" s="33" t="s">
        <v>52</v>
      </c>
      <c r="G1657" s="33" t="s">
        <v>49</v>
      </c>
      <c r="H1657" s="34">
        <v>150000000</v>
      </c>
      <c r="I1657" s="34">
        <v>0</v>
      </c>
      <c r="J1657" s="35">
        <f>VLOOKUP(C1657,[1]Hoja1!$C$4:$E$2840,3,0)</f>
        <v>44986.513240740744</v>
      </c>
      <c r="K1657" s="36" t="s">
        <v>54</v>
      </c>
      <c r="L1657" s="16" t="e">
        <f>VLOOKUP(C1657,ACTAS!$D:$L,9,FALSE)</f>
        <v>#N/A</v>
      </c>
    </row>
    <row r="1658" spans="1:12" s="37" customFormat="1" hidden="1">
      <c r="A1658" s="32">
        <v>37</v>
      </c>
      <c r="B1658" s="33" t="s">
        <v>133</v>
      </c>
      <c r="C1658" s="33">
        <v>1144174799</v>
      </c>
      <c r="D1658" s="33" t="s">
        <v>134</v>
      </c>
      <c r="E1658" s="33" t="s">
        <v>43</v>
      </c>
      <c r="F1658" s="33" t="s">
        <v>38</v>
      </c>
      <c r="G1658" s="33" t="s">
        <v>53</v>
      </c>
      <c r="H1658" s="34">
        <v>10000000</v>
      </c>
      <c r="I1658" s="34">
        <v>1000000</v>
      </c>
      <c r="J1658" s="35">
        <f>VLOOKUP(C1658,[1]Hoja1!$C$4:$E$2840,3,0)</f>
        <v>44986.528900462959</v>
      </c>
      <c r="K1658" s="36" t="s">
        <v>91</v>
      </c>
      <c r="L1658" s="16" t="e">
        <f>VLOOKUP(C1658,ACTAS!$D:$L,9,FALSE)</f>
        <v>#N/A</v>
      </c>
    </row>
    <row r="1659" spans="1:12" s="37" customFormat="1" ht="24" hidden="1">
      <c r="A1659" s="32">
        <v>38</v>
      </c>
      <c r="B1659" s="33" t="s">
        <v>135</v>
      </c>
      <c r="C1659" s="33">
        <v>9725892</v>
      </c>
      <c r="D1659" s="33" t="s">
        <v>136</v>
      </c>
      <c r="E1659" s="33" t="s">
        <v>43</v>
      </c>
      <c r="F1659" s="33" t="s">
        <v>38</v>
      </c>
      <c r="G1659" s="33" t="s">
        <v>49</v>
      </c>
      <c r="H1659" s="34">
        <v>56000000</v>
      </c>
      <c r="I1659" s="34">
        <v>0</v>
      </c>
      <c r="J1659" s="35">
        <f>VLOOKUP(C1659,[1]Hoja1!$C$4:$E$2840,3,0)</f>
        <v>44986.529432870368</v>
      </c>
      <c r="K1659" s="36" t="s">
        <v>54</v>
      </c>
      <c r="L1659" s="16" t="e">
        <f>VLOOKUP(C1659,ACTAS!$D:$L,9,FALSE)</f>
        <v>#N/A</v>
      </c>
    </row>
    <row r="1660" spans="1:12" s="37" customFormat="1" hidden="1">
      <c r="A1660" s="32">
        <v>39</v>
      </c>
      <c r="B1660" s="33" t="s">
        <v>137</v>
      </c>
      <c r="C1660" s="33">
        <v>80897805</v>
      </c>
      <c r="D1660" s="33" t="s">
        <v>138</v>
      </c>
      <c r="E1660" s="33" t="s">
        <v>43</v>
      </c>
      <c r="F1660" s="33" t="s">
        <v>52</v>
      </c>
      <c r="G1660" s="33" t="s">
        <v>44</v>
      </c>
      <c r="H1660" s="34">
        <v>80000000</v>
      </c>
      <c r="I1660" s="34">
        <v>0</v>
      </c>
      <c r="J1660" s="35">
        <f>VLOOKUP(C1660,[1]Hoja1!$C$4:$E$2840,3,0)</f>
        <v>44986.536203703705</v>
      </c>
      <c r="K1660" s="36" t="s">
        <v>54</v>
      </c>
      <c r="L1660" s="16">
        <f>VLOOKUP(C1660,ACTAS!$D:$L,9,FALSE)</f>
        <v>8</v>
      </c>
    </row>
    <row r="1661" spans="1:12" s="37" customFormat="1" ht="24" hidden="1">
      <c r="A1661" s="32">
        <v>40</v>
      </c>
      <c r="B1661" s="33" t="s">
        <v>139</v>
      </c>
      <c r="C1661" s="33">
        <v>98482279</v>
      </c>
      <c r="D1661" s="33" t="s">
        <v>140</v>
      </c>
      <c r="E1661" s="33" t="s">
        <v>43</v>
      </c>
      <c r="F1661" s="33" t="s">
        <v>38</v>
      </c>
      <c r="G1661" s="33" t="s">
        <v>49</v>
      </c>
      <c r="H1661" s="34">
        <v>140000000</v>
      </c>
      <c r="I1661" s="34">
        <v>0</v>
      </c>
      <c r="J1661" s="35">
        <f>VLOOKUP(C1661,[1]Hoja1!$C$4:$E$2840,3,0)</f>
        <v>44986.537743055553</v>
      </c>
      <c r="K1661" s="36" t="s">
        <v>54</v>
      </c>
      <c r="L1661" s="16" t="e">
        <f>VLOOKUP(C1661,ACTAS!$D:$L,9,FALSE)</f>
        <v>#N/A</v>
      </c>
    </row>
    <row r="1662" spans="1:12" s="37" customFormat="1" hidden="1">
      <c r="A1662" s="32">
        <v>41</v>
      </c>
      <c r="B1662" s="33" t="s">
        <v>141</v>
      </c>
      <c r="C1662" s="33">
        <v>98764511</v>
      </c>
      <c r="D1662" s="33" t="s">
        <v>142</v>
      </c>
      <c r="E1662" s="33" t="s">
        <v>43</v>
      </c>
      <c r="F1662" s="33" t="s">
        <v>38</v>
      </c>
      <c r="G1662" s="33" t="s">
        <v>44</v>
      </c>
      <c r="H1662" s="34">
        <v>72000000</v>
      </c>
      <c r="I1662" s="34">
        <v>0</v>
      </c>
      <c r="J1662" s="35">
        <f>VLOOKUP(C1662,[1]Hoja1!$C$4:$E$2840,3,0)</f>
        <v>44986.55201388889</v>
      </c>
      <c r="K1662" s="36" t="s">
        <v>54</v>
      </c>
      <c r="L1662" s="16" t="e">
        <f>VLOOKUP(C1662,ACTAS!$D:$L,9,FALSE)</f>
        <v>#N/A</v>
      </c>
    </row>
    <row r="1663" spans="1:12" s="37" customFormat="1" hidden="1">
      <c r="A1663" s="32">
        <v>42</v>
      </c>
      <c r="B1663" s="33" t="s">
        <v>143</v>
      </c>
      <c r="C1663" s="33">
        <v>1113630831</v>
      </c>
      <c r="D1663" s="33" t="s">
        <v>144</v>
      </c>
      <c r="E1663" s="33" t="s">
        <v>43</v>
      </c>
      <c r="F1663" s="33" t="s">
        <v>38</v>
      </c>
      <c r="G1663" s="33" t="s">
        <v>44</v>
      </c>
      <c r="H1663" s="34">
        <v>20000000</v>
      </c>
      <c r="I1663" s="34">
        <v>20000000</v>
      </c>
      <c r="J1663" s="35">
        <f>VLOOKUP(C1663,[1]Hoja1!$C$4:$E$2840,3,0)</f>
        <v>44986.558819444443</v>
      </c>
      <c r="K1663" s="36" t="s">
        <v>54</v>
      </c>
      <c r="L1663" s="16">
        <f>VLOOKUP(C1663,ACTAS!$D:$L,9,FALSE)</f>
        <v>8</v>
      </c>
    </row>
    <row r="1664" spans="1:12" s="37" customFormat="1" ht="24" hidden="1">
      <c r="A1664" s="32">
        <v>43</v>
      </c>
      <c r="B1664" s="33" t="s">
        <v>145</v>
      </c>
      <c r="C1664" s="33">
        <v>80148746</v>
      </c>
      <c r="D1664" s="33" t="s">
        <v>146</v>
      </c>
      <c r="E1664" s="33" t="s">
        <v>43</v>
      </c>
      <c r="F1664" s="33" t="s">
        <v>52</v>
      </c>
      <c r="G1664" s="33" t="s">
        <v>49</v>
      </c>
      <c r="H1664" s="34">
        <v>85000000</v>
      </c>
      <c r="I1664" s="34">
        <v>0</v>
      </c>
      <c r="J1664" s="35">
        <f>VLOOKUP(C1664,[1]Hoja1!$C$4:$E$2840,3,0)</f>
        <v>44986.560486111113</v>
      </c>
      <c r="K1664" s="36" t="s">
        <v>54</v>
      </c>
      <c r="L1664" s="16">
        <f>VLOOKUP(C1664,ACTAS!$D:$L,9,FALSE)</f>
        <v>7</v>
      </c>
    </row>
    <row r="1665" spans="1:12" s="37" customFormat="1" hidden="1">
      <c r="A1665" s="32">
        <v>44</v>
      </c>
      <c r="B1665" s="33" t="s">
        <v>147</v>
      </c>
      <c r="C1665" s="33">
        <v>91161962</v>
      </c>
      <c r="D1665" s="33" t="s">
        <v>148</v>
      </c>
      <c r="E1665" s="33" t="s">
        <v>43</v>
      </c>
      <c r="F1665" s="33" t="s">
        <v>62</v>
      </c>
      <c r="G1665" s="33" t="s">
        <v>53</v>
      </c>
      <c r="H1665" s="34">
        <v>1500000</v>
      </c>
      <c r="I1665" s="34">
        <v>0</v>
      </c>
      <c r="J1665" s="35">
        <f>VLOOKUP(C1665,[1]Hoja1!$C$4:$E$2840,3,0)</f>
        <v>44986.560648148145</v>
      </c>
      <c r="K1665" s="36" t="s">
        <v>54</v>
      </c>
      <c r="L1665" s="16" t="e">
        <f>VLOOKUP(C1665,ACTAS!$D:$L,9,FALSE)</f>
        <v>#N/A</v>
      </c>
    </row>
    <row r="1666" spans="1:12" s="37" customFormat="1" hidden="1">
      <c r="A1666" s="32">
        <v>45</v>
      </c>
      <c r="B1666" s="33" t="s">
        <v>149</v>
      </c>
      <c r="C1666" s="33">
        <v>80176983</v>
      </c>
      <c r="D1666" s="33" t="s">
        <v>150</v>
      </c>
      <c r="E1666" s="33" t="s">
        <v>43</v>
      </c>
      <c r="F1666" s="33" t="s">
        <v>38</v>
      </c>
      <c r="G1666" s="33" t="s">
        <v>53</v>
      </c>
      <c r="H1666" s="34">
        <v>7000000</v>
      </c>
      <c r="I1666" s="34">
        <v>0</v>
      </c>
      <c r="J1666" s="35">
        <f>VLOOKUP(C1666,[1]Hoja1!$C$4:$E$2840,3,0)</f>
        <v>44986.58016203704</v>
      </c>
      <c r="K1666" s="36" t="s">
        <v>54</v>
      </c>
      <c r="L1666" s="16" t="e">
        <f>VLOOKUP(C1666,ACTAS!$D:$L,9,FALSE)</f>
        <v>#N/A</v>
      </c>
    </row>
    <row r="1667" spans="1:12" s="37" customFormat="1" hidden="1">
      <c r="A1667" s="32">
        <v>46</v>
      </c>
      <c r="B1667" s="33" t="s">
        <v>151</v>
      </c>
      <c r="C1667" s="33">
        <v>1056592196</v>
      </c>
      <c r="D1667" s="33" t="s">
        <v>152</v>
      </c>
      <c r="E1667" s="33" t="s">
        <v>43</v>
      </c>
      <c r="F1667" s="33" t="s">
        <v>59</v>
      </c>
      <c r="G1667" s="33" t="s">
        <v>44</v>
      </c>
      <c r="H1667" s="34">
        <v>50000000</v>
      </c>
      <c r="I1667" s="34">
        <v>0</v>
      </c>
      <c r="J1667" s="35">
        <f>VLOOKUP(C1667,[1]Hoja1!$C$4:$E$2840,3,0)</f>
        <v>44986.581631944442</v>
      </c>
      <c r="K1667" s="36" t="s">
        <v>54</v>
      </c>
      <c r="L1667" s="16" t="e">
        <f>VLOOKUP(C1667,ACTAS!$D:$L,9,FALSE)</f>
        <v>#N/A</v>
      </c>
    </row>
    <row r="1668" spans="1:12" s="37" customFormat="1" hidden="1">
      <c r="A1668" s="32">
        <v>47</v>
      </c>
      <c r="B1668" s="33" t="s">
        <v>153</v>
      </c>
      <c r="C1668" s="33">
        <v>289692</v>
      </c>
      <c r="D1668" s="33" t="s">
        <v>154</v>
      </c>
      <c r="E1668" s="33" t="s">
        <v>43</v>
      </c>
      <c r="F1668" s="33" t="s">
        <v>38</v>
      </c>
      <c r="G1668" s="33" t="s">
        <v>53</v>
      </c>
      <c r="H1668" s="34">
        <v>10000000</v>
      </c>
      <c r="I1668" s="34">
        <v>0</v>
      </c>
      <c r="J1668" s="35">
        <f>VLOOKUP(C1668,[1]Hoja1!$C$4:$E$2840,3,0)</f>
        <v>44986.601030092592</v>
      </c>
      <c r="K1668" s="36" t="s">
        <v>54</v>
      </c>
      <c r="L1668" s="16" t="e">
        <f>VLOOKUP(C1668,ACTAS!$D:$L,9,FALSE)</f>
        <v>#N/A</v>
      </c>
    </row>
    <row r="1669" spans="1:12" s="37" customFormat="1" hidden="1">
      <c r="A1669" s="32">
        <v>48</v>
      </c>
      <c r="B1669" s="33" t="s">
        <v>155</v>
      </c>
      <c r="C1669" s="33">
        <v>1075220289</v>
      </c>
      <c r="D1669" s="33" t="s">
        <v>156</v>
      </c>
      <c r="E1669" s="33" t="s">
        <v>43</v>
      </c>
      <c r="F1669" s="33" t="s">
        <v>59</v>
      </c>
      <c r="G1669" s="33" t="s">
        <v>44</v>
      </c>
      <c r="H1669" s="34">
        <v>12000000</v>
      </c>
      <c r="I1669" s="34">
        <v>0</v>
      </c>
      <c r="J1669" s="35">
        <f>VLOOKUP(C1669,[1]Hoja1!$C$4:$E$2840,3,0)</f>
        <v>44986.604039351849</v>
      </c>
      <c r="K1669" s="36" t="s">
        <v>54</v>
      </c>
      <c r="L1669" s="16" t="e">
        <f>VLOOKUP(C1669,ACTAS!$D:$L,9,FALSE)</f>
        <v>#N/A</v>
      </c>
    </row>
    <row r="1670" spans="1:12" s="37" customFormat="1" hidden="1">
      <c r="A1670" s="32">
        <v>49</v>
      </c>
      <c r="B1670" s="33" t="s">
        <v>157</v>
      </c>
      <c r="C1670" s="33">
        <v>80912390</v>
      </c>
      <c r="D1670" s="33" t="s">
        <v>158</v>
      </c>
      <c r="E1670" s="33" t="s">
        <v>43</v>
      </c>
      <c r="F1670" s="33" t="s">
        <v>59</v>
      </c>
      <c r="G1670" s="33" t="s">
        <v>44</v>
      </c>
      <c r="H1670" s="34">
        <v>60000000</v>
      </c>
      <c r="I1670" s="34">
        <v>60000000</v>
      </c>
      <c r="J1670" s="35">
        <f>VLOOKUP(C1670,[1]Hoja1!$C$4:$E$2840,3,0)</f>
        <v>44986.610347222224</v>
      </c>
      <c r="K1670" s="36" t="s">
        <v>54</v>
      </c>
      <c r="L1670" s="16" t="e">
        <f>VLOOKUP(C1670,ACTAS!$D:$L,9,FALSE)</f>
        <v>#N/A</v>
      </c>
    </row>
    <row r="1671" spans="1:12" s="37" customFormat="1" hidden="1">
      <c r="A1671" s="32">
        <v>50</v>
      </c>
      <c r="B1671" s="33" t="s">
        <v>159</v>
      </c>
      <c r="C1671" s="33">
        <v>1090457580</v>
      </c>
      <c r="D1671" s="33" t="s">
        <v>160</v>
      </c>
      <c r="E1671" s="33" t="s">
        <v>43</v>
      </c>
      <c r="F1671" s="33" t="s">
        <v>38</v>
      </c>
      <c r="G1671" s="33" t="s">
        <v>53</v>
      </c>
      <c r="H1671" s="34">
        <v>10000000</v>
      </c>
      <c r="I1671" s="34">
        <v>0</v>
      </c>
      <c r="J1671" s="35">
        <f>VLOOKUP(C1671,[1]Hoja1!$C$4:$E$2840,3,0)</f>
        <v>44986.611192129632</v>
      </c>
      <c r="K1671" s="36" t="s">
        <v>54</v>
      </c>
      <c r="L1671" s="16" t="e">
        <f>VLOOKUP(C1671,ACTAS!$D:$L,9,FALSE)</f>
        <v>#N/A</v>
      </c>
    </row>
    <row r="1672" spans="1:12" s="37" customFormat="1" hidden="1">
      <c r="A1672" s="32">
        <v>51</v>
      </c>
      <c r="B1672" s="33" t="s">
        <v>161</v>
      </c>
      <c r="C1672" s="33">
        <v>94154822</v>
      </c>
      <c r="D1672" s="33" t="s">
        <v>162</v>
      </c>
      <c r="E1672" s="33" t="s">
        <v>43</v>
      </c>
      <c r="F1672" s="33" t="s">
        <v>59</v>
      </c>
      <c r="G1672" s="33" t="s">
        <v>53</v>
      </c>
      <c r="H1672" s="34">
        <v>10000000</v>
      </c>
      <c r="I1672" s="34">
        <v>10000000</v>
      </c>
      <c r="J1672" s="35">
        <f>VLOOKUP(C1672,[1]Hoja1!$C$4:$E$2840,3,0)</f>
        <v>44986.617650462962</v>
      </c>
      <c r="K1672" s="36" t="s">
        <v>54</v>
      </c>
      <c r="L1672" s="16" t="e">
        <f>VLOOKUP(C1672,ACTAS!$D:$L,9,FALSE)</f>
        <v>#N/A</v>
      </c>
    </row>
    <row r="1673" spans="1:12" s="37" customFormat="1" hidden="1">
      <c r="A1673" s="32">
        <v>52</v>
      </c>
      <c r="B1673" s="33" t="s">
        <v>163</v>
      </c>
      <c r="C1673" s="33">
        <v>1049622932</v>
      </c>
      <c r="D1673" s="33" t="s">
        <v>164</v>
      </c>
      <c r="E1673" s="33" t="s">
        <v>43</v>
      </c>
      <c r="F1673" s="33" t="s">
        <v>165</v>
      </c>
      <c r="G1673" s="33" t="s">
        <v>53</v>
      </c>
      <c r="H1673" s="34">
        <v>10000000</v>
      </c>
      <c r="I1673" s="34">
        <v>0</v>
      </c>
      <c r="J1673" s="35">
        <f>VLOOKUP(C1673,[1]Hoja1!$C$4:$E$2840,3,0)</f>
        <v>44986.617662037039</v>
      </c>
      <c r="K1673" s="36" t="s">
        <v>54</v>
      </c>
      <c r="L1673" s="16" t="e">
        <f>VLOOKUP(C1673,ACTAS!$D:$L,9,FALSE)</f>
        <v>#N/A</v>
      </c>
    </row>
    <row r="1674" spans="1:12" s="37" customFormat="1" hidden="1">
      <c r="A1674" s="32">
        <v>53</v>
      </c>
      <c r="B1674" s="33" t="s">
        <v>166</v>
      </c>
      <c r="C1674" s="33">
        <v>1075251871</v>
      </c>
      <c r="D1674" s="33" t="s">
        <v>167</v>
      </c>
      <c r="E1674" s="33" t="s">
        <v>43</v>
      </c>
      <c r="F1674" s="33" t="s">
        <v>38</v>
      </c>
      <c r="G1674" s="33" t="s">
        <v>53</v>
      </c>
      <c r="H1674" s="34">
        <v>10000000</v>
      </c>
      <c r="I1674" s="34">
        <v>0</v>
      </c>
      <c r="J1674" s="35">
        <f>VLOOKUP(C1674,[1]Hoja1!$C$4:$E$2840,3,0)</f>
        <v>44986.620879629627</v>
      </c>
      <c r="K1674" s="36" t="s">
        <v>54</v>
      </c>
      <c r="L1674" s="16" t="e">
        <f>VLOOKUP(C1674,ACTAS!$D:$L,9,FALSE)</f>
        <v>#N/A</v>
      </c>
    </row>
    <row r="1675" spans="1:12" s="37" customFormat="1" hidden="1">
      <c r="A1675" s="32">
        <v>54</v>
      </c>
      <c r="B1675" s="33" t="s">
        <v>168</v>
      </c>
      <c r="C1675" s="33">
        <v>76333794</v>
      </c>
      <c r="D1675" s="33" t="s">
        <v>169</v>
      </c>
      <c r="E1675" s="33" t="s">
        <v>43</v>
      </c>
      <c r="F1675" s="33" t="s">
        <v>59</v>
      </c>
      <c r="G1675" s="33" t="s">
        <v>44</v>
      </c>
      <c r="H1675" s="34">
        <v>109000000</v>
      </c>
      <c r="I1675" s="34">
        <v>0</v>
      </c>
      <c r="J1675" s="35">
        <f>VLOOKUP(C1675,[1]Hoja1!$C$4:$E$2840,3,0)</f>
        <v>44986.62128472222</v>
      </c>
      <c r="K1675" s="36" t="s">
        <v>45</v>
      </c>
      <c r="L1675" s="16" t="e">
        <f>VLOOKUP(C1675,ACTAS!$D:$L,9,FALSE)</f>
        <v>#N/A</v>
      </c>
    </row>
    <row r="1676" spans="1:12" s="37" customFormat="1" hidden="1">
      <c r="A1676" s="32">
        <v>55</v>
      </c>
      <c r="B1676" s="33" t="s">
        <v>170</v>
      </c>
      <c r="C1676" s="33">
        <v>1052389728</v>
      </c>
      <c r="D1676" s="33" t="s">
        <v>171</v>
      </c>
      <c r="E1676" s="33" t="s">
        <v>43</v>
      </c>
      <c r="F1676" s="33" t="s">
        <v>38</v>
      </c>
      <c r="G1676" s="33" t="s">
        <v>53</v>
      </c>
      <c r="H1676" s="34">
        <v>10000000</v>
      </c>
      <c r="I1676" s="34">
        <v>0</v>
      </c>
      <c r="J1676" s="35">
        <f>VLOOKUP(C1676,[1]Hoja1!$C$4:$E$2840,3,0)</f>
        <v>44986.625057870369</v>
      </c>
      <c r="K1676" s="36" t="s">
        <v>54</v>
      </c>
      <c r="L1676" s="16" t="e">
        <f>VLOOKUP(C1676,ACTAS!$D:$L,9,FALSE)</f>
        <v>#N/A</v>
      </c>
    </row>
    <row r="1677" spans="1:12" s="37" customFormat="1" hidden="1">
      <c r="A1677" s="32">
        <v>56</v>
      </c>
      <c r="B1677" s="33" t="s">
        <v>172</v>
      </c>
      <c r="C1677" s="33">
        <v>17417093</v>
      </c>
      <c r="D1677" s="33" t="s">
        <v>173</v>
      </c>
      <c r="E1677" s="33" t="s">
        <v>43</v>
      </c>
      <c r="F1677" s="33" t="s">
        <v>38</v>
      </c>
      <c r="G1677" s="33" t="s">
        <v>44</v>
      </c>
      <c r="H1677" s="34">
        <v>120000000</v>
      </c>
      <c r="I1677" s="34">
        <v>0</v>
      </c>
      <c r="J1677" s="35">
        <f>VLOOKUP(C1677,[1]Hoja1!$C$4:$E$2840,3,0)</f>
        <v>44986.626064814816</v>
      </c>
      <c r="K1677" s="36" t="s">
        <v>45</v>
      </c>
      <c r="L1677" s="16" t="e">
        <f>VLOOKUP(C1677,ACTAS!$D:$L,9,FALSE)</f>
        <v>#N/A</v>
      </c>
    </row>
    <row r="1678" spans="1:12" s="37" customFormat="1" hidden="1">
      <c r="A1678" s="32">
        <v>57</v>
      </c>
      <c r="B1678" s="33" t="s">
        <v>174</v>
      </c>
      <c r="C1678" s="33">
        <v>4166248</v>
      </c>
      <c r="D1678" s="33" t="s">
        <v>175</v>
      </c>
      <c r="E1678" s="33" t="s">
        <v>43</v>
      </c>
      <c r="F1678" s="33" t="s">
        <v>38</v>
      </c>
      <c r="G1678" s="33" t="s">
        <v>44</v>
      </c>
      <c r="H1678" s="34">
        <v>86000000</v>
      </c>
      <c r="I1678" s="34">
        <v>0</v>
      </c>
      <c r="J1678" s="35">
        <f>VLOOKUP(C1678,[1]Hoja1!$C$4:$E$2840,3,0)</f>
        <v>44986.626168981478</v>
      </c>
      <c r="K1678" s="36" t="s">
        <v>84</v>
      </c>
      <c r="L1678" s="16">
        <f>VLOOKUP(C1678,ACTAS!$D:$L,9,FALSE)</f>
        <v>16</v>
      </c>
    </row>
    <row r="1679" spans="1:12" s="37" customFormat="1" hidden="1">
      <c r="A1679" s="32">
        <v>58</v>
      </c>
      <c r="B1679" s="33" t="s">
        <v>176</v>
      </c>
      <c r="C1679" s="33">
        <v>1039761179</v>
      </c>
      <c r="D1679" s="33" t="s">
        <v>177</v>
      </c>
      <c r="E1679" s="33" t="s">
        <v>43</v>
      </c>
      <c r="F1679" s="33" t="s">
        <v>59</v>
      </c>
      <c r="G1679" s="33" t="s">
        <v>44</v>
      </c>
      <c r="H1679" s="34">
        <v>45000000</v>
      </c>
      <c r="I1679" s="34">
        <v>31000000</v>
      </c>
      <c r="J1679" s="35">
        <f>VLOOKUP(C1679,[1]Hoja1!$C$4:$E$2840,3,0)</f>
        <v>44986.628275462965</v>
      </c>
      <c r="K1679" s="36" t="s">
        <v>54</v>
      </c>
      <c r="L1679" s="16" t="e">
        <f>VLOOKUP(C1679,ACTAS!$D:$L,9,FALSE)</f>
        <v>#N/A</v>
      </c>
    </row>
    <row r="1680" spans="1:12" s="37" customFormat="1" hidden="1">
      <c r="A1680" s="32">
        <v>59</v>
      </c>
      <c r="B1680" s="33" t="s">
        <v>178</v>
      </c>
      <c r="C1680" s="33">
        <v>93394875</v>
      </c>
      <c r="D1680" s="33" t="s">
        <v>179</v>
      </c>
      <c r="E1680" s="33" t="s">
        <v>43</v>
      </c>
      <c r="F1680" s="33" t="s">
        <v>59</v>
      </c>
      <c r="G1680" s="33" t="s">
        <v>44</v>
      </c>
      <c r="H1680" s="34">
        <v>100000000</v>
      </c>
      <c r="I1680" s="34">
        <v>0</v>
      </c>
      <c r="J1680" s="35">
        <f>VLOOKUP(C1680,[1]Hoja1!$C$4:$E$2840,3,0)</f>
        <v>44986.629120370373</v>
      </c>
      <c r="K1680" s="36" t="s">
        <v>54</v>
      </c>
      <c r="L1680" s="16">
        <f>VLOOKUP(C1680,ACTAS!$D:$L,9,FALSE)</f>
        <v>13</v>
      </c>
    </row>
    <row r="1681" spans="1:12" s="37" customFormat="1" hidden="1">
      <c r="A1681" s="32">
        <v>60</v>
      </c>
      <c r="B1681" s="33" t="s">
        <v>180</v>
      </c>
      <c r="C1681" s="33">
        <v>86049145</v>
      </c>
      <c r="D1681" s="33" t="s">
        <v>181</v>
      </c>
      <c r="E1681" s="33" t="s">
        <v>43</v>
      </c>
      <c r="F1681" s="33" t="s">
        <v>38</v>
      </c>
      <c r="G1681" s="33" t="s">
        <v>44</v>
      </c>
      <c r="H1681" s="34">
        <v>131000000</v>
      </c>
      <c r="I1681" s="34">
        <v>131000000</v>
      </c>
      <c r="J1681" s="35">
        <f>VLOOKUP(C1681,[1]Hoja1!$C$4:$E$2840,3,0)</f>
        <v>44986.6328587963</v>
      </c>
      <c r="K1681" s="36" t="s">
        <v>45</v>
      </c>
      <c r="L1681" s="16" t="e">
        <f>VLOOKUP(C1681,ACTAS!$D:$L,9,FALSE)</f>
        <v>#N/A</v>
      </c>
    </row>
    <row r="1682" spans="1:12" s="37" customFormat="1" hidden="1">
      <c r="A1682" s="32">
        <v>61</v>
      </c>
      <c r="B1682" s="33" t="s">
        <v>182</v>
      </c>
      <c r="C1682" s="33">
        <v>8063156</v>
      </c>
      <c r="D1682" s="33" t="s">
        <v>183</v>
      </c>
      <c r="E1682" s="33" t="s">
        <v>43</v>
      </c>
      <c r="F1682" s="33" t="s">
        <v>38</v>
      </c>
      <c r="G1682" s="33" t="s">
        <v>44</v>
      </c>
      <c r="H1682" s="34">
        <v>12000000</v>
      </c>
      <c r="I1682" s="34">
        <v>0</v>
      </c>
      <c r="J1682" s="35">
        <f>VLOOKUP(C1682,[1]Hoja1!$C$4:$E$2840,3,0)</f>
        <v>44986.635092592594</v>
      </c>
      <c r="K1682" s="36" t="s">
        <v>54</v>
      </c>
      <c r="L1682" s="16" t="e">
        <f>VLOOKUP(C1682,ACTAS!$D:$L,9,FALSE)</f>
        <v>#N/A</v>
      </c>
    </row>
    <row r="1683" spans="1:12" s="37" customFormat="1" hidden="1">
      <c r="A1683" s="32">
        <v>62</v>
      </c>
      <c r="B1683" s="33" t="s">
        <v>184</v>
      </c>
      <c r="C1683" s="33">
        <v>93089535</v>
      </c>
      <c r="D1683" s="33" t="s">
        <v>185</v>
      </c>
      <c r="E1683" s="33" t="s">
        <v>43</v>
      </c>
      <c r="F1683" s="33" t="s">
        <v>52</v>
      </c>
      <c r="G1683" s="33" t="s">
        <v>53</v>
      </c>
      <c r="H1683" s="34">
        <v>10000000</v>
      </c>
      <c r="I1683" s="34">
        <v>0</v>
      </c>
      <c r="J1683" s="35">
        <f>VLOOKUP(C1683,[1]Hoja1!$C$4:$E$2840,3,0)</f>
        <v>44986.635462962964</v>
      </c>
      <c r="K1683" s="36" t="s">
        <v>45</v>
      </c>
      <c r="L1683" s="16" t="e">
        <f>VLOOKUP(C1683,ACTAS!$D:$L,9,FALSE)</f>
        <v>#N/A</v>
      </c>
    </row>
    <row r="1684" spans="1:12" s="37" customFormat="1" hidden="1">
      <c r="A1684" s="32">
        <v>63</v>
      </c>
      <c r="B1684" s="33" t="s">
        <v>186</v>
      </c>
      <c r="C1684" s="33">
        <v>1024471063</v>
      </c>
      <c r="D1684" s="33" t="s">
        <v>187</v>
      </c>
      <c r="E1684" s="33" t="s">
        <v>43</v>
      </c>
      <c r="F1684" s="33" t="s">
        <v>38</v>
      </c>
      <c r="G1684" s="33" t="s">
        <v>53</v>
      </c>
      <c r="H1684" s="34">
        <v>7000000</v>
      </c>
      <c r="I1684" s="34">
        <v>7000000</v>
      </c>
      <c r="J1684" s="35">
        <f>VLOOKUP(C1684,[1]Hoja1!$C$4:$E$2840,3,0)</f>
        <v>44986.63789351852</v>
      </c>
      <c r="K1684" s="36" t="s">
        <v>40</v>
      </c>
      <c r="L1684" s="16" t="e">
        <f>VLOOKUP(C1684,ACTAS!$D:$L,9,FALSE)</f>
        <v>#N/A</v>
      </c>
    </row>
    <row r="1685" spans="1:12" s="37" customFormat="1" hidden="1">
      <c r="A1685" s="32">
        <v>64</v>
      </c>
      <c r="B1685" s="33" t="s">
        <v>188</v>
      </c>
      <c r="C1685" s="33">
        <v>19351871</v>
      </c>
      <c r="D1685" s="33" t="s">
        <v>189</v>
      </c>
      <c r="E1685" s="33" t="s">
        <v>43</v>
      </c>
      <c r="F1685" s="33" t="s">
        <v>38</v>
      </c>
      <c r="G1685" s="33" t="s">
        <v>53</v>
      </c>
      <c r="H1685" s="34">
        <v>10000000</v>
      </c>
      <c r="I1685" s="34">
        <v>10000000</v>
      </c>
      <c r="J1685" s="35">
        <f>VLOOKUP(C1685,[1]Hoja1!$C$4:$E$2840,3,0)</f>
        <v>44986.64162037037</v>
      </c>
      <c r="K1685" s="36" t="s">
        <v>84</v>
      </c>
      <c r="L1685" s="16" t="e">
        <f>VLOOKUP(C1685,ACTAS!$D:$L,9,FALSE)</f>
        <v>#N/A</v>
      </c>
    </row>
    <row r="1686" spans="1:12" s="37" customFormat="1" hidden="1">
      <c r="A1686" s="32">
        <v>65</v>
      </c>
      <c r="B1686" s="33" t="s">
        <v>190</v>
      </c>
      <c r="C1686" s="33">
        <v>1086137161</v>
      </c>
      <c r="D1686" s="33" t="s">
        <v>191</v>
      </c>
      <c r="E1686" s="33" t="s">
        <v>43</v>
      </c>
      <c r="F1686" s="33" t="s">
        <v>59</v>
      </c>
      <c r="G1686" s="33" t="s">
        <v>44</v>
      </c>
      <c r="H1686" s="34">
        <v>100000000</v>
      </c>
      <c r="I1686" s="34">
        <v>0</v>
      </c>
      <c r="J1686" s="35">
        <f>VLOOKUP(C1686,[1]Hoja1!$C$4:$E$2840,3,0)</f>
        <v>44986.646898148145</v>
      </c>
      <c r="K1686" s="36" t="s">
        <v>54</v>
      </c>
      <c r="L1686" s="16" t="e">
        <f>VLOOKUP(C1686,ACTAS!$D:$L,9,FALSE)</f>
        <v>#N/A</v>
      </c>
    </row>
    <row r="1687" spans="1:12" s="37" customFormat="1" hidden="1">
      <c r="A1687" s="32">
        <v>66</v>
      </c>
      <c r="B1687" s="33" t="s">
        <v>192</v>
      </c>
      <c r="C1687" s="33">
        <v>3062283</v>
      </c>
      <c r="D1687" s="33" t="s">
        <v>193</v>
      </c>
      <c r="E1687" s="33" t="s">
        <v>43</v>
      </c>
      <c r="F1687" s="33" t="s">
        <v>130</v>
      </c>
      <c r="G1687" s="33" t="s">
        <v>53</v>
      </c>
      <c r="H1687" s="34">
        <v>5000000</v>
      </c>
      <c r="I1687" s="34">
        <v>0</v>
      </c>
      <c r="J1687" s="35">
        <f>VLOOKUP(C1687,[1]Hoja1!$C$4:$E$2840,3,0)</f>
        <v>44986.6487037037</v>
      </c>
      <c r="K1687" s="36" t="s">
        <v>54</v>
      </c>
      <c r="L1687" s="16" t="e">
        <f>VLOOKUP(C1687,ACTAS!$D:$L,9,FALSE)</f>
        <v>#N/A</v>
      </c>
    </row>
    <row r="1688" spans="1:12" s="37" customFormat="1" hidden="1">
      <c r="A1688" s="32">
        <v>67</v>
      </c>
      <c r="B1688" s="33" t="s">
        <v>194</v>
      </c>
      <c r="C1688" s="33">
        <v>1016038207</v>
      </c>
      <c r="D1688" s="33" t="s">
        <v>195</v>
      </c>
      <c r="E1688" s="33" t="s">
        <v>43</v>
      </c>
      <c r="F1688" s="33" t="s">
        <v>38</v>
      </c>
      <c r="G1688" s="33" t="s">
        <v>53</v>
      </c>
      <c r="H1688" s="34">
        <v>4000000</v>
      </c>
      <c r="I1688" s="34">
        <v>0</v>
      </c>
      <c r="J1688" s="35">
        <f>VLOOKUP(C1688,[1]Hoja1!$C$4:$E$2840,3,0)</f>
        <v>44986.655555555553</v>
      </c>
      <c r="K1688" s="36" t="s">
        <v>54</v>
      </c>
      <c r="L1688" s="16" t="e">
        <f>VLOOKUP(C1688,ACTAS!$D:$L,9,FALSE)</f>
        <v>#N/A</v>
      </c>
    </row>
    <row r="1689" spans="1:12" s="37" customFormat="1" hidden="1">
      <c r="A1689" s="32">
        <v>68</v>
      </c>
      <c r="B1689" s="33" t="s">
        <v>196</v>
      </c>
      <c r="C1689" s="33">
        <v>1004089138</v>
      </c>
      <c r="D1689" s="33" t="s">
        <v>197</v>
      </c>
      <c r="E1689" s="33" t="s">
        <v>43</v>
      </c>
      <c r="F1689" s="33" t="s">
        <v>52</v>
      </c>
      <c r="G1689" s="33" t="s">
        <v>53</v>
      </c>
      <c r="H1689" s="34">
        <v>10000000</v>
      </c>
      <c r="I1689" s="34">
        <v>0</v>
      </c>
      <c r="J1689" s="35">
        <f>VLOOKUP(C1689,[1]Hoja1!$C$4:$E$2840,3,0)</f>
        <v>44986.657581018517</v>
      </c>
      <c r="K1689" s="36" t="s">
        <v>54</v>
      </c>
      <c r="L1689" s="16" t="e">
        <f>VLOOKUP(C1689,ACTAS!$D:$L,9,FALSE)</f>
        <v>#N/A</v>
      </c>
    </row>
    <row r="1690" spans="1:12" s="37" customFormat="1" hidden="1">
      <c r="A1690" s="32">
        <v>69</v>
      </c>
      <c r="B1690" s="33" t="s">
        <v>198</v>
      </c>
      <c r="C1690" s="33">
        <v>93294888</v>
      </c>
      <c r="D1690" s="33" t="s">
        <v>199</v>
      </c>
      <c r="E1690" s="33" t="s">
        <v>43</v>
      </c>
      <c r="F1690" s="33" t="s">
        <v>52</v>
      </c>
      <c r="G1690" s="33" t="s">
        <v>44</v>
      </c>
      <c r="H1690" s="34">
        <v>72000000</v>
      </c>
      <c r="I1690" s="34">
        <v>72000000</v>
      </c>
      <c r="J1690" s="35">
        <f>VLOOKUP(C1690,[1]Hoja1!$C$4:$E$2840,3,0)</f>
        <v>44986.659537037034</v>
      </c>
      <c r="K1690" s="36" t="s">
        <v>45</v>
      </c>
      <c r="L1690" s="16" t="e">
        <f>VLOOKUP(C1690,ACTAS!$D:$L,9,FALSE)</f>
        <v>#N/A</v>
      </c>
    </row>
    <row r="1691" spans="1:12" s="37" customFormat="1" hidden="1">
      <c r="A1691" s="32">
        <v>70</v>
      </c>
      <c r="B1691" s="33" t="s">
        <v>200</v>
      </c>
      <c r="C1691" s="33">
        <v>1067889543</v>
      </c>
      <c r="D1691" s="33" t="s">
        <v>201</v>
      </c>
      <c r="E1691" s="33" t="s">
        <v>43</v>
      </c>
      <c r="F1691" s="33" t="s">
        <v>48</v>
      </c>
      <c r="G1691" s="33" t="s">
        <v>53</v>
      </c>
      <c r="H1691" s="34">
        <v>5000000</v>
      </c>
      <c r="I1691" s="34">
        <v>5000000</v>
      </c>
      <c r="J1691" s="35">
        <f>VLOOKUP(C1691,[1]Hoja1!$C$4:$E$2840,3,0)</f>
        <v>44986.665173611109</v>
      </c>
      <c r="K1691" s="36" t="s">
        <v>54</v>
      </c>
      <c r="L1691" s="16" t="e">
        <f>VLOOKUP(C1691,ACTAS!$D:$L,9,FALSE)</f>
        <v>#N/A</v>
      </c>
    </row>
    <row r="1692" spans="1:12" s="37" customFormat="1" hidden="1">
      <c r="A1692" s="32">
        <v>71</v>
      </c>
      <c r="B1692" s="33" t="s">
        <v>202</v>
      </c>
      <c r="C1692" s="33">
        <v>7186480</v>
      </c>
      <c r="D1692" s="33" t="s">
        <v>203</v>
      </c>
      <c r="E1692" s="33" t="s">
        <v>43</v>
      </c>
      <c r="F1692" s="33" t="s">
        <v>59</v>
      </c>
      <c r="G1692" s="33" t="s">
        <v>44</v>
      </c>
      <c r="H1692" s="34">
        <v>40000000</v>
      </c>
      <c r="I1692" s="34">
        <v>40000000</v>
      </c>
      <c r="J1692" s="35">
        <f>VLOOKUP(C1692,[1]Hoja1!$C$4:$E$2840,3,0)</f>
        <v>44986.665763888886</v>
      </c>
      <c r="K1692" s="36" t="s">
        <v>54</v>
      </c>
      <c r="L1692" s="16">
        <f>VLOOKUP(C1692,ACTAS!$D:$L,9,FALSE)</f>
        <v>14</v>
      </c>
    </row>
    <row r="1693" spans="1:12" s="37" customFormat="1" hidden="1">
      <c r="A1693" s="32">
        <v>72</v>
      </c>
      <c r="B1693" s="33" t="s">
        <v>204</v>
      </c>
      <c r="C1693" s="33">
        <v>4227678</v>
      </c>
      <c r="D1693" s="33" t="s">
        <v>205</v>
      </c>
      <c r="E1693" s="33" t="s">
        <v>43</v>
      </c>
      <c r="F1693" s="33" t="s">
        <v>38</v>
      </c>
      <c r="G1693" s="33" t="s">
        <v>44</v>
      </c>
      <c r="H1693" s="34">
        <v>30000000</v>
      </c>
      <c r="I1693" s="34">
        <v>0</v>
      </c>
      <c r="J1693" s="35">
        <f>VLOOKUP(C1693,[1]Hoja1!$C$4:$E$2840,3,0)</f>
        <v>44991.543715277781</v>
      </c>
      <c r="K1693" s="36" t="s">
        <v>45</v>
      </c>
      <c r="L1693" s="16">
        <f>VLOOKUP(C1693,ACTAS!$D:$L,9,FALSE)</f>
        <v>16</v>
      </c>
    </row>
    <row r="1694" spans="1:12" s="37" customFormat="1" hidden="1">
      <c r="A1694" s="32">
        <v>73</v>
      </c>
      <c r="B1694" s="33" t="s">
        <v>206</v>
      </c>
      <c r="C1694" s="33">
        <v>1085304996</v>
      </c>
      <c r="D1694" s="33" t="s">
        <v>207</v>
      </c>
      <c r="E1694" s="33" t="s">
        <v>43</v>
      </c>
      <c r="F1694" s="33" t="s">
        <v>52</v>
      </c>
      <c r="G1694" s="33" t="s">
        <v>44</v>
      </c>
      <c r="H1694" s="34">
        <v>30000000</v>
      </c>
      <c r="I1694" s="34">
        <v>0</v>
      </c>
      <c r="J1694" s="35">
        <f>VLOOKUP(C1694,[1]Hoja1!$C$4:$E$2840,3,0)</f>
        <v>44986.670231481483</v>
      </c>
      <c r="K1694" s="36" t="s">
        <v>40</v>
      </c>
      <c r="L1694" s="16" t="e">
        <f>VLOOKUP(C1694,ACTAS!$D:$L,9,FALSE)</f>
        <v>#N/A</v>
      </c>
    </row>
    <row r="1695" spans="1:12" s="37" customFormat="1" hidden="1">
      <c r="A1695" s="32">
        <v>74</v>
      </c>
      <c r="B1695" s="33" t="s">
        <v>208</v>
      </c>
      <c r="C1695" s="33">
        <v>1022382535</v>
      </c>
      <c r="D1695" s="33" t="s">
        <v>209</v>
      </c>
      <c r="E1695" s="33" t="s">
        <v>43</v>
      </c>
      <c r="F1695" s="33" t="s">
        <v>52</v>
      </c>
      <c r="G1695" s="33" t="s">
        <v>44</v>
      </c>
      <c r="H1695" s="34">
        <v>35000000</v>
      </c>
      <c r="I1695" s="34">
        <v>35000000</v>
      </c>
      <c r="J1695" s="35">
        <f>VLOOKUP(C1695,[1]Hoja1!$C$4:$E$2840,3,0)</f>
        <v>44986.671851851854</v>
      </c>
      <c r="K1695" s="36" t="s">
        <v>54</v>
      </c>
      <c r="L1695" s="16" t="e">
        <f>VLOOKUP(C1695,ACTAS!$D:$L,9,FALSE)</f>
        <v>#N/A</v>
      </c>
    </row>
    <row r="1696" spans="1:12" s="37" customFormat="1" hidden="1">
      <c r="A1696" s="32">
        <v>75</v>
      </c>
      <c r="B1696" s="33" t="s">
        <v>210</v>
      </c>
      <c r="C1696" s="33">
        <v>1101320941</v>
      </c>
      <c r="D1696" s="33" t="s">
        <v>211</v>
      </c>
      <c r="E1696" s="33" t="s">
        <v>43</v>
      </c>
      <c r="F1696" s="33" t="s">
        <v>59</v>
      </c>
      <c r="G1696" s="33" t="s">
        <v>44</v>
      </c>
      <c r="H1696" s="34">
        <v>46000000</v>
      </c>
      <c r="I1696" s="34">
        <v>0</v>
      </c>
      <c r="J1696" s="35">
        <f>VLOOKUP(C1696,[1]Hoja1!$C$4:$E$2840,3,0)</f>
        <v>44986.673993055556</v>
      </c>
      <c r="K1696" s="36" t="s">
        <v>54</v>
      </c>
      <c r="L1696" s="16" t="str">
        <f>VLOOKUP(C1696,ACTAS!$D:$L,9,FALSE)</f>
        <v>ACTA 4 ABRIL 2024</v>
      </c>
    </row>
    <row r="1697" spans="1:12" s="37" customFormat="1" hidden="1">
      <c r="A1697" s="32">
        <v>76</v>
      </c>
      <c r="B1697" s="33" t="s">
        <v>212</v>
      </c>
      <c r="C1697" s="33">
        <v>19462166</v>
      </c>
      <c r="D1697" s="33" t="s">
        <v>213</v>
      </c>
      <c r="E1697" s="33" t="s">
        <v>43</v>
      </c>
      <c r="F1697" s="33" t="s">
        <v>38</v>
      </c>
      <c r="G1697" s="33" t="s">
        <v>44</v>
      </c>
      <c r="H1697" s="34">
        <v>47000000</v>
      </c>
      <c r="I1697" s="34">
        <v>47000000</v>
      </c>
      <c r="J1697" s="35">
        <f>VLOOKUP(C1697,[1]Hoja1!$C$4:$E$2840,3,0)</f>
        <v>44986.675254629627</v>
      </c>
      <c r="K1697" s="36" t="s">
        <v>45</v>
      </c>
      <c r="L1697" s="16">
        <f>VLOOKUP(C1697,ACTAS!$D:$L,9,FALSE)</f>
        <v>16</v>
      </c>
    </row>
    <row r="1698" spans="1:12" s="37" customFormat="1" hidden="1">
      <c r="A1698" s="32">
        <v>77</v>
      </c>
      <c r="B1698" s="33" t="s">
        <v>214</v>
      </c>
      <c r="C1698" s="33">
        <v>1018375723</v>
      </c>
      <c r="D1698" s="33" t="s">
        <v>215</v>
      </c>
      <c r="E1698" s="33" t="s">
        <v>43</v>
      </c>
      <c r="F1698" s="33" t="s">
        <v>59</v>
      </c>
      <c r="G1698" s="33" t="s">
        <v>44</v>
      </c>
      <c r="H1698" s="34">
        <v>32000000</v>
      </c>
      <c r="I1698" s="34">
        <v>32000000</v>
      </c>
      <c r="J1698" s="35">
        <f>VLOOKUP(C1698,[1]Hoja1!$C$4:$E$2840,3,0)</f>
        <v>44986.677557870367</v>
      </c>
      <c r="K1698" s="36" t="s">
        <v>54</v>
      </c>
      <c r="L1698" s="16" t="e">
        <f>VLOOKUP(C1698,ACTAS!$D:$L,9,FALSE)</f>
        <v>#N/A</v>
      </c>
    </row>
    <row r="1699" spans="1:12" s="37" customFormat="1" hidden="1">
      <c r="A1699" s="32">
        <v>78</v>
      </c>
      <c r="B1699" s="33" t="s">
        <v>216</v>
      </c>
      <c r="C1699" s="33">
        <v>88227197</v>
      </c>
      <c r="D1699" s="33" t="s">
        <v>217</v>
      </c>
      <c r="E1699" s="33" t="s">
        <v>43</v>
      </c>
      <c r="F1699" s="33" t="s">
        <v>52</v>
      </c>
      <c r="G1699" s="33" t="s">
        <v>53</v>
      </c>
      <c r="H1699" s="34">
        <v>6000000</v>
      </c>
      <c r="I1699" s="34">
        <v>6000000</v>
      </c>
      <c r="J1699" s="35">
        <f>VLOOKUP(C1699,[1]Hoja1!$C$4:$E$2840,3,0)</f>
        <v>44986.685034722221</v>
      </c>
      <c r="K1699" s="36" t="s">
        <v>45</v>
      </c>
      <c r="L1699" s="16" t="e">
        <f>VLOOKUP(C1699,ACTAS!$D:$L,9,FALSE)</f>
        <v>#N/A</v>
      </c>
    </row>
    <row r="1700" spans="1:12" s="37" customFormat="1" hidden="1">
      <c r="A1700" s="32">
        <v>79</v>
      </c>
      <c r="B1700" s="33" t="s">
        <v>218</v>
      </c>
      <c r="C1700" s="33">
        <v>1121825036</v>
      </c>
      <c r="D1700" s="33" t="s">
        <v>219</v>
      </c>
      <c r="E1700" s="33" t="s">
        <v>43</v>
      </c>
      <c r="F1700" s="33" t="s">
        <v>52</v>
      </c>
      <c r="G1700" s="33" t="s">
        <v>53</v>
      </c>
      <c r="H1700" s="34">
        <v>10000000</v>
      </c>
      <c r="I1700" s="34">
        <v>0</v>
      </c>
      <c r="J1700" s="35">
        <f>VLOOKUP(C1700,[1]Hoja1!$C$4:$E$2840,3,0)</f>
        <v>44986.690497685187</v>
      </c>
      <c r="K1700" s="36" t="s">
        <v>54</v>
      </c>
      <c r="L1700" s="16" t="e">
        <f>VLOOKUP(C1700,ACTAS!$D:$L,9,FALSE)</f>
        <v>#N/A</v>
      </c>
    </row>
    <row r="1701" spans="1:12" s="37" customFormat="1" hidden="1">
      <c r="A1701" s="32">
        <v>80</v>
      </c>
      <c r="B1701" s="33" t="s">
        <v>220</v>
      </c>
      <c r="C1701" s="33">
        <v>1060647676</v>
      </c>
      <c r="D1701" s="33" t="s">
        <v>221</v>
      </c>
      <c r="E1701" s="33" t="s">
        <v>43</v>
      </c>
      <c r="F1701" s="33" t="s">
        <v>38</v>
      </c>
      <c r="G1701" s="33" t="s">
        <v>53</v>
      </c>
      <c r="H1701" s="34">
        <v>10000000</v>
      </c>
      <c r="I1701" s="34">
        <v>10000000</v>
      </c>
      <c r="J1701" s="35">
        <f>VLOOKUP(C1701,[1]Hoja1!$C$4:$E$2840,3,0)</f>
        <v>44986.690636574072</v>
      </c>
      <c r="K1701" s="36" t="s">
        <v>54</v>
      </c>
      <c r="L1701" s="16" t="e">
        <f>VLOOKUP(C1701,ACTAS!$D:$L,9,FALSE)</f>
        <v>#N/A</v>
      </c>
    </row>
    <row r="1702" spans="1:12" s="37" customFormat="1" hidden="1">
      <c r="A1702" s="32">
        <v>81</v>
      </c>
      <c r="B1702" s="33" t="s">
        <v>222</v>
      </c>
      <c r="C1702" s="33">
        <v>55220990</v>
      </c>
      <c r="D1702" s="33" t="s">
        <v>223</v>
      </c>
      <c r="E1702" s="33" t="s">
        <v>43</v>
      </c>
      <c r="F1702" s="33" t="s">
        <v>38</v>
      </c>
      <c r="G1702" s="33" t="s">
        <v>44</v>
      </c>
      <c r="H1702" s="34">
        <v>25000000</v>
      </c>
      <c r="I1702" s="34">
        <v>23000000</v>
      </c>
      <c r="J1702" s="35">
        <f>VLOOKUP(C1702,[1]Hoja1!$C$4:$E$2840,3,0)</f>
        <v>44986.691759259258</v>
      </c>
      <c r="K1702" s="36" t="s">
        <v>54</v>
      </c>
      <c r="L1702" s="16" t="e">
        <f>VLOOKUP(C1702,ACTAS!$D:$L,9,FALSE)</f>
        <v>#N/A</v>
      </c>
    </row>
    <row r="1703" spans="1:12" s="37" customFormat="1" hidden="1">
      <c r="A1703" s="32">
        <v>82</v>
      </c>
      <c r="B1703" s="33" t="s">
        <v>224</v>
      </c>
      <c r="C1703" s="33">
        <v>10741146</v>
      </c>
      <c r="D1703" s="33" t="s">
        <v>225</v>
      </c>
      <c r="E1703" s="33" t="s">
        <v>43</v>
      </c>
      <c r="F1703" s="33" t="s">
        <v>73</v>
      </c>
      <c r="G1703" s="33" t="s">
        <v>53</v>
      </c>
      <c r="H1703" s="34">
        <v>4000000</v>
      </c>
      <c r="I1703" s="34">
        <v>4000000</v>
      </c>
      <c r="J1703" s="35">
        <f>VLOOKUP(C1703,[1]Hoja1!$C$4:$E$2840,3,0)</f>
        <v>44986.693483796298</v>
      </c>
      <c r="K1703" s="36" t="s">
        <v>54</v>
      </c>
      <c r="L1703" s="16" t="e">
        <f>VLOOKUP(C1703,ACTAS!$D:$L,9,FALSE)</f>
        <v>#N/A</v>
      </c>
    </row>
    <row r="1704" spans="1:12" s="37" customFormat="1" hidden="1">
      <c r="A1704" s="32">
        <v>83</v>
      </c>
      <c r="B1704" s="33" t="s">
        <v>226</v>
      </c>
      <c r="C1704" s="33">
        <v>1022350775</v>
      </c>
      <c r="D1704" s="33" t="s">
        <v>227</v>
      </c>
      <c r="E1704" s="33" t="s">
        <v>43</v>
      </c>
      <c r="F1704" s="33" t="s">
        <v>52</v>
      </c>
      <c r="G1704" s="33" t="s">
        <v>44</v>
      </c>
      <c r="H1704" s="34">
        <v>40000000</v>
      </c>
      <c r="I1704" s="34">
        <v>0</v>
      </c>
      <c r="J1704" s="35">
        <f>VLOOKUP(C1704,[1]Hoja1!$C$4:$E$2840,3,0)</f>
        <v>44991.574016203704</v>
      </c>
      <c r="K1704" s="36" t="s">
        <v>54</v>
      </c>
      <c r="L1704" s="16" t="e">
        <f>VLOOKUP(C1704,ACTAS!$D:$L,9,FALSE)</f>
        <v>#N/A</v>
      </c>
    </row>
    <row r="1705" spans="1:12" s="37" customFormat="1" hidden="1">
      <c r="A1705" s="32">
        <v>84</v>
      </c>
      <c r="B1705" s="33" t="s">
        <v>228</v>
      </c>
      <c r="C1705" s="33">
        <v>52756072</v>
      </c>
      <c r="D1705" s="33" t="s">
        <v>229</v>
      </c>
      <c r="E1705" s="33" t="s">
        <v>43</v>
      </c>
      <c r="F1705" s="33" t="s">
        <v>38</v>
      </c>
      <c r="G1705" s="33" t="s">
        <v>127</v>
      </c>
      <c r="H1705" s="34">
        <v>4000000</v>
      </c>
      <c r="I1705" s="34">
        <v>0</v>
      </c>
      <c r="J1705" s="35">
        <f>VLOOKUP(C1705,[1]Hoja1!$C$4:$E$2840,3,0)</f>
        <v>44986.701898148145</v>
      </c>
      <c r="K1705" s="36" t="s">
        <v>40</v>
      </c>
      <c r="L1705" s="16" t="e">
        <f>VLOOKUP(C1705,ACTAS!$D:$L,9,FALSE)</f>
        <v>#N/A</v>
      </c>
    </row>
    <row r="1706" spans="1:12" s="37" customFormat="1" hidden="1">
      <c r="A1706" s="32">
        <v>85</v>
      </c>
      <c r="B1706" s="33" t="s">
        <v>230</v>
      </c>
      <c r="C1706" s="33">
        <v>94497770</v>
      </c>
      <c r="D1706" s="33" t="s">
        <v>231</v>
      </c>
      <c r="E1706" s="33" t="s">
        <v>43</v>
      </c>
      <c r="F1706" s="33" t="s">
        <v>38</v>
      </c>
      <c r="G1706" s="33" t="s">
        <v>44</v>
      </c>
      <c r="H1706" s="34">
        <v>100000000</v>
      </c>
      <c r="I1706" s="34">
        <v>0</v>
      </c>
      <c r="J1706" s="35">
        <f>VLOOKUP(C1706,[1]Hoja1!$C$4:$E$2840,3,0)</f>
        <v>44986.7034375</v>
      </c>
      <c r="K1706" s="36" t="s">
        <v>45</v>
      </c>
      <c r="L1706" s="16" t="e">
        <f>VLOOKUP(C1706,ACTAS!$D:$L,9,FALSE)</f>
        <v>#N/A</v>
      </c>
    </row>
    <row r="1707" spans="1:12" s="37" customFormat="1" hidden="1">
      <c r="A1707" s="32">
        <v>86</v>
      </c>
      <c r="B1707" s="33" t="s">
        <v>232</v>
      </c>
      <c r="C1707" s="33">
        <v>38254261</v>
      </c>
      <c r="D1707" s="33" t="s">
        <v>233</v>
      </c>
      <c r="E1707" s="33" t="s">
        <v>43</v>
      </c>
      <c r="F1707" s="33" t="s">
        <v>59</v>
      </c>
      <c r="G1707" s="33" t="s">
        <v>44</v>
      </c>
      <c r="H1707" s="34">
        <v>17000000</v>
      </c>
      <c r="I1707" s="34">
        <v>0</v>
      </c>
      <c r="J1707" s="35">
        <f>VLOOKUP(C1707,[1]Hoja1!$C$4:$E$2840,3,0)</f>
        <v>44986.703726851854</v>
      </c>
      <c r="K1707" s="36" t="s">
        <v>84</v>
      </c>
      <c r="L1707" s="16" t="e">
        <f>VLOOKUP(C1707,ACTAS!$D:$L,9,FALSE)</f>
        <v>#N/A</v>
      </c>
    </row>
    <row r="1708" spans="1:12" s="37" customFormat="1" hidden="1">
      <c r="A1708" s="32">
        <v>87</v>
      </c>
      <c r="B1708" s="33" t="s">
        <v>234</v>
      </c>
      <c r="C1708" s="33">
        <v>80070147</v>
      </c>
      <c r="D1708" s="33" t="s">
        <v>235</v>
      </c>
      <c r="E1708" s="33" t="s">
        <v>43</v>
      </c>
      <c r="F1708" s="33" t="s">
        <v>59</v>
      </c>
      <c r="G1708" s="33" t="s">
        <v>44</v>
      </c>
      <c r="H1708" s="34">
        <v>108000000</v>
      </c>
      <c r="I1708" s="34">
        <v>108000000</v>
      </c>
      <c r="J1708" s="35">
        <f>VLOOKUP(C1708,[1]Hoja1!$C$4:$E$2840,3,0)</f>
        <v>44986.706990740742</v>
      </c>
      <c r="K1708" s="36" t="s">
        <v>54</v>
      </c>
      <c r="L1708" s="16">
        <f>VLOOKUP(C1708,ACTAS!$D:$L,9,FALSE)</f>
        <v>3</v>
      </c>
    </row>
    <row r="1709" spans="1:12" s="37" customFormat="1" hidden="1">
      <c r="A1709" s="32">
        <v>88</v>
      </c>
      <c r="B1709" s="33" t="s">
        <v>236</v>
      </c>
      <c r="C1709" s="33">
        <v>1073599943</v>
      </c>
      <c r="D1709" s="33" t="s">
        <v>237</v>
      </c>
      <c r="E1709" s="33" t="s">
        <v>43</v>
      </c>
      <c r="F1709" s="33" t="s">
        <v>59</v>
      </c>
      <c r="G1709" s="33" t="s">
        <v>53</v>
      </c>
      <c r="H1709" s="34">
        <v>10000000</v>
      </c>
      <c r="I1709" s="34">
        <v>0</v>
      </c>
      <c r="J1709" s="35">
        <f>VLOOKUP(C1709,[1]Hoja1!$C$4:$E$2840,3,0)</f>
        <v>44986.707731481481</v>
      </c>
      <c r="K1709" s="36" t="s">
        <v>54</v>
      </c>
      <c r="L1709" s="16" t="e">
        <f>VLOOKUP(C1709,ACTAS!$D:$L,9,FALSE)</f>
        <v>#N/A</v>
      </c>
    </row>
    <row r="1710" spans="1:12" s="37" customFormat="1" hidden="1">
      <c r="A1710" s="32">
        <v>89</v>
      </c>
      <c r="B1710" s="33" t="s">
        <v>238</v>
      </c>
      <c r="C1710" s="33">
        <v>33376167</v>
      </c>
      <c r="D1710" s="33" t="s">
        <v>239</v>
      </c>
      <c r="E1710" s="33" t="s">
        <v>43</v>
      </c>
      <c r="F1710" s="33" t="s">
        <v>38</v>
      </c>
      <c r="G1710" s="33" t="s">
        <v>44</v>
      </c>
      <c r="H1710" s="34">
        <v>15000000</v>
      </c>
      <c r="I1710" s="34">
        <v>15000000</v>
      </c>
      <c r="J1710" s="35">
        <f>VLOOKUP(C1710,[1]Hoja1!$C$4:$E$2840,3,0)</f>
        <v>44986.707777777781</v>
      </c>
      <c r="K1710" s="36" t="s">
        <v>54</v>
      </c>
      <c r="L1710" s="16" t="e">
        <f>VLOOKUP(C1710,ACTAS!$D:$L,9,FALSE)</f>
        <v>#N/A</v>
      </c>
    </row>
    <row r="1711" spans="1:12" s="37" customFormat="1" hidden="1">
      <c r="A1711" s="32">
        <v>90</v>
      </c>
      <c r="B1711" s="33" t="s">
        <v>240</v>
      </c>
      <c r="C1711" s="33">
        <v>79329602</v>
      </c>
      <c r="D1711" s="33" t="s">
        <v>241</v>
      </c>
      <c r="E1711" s="33" t="s">
        <v>43</v>
      </c>
      <c r="F1711" s="33" t="s">
        <v>38</v>
      </c>
      <c r="G1711" s="33" t="s">
        <v>44</v>
      </c>
      <c r="H1711" s="34">
        <v>57000000</v>
      </c>
      <c r="I1711" s="34">
        <v>57000000</v>
      </c>
      <c r="J1711" s="35">
        <f>VLOOKUP(C1711,[1]Hoja1!$C$4:$E$2840,3,0)</f>
        <v>44986.709803240738</v>
      </c>
      <c r="K1711" s="36" t="s">
        <v>45</v>
      </c>
      <c r="L1711" s="16" t="e">
        <f>VLOOKUP(C1711,ACTAS!$D:$L,9,FALSE)</f>
        <v>#N/A</v>
      </c>
    </row>
    <row r="1712" spans="1:12" s="37" customFormat="1" hidden="1">
      <c r="A1712" s="32">
        <v>91</v>
      </c>
      <c r="B1712" s="33" t="s">
        <v>242</v>
      </c>
      <c r="C1712" s="33">
        <v>9865788</v>
      </c>
      <c r="D1712" s="33" t="s">
        <v>243</v>
      </c>
      <c r="E1712" s="33" t="s">
        <v>43</v>
      </c>
      <c r="F1712" s="33" t="s">
        <v>59</v>
      </c>
      <c r="G1712" s="33" t="s">
        <v>44</v>
      </c>
      <c r="H1712" s="34">
        <v>80000000</v>
      </c>
      <c r="I1712" s="34">
        <v>0</v>
      </c>
      <c r="J1712" s="35">
        <f>VLOOKUP(C1712,[1]Hoja1!$C$4:$E$2840,3,0)</f>
        <v>44991.573333333334</v>
      </c>
      <c r="K1712" s="36" t="s">
        <v>54</v>
      </c>
      <c r="L1712" s="16" t="e">
        <f>VLOOKUP(C1712,ACTAS!$D:$L,9,FALSE)</f>
        <v>#N/A</v>
      </c>
    </row>
    <row r="1713" spans="1:12" s="37" customFormat="1" hidden="1">
      <c r="A1713" s="32">
        <v>92</v>
      </c>
      <c r="B1713" s="33" t="s">
        <v>244</v>
      </c>
      <c r="C1713" s="33">
        <v>93294629</v>
      </c>
      <c r="D1713" s="33" t="s">
        <v>245</v>
      </c>
      <c r="E1713" s="33" t="s">
        <v>43</v>
      </c>
      <c r="F1713" s="33" t="s">
        <v>38</v>
      </c>
      <c r="G1713" s="33" t="s">
        <v>44</v>
      </c>
      <c r="H1713" s="34">
        <v>40000000</v>
      </c>
      <c r="I1713" s="34">
        <v>40000000</v>
      </c>
      <c r="J1713" s="35">
        <f>VLOOKUP(C1713,[1]Hoja1!$C$4:$E$2840,3,0)</f>
        <v>44986.712824074071</v>
      </c>
      <c r="K1713" s="36" t="s">
        <v>45</v>
      </c>
      <c r="L1713" s="16">
        <f>VLOOKUP(C1713,ACTAS!$D:$L,9,FALSE)</f>
        <v>8</v>
      </c>
    </row>
    <row r="1714" spans="1:12" s="37" customFormat="1" ht="24" hidden="1">
      <c r="A1714" s="32">
        <v>93</v>
      </c>
      <c r="B1714" s="33" t="s">
        <v>246</v>
      </c>
      <c r="C1714" s="33">
        <v>91350158</v>
      </c>
      <c r="D1714" s="33" t="s">
        <v>247</v>
      </c>
      <c r="E1714" s="33" t="s">
        <v>43</v>
      </c>
      <c r="F1714" s="33" t="s">
        <v>38</v>
      </c>
      <c r="G1714" s="33" t="s">
        <v>49</v>
      </c>
      <c r="H1714" s="34">
        <v>80000000</v>
      </c>
      <c r="I1714" s="34">
        <v>0</v>
      </c>
      <c r="J1714" s="35">
        <f>VLOOKUP(C1714,[1]Hoja1!$C$4:$E$2840,3,0)</f>
        <v>44986.713402777779</v>
      </c>
      <c r="K1714" s="36" t="s">
        <v>54</v>
      </c>
      <c r="L1714" s="16" t="e">
        <f>VLOOKUP(C1714,ACTAS!$D:$L,9,FALSE)</f>
        <v>#N/A</v>
      </c>
    </row>
    <row r="1715" spans="1:12" s="37" customFormat="1" hidden="1">
      <c r="A1715" s="32">
        <v>94</v>
      </c>
      <c r="B1715" s="33" t="s">
        <v>248</v>
      </c>
      <c r="C1715" s="33">
        <v>52543811</v>
      </c>
      <c r="D1715" s="33" t="s">
        <v>249</v>
      </c>
      <c r="E1715" s="33" t="s">
        <v>43</v>
      </c>
      <c r="F1715" s="33" t="s">
        <v>38</v>
      </c>
      <c r="G1715" s="33" t="s">
        <v>44</v>
      </c>
      <c r="H1715" s="34">
        <v>25000000</v>
      </c>
      <c r="I1715" s="34">
        <v>0</v>
      </c>
      <c r="J1715" s="35">
        <f>VLOOKUP(C1715,[1]Hoja1!$C$4:$E$2840,3,0)</f>
        <v>44986.71398148148</v>
      </c>
      <c r="K1715" s="36" t="s">
        <v>91</v>
      </c>
      <c r="L1715" s="16" t="e">
        <f>VLOOKUP(C1715,ACTAS!$D:$L,9,FALSE)</f>
        <v>#N/A</v>
      </c>
    </row>
    <row r="1716" spans="1:12" s="37" customFormat="1" hidden="1">
      <c r="A1716" s="32">
        <v>95</v>
      </c>
      <c r="B1716" s="33" t="s">
        <v>250</v>
      </c>
      <c r="C1716" s="33">
        <v>1057782192</v>
      </c>
      <c r="D1716" s="33" t="s">
        <v>251</v>
      </c>
      <c r="E1716" s="33" t="s">
        <v>43</v>
      </c>
      <c r="F1716" s="33" t="s">
        <v>38</v>
      </c>
      <c r="G1716" s="33" t="s">
        <v>44</v>
      </c>
      <c r="H1716" s="34">
        <v>20000000</v>
      </c>
      <c r="I1716" s="34">
        <v>0</v>
      </c>
      <c r="J1716" s="35">
        <f>VLOOKUP(C1716,[1]Hoja1!$C$4:$E$2840,3,0)</f>
        <v>44986.714988425927</v>
      </c>
      <c r="K1716" s="36" t="s">
        <v>54</v>
      </c>
      <c r="L1716" s="16" t="e">
        <f>VLOOKUP(C1716,ACTAS!$D:$L,9,FALSE)</f>
        <v>#N/A</v>
      </c>
    </row>
    <row r="1717" spans="1:12" s="37" customFormat="1" hidden="1">
      <c r="A1717" s="32">
        <v>96</v>
      </c>
      <c r="B1717" s="33" t="s">
        <v>252</v>
      </c>
      <c r="C1717" s="33">
        <v>76342989</v>
      </c>
      <c r="D1717" s="33" t="s">
        <v>253</v>
      </c>
      <c r="E1717" s="33" t="s">
        <v>43</v>
      </c>
      <c r="F1717" s="33" t="s">
        <v>38</v>
      </c>
      <c r="G1717" s="33" t="s">
        <v>44</v>
      </c>
      <c r="H1717" s="34">
        <v>14000000</v>
      </c>
      <c r="I1717" s="34">
        <v>14000000</v>
      </c>
      <c r="J1717" s="35">
        <f>VLOOKUP(C1717,[1]Hoja1!$C$4:$E$2840,3,0)</f>
        <v>44986.730254629627</v>
      </c>
      <c r="K1717" s="36" t="s">
        <v>54</v>
      </c>
      <c r="L1717" s="16">
        <f>VLOOKUP(C1717,ACTAS!$D:$L,9,FALSE)</f>
        <v>12</v>
      </c>
    </row>
    <row r="1718" spans="1:12" s="37" customFormat="1" hidden="1">
      <c r="A1718" s="32">
        <v>97</v>
      </c>
      <c r="B1718" s="33" t="s">
        <v>254</v>
      </c>
      <c r="C1718" s="33">
        <v>1016038561</v>
      </c>
      <c r="D1718" s="33" t="s">
        <v>255</v>
      </c>
      <c r="E1718" s="33" t="s">
        <v>43</v>
      </c>
      <c r="F1718" s="33" t="s">
        <v>59</v>
      </c>
      <c r="G1718" s="33" t="s">
        <v>53</v>
      </c>
      <c r="H1718" s="34">
        <v>3200000</v>
      </c>
      <c r="I1718" s="34">
        <v>0</v>
      </c>
      <c r="J1718" s="35">
        <f>VLOOKUP(C1718,[1]Hoja1!$C$4:$E$2840,3,0)</f>
        <v>44986.7341087963</v>
      </c>
      <c r="K1718" s="36" t="s">
        <v>54</v>
      </c>
      <c r="L1718" s="16">
        <f>VLOOKUP(C1718,ACTAS!$D:$L,9,FALSE)</f>
        <v>12</v>
      </c>
    </row>
    <row r="1719" spans="1:12" s="37" customFormat="1" hidden="1">
      <c r="A1719" s="32">
        <v>98</v>
      </c>
      <c r="B1719" s="33" t="s">
        <v>256</v>
      </c>
      <c r="C1719" s="33">
        <v>1119887431</v>
      </c>
      <c r="D1719" s="33" t="s">
        <v>257</v>
      </c>
      <c r="E1719" s="33" t="s">
        <v>43</v>
      </c>
      <c r="F1719" s="33" t="s">
        <v>59</v>
      </c>
      <c r="G1719" s="33" t="s">
        <v>44</v>
      </c>
      <c r="H1719" s="34">
        <v>70000000</v>
      </c>
      <c r="I1719" s="34">
        <v>0</v>
      </c>
      <c r="J1719" s="35">
        <f>VLOOKUP(C1719,[1]Hoja1!$C$4:$E$2840,3,0)</f>
        <v>44986.734826388885</v>
      </c>
      <c r="K1719" s="36" t="s">
        <v>54</v>
      </c>
      <c r="L1719" s="16" t="e">
        <f>VLOOKUP(C1719,ACTAS!$D:$L,9,FALSE)</f>
        <v>#N/A</v>
      </c>
    </row>
    <row r="1720" spans="1:12" s="37" customFormat="1" hidden="1">
      <c r="A1720" s="32">
        <v>99</v>
      </c>
      <c r="B1720" s="33" t="s">
        <v>258</v>
      </c>
      <c r="C1720" s="33">
        <v>53133037</v>
      </c>
      <c r="D1720" s="33" t="s">
        <v>259</v>
      </c>
      <c r="E1720" s="33" t="s">
        <v>43</v>
      </c>
      <c r="F1720" s="33" t="s">
        <v>38</v>
      </c>
      <c r="G1720" s="33" t="s">
        <v>44</v>
      </c>
      <c r="H1720" s="34">
        <v>11000000</v>
      </c>
      <c r="I1720" s="34">
        <v>0</v>
      </c>
      <c r="J1720" s="35">
        <f>VLOOKUP(C1720,[1]Hoja1!$C$4:$E$2840,3,0)</f>
        <v>44986.735196759262</v>
      </c>
      <c r="K1720" s="36" t="s">
        <v>54</v>
      </c>
      <c r="L1720" s="16">
        <f>VLOOKUP(C1720,ACTAS!$D:$L,9,FALSE)</f>
        <v>8</v>
      </c>
    </row>
    <row r="1721" spans="1:12" s="37" customFormat="1" hidden="1">
      <c r="A1721" s="32">
        <v>100</v>
      </c>
      <c r="B1721" s="33" t="s">
        <v>260</v>
      </c>
      <c r="C1721" s="33">
        <v>1214713526</v>
      </c>
      <c r="D1721" s="33" t="s">
        <v>261</v>
      </c>
      <c r="E1721" s="33" t="s">
        <v>43</v>
      </c>
      <c r="F1721" s="33" t="s">
        <v>38</v>
      </c>
      <c r="G1721" s="33" t="s">
        <v>44</v>
      </c>
      <c r="H1721" s="34">
        <v>92000000</v>
      </c>
      <c r="I1721" s="34">
        <v>0</v>
      </c>
      <c r="J1721" s="35">
        <f>VLOOKUP(C1721,[1]Hoja1!$C$4:$E$2840,3,0)</f>
        <v>44986.740208333336</v>
      </c>
      <c r="K1721" s="36" t="s">
        <v>54</v>
      </c>
      <c r="L1721" s="16" t="e">
        <f>VLOOKUP(C1721,ACTAS!$D:$L,9,FALSE)</f>
        <v>#N/A</v>
      </c>
    </row>
    <row r="1722" spans="1:12" s="37" customFormat="1" hidden="1">
      <c r="A1722" s="32">
        <v>101</v>
      </c>
      <c r="B1722" s="33" t="s">
        <v>262</v>
      </c>
      <c r="C1722" s="33">
        <v>24339096</v>
      </c>
      <c r="D1722" s="33" t="s">
        <v>263</v>
      </c>
      <c r="E1722" s="33" t="s">
        <v>43</v>
      </c>
      <c r="F1722" s="33" t="s">
        <v>59</v>
      </c>
      <c r="G1722" s="33" t="s">
        <v>44</v>
      </c>
      <c r="H1722" s="34">
        <v>90000000</v>
      </c>
      <c r="I1722" s="34">
        <v>0</v>
      </c>
      <c r="J1722" s="35">
        <f>VLOOKUP(C1722,[1]Hoja1!$C$4:$E$2840,3,0)</f>
        <v>44986.745821759258</v>
      </c>
      <c r="K1722" s="36" t="s">
        <v>54</v>
      </c>
      <c r="L1722" s="16" t="e">
        <f>VLOOKUP(C1722,ACTAS!$D:$L,9,FALSE)</f>
        <v>#N/A</v>
      </c>
    </row>
    <row r="1723" spans="1:12" s="37" customFormat="1" hidden="1">
      <c r="A1723" s="32">
        <v>102</v>
      </c>
      <c r="B1723" s="33" t="s">
        <v>264</v>
      </c>
      <c r="C1723" s="33">
        <v>80074948</v>
      </c>
      <c r="D1723" s="33" t="s">
        <v>265</v>
      </c>
      <c r="E1723" s="33" t="s">
        <v>43</v>
      </c>
      <c r="F1723" s="33" t="s">
        <v>59</v>
      </c>
      <c r="G1723" s="33" t="s">
        <v>53</v>
      </c>
      <c r="H1723" s="34">
        <v>9000000</v>
      </c>
      <c r="I1723" s="34">
        <v>0</v>
      </c>
      <c r="J1723" s="35">
        <f>VLOOKUP(C1723,[1]Hoja1!$C$4:$E$2840,3,0)</f>
        <v>44986.748101851852</v>
      </c>
      <c r="K1723" s="36" t="s">
        <v>54</v>
      </c>
      <c r="L1723" s="16" t="e">
        <f>VLOOKUP(C1723,ACTAS!$D:$L,9,FALSE)</f>
        <v>#N/A</v>
      </c>
    </row>
    <row r="1724" spans="1:12" s="37" customFormat="1" hidden="1">
      <c r="A1724" s="32">
        <v>103</v>
      </c>
      <c r="B1724" s="33" t="s">
        <v>266</v>
      </c>
      <c r="C1724" s="33">
        <v>1110453068</v>
      </c>
      <c r="D1724" s="33" t="s">
        <v>267</v>
      </c>
      <c r="E1724" s="33" t="s">
        <v>43</v>
      </c>
      <c r="F1724" s="33" t="s">
        <v>165</v>
      </c>
      <c r="G1724" s="33" t="s">
        <v>44</v>
      </c>
      <c r="H1724" s="34">
        <v>11000000</v>
      </c>
      <c r="I1724" s="34">
        <v>0</v>
      </c>
      <c r="J1724" s="35">
        <f>VLOOKUP(C1724,[1]Hoja1!$C$4:$E$2840,3,0)</f>
        <v>44986.752152777779</v>
      </c>
      <c r="K1724" s="36" t="s">
        <v>54</v>
      </c>
      <c r="L1724" s="16" t="e">
        <f>VLOOKUP(C1724,ACTAS!$D:$L,9,FALSE)</f>
        <v>#N/A</v>
      </c>
    </row>
    <row r="1725" spans="1:12" s="37" customFormat="1" hidden="1">
      <c r="A1725" s="32">
        <v>104</v>
      </c>
      <c r="B1725" s="33" t="s">
        <v>268</v>
      </c>
      <c r="C1725" s="33">
        <v>19379333</v>
      </c>
      <c r="D1725" s="33" t="s">
        <v>269</v>
      </c>
      <c r="E1725" s="33" t="s">
        <v>43</v>
      </c>
      <c r="F1725" s="33" t="s">
        <v>52</v>
      </c>
      <c r="G1725" s="33" t="s">
        <v>44</v>
      </c>
      <c r="H1725" s="34">
        <v>50000000</v>
      </c>
      <c r="I1725" s="34">
        <v>50000000</v>
      </c>
      <c r="J1725" s="35">
        <f>VLOOKUP(C1725,[1]Hoja1!$C$4:$E$2840,3,0)</f>
        <v>44986.755833333336</v>
      </c>
      <c r="K1725" s="36" t="s">
        <v>45</v>
      </c>
      <c r="L1725" s="16" t="e">
        <f>VLOOKUP(C1725,ACTAS!$D:$L,9,FALSE)</f>
        <v>#N/A</v>
      </c>
    </row>
    <row r="1726" spans="1:12" s="37" customFormat="1" hidden="1">
      <c r="A1726" s="32">
        <v>105</v>
      </c>
      <c r="B1726" s="33" t="s">
        <v>270</v>
      </c>
      <c r="C1726" s="33">
        <v>1016026132</v>
      </c>
      <c r="D1726" s="33" t="s">
        <v>271</v>
      </c>
      <c r="E1726" s="33" t="s">
        <v>43</v>
      </c>
      <c r="F1726" s="33" t="s">
        <v>38</v>
      </c>
      <c r="G1726" s="33" t="s">
        <v>53</v>
      </c>
      <c r="H1726" s="34">
        <v>3000000</v>
      </c>
      <c r="I1726" s="34">
        <v>3000000</v>
      </c>
      <c r="J1726" s="35">
        <f>VLOOKUP(C1726,[1]Hoja1!$C$4:$E$2840,3,0)</f>
        <v>44986.757002314815</v>
      </c>
      <c r="K1726" s="36" t="s">
        <v>54</v>
      </c>
      <c r="L1726" s="16" t="e">
        <f>VLOOKUP(C1726,ACTAS!$D:$L,9,FALSE)</f>
        <v>#N/A</v>
      </c>
    </row>
    <row r="1727" spans="1:12" s="37" customFormat="1" hidden="1">
      <c r="A1727" s="32">
        <v>106</v>
      </c>
      <c r="B1727" s="33" t="s">
        <v>272</v>
      </c>
      <c r="C1727" s="33">
        <v>80213048</v>
      </c>
      <c r="D1727" s="33" t="s">
        <v>273</v>
      </c>
      <c r="E1727" s="33" t="s">
        <v>43</v>
      </c>
      <c r="F1727" s="33" t="s">
        <v>52</v>
      </c>
      <c r="G1727" s="33" t="s">
        <v>44</v>
      </c>
      <c r="H1727" s="34">
        <v>38000000</v>
      </c>
      <c r="I1727" s="34">
        <v>38000000</v>
      </c>
      <c r="J1727" s="35">
        <f>VLOOKUP(C1727,[1]Hoja1!$C$4:$E$2840,3,0)</f>
        <v>44986.758414351854</v>
      </c>
      <c r="K1727" s="36" t="s">
        <v>54</v>
      </c>
      <c r="L1727" s="16" t="e">
        <f>VLOOKUP(C1727,ACTAS!$D:$L,9,FALSE)</f>
        <v>#N/A</v>
      </c>
    </row>
    <row r="1728" spans="1:12" s="37" customFormat="1" hidden="1">
      <c r="A1728" s="32">
        <v>107</v>
      </c>
      <c r="B1728" s="33" t="s">
        <v>274</v>
      </c>
      <c r="C1728" s="33">
        <v>1017145704</v>
      </c>
      <c r="D1728" s="33" t="s">
        <v>275</v>
      </c>
      <c r="E1728" s="33" t="s">
        <v>43</v>
      </c>
      <c r="F1728" s="33" t="s">
        <v>38</v>
      </c>
      <c r="G1728" s="33" t="s">
        <v>44</v>
      </c>
      <c r="H1728" s="34">
        <v>70000000</v>
      </c>
      <c r="I1728" s="34">
        <v>0</v>
      </c>
      <c r="J1728" s="35">
        <f>VLOOKUP(C1728,[1]Hoja1!$C$4:$E$2840,3,0)</f>
        <v>44986.768969907411</v>
      </c>
      <c r="K1728" s="36" t="s">
        <v>54</v>
      </c>
      <c r="L1728" s="16" t="e">
        <f>VLOOKUP(C1728,ACTAS!$D:$L,9,FALSE)</f>
        <v>#N/A</v>
      </c>
    </row>
    <row r="1729" spans="1:12" s="37" customFormat="1" hidden="1">
      <c r="A1729" s="32">
        <v>108</v>
      </c>
      <c r="B1729" s="33" t="s">
        <v>276</v>
      </c>
      <c r="C1729" s="33">
        <v>24712856</v>
      </c>
      <c r="D1729" s="33" t="s">
        <v>277</v>
      </c>
      <c r="E1729" s="33" t="s">
        <v>43</v>
      </c>
      <c r="F1729" s="33" t="s">
        <v>38</v>
      </c>
      <c r="G1729" s="33" t="s">
        <v>44</v>
      </c>
      <c r="H1729" s="34">
        <v>18000000</v>
      </c>
      <c r="I1729" s="34">
        <v>18000000</v>
      </c>
      <c r="J1729" s="35">
        <f>VLOOKUP(C1729,[1]Hoja1!$C$4:$E$2840,3,0)</f>
        <v>44986.769143518519</v>
      </c>
      <c r="K1729" s="36" t="s">
        <v>45</v>
      </c>
      <c r="L1729" s="16" t="e">
        <f>VLOOKUP(C1729,ACTAS!$D:$L,9,FALSE)</f>
        <v>#N/A</v>
      </c>
    </row>
    <row r="1730" spans="1:12" s="37" customFormat="1" hidden="1">
      <c r="A1730" s="32">
        <v>109</v>
      </c>
      <c r="B1730" s="33" t="s">
        <v>278</v>
      </c>
      <c r="C1730" s="33">
        <v>1130641862</v>
      </c>
      <c r="D1730" s="33" t="s">
        <v>279</v>
      </c>
      <c r="E1730" s="33" t="s">
        <v>43</v>
      </c>
      <c r="F1730" s="33" t="s">
        <v>38</v>
      </c>
      <c r="G1730" s="33" t="s">
        <v>44</v>
      </c>
      <c r="H1730" s="34">
        <v>19000000</v>
      </c>
      <c r="I1730" s="34">
        <v>0</v>
      </c>
      <c r="J1730" s="35">
        <f>VLOOKUP(C1730,[1]Hoja1!$C$4:$E$2840,3,0)</f>
        <v>44986.776134259257</v>
      </c>
      <c r="K1730" s="36" t="s">
        <v>91</v>
      </c>
      <c r="L1730" s="16" t="e">
        <f>VLOOKUP(C1730,ACTAS!$D:$L,9,FALSE)</f>
        <v>#N/A</v>
      </c>
    </row>
    <row r="1731" spans="1:12" s="37" customFormat="1" hidden="1">
      <c r="A1731" s="32">
        <v>110</v>
      </c>
      <c r="B1731" s="33" t="s">
        <v>280</v>
      </c>
      <c r="C1731" s="33">
        <v>1094347498</v>
      </c>
      <c r="D1731" s="33" t="s">
        <v>281</v>
      </c>
      <c r="E1731" s="33" t="s">
        <v>43</v>
      </c>
      <c r="F1731" s="33" t="s">
        <v>38</v>
      </c>
      <c r="G1731" s="33" t="s">
        <v>53</v>
      </c>
      <c r="H1731" s="34">
        <v>7500000</v>
      </c>
      <c r="I1731" s="34">
        <v>0</v>
      </c>
      <c r="J1731" s="35">
        <f>VLOOKUP(C1731,[1]Hoja1!$C$4:$E$2840,3,0)</f>
        <v>44986.780787037038</v>
      </c>
      <c r="K1731" s="36" t="s">
        <v>54</v>
      </c>
      <c r="L1731" s="16" t="e">
        <f>VLOOKUP(C1731,ACTAS!$D:$L,9,FALSE)</f>
        <v>#N/A</v>
      </c>
    </row>
    <row r="1732" spans="1:12" s="37" customFormat="1" hidden="1">
      <c r="A1732" s="32">
        <v>111</v>
      </c>
      <c r="B1732" s="33" t="s">
        <v>282</v>
      </c>
      <c r="C1732" s="33">
        <v>13509600</v>
      </c>
      <c r="D1732" s="33" t="s">
        <v>283</v>
      </c>
      <c r="E1732" s="33" t="s">
        <v>43</v>
      </c>
      <c r="F1732" s="33" t="s">
        <v>38</v>
      </c>
      <c r="G1732" s="33" t="s">
        <v>44</v>
      </c>
      <c r="H1732" s="34">
        <v>150000000</v>
      </c>
      <c r="I1732" s="34">
        <v>0</v>
      </c>
      <c r="J1732" s="35">
        <f>VLOOKUP(C1732,[1]Hoja1!$C$4:$E$2840,3,0)</f>
        <v>44986.785729166666</v>
      </c>
      <c r="K1732" s="36" t="s">
        <v>45</v>
      </c>
      <c r="L1732" s="16" t="e">
        <f>VLOOKUP(C1732,ACTAS!$D:$L,9,FALSE)</f>
        <v>#N/A</v>
      </c>
    </row>
    <row r="1733" spans="1:12" s="37" customFormat="1" hidden="1">
      <c r="A1733" s="32">
        <v>112</v>
      </c>
      <c r="B1733" s="33" t="s">
        <v>284</v>
      </c>
      <c r="C1733" s="33">
        <v>1052402351</v>
      </c>
      <c r="D1733" s="33" t="s">
        <v>285</v>
      </c>
      <c r="E1733" s="33" t="s">
        <v>43</v>
      </c>
      <c r="F1733" s="33" t="s">
        <v>38</v>
      </c>
      <c r="G1733" s="33" t="s">
        <v>53</v>
      </c>
      <c r="H1733" s="34">
        <v>10000000</v>
      </c>
      <c r="I1733" s="34">
        <v>10000000</v>
      </c>
      <c r="J1733" s="35">
        <f>VLOOKUP(C1733,[1]Hoja1!$C$4:$E$2840,3,0)</f>
        <v>44986.78875</v>
      </c>
      <c r="K1733" s="36" t="s">
        <v>54</v>
      </c>
      <c r="L1733" s="16">
        <f>VLOOKUP(C1733,ACTAS!$D:$L,9,FALSE)</f>
        <v>9</v>
      </c>
    </row>
    <row r="1734" spans="1:12" s="37" customFormat="1" hidden="1">
      <c r="A1734" s="32">
        <v>113</v>
      </c>
      <c r="B1734" s="33" t="s">
        <v>286</v>
      </c>
      <c r="C1734" s="33">
        <v>37390772</v>
      </c>
      <c r="D1734" s="33" t="s">
        <v>287</v>
      </c>
      <c r="E1734" s="33" t="s">
        <v>43</v>
      </c>
      <c r="F1734" s="33" t="s">
        <v>59</v>
      </c>
      <c r="G1734" s="33" t="s">
        <v>53</v>
      </c>
      <c r="H1734" s="34">
        <v>9000000</v>
      </c>
      <c r="I1734" s="34">
        <v>0</v>
      </c>
      <c r="J1734" s="35">
        <f>VLOOKUP(C1734,[1]Hoja1!$C$4:$E$2840,3,0)</f>
        <v>44986.792060185187</v>
      </c>
      <c r="K1734" s="36" t="s">
        <v>54</v>
      </c>
      <c r="L1734" s="16" t="e">
        <f>VLOOKUP(C1734,ACTAS!$D:$L,9,FALSE)</f>
        <v>#N/A</v>
      </c>
    </row>
    <row r="1735" spans="1:12" s="37" customFormat="1" hidden="1">
      <c r="A1735" s="32">
        <v>114</v>
      </c>
      <c r="B1735" s="33" t="s">
        <v>288</v>
      </c>
      <c r="C1735" s="33">
        <v>1102802048</v>
      </c>
      <c r="D1735" s="33" t="s">
        <v>289</v>
      </c>
      <c r="E1735" s="33" t="s">
        <v>43</v>
      </c>
      <c r="F1735" s="33" t="s">
        <v>48</v>
      </c>
      <c r="G1735" s="33" t="s">
        <v>53</v>
      </c>
      <c r="H1735" s="34">
        <v>10000000</v>
      </c>
      <c r="I1735" s="34">
        <v>0</v>
      </c>
      <c r="J1735" s="35">
        <f>VLOOKUP(C1735,[1]Hoja1!$C$4:$E$2840,3,0)</f>
        <v>44986.82476851852</v>
      </c>
      <c r="K1735" s="36" t="s">
        <v>54</v>
      </c>
      <c r="L1735" s="16" t="e">
        <f>VLOOKUP(C1735,ACTAS!$D:$L,9,FALSE)</f>
        <v>#N/A</v>
      </c>
    </row>
    <row r="1736" spans="1:12" s="37" customFormat="1" hidden="1">
      <c r="A1736" s="32">
        <v>115</v>
      </c>
      <c r="B1736" s="33" t="s">
        <v>290</v>
      </c>
      <c r="C1736" s="33">
        <v>1051670991</v>
      </c>
      <c r="D1736" s="33" t="s">
        <v>291</v>
      </c>
      <c r="E1736" s="33" t="s">
        <v>43</v>
      </c>
      <c r="F1736" s="33" t="s">
        <v>52</v>
      </c>
      <c r="G1736" s="33" t="s">
        <v>53</v>
      </c>
      <c r="H1736" s="34">
        <v>7500000</v>
      </c>
      <c r="I1736" s="34">
        <v>0</v>
      </c>
      <c r="J1736" s="35">
        <f>VLOOKUP(C1736,[1]Hoja1!$C$4:$E$2840,3,0)</f>
        <v>44986.832974537036</v>
      </c>
      <c r="K1736" s="36" t="s">
        <v>54</v>
      </c>
      <c r="L1736" s="16" t="e">
        <f>VLOOKUP(C1736,ACTAS!$D:$L,9,FALSE)</f>
        <v>#N/A</v>
      </c>
    </row>
    <row r="1737" spans="1:12" s="37" customFormat="1" ht="24" hidden="1">
      <c r="A1737" s="32">
        <v>116</v>
      </c>
      <c r="B1737" s="33" t="s">
        <v>292</v>
      </c>
      <c r="C1737" s="33">
        <v>13544439</v>
      </c>
      <c r="D1737" s="33" t="s">
        <v>293</v>
      </c>
      <c r="E1737" s="33" t="s">
        <v>43</v>
      </c>
      <c r="F1737" s="33" t="s">
        <v>38</v>
      </c>
      <c r="G1737" s="33" t="s">
        <v>49</v>
      </c>
      <c r="H1737" s="34">
        <v>80000000</v>
      </c>
      <c r="I1737" s="34">
        <v>0</v>
      </c>
      <c r="J1737" s="35">
        <f>VLOOKUP(C1737,[1]Hoja1!$C$4:$E$2840,3,0)</f>
        <v>44986.841631944444</v>
      </c>
      <c r="K1737" s="36" t="s">
        <v>54</v>
      </c>
      <c r="L1737" s="16" t="e">
        <f>VLOOKUP(C1737,ACTAS!$D:$L,9,FALSE)</f>
        <v>#N/A</v>
      </c>
    </row>
    <row r="1738" spans="1:12" s="37" customFormat="1" hidden="1">
      <c r="A1738" s="32">
        <v>117</v>
      </c>
      <c r="B1738" s="33" t="s">
        <v>294</v>
      </c>
      <c r="C1738" s="33">
        <v>16072630</v>
      </c>
      <c r="D1738" s="33" t="s">
        <v>295</v>
      </c>
      <c r="E1738" s="33" t="s">
        <v>43</v>
      </c>
      <c r="F1738" s="33" t="s">
        <v>48</v>
      </c>
      <c r="G1738" s="33" t="s">
        <v>44</v>
      </c>
      <c r="H1738" s="34">
        <v>30000000</v>
      </c>
      <c r="I1738" s="34">
        <v>30000000</v>
      </c>
      <c r="J1738" s="35">
        <f>VLOOKUP(C1738,[1]Hoja1!$C$4:$E$2840,3,0)</f>
        <v>44986.845752314817</v>
      </c>
      <c r="K1738" s="36" t="s">
        <v>45</v>
      </c>
      <c r="L1738" s="16" t="e">
        <f>VLOOKUP(C1738,ACTAS!$D:$L,9,FALSE)</f>
        <v>#N/A</v>
      </c>
    </row>
    <row r="1739" spans="1:12" s="37" customFormat="1" hidden="1">
      <c r="A1739" s="32">
        <v>118</v>
      </c>
      <c r="B1739" s="33" t="s">
        <v>296</v>
      </c>
      <c r="C1739" s="33">
        <v>1071987372</v>
      </c>
      <c r="D1739" s="33" t="s">
        <v>297</v>
      </c>
      <c r="E1739" s="33" t="s">
        <v>43</v>
      </c>
      <c r="F1739" s="33" t="s">
        <v>52</v>
      </c>
      <c r="G1739" s="33" t="s">
        <v>44</v>
      </c>
      <c r="H1739" s="34">
        <v>60000000</v>
      </c>
      <c r="I1739" s="34">
        <v>0</v>
      </c>
      <c r="J1739" s="35">
        <f>VLOOKUP(C1739,[1]Hoja1!$C$4:$E$2840,3,0)</f>
        <v>44986.851435185185</v>
      </c>
      <c r="K1739" s="36" t="s">
        <v>54</v>
      </c>
      <c r="L1739" s="16" t="e">
        <f>VLOOKUP(C1739,ACTAS!$D:$L,9,FALSE)</f>
        <v>#N/A</v>
      </c>
    </row>
    <row r="1740" spans="1:12" s="37" customFormat="1" hidden="1">
      <c r="A1740" s="32">
        <v>119</v>
      </c>
      <c r="B1740" s="33" t="s">
        <v>298</v>
      </c>
      <c r="C1740" s="33">
        <v>1013614550</v>
      </c>
      <c r="D1740" s="33" t="s">
        <v>299</v>
      </c>
      <c r="E1740" s="33" t="s">
        <v>43</v>
      </c>
      <c r="F1740" s="33" t="s">
        <v>62</v>
      </c>
      <c r="G1740" s="33" t="s">
        <v>53</v>
      </c>
      <c r="H1740" s="34">
        <v>3000000</v>
      </c>
      <c r="I1740" s="34">
        <v>3000000</v>
      </c>
      <c r="J1740" s="35">
        <f>VLOOKUP(C1740,[1]Hoja1!$C$4:$E$2840,3,0)</f>
        <v>44986.852384259262</v>
      </c>
      <c r="K1740" s="36" t="s">
        <v>54</v>
      </c>
      <c r="L1740" s="16" t="e">
        <f>VLOOKUP(C1740,ACTAS!$D:$L,9,FALSE)</f>
        <v>#N/A</v>
      </c>
    </row>
    <row r="1741" spans="1:12" s="37" customFormat="1" hidden="1">
      <c r="A1741" s="32">
        <v>120</v>
      </c>
      <c r="B1741" s="33" t="s">
        <v>300</v>
      </c>
      <c r="C1741" s="33">
        <v>6102968</v>
      </c>
      <c r="D1741" s="33" t="s">
        <v>301</v>
      </c>
      <c r="E1741" s="33" t="s">
        <v>43</v>
      </c>
      <c r="F1741" s="33" t="s">
        <v>38</v>
      </c>
      <c r="G1741" s="33" t="s">
        <v>44</v>
      </c>
      <c r="H1741" s="34">
        <v>11000000</v>
      </c>
      <c r="I1741" s="34">
        <v>0</v>
      </c>
      <c r="J1741" s="35">
        <f>VLOOKUP(C1741,[1]Hoja1!$C$4:$E$2840,3,0)</f>
        <v>44986.859293981484</v>
      </c>
      <c r="K1741" s="36" t="s">
        <v>45</v>
      </c>
      <c r="L1741" s="16" t="e">
        <f>VLOOKUP(C1741,ACTAS!$D:$L,9,FALSE)</f>
        <v>#N/A</v>
      </c>
    </row>
    <row r="1742" spans="1:12" s="37" customFormat="1" hidden="1">
      <c r="A1742" s="32">
        <v>121</v>
      </c>
      <c r="B1742" s="33" t="s">
        <v>302</v>
      </c>
      <c r="C1742" s="33">
        <v>86077542</v>
      </c>
      <c r="D1742" s="33" t="s">
        <v>303</v>
      </c>
      <c r="E1742" s="33" t="s">
        <v>43</v>
      </c>
      <c r="F1742" s="33" t="s">
        <v>52</v>
      </c>
      <c r="G1742" s="33" t="s">
        <v>53</v>
      </c>
      <c r="H1742" s="34">
        <v>7000000</v>
      </c>
      <c r="I1742" s="34">
        <v>0</v>
      </c>
      <c r="J1742" s="35">
        <f>VLOOKUP(C1742,[1]Hoja1!$C$4:$E$2840,3,0)</f>
        <v>44986.876967592594</v>
      </c>
      <c r="K1742" s="36" t="s">
        <v>54</v>
      </c>
      <c r="L1742" s="16" t="e">
        <f>VLOOKUP(C1742,ACTAS!$D:$L,9,FALSE)</f>
        <v>#N/A</v>
      </c>
    </row>
    <row r="1743" spans="1:12" s="37" customFormat="1" hidden="1">
      <c r="A1743" s="32">
        <v>122</v>
      </c>
      <c r="B1743" s="33" t="s">
        <v>304</v>
      </c>
      <c r="C1743" s="33">
        <v>1214213709</v>
      </c>
      <c r="D1743" s="33" t="s">
        <v>305</v>
      </c>
      <c r="E1743" s="33" t="s">
        <v>43</v>
      </c>
      <c r="F1743" s="33" t="s">
        <v>59</v>
      </c>
      <c r="G1743" s="33" t="s">
        <v>44</v>
      </c>
      <c r="H1743" s="34">
        <v>46000000</v>
      </c>
      <c r="I1743" s="34">
        <v>46000000</v>
      </c>
      <c r="J1743" s="35">
        <f>VLOOKUP(C1743,[1]Hoja1!$C$4:$E$2840,3,0)</f>
        <v>44986.881284722222</v>
      </c>
      <c r="K1743" s="36" t="s">
        <v>54</v>
      </c>
      <c r="L1743" s="16">
        <f>VLOOKUP(C1743,ACTAS!$D:$L,9,FALSE)</f>
        <v>10</v>
      </c>
    </row>
    <row r="1744" spans="1:12" s="37" customFormat="1" hidden="1">
      <c r="A1744" s="32">
        <v>123</v>
      </c>
      <c r="B1744" s="33" t="s">
        <v>306</v>
      </c>
      <c r="C1744" s="33">
        <v>1098725976</v>
      </c>
      <c r="D1744" s="33" t="s">
        <v>307</v>
      </c>
      <c r="E1744" s="33" t="s">
        <v>43</v>
      </c>
      <c r="F1744" s="33" t="s">
        <v>38</v>
      </c>
      <c r="G1744" s="33" t="s">
        <v>53</v>
      </c>
      <c r="H1744" s="34">
        <v>10000000</v>
      </c>
      <c r="I1744" s="34">
        <v>0</v>
      </c>
      <c r="J1744" s="35">
        <f>VLOOKUP(C1744,[1]Hoja1!$C$4:$E$2840,3,0)</f>
        <v>44986.908067129632</v>
      </c>
      <c r="K1744" s="36" t="s">
        <v>54</v>
      </c>
      <c r="L1744" s="16" t="e">
        <f>VLOOKUP(C1744,ACTAS!$D:$L,9,FALSE)</f>
        <v>#N/A</v>
      </c>
    </row>
    <row r="1745" spans="1:12" s="37" customFormat="1" hidden="1">
      <c r="A1745" s="32">
        <v>124</v>
      </c>
      <c r="B1745" s="33" t="s">
        <v>308</v>
      </c>
      <c r="C1745" s="33">
        <v>1088009484</v>
      </c>
      <c r="D1745" s="33" t="s">
        <v>309</v>
      </c>
      <c r="E1745" s="33" t="s">
        <v>43</v>
      </c>
      <c r="F1745" s="33" t="s">
        <v>48</v>
      </c>
      <c r="G1745" s="33" t="s">
        <v>44</v>
      </c>
      <c r="H1745" s="34">
        <v>35000000</v>
      </c>
      <c r="I1745" s="34">
        <v>35000000</v>
      </c>
      <c r="J1745" s="35">
        <f>VLOOKUP(C1745,[1]Hoja1!$C$4:$E$2840,3,0)</f>
        <v>44986.909016203703</v>
      </c>
      <c r="K1745" s="36" t="s">
        <v>54</v>
      </c>
      <c r="L1745" s="16">
        <f>VLOOKUP(C1745,ACTAS!$D:$L,9,FALSE)</f>
        <v>8</v>
      </c>
    </row>
    <row r="1746" spans="1:12" s="37" customFormat="1" hidden="1">
      <c r="A1746" s="32">
        <v>125</v>
      </c>
      <c r="B1746" s="33" t="s">
        <v>310</v>
      </c>
      <c r="C1746" s="33">
        <v>1092358244</v>
      </c>
      <c r="D1746" s="33" t="s">
        <v>311</v>
      </c>
      <c r="E1746" s="33" t="s">
        <v>43</v>
      </c>
      <c r="F1746" s="33" t="s">
        <v>38</v>
      </c>
      <c r="G1746" s="33" t="s">
        <v>44</v>
      </c>
      <c r="H1746" s="34">
        <v>35000000</v>
      </c>
      <c r="I1746" s="34">
        <v>35000000</v>
      </c>
      <c r="J1746" s="35">
        <f>VLOOKUP(C1746,[1]Hoja1!$C$4:$E$2840,3,0)</f>
        <v>44986.911354166667</v>
      </c>
      <c r="K1746" s="36" t="s">
        <v>54</v>
      </c>
      <c r="L1746" s="16" t="e">
        <f>VLOOKUP(C1746,ACTAS!$D:$L,9,FALSE)</f>
        <v>#N/A</v>
      </c>
    </row>
    <row r="1747" spans="1:12" s="37" customFormat="1" hidden="1">
      <c r="A1747" s="32">
        <v>126</v>
      </c>
      <c r="B1747" s="33" t="s">
        <v>312</v>
      </c>
      <c r="C1747" s="33">
        <v>71174956</v>
      </c>
      <c r="D1747" s="33" t="s">
        <v>313</v>
      </c>
      <c r="E1747" s="33" t="s">
        <v>43</v>
      </c>
      <c r="F1747" s="33" t="s">
        <v>52</v>
      </c>
      <c r="G1747" s="33" t="s">
        <v>53</v>
      </c>
      <c r="H1747" s="34">
        <v>10000000</v>
      </c>
      <c r="I1747" s="34">
        <v>0</v>
      </c>
      <c r="J1747" s="35">
        <f>VLOOKUP(C1747,[1]Hoja1!$C$4:$E$2840,3,0)</f>
        <v>44986.92491898148</v>
      </c>
      <c r="K1747" s="36" t="s">
        <v>54</v>
      </c>
      <c r="L1747" s="16" t="e">
        <f>VLOOKUP(C1747,ACTAS!$D:$L,9,FALSE)</f>
        <v>#N/A</v>
      </c>
    </row>
    <row r="1748" spans="1:12" s="37" customFormat="1" hidden="1">
      <c r="A1748" s="32">
        <v>127</v>
      </c>
      <c r="B1748" s="33" t="s">
        <v>314</v>
      </c>
      <c r="C1748" s="33">
        <v>94463686</v>
      </c>
      <c r="D1748" s="33" t="s">
        <v>315</v>
      </c>
      <c r="E1748" s="33" t="s">
        <v>43</v>
      </c>
      <c r="F1748" s="33" t="s">
        <v>130</v>
      </c>
      <c r="G1748" s="33" t="s">
        <v>53</v>
      </c>
      <c r="H1748" s="34">
        <v>10000000</v>
      </c>
      <c r="I1748" s="34">
        <v>10000000</v>
      </c>
      <c r="J1748" s="35">
        <f>VLOOKUP(C1748,[1]Hoja1!$C$4:$E$2840,3,0)</f>
        <v>44986.926736111112</v>
      </c>
      <c r="K1748" s="36" t="s">
        <v>54</v>
      </c>
      <c r="L1748" s="16" t="e">
        <f>VLOOKUP(C1748,ACTAS!$D:$L,9,FALSE)</f>
        <v>#N/A</v>
      </c>
    </row>
    <row r="1749" spans="1:12" s="37" customFormat="1" hidden="1">
      <c r="A1749" s="32">
        <v>128</v>
      </c>
      <c r="B1749" s="33" t="s">
        <v>316</v>
      </c>
      <c r="C1749" s="33">
        <v>80766070</v>
      </c>
      <c r="D1749" s="33" t="s">
        <v>317</v>
      </c>
      <c r="E1749" s="33" t="s">
        <v>43</v>
      </c>
      <c r="F1749" s="33" t="s">
        <v>38</v>
      </c>
      <c r="G1749" s="33" t="s">
        <v>44</v>
      </c>
      <c r="H1749" s="34">
        <v>24000000</v>
      </c>
      <c r="I1749" s="34">
        <v>0</v>
      </c>
      <c r="J1749" s="35">
        <f>VLOOKUP(C1749,[1]Hoja1!$C$4:$E$2840,3,0)</f>
        <v>44986.93309027778</v>
      </c>
      <c r="K1749" s="36" t="s">
        <v>54</v>
      </c>
      <c r="L1749" s="16" t="e">
        <f>VLOOKUP(C1749,ACTAS!$D:$L,9,FALSE)</f>
        <v>#N/A</v>
      </c>
    </row>
    <row r="1750" spans="1:12" s="37" customFormat="1" hidden="1">
      <c r="A1750" s="32">
        <v>129</v>
      </c>
      <c r="B1750" s="33" t="s">
        <v>318</v>
      </c>
      <c r="C1750" s="33">
        <v>79923155</v>
      </c>
      <c r="D1750" s="33" t="s">
        <v>319</v>
      </c>
      <c r="E1750" s="33" t="s">
        <v>43</v>
      </c>
      <c r="F1750" s="33" t="s">
        <v>38</v>
      </c>
      <c r="G1750" s="33" t="s">
        <v>44</v>
      </c>
      <c r="H1750" s="34">
        <v>25000000</v>
      </c>
      <c r="I1750" s="34">
        <v>0</v>
      </c>
      <c r="J1750" s="35">
        <f>VLOOKUP(C1750,[1]Hoja1!$C$4:$E$2840,3,0)</f>
        <v>44986.948437500003</v>
      </c>
      <c r="K1750" s="36" t="s">
        <v>54</v>
      </c>
      <c r="L1750" s="16" t="e">
        <f>VLOOKUP(C1750,ACTAS!$D:$L,9,FALSE)</f>
        <v>#N/A</v>
      </c>
    </row>
    <row r="1751" spans="1:12" s="37" customFormat="1" hidden="1">
      <c r="A1751" s="32">
        <v>130</v>
      </c>
      <c r="B1751" s="33" t="s">
        <v>320</v>
      </c>
      <c r="C1751" s="33">
        <v>13862144</v>
      </c>
      <c r="D1751" s="33" t="s">
        <v>321</v>
      </c>
      <c r="E1751" s="33" t="s">
        <v>43</v>
      </c>
      <c r="F1751" s="33" t="s">
        <v>52</v>
      </c>
      <c r="G1751" s="33" t="s">
        <v>44</v>
      </c>
      <c r="H1751" s="34">
        <v>15000000</v>
      </c>
      <c r="I1751" s="34">
        <v>0</v>
      </c>
      <c r="J1751" s="35">
        <f>VLOOKUP(C1751,[1]Hoja1!$C$4:$E$2840,3,0)</f>
        <v>44986.960416666669</v>
      </c>
      <c r="K1751" s="36" t="s">
        <v>45</v>
      </c>
      <c r="L1751" s="16" t="e">
        <f>VLOOKUP(C1751,ACTAS!$D:$L,9,FALSE)</f>
        <v>#N/A</v>
      </c>
    </row>
    <row r="1752" spans="1:12" s="37" customFormat="1" hidden="1">
      <c r="A1752" s="32">
        <v>131</v>
      </c>
      <c r="B1752" s="33" t="s">
        <v>322</v>
      </c>
      <c r="C1752" s="33">
        <v>66841274</v>
      </c>
      <c r="D1752" s="33" t="s">
        <v>323</v>
      </c>
      <c r="E1752" s="33" t="s">
        <v>43</v>
      </c>
      <c r="F1752" s="33" t="s">
        <v>52</v>
      </c>
      <c r="G1752" s="33" t="s">
        <v>53</v>
      </c>
      <c r="H1752" s="34">
        <v>3000000</v>
      </c>
      <c r="I1752" s="34">
        <v>3000000</v>
      </c>
      <c r="J1752" s="35">
        <f>VLOOKUP(C1752,[1]Hoja1!$C$4:$E$2840,3,0)</f>
        <v>44987.021145833336</v>
      </c>
      <c r="K1752" s="36" t="s">
        <v>45</v>
      </c>
      <c r="L1752" s="16" t="e">
        <f>VLOOKUP(C1752,ACTAS!$D:$L,9,FALSE)</f>
        <v>#N/A</v>
      </c>
    </row>
    <row r="1753" spans="1:12" s="37" customFormat="1" hidden="1">
      <c r="A1753" s="32">
        <v>132</v>
      </c>
      <c r="B1753" s="33" t="s">
        <v>324</v>
      </c>
      <c r="C1753" s="33">
        <v>93089982</v>
      </c>
      <c r="D1753" s="33" t="s">
        <v>325</v>
      </c>
      <c r="E1753" s="33" t="s">
        <v>43</v>
      </c>
      <c r="F1753" s="33" t="s">
        <v>59</v>
      </c>
      <c r="G1753" s="33" t="s">
        <v>53</v>
      </c>
      <c r="H1753" s="34">
        <v>6000000</v>
      </c>
      <c r="I1753" s="34">
        <v>2000000</v>
      </c>
      <c r="J1753" s="35">
        <f>VLOOKUP(C1753,[1]Hoja1!$C$4:$E$2840,3,0)</f>
        <v>44987.166388888887</v>
      </c>
      <c r="K1753" s="36" t="s">
        <v>54</v>
      </c>
      <c r="L1753" s="16" t="e">
        <f>VLOOKUP(C1753,ACTAS!$D:$L,9,FALSE)</f>
        <v>#N/A</v>
      </c>
    </row>
    <row r="1754" spans="1:12" s="37" customFormat="1" hidden="1">
      <c r="A1754" s="32">
        <v>133</v>
      </c>
      <c r="B1754" s="33" t="s">
        <v>326</v>
      </c>
      <c r="C1754" s="33">
        <v>1093737880</v>
      </c>
      <c r="D1754" s="33" t="s">
        <v>327</v>
      </c>
      <c r="E1754" s="33" t="s">
        <v>43</v>
      </c>
      <c r="F1754" s="33" t="s">
        <v>59</v>
      </c>
      <c r="G1754" s="33" t="s">
        <v>44</v>
      </c>
      <c r="H1754" s="34">
        <v>40000000</v>
      </c>
      <c r="I1754" s="34">
        <v>0</v>
      </c>
      <c r="J1754" s="35">
        <f>VLOOKUP(C1754,[1]Hoja1!$C$4:$E$2840,3,0)</f>
        <v>44987.326979166668</v>
      </c>
      <c r="K1754" s="36" t="s">
        <v>54</v>
      </c>
      <c r="L1754" s="16" t="e">
        <f>VLOOKUP(C1754,ACTAS!$D:$L,9,FALSE)</f>
        <v>#N/A</v>
      </c>
    </row>
    <row r="1755" spans="1:12" s="37" customFormat="1" hidden="1">
      <c r="A1755" s="32">
        <v>134</v>
      </c>
      <c r="B1755" s="33" t="s">
        <v>328</v>
      </c>
      <c r="C1755" s="33">
        <v>7184035</v>
      </c>
      <c r="D1755" s="33" t="s">
        <v>329</v>
      </c>
      <c r="E1755" s="33" t="s">
        <v>43</v>
      </c>
      <c r="F1755" s="33" t="s">
        <v>38</v>
      </c>
      <c r="G1755" s="33" t="s">
        <v>44</v>
      </c>
      <c r="H1755" s="34">
        <v>30000000</v>
      </c>
      <c r="I1755" s="34">
        <v>0</v>
      </c>
      <c r="J1755" s="35">
        <f>VLOOKUP(C1755,[1]Hoja1!$C$4:$E$2840,3,0)</f>
        <v>44987.342939814815</v>
      </c>
      <c r="K1755" s="36" t="s">
        <v>54</v>
      </c>
      <c r="L1755" s="16" t="e">
        <f>VLOOKUP(C1755,ACTAS!$D:$L,9,FALSE)</f>
        <v>#N/A</v>
      </c>
    </row>
    <row r="1756" spans="1:12" s="37" customFormat="1" hidden="1">
      <c r="A1756" s="32">
        <v>135</v>
      </c>
      <c r="B1756" s="33" t="s">
        <v>330</v>
      </c>
      <c r="C1756" s="33">
        <v>1098745827</v>
      </c>
      <c r="D1756" s="33" t="s">
        <v>331</v>
      </c>
      <c r="E1756" s="33" t="s">
        <v>43</v>
      </c>
      <c r="F1756" s="33" t="s">
        <v>73</v>
      </c>
      <c r="G1756" s="33" t="s">
        <v>53</v>
      </c>
      <c r="H1756" s="34">
        <v>8000000</v>
      </c>
      <c r="I1756" s="34">
        <v>8000000</v>
      </c>
      <c r="J1756" s="35">
        <f>VLOOKUP(C1756,[1]Hoja1!$C$4:$E$2840,3,0)</f>
        <v>44987.352708333332</v>
      </c>
      <c r="K1756" s="36" t="s">
        <v>54</v>
      </c>
      <c r="L1756" s="16" t="str">
        <f>VLOOKUP(C1756,ACTAS!$D:$L,9,FALSE)</f>
        <v>ACTA 3 MARZO 2024</v>
      </c>
    </row>
    <row r="1757" spans="1:12" s="37" customFormat="1" hidden="1">
      <c r="A1757" s="32">
        <v>136</v>
      </c>
      <c r="B1757" s="33" t="s">
        <v>332</v>
      </c>
      <c r="C1757" s="33">
        <v>1031145088</v>
      </c>
      <c r="D1757" s="33" t="s">
        <v>333</v>
      </c>
      <c r="E1757" s="33" t="s">
        <v>43</v>
      </c>
      <c r="F1757" s="33" t="s">
        <v>38</v>
      </c>
      <c r="G1757" s="33" t="s">
        <v>127</v>
      </c>
      <c r="H1757" s="34">
        <v>10000000</v>
      </c>
      <c r="I1757" s="34">
        <v>0</v>
      </c>
      <c r="J1757" s="35">
        <f>VLOOKUP(C1757,[1]Hoja1!$C$4:$E$2840,3,0)</f>
        <v>44987.371111111112</v>
      </c>
      <c r="K1757" s="36" t="s">
        <v>40</v>
      </c>
      <c r="L1757" s="16" t="e">
        <f>VLOOKUP(C1757,ACTAS!$D:$L,9,FALSE)</f>
        <v>#N/A</v>
      </c>
    </row>
    <row r="1758" spans="1:12" s="37" customFormat="1" hidden="1">
      <c r="A1758" s="32">
        <v>137</v>
      </c>
      <c r="B1758" s="33" t="s">
        <v>334</v>
      </c>
      <c r="C1758" s="33">
        <v>7314665</v>
      </c>
      <c r="D1758" s="33" t="s">
        <v>335</v>
      </c>
      <c r="E1758" s="33" t="s">
        <v>43</v>
      </c>
      <c r="F1758" s="33" t="s">
        <v>52</v>
      </c>
      <c r="G1758" s="33" t="s">
        <v>44</v>
      </c>
      <c r="H1758" s="34">
        <v>67000000</v>
      </c>
      <c r="I1758" s="34">
        <v>0</v>
      </c>
      <c r="J1758" s="35">
        <f>VLOOKUP(C1758,[1]Hoja1!$C$4:$E$2840,3,0)</f>
        <v>44987.375717592593</v>
      </c>
      <c r="K1758" s="36" t="s">
        <v>45</v>
      </c>
      <c r="L1758" s="16" t="e">
        <f>VLOOKUP(C1758,ACTAS!$D:$L,9,FALSE)</f>
        <v>#N/A</v>
      </c>
    </row>
    <row r="1759" spans="1:12" s="37" customFormat="1" hidden="1">
      <c r="A1759" s="32">
        <v>138</v>
      </c>
      <c r="B1759" s="33" t="s">
        <v>336</v>
      </c>
      <c r="C1759" s="33">
        <v>14801579</v>
      </c>
      <c r="D1759" s="33" t="s">
        <v>337</v>
      </c>
      <c r="E1759" s="33" t="s">
        <v>43</v>
      </c>
      <c r="F1759" s="33" t="s">
        <v>38</v>
      </c>
      <c r="G1759" s="33" t="s">
        <v>53</v>
      </c>
      <c r="H1759" s="34">
        <v>6000000</v>
      </c>
      <c r="I1759" s="34">
        <v>1000000</v>
      </c>
      <c r="J1759" s="35">
        <f>VLOOKUP(C1759,[1]Hoja1!$C$4:$E$2840,3,0)</f>
        <v>44987.375868055555</v>
      </c>
      <c r="K1759" s="36" t="s">
        <v>54</v>
      </c>
      <c r="L1759" s="16" t="e">
        <f>VLOOKUP(C1759,ACTAS!$D:$L,9,FALSE)</f>
        <v>#N/A</v>
      </c>
    </row>
    <row r="1760" spans="1:12" s="37" customFormat="1" hidden="1">
      <c r="A1760" s="32">
        <v>139</v>
      </c>
      <c r="B1760" s="33" t="s">
        <v>338</v>
      </c>
      <c r="C1760" s="33">
        <v>15879235</v>
      </c>
      <c r="D1760" s="33" t="s">
        <v>339</v>
      </c>
      <c r="E1760" s="33" t="s">
        <v>43</v>
      </c>
      <c r="F1760" s="33" t="s">
        <v>59</v>
      </c>
      <c r="G1760" s="33" t="s">
        <v>53</v>
      </c>
      <c r="H1760" s="34">
        <v>10000000</v>
      </c>
      <c r="I1760" s="34">
        <v>4000000</v>
      </c>
      <c r="J1760" s="35">
        <f>VLOOKUP(C1760,[1]Hoja1!$C$4:$E$2840,3,0)</f>
        <v>44987.399259259262</v>
      </c>
      <c r="K1760" s="36" t="s">
        <v>54</v>
      </c>
      <c r="L1760" s="16" t="e">
        <f>VLOOKUP(C1760,ACTAS!$D:$L,9,FALSE)</f>
        <v>#N/A</v>
      </c>
    </row>
    <row r="1761" spans="1:12" s="37" customFormat="1" hidden="1">
      <c r="A1761" s="32">
        <v>140</v>
      </c>
      <c r="B1761" s="33" t="s">
        <v>340</v>
      </c>
      <c r="C1761" s="33">
        <v>79615173</v>
      </c>
      <c r="D1761" s="33" t="s">
        <v>341</v>
      </c>
      <c r="E1761" s="33" t="s">
        <v>43</v>
      </c>
      <c r="F1761" s="33" t="s">
        <v>38</v>
      </c>
      <c r="G1761" s="33" t="s">
        <v>127</v>
      </c>
      <c r="H1761" s="34">
        <v>6000000</v>
      </c>
      <c r="I1761" s="34">
        <v>0</v>
      </c>
      <c r="J1761" s="35">
        <f>VLOOKUP(C1761,[1]Hoja1!$C$4:$E$2840,3,0)</f>
        <v>44987.403356481482</v>
      </c>
      <c r="K1761" s="36" t="s">
        <v>40</v>
      </c>
      <c r="L1761" s="16" t="e">
        <f>VLOOKUP(C1761,ACTAS!$D:$L,9,FALSE)</f>
        <v>#N/A</v>
      </c>
    </row>
    <row r="1762" spans="1:12" s="37" customFormat="1" hidden="1">
      <c r="A1762" s="32">
        <v>141</v>
      </c>
      <c r="B1762" s="33" t="s">
        <v>342</v>
      </c>
      <c r="C1762" s="33">
        <v>17642332</v>
      </c>
      <c r="D1762" s="33" t="s">
        <v>343</v>
      </c>
      <c r="E1762" s="33" t="s">
        <v>43</v>
      </c>
      <c r="F1762" s="33" t="s">
        <v>38</v>
      </c>
      <c r="G1762" s="33" t="s">
        <v>53</v>
      </c>
      <c r="H1762" s="34">
        <v>10000000</v>
      </c>
      <c r="I1762" s="34">
        <v>0</v>
      </c>
      <c r="J1762" s="35">
        <f>VLOOKUP(C1762,[1]Hoja1!$C$4:$E$2840,3,0)</f>
        <v>44987.406180555554</v>
      </c>
      <c r="K1762" s="36" t="s">
        <v>45</v>
      </c>
      <c r="L1762" s="16" t="e">
        <f>VLOOKUP(C1762,ACTAS!$D:$L,9,FALSE)</f>
        <v>#N/A</v>
      </c>
    </row>
    <row r="1763" spans="1:12" s="37" customFormat="1" hidden="1">
      <c r="A1763" s="32">
        <v>142</v>
      </c>
      <c r="B1763" s="33" t="s">
        <v>344</v>
      </c>
      <c r="C1763" s="33">
        <v>1101815257</v>
      </c>
      <c r="D1763" s="33" t="s">
        <v>345</v>
      </c>
      <c r="E1763" s="33" t="s">
        <v>43</v>
      </c>
      <c r="F1763" s="33" t="s">
        <v>73</v>
      </c>
      <c r="G1763" s="33" t="s">
        <v>53</v>
      </c>
      <c r="H1763" s="34">
        <v>3000000</v>
      </c>
      <c r="I1763" s="34">
        <v>0</v>
      </c>
      <c r="J1763" s="35">
        <f>VLOOKUP(C1763,[1]Hoja1!$C$4:$E$2840,3,0)</f>
        <v>44987.432847222219</v>
      </c>
      <c r="K1763" s="36" t="s">
        <v>54</v>
      </c>
      <c r="L1763" s="16" t="e">
        <f>VLOOKUP(C1763,ACTAS!$D:$L,9,FALSE)</f>
        <v>#N/A</v>
      </c>
    </row>
    <row r="1764" spans="1:12" s="37" customFormat="1" ht="24" hidden="1">
      <c r="A1764" s="32">
        <v>143</v>
      </c>
      <c r="B1764" s="33" t="s">
        <v>346</v>
      </c>
      <c r="C1764" s="33">
        <v>1072495355</v>
      </c>
      <c r="D1764" s="33" t="s">
        <v>347</v>
      </c>
      <c r="E1764" s="33" t="s">
        <v>43</v>
      </c>
      <c r="F1764" s="33" t="s">
        <v>59</v>
      </c>
      <c r="G1764" s="33" t="s">
        <v>49</v>
      </c>
      <c r="H1764" s="34">
        <v>75000000</v>
      </c>
      <c r="I1764" s="34">
        <v>0</v>
      </c>
      <c r="J1764" s="35">
        <f>VLOOKUP(C1764,[1]Hoja1!$C$4:$E$2840,3,0)</f>
        <v>44987.437974537039</v>
      </c>
      <c r="K1764" s="36" t="s">
        <v>54</v>
      </c>
      <c r="L1764" s="16" t="e">
        <f>VLOOKUP(C1764,ACTAS!$D:$L,9,FALSE)</f>
        <v>#N/A</v>
      </c>
    </row>
    <row r="1765" spans="1:12" s="37" customFormat="1" ht="24" hidden="1">
      <c r="A1765" s="32">
        <v>144</v>
      </c>
      <c r="B1765" s="33" t="s">
        <v>348</v>
      </c>
      <c r="C1765" s="33">
        <v>22117858</v>
      </c>
      <c r="D1765" s="33" t="s">
        <v>349</v>
      </c>
      <c r="E1765" s="33" t="s">
        <v>43</v>
      </c>
      <c r="F1765" s="33" t="s">
        <v>52</v>
      </c>
      <c r="G1765" s="33" t="s">
        <v>49</v>
      </c>
      <c r="H1765" s="34">
        <v>80000000</v>
      </c>
      <c r="I1765" s="34">
        <v>0</v>
      </c>
      <c r="J1765" s="35">
        <f>VLOOKUP(C1765,[1]Hoja1!$C$4:$E$2840,3,0)</f>
        <v>44987.446875000001</v>
      </c>
      <c r="K1765" s="36" t="s">
        <v>54</v>
      </c>
      <c r="L1765" s="16" t="e">
        <f>VLOOKUP(C1765,ACTAS!$D:$L,9,FALSE)</f>
        <v>#N/A</v>
      </c>
    </row>
    <row r="1766" spans="1:12" s="37" customFormat="1" hidden="1">
      <c r="A1766" s="32">
        <v>145</v>
      </c>
      <c r="B1766" s="33" t="s">
        <v>350</v>
      </c>
      <c r="C1766" s="33">
        <v>1090376194</v>
      </c>
      <c r="D1766" s="33" t="s">
        <v>351</v>
      </c>
      <c r="E1766" s="33" t="s">
        <v>43</v>
      </c>
      <c r="F1766" s="33" t="s">
        <v>59</v>
      </c>
      <c r="G1766" s="33" t="s">
        <v>44</v>
      </c>
      <c r="H1766" s="34">
        <v>90000000</v>
      </c>
      <c r="I1766" s="34">
        <v>0</v>
      </c>
      <c r="J1766" s="35">
        <f>VLOOKUP(C1766,[1]Hoja1!$C$4:$E$2840,3,0)</f>
        <v>44987.452430555553</v>
      </c>
      <c r="K1766" s="36" t="s">
        <v>54</v>
      </c>
      <c r="L1766" s="16" t="e">
        <f>VLOOKUP(C1766,ACTAS!$D:$L,9,FALSE)</f>
        <v>#N/A</v>
      </c>
    </row>
    <row r="1767" spans="1:12" s="37" customFormat="1" hidden="1">
      <c r="A1767" s="32">
        <v>146</v>
      </c>
      <c r="B1767" s="33" t="s">
        <v>352</v>
      </c>
      <c r="C1767" s="33">
        <v>4252200</v>
      </c>
      <c r="D1767" s="33" t="s">
        <v>353</v>
      </c>
      <c r="E1767" s="33" t="s">
        <v>43</v>
      </c>
      <c r="F1767" s="33" t="s">
        <v>59</v>
      </c>
      <c r="G1767" s="33" t="s">
        <v>44</v>
      </c>
      <c r="H1767" s="34">
        <v>68000000</v>
      </c>
      <c r="I1767" s="34">
        <v>0</v>
      </c>
      <c r="J1767" s="35">
        <f>VLOOKUP(C1767,[1]Hoja1!$C$4:$E$2840,3,0)</f>
        <v>44987.456180555557</v>
      </c>
      <c r="K1767" s="36" t="s">
        <v>40</v>
      </c>
      <c r="L1767" s="16" t="e">
        <f>VLOOKUP(C1767,ACTAS!$D:$L,9,FALSE)</f>
        <v>#N/A</v>
      </c>
    </row>
    <row r="1768" spans="1:12" s="37" customFormat="1" hidden="1">
      <c r="A1768" s="32">
        <v>147</v>
      </c>
      <c r="B1768" s="33" t="s">
        <v>354</v>
      </c>
      <c r="C1768" s="33">
        <v>1113658340</v>
      </c>
      <c r="D1768" s="33" t="s">
        <v>355</v>
      </c>
      <c r="E1768" s="33" t="s">
        <v>43</v>
      </c>
      <c r="F1768" s="33" t="s">
        <v>59</v>
      </c>
      <c r="G1768" s="33" t="s">
        <v>44</v>
      </c>
      <c r="H1768" s="34">
        <v>29000000</v>
      </c>
      <c r="I1768" s="34">
        <v>0</v>
      </c>
      <c r="J1768" s="35">
        <f>VLOOKUP(C1768,[1]Hoja1!$C$4:$E$2840,3,0)</f>
        <v>44987.458460648151</v>
      </c>
      <c r="K1768" s="36" t="s">
        <v>54</v>
      </c>
      <c r="L1768" s="16" t="e">
        <f>VLOOKUP(C1768,ACTAS!$D:$L,9,FALSE)</f>
        <v>#N/A</v>
      </c>
    </row>
    <row r="1769" spans="1:12" s="37" customFormat="1" hidden="1">
      <c r="A1769" s="32">
        <v>148</v>
      </c>
      <c r="B1769" s="33" t="s">
        <v>356</v>
      </c>
      <c r="C1769" s="33">
        <v>1121835943</v>
      </c>
      <c r="D1769" s="33" t="s">
        <v>357</v>
      </c>
      <c r="E1769" s="33" t="s">
        <v>43</v>
      </c>
      <c r="F1769" s="33" t="s">
        <v>38</v>
      </c>
      <c r="G1769" s="33" t="s">
        <v>53</v>
      </c>
      <c r="H1769" s="34">
        <v>7000000</v>
      </c>
      <c r="I1769" s="34">
        <v>0</v>
      </c>
      <c r="J1769" s="35">
        <f>VLOOKUP(C1769,[1]Hoja1!$C$4:$E$2840,3,0)</f>
        <v>44987.474444444444</v>
      </c>
      <c r="K1769" s="36" t="s">
        <v>54</v>
      </c>
      <c r="L1769" s="16" t="e">
        <f>VLOOKUP(C1769,ACTAS!$D:$L,9,FALSE)</f>
        <v>#N/A</v>
      </c>
    </row>
    <row r="1770" spans="1:12" s="37" customFormat="1" hidden="1">
      <c r="A1770" s="32">
        <v>149</v>
      </c>
      <c r="B1770" s="33" t="s">
        <v>358</v>
      </c>
      <c r="C1770" s="33">
        <v>11105364</v>
      </c>
      <c r="D1770" s="33" t="s">
        <v>359</v>
      </c>
      <c r="E1770" s="33" t="s">
        <v>43</v>
      </c>
      <c r="F1770" s="33" t="s">
        <v>52</v>
      </c>
      <c r="G1770" s="33" t="s">
        <v>53</v>
      </c>
      <c r="H1770" s="34">
        <v>1500000</v>
      </c>
      <c r="I1770" s="34">
        <v>1500000</v>
      </c>
      <c r="J1770" s="35">
        <f>VLOOKUP(C1770,[1]Hoja1!$C$4:$E$2840,3,0)</f>
        <v>44987.477835648147</v>
      </c>
      <c r="K1770" s="36" t="s">
        <v>54</v>
      </c>
      <c r="L1770" s="16" t="e">
        <f>VLOOKUP(C1770,ACTAS!$D:$L,9,FALSE)</f>
        <v>#N/A</v>
      </c>
    </row>
    <row r="1771" spans="1:12" s="37" customFormat="1" hidden="1">
      <c r="A1771" s="32">
        <v>150</v>
      </c>
      <c r="B1771" s="33" t="s">
        <v>360</v>
      </c>
      <c r="C1771" s="33">
        <v>86079565</v>
      </c>
      <c r="D1771" s="33" t="s">
        <v>361</v>
      </c>
      <c r="E1771" s="33" t="s">
        <v>43</v>
      </c>
      <c r="F1771" s="33" t="s">
        <v>38</v>
      </c>
      <c r="G1771" s="33" t="s">
        <v>44</v>
      </c>
      <c r="H1771" s="34">
        <v>12000000</v>
      </c>
      <c r="I1771" s="34">
        <v>0</v>
      </c>
      <c r="J1771" s="35">
        <f>VLOOKUP(C1771,[1]Hoja1!$C$4:$E$2840,3,0)</f>
        <v>44987.479895833334</v>
      </c>
      <c r="K1771" s="36" t="s">
        <v>54</v>
      </c>
      <c r="L1771" s="16" t="e">
        <f>VLOOKUP(C1771,ACTAS!$D:$L,9,FALSE)</f>
        <v>#N/A</v>
      </c>
    </row>
    <row r="1772" spans="1:12" s="37" customFormat="1" hidden="1">
      <c r="A1772" s="32">
        <v>151</v>
      </c>
      <c r="B1772" s="33" t="s">
        <v>362</v>
      </c>
      <c r="C1772" s="33">
        <v>1033743295</v>
      </c>
      <c r="D1772" s="33" t="s">
        <v>363</v>
      </c>
      <c r="E1772" s="33" t="s">
        <v>43</v>
      </c>
      <c r="F1772" s="33" t="s">
        <v>52</v>
      </c>
      <c r="G1772" s="33" t="s">
        <v>53</v>
      </c>
      <c r="H1772" s="34">
        <v>10000000</v>
      </c>
      <c r="I1772" s="34">
        <v>0</v>
      </c>
      <c r="J1772" s="35">
        <f>VLOOKUP(C1772,[1]Hoja1!$C$4:$E$2840,3,0)</f>
        <v>44987.483368055553</v>
      </c>
      <c r="K1772" s="36" t="s">
        <v>54</v>
      </c>
      <c r="L1772" s="16" t="e">
        <f>VLOOKUP(C1772,ACTAS!$D:$L,9,FALSE)</f>
        <v>#N/A</v>
      </c>
    </row>
    <row r="1773" spans="1:12" s="37" customFormat="1" hidden="1">
      <c r="A1773" s="32">
        <v>152</v>
      </c>
      <c r="B1773" s="33" t="s">
        <v>364</v>
      </c>
      <c r="C1773" s="33">
        <v>13278171</v>
      </c>
      <c r="D1773" s="33" t="s">
        <v>365</v>
      </c>
      <c r="E1773" s="33" t="s">
        <v>43</v>
      </c>
      <c r="F1773" s="33" t="s">
        <v>38</v>
      </c>
      <c r="G1773" s="33" t="s">
        <v>53</v>
      </c>
      <c r="H1773" s="34">
        <v>10000000</v>
      </c>
      <c r="I1773" s="34">
        <v>0</v>
      </c>
      <c r="J1773" s="35">
        <f>VLOOKUP(C1773,[1]Hoja1!$C$4:$E$2840,3,0)</f>
        <v>44987.483842592592</v>
      </c>
      <c r="K1773" s="36" t="s">
        <v>54</v>
      </c>
      <c r="L1773" s="16" t="e">
        <f>VLOOKUP(C1773,ACTAS!$D:$L,9,FALSE)</f>
        <v>#N/A</v>
      </c>
    </row>
    <row r="1774" spans="1:12" s="37" customFormat="1" hidden="1">
      <c r="A1774" s="32">
        <v>153</v>
      </c>
      <c r="B1774" s="33" t="s">
        <v>366</v>
      </c>
      <c r="C1774" s="33">
        <v>1022993555</v>
      </c>
      <c r="D1774" s="33" t="s">
        <v>367</v>
      </c>
      <c r="E1774" s="33" t="s">
        <v>43</v>
      </c>
      <c r="F1774" s="33" t="s">
        <v>38</v>
      </c>
      <c r="G1774" s="33" t="s">
        <v>53</v>
      </c>
      <c r="H1774" s="34">
        <v>4000000</v>
      </c>
      <c r="I1774" s="34">
        <v>0</v>
      </c>
      <c r="J1774" s="35">
        <f>VLOOKUP(C1774,[1]Hoja1!$C$4:$E$2840,3,0)</f>
        <v>44987.487847222219</v>
      </c>
      <c r="K1774" s="36" t="s">
        <v>54</v>
      </c>
      <c r="L1774" s="16" t="e">
        <f>VLOOKUP(C1774,ACTAS!$D:$L,9,FALSE)</f>
        <v>#N/A</v>
      </c>
    </row>
    <row r="1775" spans="1:12" s="37" customFormat="1" hidden="1">
      <c r="A1775" s="32">
        <v>154</v>
      </c>
      <c r="B1775" s="33" t="s">
        <v>368</v>
      </c>
      <c r="C1775" s="33">
        <v>1069724217</v>
      </c>
      <c r="D1775" s="33" t="s">
        <v>369</v>
      </c>
      <c r="E1775" s="33" t="s">
        <v>43</v>
      </c>
      <c r="F1775" s="33" t="s">
        <v>38</v>
      </c>
      <c r="G1775" s="33" t="s">
        <v>44</v>
      </c>
      <c r="H1775" s="34">
        <v>75000000</v>
      </c>
      <c r="I1775" s="34">
        <v>0</v>
      </c>
      <c r="J1775" s="35">
        <f>VLOOKUP(C1775,[1]Hoja1!$C$4:$E$2840,3,0)</f>
        <v>44987.488020833334</v>
      </c>
      <c r="K1775" s="36" t="s">
        <v>54</v>
      </c>
      <c r="L1775" s="16">
        <f>VLOOKUP(C1775,ACTAS!$D:$L,9,FALSE)</f>
        <v>3</v>
      </c>
    </row>
    <row r="1776" spans="1:12" s="37" customFormat="1" ht="24" hidden="1">
      <c r="A1776" s="32">
        <v>155</v>
      </c>
      <c r="B1776" s="33" t="s">
        <v>370</v>
      </c>
      <c r="C1776" s="33">
        <v>10179456</v>
      </c>
      <c r="D1776" s="33" t="s">
        <v>371</v>
      </c>
      <c r="E1776" s="33" t="s">
        <v>43</v>
      </c>
      <c r="F1776" s="33" t="s">
        <v>38</v>
      </c>
      <c r="G1776" s="33" t="s">
        <v>49</v>
      </c>
      <c r="H1776" s="34">
        <v>50000000</v>
      </c>
      <c r="I1776" s="34">
        <v>0</v>
      </c>
      <c r="J1776" s="35">
        <f>VLOOKUP(C1776,[1]Hoja1!$C$4:$E$2840,3,0)</f>
        <v>44987.489930555559</v>
      </c>
      <c r="K1776" s="36" t="s">
        <v>54</v>
      </c>
      <c r="L1776" s="16" t="e">
        <f>VLOOKUP(C1776,ACTAS!$D:$L,9,FALSE)</f>
        <v>#N/A</v>
      </c>
    </row>
    <row r="1777" spans="1:12" s="37" customFormat="1" hidden="1">
      <c r="A1777" s="32">
        <v>156</v>
      </c>
      <c r="B1777" s="33" t="s">
        <v>372</v>
      </c>
      <c r="C1777" s="33">
        <v>1110456746</v>
      </c>
      <c r="D1777" s="33" t="s">
        <v>373</v>
      </c>
      <c r="E1777" s="33" t="s">
        <v>43</v>
      </c>
      <c r="F1777" s="33" t="s">
        <v>59</v>
      </c>
      <c r="G1777" s="33" t="s">
        <v>44</v>
      </c>
      <c r="H1777" s="34">
        <v>36000000</v>
      </c>
      <c r="I1777" s="34">
        <v>36000000</v>
      </c>
      <c r="J1777" s="35">
        <f>VLOOKUP(C1777,[1]Hoja1!$C$4:$E$2840,3,0)</f>
        <v>44987.499895833331</v>
      </c>
      <c r="K1777" s="36" t="s">
        <v>54</v>
      </c>
      <c r="L1777" s="16" t="e">
        <f>VLOOKUP(C1777,ACTAS!$D:$L,9,FALSE)</f>
        <v>#N/A</v>
      </c>
    </row>
    <row r="1778" spans="1:12" s="37" customFormat="1" hidden="1">
      <c r="A1778" s="32">
        <v>157</v>
      </c>
      <c r="B1778" s="33" t="s">
        <v>374</v>
      </c>
      <c r="C1778" s="33">
        <v>1053824082</v>
      </c>
      <c r="D1778" s="33" t="s">
        <v>375</v>
      </c>
      <c r="E1778" s="33" t="s">
        <v>43</v>
      </c>
      <c r="F1778" s="33" t="s">
        <v>38</v>
      </c>
      <c r="G1778" s="33" t="s">
        <v>53</v>
      </c>
      <c r="H1778" s="34">
        <v>10000000</v>
      </c>
      <c r="I1778" s="34">
        <v>0</v>
      </c>
      <c r="J1778" s="35">
        <f>VLOOKUP(C1778,[1]Hoja1!$C$4:$E$2840,3,0)</f>
        <v>44987.511574074073</v>
      </c>
      <c r="K1778" s="36" t="s">
        <v>54</v>
      </c>
      <c r="L1778" s="16" t="e">
        <f>VLOOKUP(C1778,ACTAS!$D:$L,9,FALSE)</f>
        <v>#N/A</v>
      </c>
    </row>
    <row r="1779" spans="1:12" s="37" customFormat="1" ht="24" hidden="1">
      <c r="A1779" s="32">
        <v>158</v>
      </c>
      <c r="B1779" s="33" t="s">
        <v>376</v>
      </c>
      <c r="C1779" s="33">
        <v>65783758</v>
      </c>
      <c r="D1779" s="33" t="s">
        <v>377</v>
      </c>
      <c r="E1779" s="33" t="s">
        <v>43</v>
      </c>
      <c r="F1779" s="33" t="s">
        <v>59</v>
      </c>
      <c r="G1779" s="33" t="s">
        <v>49</v>
      </c>
      <c r="H1779" s="34">
        <v>150000000</v>
      </c>
      <c r="I1779" s="34">
        <v>0</v>
      </c>
      <c r="J1779" s="35">
        <f>VLOOKUP(C1779,[1]Hoja1!$C$4:$E$2840,3,0)</f>
        <v>44987.51295138889</v>
      </c>
      <c r="K1779" s="36" t="s">
        <v>54</v>
      </c>
      <c r="L1779" s="16" t="e">
        <f>VLOOKUP(C1779,ACTAS!$D:$L,9,FALSE)</f>
        <v>#N/A</v>
      </c>
    </row>
    <row r="1780" spans="1:12" s="37" customFormat="1" hidden="1">
      <c r="A1780" s="32">
        <v>159</v>
      </c>
      <c r="B1780" s="33" t="s">
        <v>378</v>
      </c>
      <c r="C1780" s="33">
        <v>1057581136</v>
      </c>
      <c r="D1780" s="33" t="s">
        <v>379</v>
      </c>
      <c r="E1780" s="33" t="s">
        <v>43</v>
      </c>
      <c r="F1780" s="33" t="s">
        <v>52</v>
      </c>
      <c r="G1780" s="33" t="s">
        <v>44</v>
      </c>
      <c r="H1780" s="34">
        <v>35000000</v>
      </c>
      <c r="I1780" s="34">
        <v>35000000</v>
      </c>
      <c r="J1780" s="35">
        <f>VLOOKUP(C1780,[1]Hoja1!$C$4:$E$2840,3,0)</f>
        <v>44987.513935185183</v>
      </c>
      <c r="K1780" s="36" t="s">
        <v>54</v>
      </c>
      <c r="L1780" s="16" t="e">
        <f>VLOOKUP(C1780,ACTAS!$D:$L,9,FALSE)</f>
        <v>#N/A</v>
      </c>
    </row>
    <row r="1781" spans="1:12" s="37" customFormat="1" hidden="1">
      <c r="A1781" s="32">
        <v>160</v>
      </c>
      <c r="B1781" s="33" t="s">
        <v>380</v>
      </c>
      <c r="C1781" s="33">
        <v>1075246279</v>
      </c>
      <c r="D1781" s="33" t="s">
        <v>381</v>
      </c>
      <c r="E1781" s="33" t="s">
        <v>43</v>
      </c>
      <c r="F1781" s="33" t="s">
        <v>38</v>
      </c>
      <c r="G1781" s="33" t="s">
        <v>44</v>
      </c>
      <c r="H1781" s="34">
        <v>50000000</v>
      </c>
      <c r="I1781" s="34">
        <v>0</v>
      </c>
      <c r="J1781" s="35">
        <f>VLOOKUP(C1781,[1]Hoja1!$C$4:$E$2840,3,0)</f>
        <v>44987.59443287037</v>
      </c>
      <c r="K1781" s="36" t="s">
        <v>54</v>
      </c>
      <c r="L1781" s="16" t="e">
        <f>VLOOKUP(C1781,ACTAS!$D:$L,9,FALSE)</f>
        <v>#N/A</v>
      </c>
    </row>
    <row r="1782" spans="1:12" s="37" customFormat="1" hidden="1">
      <c r="A1782" s="32">
        <v>161</v>
      </c>
      <c r="B1782" s="33" t="s">
        <v>382</v>
      </c>
      <c r="C1782" s="33">
        <v>1024494762</v>
      </c>
      <c r="D1782" s="33" t="s">
        <v>383</v>
      </c>
      <c r="E1782" s="33" t="s">
        <v>43</v>
      </c>
      <c r="F1782" s="33" t="s">
        <v>38</v>
      </c>
      <c r="G1782" s="33" t="s">
        <v>44</v>
      </c>
      <c r="H1782" s="34">
        <v>90000000</v>
      </c>
      <c r="I1782" s="34">
        <v>0</v>
      </c>
      <c r="J1782" s="35">
        <f>VLOOKUP(C1782,[1]Hoja1!$C$4:$E$2840,3,0)</f>
        <v>44987.598113425927</v>
      </c>
      <c r="K1782" s="36" t="s">
        <v>54</v>
      </c>
      <c r="L1782" s="16" t="e">
        <f>VLOOKUP(C1782,ACTAS!$D:$L,9,FALSE)</f>
        <v>#N/A</v>
      </c>
    </row>
    <row r="1783" spans="1:12" s="37" customFormat="1" ht="24" hidden="1">
      <c r="A1783" s="32">
        <v>162</v>
      </c>
      <c r="B1783" s="33" t="s">
        <v>384</v>
      </c>
      <c r="C1783" s="33">
        <v>80114369</v>
      </c>
      <c r="D1783" s="33" t="s">
        <v>385</v>
      </c>
      <c r="E1783" s="33" t="s">
        <v>43</v>
      </c>
      <c r="F1783" s="33" t="s">
        <v>38</v>
      </c>
      <c r="G1783" s="33" t="s">
        <v>49</v>
      </c>
      <c r="H1783" s="34">
        <v>35000000</v>
      </c>
      <c r="I1783" s="34">
        <v>0</v>
      </c>
      <c r="J1783" s="35">
        <f>VLOOKUP(C1783,[1]Hoja1!$C$4:$E$2840,3,0)</f>
        <v>44987.59883101852</v>
      </c>
      <c r="K1783" s="36" t="s">
        <v>54</v>
      </c>
      <c r="L1783" s="16" t="e">
        <f>VLOOKUP(C1783,ACTAS!$D:$L,9,FALSE)</f>
        <v>#N/A</v>
      </c>
    </row>
    <row r="1784" spans="1:12" s="37" customFormat="1" hidden="1">
      <c r="A1784" s="32">
        <v>163</v>
      </c>
      <c r="B1784" s="33" t="s">
        <v>386</v>
      </c>
      <c r="C1784" s="33">
        <v>7184755</v>
      </c>
      <c r="D1784" s="33" t="s">
        <v>387</v>
      </c>
      <c r="E1784" s="33" t="s">
        <v>43</v>
      </c>
      <c r="F1784" s="33" t="s">
        <v>38</v>
      </c>
      <c r="G1784" s="33" t="s">
        <v>44</v>
      </c>
      <c r="H1784" s="34">
        <v>56000000</v>
      </c>
      <c r="I1784" s="34">
        <v>0</v>
      </c>
      <c r="J1784" s="35">
        <f>VLOOKUP(C1784,[1]Hoja1!$C$4:$E$2840,3,0)</f>
        <v>44987.606990740744</v>
      </c>
      <c r="K1784" s="36" t="s">
        <v>54</v>
      </c>
      <c r="L1784" s="16" t="e">
        <f>VLOOKUP(C1784,ACTAS!$D:$L,9,FALSE)</f>
        <v>#N/A</v>
      </c>
    </row>
    <row r="1785" spans="1:12" s="37" customFormat="1" hidden="1">
      <c r="A1785" s="32">
        <v>164</v>
      </c>
      <c r="B1785" s="33" t="s">
        <v>388</v>
      </c>
      <c r="C1785" s="33">
        <v>1089745990</v>
      </c>
      <c r="D1785" s="33" t="s">
        <v>389</v>
      </c>
      <c r="E1785" s="33" t="s">
        <v>43</v>
      </c>
      <c r="F1785" s="33" t="s">
        <v>52</v>
      </c>
      <c r="G1785" s="33" t="s">
        <v>44</v>
      </c>
      <c r="H1785" s="34">
        <v>50000000</v>
      </c>
      <c r="I1785" s="34">
        <v>15000000</v>
      </c>
      <c r="J1785" s="35">
        <f>VLOOKUP(C1785,[1]Hoja1!$C$4:$E$2840,3,0)</f>
        <v>44987.608449074076</v>
      </c>
      <c r="K1785" s="36" t="s">
        <v>54</v>
      </c>
      <c r="L1785" s="16" t="e">
        <f>VLOOKUP(C1785,ACTAS!$D:$L,9,FALSE)</f>
        <v>#N/A</v>
      </c>
    </row>
    <row r="1786" spans="1:12" s="37" customFormat="1" hidden="1">
      <c r="A1786" s="32">
        <v>165</v>
      </c>
      <c r="B1786" s="33" t="s">
        <v>390</v>
      </c>
      <c r="C1786" s="33">
        <v>10265675</v>
      </c>
      <c r="D1786" s="33" t="s">
        <v>391</v>
      </c>
      <c r="E1786" s="33" t="s">
        <v>43</v>
      </c>
      <c r="F1786" s="33" t="s">
        <v>59</v>
      </c>
      <c r="G1786" s="33" t="s">
        <v>44</v>
      </c>
      <c r="H1786" s="34">
        <v>65000000</v>
      </c>
      <c r="I1786" s="34">
        <v>65000000</v>
      </c>
      <c r="J1786" s="35">
        <f>VLOOKUP(C1786,[1]Hoja1!$C$4:$E$2840,3,0)</f>
        <v>44987.619305555556</v>
      </c>
      <c r="K1786" s="36" t="s">
        <v>45</v>
      </c>
      <c r="L1786" s="16" t="e">
        <f>VLOOKUP(C1786,ACTAS!$D:$L,9,FALSE)</f>
        <v>#N/A</v>
      </c>
    </row>
    <row r="1787" spans="1:12" s="37" customFormat="1" hidden="1">
      <c r="A1787" s="32">
        <v>166</v>
      </c>
      <c r="B1787" s="33" t="s">
        <v>392</v>
      </c>
      <c r="C1787" s="33">
        <v>1070942342</v>
      </c>
      <c r="D1787" s="33" t="s">
        <v>393</v>
      </c>
      <c r="E1787" s="33" t="s">
        <v>43</v>
      </c>
      <c r="F1787" s="33" t="s">
        <v>62</v>
      </c>
      <c r="G1787" s="33" t="s">
        <v>53</v>
      </c>
      <c r="H1787" s="34">
        <v>10000000</v>
      </c>
      <c r="I1787" s="34">
        <v>4000000</v>
      </c>
      <c r="J1787" s="35">
        <f>VLOOKUP(C1787,[1]Hoja1!$C$4:$E$2840,3,0)</f>
        <v>44987.620347222219</v>
      </c>
      <c r="K1787" s="36" t="s">
        <v>54</v>
      </c>
      <c r="L1787" s="16">
        <f>VLOOKUP(C1787,ACTAS!$D:$L,9,FALSE)</f>
        <v>13</v>
      </c>
    </row>
    <row r="1788" spans="1:12" s="37" customFormat="1" hidden="1">
      <c r="A1788" s="32">
        <v>167</v>
      </c>
      <c r="B1788" s="33" t="s">
        <v>394</v>
      </c>
      <c r="C1788" s="33">
        <v>1030565377</v>
      </c>
      <c r="D1788" s="33" t="s">
        <v>395</v>
      </c>
      <c r="E1788" s="33" t="s">
        <v>43</v>
      </c>
      <c r="F1788" s="33" t="s">
        <v>52</v>
      </c>
      <c r="G1788" s="33" t="s">
        <v>44</v>
      </c>
      <c r="H1788" s="34">
        <v>12000000</v>
      </c>
      <c r="I1788" s="34">
        <v>12000000</v>
      </c>
      <c r="J1788" s="35">
        <f>VLOOKUP(C1788,[1]Hoja1!$C$4:$E$2840,3,0)</f>
        <v>44987.624606481484</v>
      </c>
      <c r="K1788" s="36" t="s">
        <v>54</v>
      </c>
      <c r="L1788" s="16" t="e">
        <f>VLOOKUP(C1788,ACTAS!$D:$L,9,FALSE)</f>
        <v>#N/A</v>
      </c>
    </row>
    <row r="1789" spans="1:12" s="37" customFormat="1" hidden="1">
      <c r="A1789" s="32">
        <v>168</v>
      </c>
      <c r="B1789" s="33" t="s">
        <v>396</v>
      </c>
      <c r="C1789" s="33">
        <v>1032410870</v>
      </c>
      <c r="D1789" s="33" t="s">
        <v>397</v>
      </c>
      <c r="E1789" s="33" t="s">
        <v>43</v>
      </c>
      <c r="F1789" s="33" t="s">
        <v>38</v>
      </c>
      <c r="G1789" s="33" t="s">
        <v>44</v>
      </c>
      <c r="H1789" s="34">
        <v>100000000</v>
      </c>
      <c r="I1789" s="34">
        <v>0</v>
      </c>
      <c r="J1789" s="35">
        <f>VLOOKUP(C1789,[1]Hoja1!$C$4:$E$2840,3,0)</f>
        <v>44987.629756944443</v>
      </c>
      <c r="K1789" s="36" t="s">
        <v>54</v>
      </c>
      <c r="L1789" s="16" t="e">
        <f>VLOOKUP(C1789,ACTAS!$D:$L,9,FALSE)</f>
        <v>#N/A</v>
      </c>
    </row>
    <row r="1790" spans="1:12" s="37" customFormat="1" hidden="1">
      <c r="A1790" s="32">
        <v>169</v>
      </c>
      <c r="B1790" s="33" t="s">
        <v>398</v>
      </c>
      <c r="C1790" s="33">
        <v>87510911</v>
      </c>
      <c r="D1790" s="33" t="s">
        <v>399</v>
      </c>
      <c r="E1790" s="33" t="s">
        <v>43</v>
      </c>
      <c r="F1790" s="33" t="s">
        <v>52</v>
      </c>
      <c r="G1790" s="33" t="s">
        <v>44</v>
      </c>
      <c r="H1790" s="34">
        <v>30000000</v>
      </c>
      <c r="I1790" s="34">
        <v>0</v>
      </c>
      <c r="J1790" s="35">
        <f>VLOOKUP(C1790,[1]Hoja1!$C$4:$E$2840,3,0)</f>
        <v>44987.636238425926</v>
      </c>
      <c r="K1790" s="36" t="s">
        <v>45</v>
      </c>
      <c r="L1790" s="16">
        <f>VLOOKUP(C1790,ACTAS!$D:$L,9,FALSE)</f>
        <v>8</v>
      </c>
    </row>
    <row r="1791" spans="1:12" s="37" customFormat="1" hidden="1">
      <c r="A1791" s="32">
        <v>170</v>
      </c>
      <c r="B1791" s="33" t="s">
        <v>400</v>
      </c>
      <c r="C1791" s="33">
        <v>1110473262</v>
      </c>
      <c r="D1791" s="33" t="s">
        <v>401</v>
      </c>
      <c r="E1791" s="33" t="s">
        <v>43</v>
      </c>
      <c r="F1791" s="33" t="s">
        <v>38</v>
      </c>
      <c r="G1791" s="33" t="s">
        <v>53</v>
      </c>
      <c r="H1791" s="34">
        <v>9000000</v>
      </c>
      <c r="I1791" s="34">
        <v>9000000</v>
      </c>
      <c r="J1791" s="35">
        <f>VLOOKUP(C1791,[1]Hoja1!$C$4:$E$2840,3,0)</f>
        <v>44987.637025462966</v>
      </c>
      <c r="K1791" s="36" t="s">
        <v>54</v>
      </c>
      <c r="L1791" s="16" t="e">
        <f>VLOOKUP(C1791,ACTAS!$D:$L,9,FALSE)</f>
        <v>#N/A</v>
      </c>
    </row>
    <row r="1792" spans="1:12" s="37" customFormat="1" hidden="1">
      <c r="A1792" s="32">
        <v>171</v>
      </c>
      <c r="B1792" s="33" t="s">
        <v>402</v>
      </c>
      <c r="C1792" s="33">
        <v>1036945989</v>
      </c>
      <c r="D1792" s="33" t="s">
        <v>403</v>
      </c>
      <c r="E1792" s="33" t="s">
        <v>43</v>
      </c>
      <c r="F1792" s="33" t="s">
        <v>62</v>
      </c>
      <c r="G1792" s="33" t="s">
        <v>53</v>
      </c>
      <c r="H1792" s="34">
        <v>3000000</v>
      </c>
      <c r="I1792" s="34">
        <v>3000000</v>
      </c>
      <c r="J1792" s="35">
        <f>VLOOKUP(C1792,[1]Hoja1!$C$4:$E$2840,3,0)</f>
        <v>44987.65415509259</v>
      </c>
      <c r="K1792" s="36" t="s">
        <v>54</v>
      </c>
      <c r="L1792" s="16" t="e">
        <f>VLOOKUP(C1792,ACTAS!$D:$L,9,FALSE)</f>
        <v>#N/A</v>
      </c>
    </row>
    <row r="1793" spans="1:12" s="37" customFormat="1" hidden="1">
      <c r="A1793" s="32">
        <v>172</v>
      </c>
      <c r="B1793" s="33" t="s">
        <v>404</v>
      </c>
      <c r="C1793" s="33">
        <v>1022338818</v>
      </c>
      <c r="D1793" s="33" t="s">
        <v>405</v>
      </c>
      <c r="E1793" s="33" t="s">
        <v>43</v>
      </c>
      <c r="F1793" s="33" t="s">
        <v>59</v>
      </c>
      <c r="G1793" s="33" t="s">
        <v>44</v>
      </c>
      <c r="H1793" s="34">
        <v>70000000</v>
      </c>
      <c r="I1793" s="34">
        <v>0</v>
      </c>
      <c r="J1793" s="35">
        <f>VLOOKUP(C1793,[1]Hoja1!$C$4:$E$2840,3,0)</f>
        <v>44987.66642361111</v>
      </c>
      <c r="K1793" s="36" t="s">
        <v>54</v>
      </c>
      <c r="L1793" s="16">
        <f>VLOOKUP(C1793,ACTAS!$D:$L,9,FALSE)</f>
        <v>9</v>
      </c>
    </row>
    <row r="1794" spans="1:12" s="37" customFormat="1" hidden="1">
      <c r="A1794" s="32">
        <v>173</v>
      </c>
      <c r="B1794" s="33" t="s">
        <v>406</v>
      </c>
      <c r="C1794" s="33">
        <v>1057785320</v>
      </c>
      <c r="D1794" s="33" t="s">
        <v>407</v>
      </c>
      <c r="E1794" s="33" t="s">
        <v>43</v>
      </c>
      <c r="F1794" s="33" t="s">
        <v>38</v>
      </c>
      <c r="G1794" s="33" t="s">
        <v>44</v>
      </c>
      <c r="H1794" s="34">
        <v>70000000</v>
      </c>
      <c r="I1794" s="34">
        <v>0</v>
      </c>
      <c r="J1794" s="35">
        <f>VLOOKUP(C1794,[1]Hoja1!$C$4:$E$2840,3,0)</f>
        <v>44987.671631944446</v>
      </c>
      <c r="K1794" s="36" t="s">
        <v>54</v>
      </c>
      <c r="L1794" s="16" t="e">
        <f>VLOOKUP(C1794,ACTAS!$D:$L,9,FALSE)</f>
        <v>#N/A</v>
      </c>
    </row>
    <row r="1795" spans="1:12" s="37" customFormat="1" hidden="1">
      <c r="A1795" s="32">
        <v>174</v>
      </c>
      <c r="B1795" s="33" t="s">
        <v>408</v>
      </c>
      <c r="C1795" s="33">
        <v>1014190315</v>
      </c>
      <c r="D1795" s="33" t="s">
        <v>409</v>
      </c>
      <c r="E1795" s="33" t="s">
        <v>43</v>
      </c>
      <c r="F1795" s="33" t="s">
        <v>52</v>
      </c>
      <c r="G1795" s="33" t="s">
        <v>44</v>
      </c>
      <c r="H1795" s="34">
        <v>45000000</v>
      </c>
      <c r="I1795" s="34">
        <v>6000000</v>
      </c>
      <c r="J1795" s="35">
        <f>VLOOKUP(C1795,[1]Hoja1!$C$4:$E$2840,3,0)</f>
        <v>44987.682164351849</v>
      </c>
      <c r="K1795" s="36" t="s">
        <v>54</v>
      </c>
      <c r="L1795" s="16" t="e">
        <f>VLOOKUP(C1795,ACTAS!$D:$L,9,FALSE)</f>
        <v>#N/A</v>
      </c>
    </row>
    <row r="1796" spans="1:12" s="37" customFormat="1" hidden="1">
      <c r="A1796" s="32">
        <v>175</v>
      </c>
      <c r="B1796" s="33" t="s">
        <v>410</v>
      </c>
      <c r="C1796" s="33">
        <v>1088317138</v>
      </c>
      <c r="D1796" s="33" t="s">
        <v>411</v>
      </c>
      <c r="E1796" s="33" t="s">
        <v>43</v>
      </c>
      <c r="F1796" s="33" t="s">
        <v>59</v>
      </c>
      <c r="G1796" s="33" t="s">
        <v>44</v>
      </c>
      <c r="H1796" s="34">
        <v>50000000</v>
      </c>
      <c r="I1796" s="34">
        <v>0</v>
      </c>
      <c r="J1796" s="35">
        <f>VLOOKUP(C1796,[1]Hoja1!$C$4:$E$2840,3,0)</f>
        <v>44987.682592592595</v>
      </c>
      <c r="K1796" s="36" t="s">
        <v>54</v>
      </c>
      <c r="L1796" s="16">
        <f>VLOOKUP(C1796,ACTAS!$D:$L,9,FALSE)</f>
        <v>8</v>
      </c>
    </row>
    <row r="1797" spans="1:12" s="37" customFormat="1" hidden="1">
      <c r="A1797" s="32">
        <v>176</v>
      </c>
      <c r="B1797" s="33" t="s">
        <v>412</v>
      </c>
      <c r="C1797" s="33">
        <v>1052391580</v>
      </c>
      <c r="D1797" s="33" t="s">
        <v>413</v>
      </c>
      <c r="E1797" s="33" t="s">
        <v>43</v>
      </c>
      <c r="F1797" s="33" t="s">
        <v>59</v>
      </c>
      <c r="G1797" s="33" t="s">
        <v>53</v>
      </c>
      <c r="H1797" s="34">
        <v>10000000</v>
      </c>
      <c r="I1797" s="34">
        <v>0</v>
      </c>
      <c r="J1797" s="35">
        <f>VLOOKUP(C1797,[1]Hoja1!$C$4:$E$2840,3,0)</f>
        <v>44987.686365740738</v>
      </c>
      <c r="K1797" s="36" t="s">
        <v>54</v>
      </c>
      <c r="L1797" s="16">
        <f>VLOOKUP(C1797,ACTAS!$D:$L,9,FALSE)</f>
        <v>12</v>
      </c>
    </row>
    <row r="1798" spans="1:12" s="37" customFormat="1" hidden="1">
      <c r="A1798" s="32">
        <v>177</v>
      </c>
      <c r="B1798" s="33" t="s">
        <v>414</v>
      </c>
      <c r="C1798" s="33">
        <v>1090512094</v>
      </c>
      <c r="D1798" s="33" t="s">
        <v>415</v>
      </c>
      <c r="E1798" s="33" t="s">
        <v>43</v>
      </c>
      <c r="F1798" s="33" t="s">
        <v>38</v>
      </c>
      <c r="G1798" s="33" t="s">
        <v>53</v>
      </c>
      <c r="H1798" s="34">
        <v>8000000</v>
      </c>
      <c r="I1798" s="34">
        <v>6000000</v>
      </c>
      <c r="J1798" s="35">
        <f>VLOOKUP(C1798,[1]Hoja1!$C$4:$E$2840,3,0)</f>
        <v>44987.693078703705</v>
      </c>
      <c r="K1798" s="36" t="s">
        <v>54</v>
      </c>
      <c r="L1798" s="16" t="e">
        <f>VLOOKUP(C1798,ACTAS!$D:$L,9,FALSE)</f>
        <v>#N/A</v>
      </c>
    </row>
    <row r="1799" spans="1:12" s="37" customFormat="1" hidden="1">
      <c r="A1799" s="32">
        <v>178</v>
      </c>
      <c r="B1799" s="33" t="s">
        <v>416</v>
      </c>
      <c r="C1799" s="33">
        <v>1069492622</v>
      </c>
      <c r="D1799" s="33" t="s">
        <v>417</v>
      </c>
      <c r="E1799" s="33" t="s">
        <v>43</v>
      </c>
      <c r="F1799" s="33" t="s">
        <v>38</v>
      </c>
      <c r="G1799" s="33" t="s">
        <v>44</v>
      </c>
      <c r="H1799" s="34">
        <v>50000000</v>
      </c>
      <c r="I1799" s="34">
        <v>0</v>
      </c>
      <c r="J1799" s="35">
        <f>VLOOKUP(C1799,[1]Hoja1!$C$4:$E$2840,3,0)</f>
        <v>44987.695590277777</v>
      </c>
      <c r="K1799" s="36" t="s">
        <v>54</v>
      </c>
      <c r="L1799" s="16" t="e">
        <f>VLOOKUP(C1799,ACTAS!$D:$L,9,FALSE)</f>
        <v>#N/A</v>
      </c>
    </row>
    <row r="1800" spans="1:12" s="37" customFormat="1" hidden="1">
      <c r="A1800" s="32">
        <v>179</v>
      </c>
      <c r="B1800" s="33" t="s">
        <v>418</v>
      </c>
      <c r="C1800" s="33">
        <v>1001444296</v>
      </c>
      <c r="D1800" s="33" t="s">
        <v>419</v>
      </c>
      <c r="E1800" s="33" t="s">
        <v>43</v>
      </c>
      <c r="F1800" s="33" t="s">
        <v>52</v>
      </c>
      <c r="G1800" s="33" t="s">
        <v>53</v>
      </c>
      <c r="H1800" s="34">
        <v>10000000</v>
      </c>
      <c r="I1800" s="34">
        <v>10000000</v>
      </c>
      <c r="J1800" s="35">
        <f>VLOOKUP(C1800,[1]Hoja1!$C$4:$E$2840,3,0)</f>
        <v>44987.698078703703</v>
      </c>
      <c r="K1800" s="36" t="s">
        <v>54</v>
      </c>
      <c r="L1800" s="16" t="e">
        <f>VLOOKUP(C1800,ACTAS!$D:$L,9,FALSE)</f>
        <v>#N/A</v>
      </c>
    </row>
    <row r="1801" spans="1:12" s="37" customFormat="1" hidden="1">
      <c r="A1801" s="32">
        <v>180</v>
      </c>
      <c r="B1801" s="33" t="s">
        <v>420</v>
      </c>
      <c r="C1801" s="33">
        <v>1061371080</v>
      </c>
      <c r="D1801" s="33" t="s">
        <v>421</v>
      </c>
      <c r="E1801" s="33" t="s">
        <v>43</v>
      </c>
      <c r="F1801" s="33" t="s">
        <v>38</v>
      </c>
      <c r="G1801" s="33" t="s">
        <v>53</v>
      </c>
      <c r="H1801" s="34">
        <v>6000000</v>
      </c>
      <c r="I1801" s="34">
        <v>600000</v>
      </c>
      <c r="J1801" s="35">
        <f>VLOOKUP(C1801,[1]Hoja1!$C$4:$E$2840,3,0)</f>
        <v>44987.699641203704</v>
      </c>
      <c r="K1801" s="36" t="s">
        <v>54</v>
      </c>
      <c r="L1801" s="16" t="e">
        <f>VLOOKUP(C1801,ACTAS!$D:$L,9,FALSE)</f>
        <v>#N/A</v>
      </c>
    </row>
    <row r="1802" spans="1:12" s="37" customFormat="1" hidden="1">
      <c r="A1802" s="32">
        <v>181</v>
      </c>
      <c r="B1802" s="33" t="s">
        <v>422</v>
      </c>
      <c r="C1802" s="33">
        <v>1094552065</v>
      </c>
      <c r="D1802" s="33" t="s">
        <v>423</v>
      </c>
      <c r="E1802" s="33" t="s">
        <v>43</v>
      </c>
      <c r="F1802" s="33" t="s">
        <v>38</v>
      </c>
      <c r="G1802" s="33" t="s">
        <v>44</v>
      </c>
      <c r="H1802" s="34">
        <v>80000000</v>
      </c>
      <c r="I1802" s="34">
        <v>0</v>
      </c>
      <c r="J1802" s="35">
        <f>VLOOKUP(C1802,[1]Hoja1!$C$4:$E$2840,3,0)</f>
        <v>44987.703159722223</v>
      </c>
      <c r="K1802" s="36" t="s">
        <v>54</v>
      </c>
      <c r="L1802" s="16" t="e">
        <f>VLOOKUP(C1802,ACTAS!$D:$L,9,FALSE)</f>
        <v>#N/A</v>
      </c>
    </row>
    <row r="1803" spans="1:12" s="37" customFormat="1" hidden="1">
      <c r="A1803" s="32">
        <v>182</v>
      </c>
      <c r="B1803" s="33" t="s">
        <v>424</v>
      </c>
      <c r="C1803" s="33">
        <v>1022341917</v>
      </c>
      <c r="D1803" s="33" t="s">
        <v>425</v>
      </c>
      <c r="E1803" s="33" t="s">
        <v>43</v>
      </c>
      <c r="F1803" s="33" t="s">
        <v>38</v>
      </c>
      <c r="G1803" s="33" t="s">
        <v>44</v>
      </c>
      <c r="H1803" s="34">
        <v>23000000</v>
      </c>
      <c r="I1803" s="34">
        <v>0</v>
      </c>
      <c r="J1803" s="35">
        <f>VLOOKUP(C1803,[1]Hoja1!$C$4:$E$2840,3,0)</f>
        <v>44987.718449074076</v>
      </c>
      <c r="K1803" s="36" t="s">
        <v>54</v>
      </c>
      <c r="L1803" s="16" t="e">
        <f>VLOOKUP(C1803,ACTAS!$D:$L,9,FALSE)</f>
        <v>#N/A</v>
      </c>
    </row>
    <row r="1804" spans="1:12" s="37" customFormat="1" ht="24" hidden="1">
      <c r="A1804" s="32">
        <v>183</v>
      </c>
      <c r="B1804" s="33" t="s">
        <v>426</v>
      </c>
      <c r="C1804" s="33">
        <v>39633139</v>
      </c>
      <c r="D1804" s="33" t="s">
        <v>427</v>
      </c>
      <c r="E1804" s="33" t="s">
        <v>43</v>
      </c>
      <c r="F1804" s="33" t="s">
        <v>59</v>
      </c>
      <c r="G1804" s="33" t="s">
        <v>44</v>
      </c>
      <c r="H1804" s="34">
        <v>40000000</v>
      </c>
      <c r="I1804" s="34">
        <v>22000000</v>
      </c>
      <c r="J1804" s="35">
        <f>VLOOKUP(C1804,[1]Hoja1!$C$4:$E$2840,3,0)</f>
        <v>44987.720393518517</v>
      </c>
      <c r="K1804" s="36" t="s">
        <v>84</v>
      </c>
      <c r="L1804" s="16" t="e">
        <f>VLOOKUP(C1804,ACTAS!$D:$L,9,FALSE)</f>
        <v>#N/A</v>
      </c>
    </row>
    <row r="1805" spans="1:12" s="37" customFormat="1" hidden="1">
      <c r="A1805" s="32">
        <v>184</v>
      </c>
      <c r="B1805" s="33" t="s">
        <v>428</v>
      </c>
      <c r="C1805" s="33">
        <v>9847048</v>
      </c>
      <c r="D1805" s="33" t="s">
        <v>429</v>
      </c>
      <c r="E1805" s="33" t="s">
        <v>43</v>
      </c>
      <c r="F1805" s="33" t="s">
        <v>59</v>
      </c>
      <c r="G1805" s="33" t="s">
        <v>44</v>
      </c>
      <c r="H1805" s="34">
        <v>120000000</v>
      </c>
      <c r="I1805" s="34">
        <v>0</v>
      </c>
      <c r="J1805" s="35">
        <f>VLOOKUP(C1805,[1]Hoja1!$C$4:$E$2840,3,0)</f>
        <v>44987.721296296295</v>
      </c>
      <c r="K1805" s="36" t="s">
        <v>54</v>
      </c>
      <c r="L1805" s="16" t="e">
        <f>VLOOKUP(C1805,ACTAS!$D:$L,9,FALSE)</f>
        <v>#N/A</v>
      </c>
    </row>
    <row r="1806" spans="1:12" s="37" customFormat="1" ht="24" hidden="1">
      <c r="A1806" s="32">
        <v>185</v>
      </c>
      <c r="B1806" s="33" t="s">
        <v>430</v>
      </c>
      <c r="C1806" s="33">
        <v>93132891</v>
      </c>
      <c r="D1806" s="33" t="s">
        <v>431</v>
      </c>
      <c r="E1806" s="33" t="s">
        <v>43</v>
      </c>
      <c r="F1806" s="33" t="s">
        <v>48</v>
      </c>
      <c r="G1806" s="33" t="s">
        <v>49</v>
      </c>
      <c r="H1806" s="34">
        <v>80000000</v>
      </c>
      <c r="I1806" s="34">
        <v>0</v>
      </c>
      <c r="J1806" s="35">
        <f>VLOOKUP(C1806,[1]Hoja1!$C$4:$E$2840,3,0)</f>
        <v>44987.755347222221</v>
      </c>
      <c r="K1806" s="36" t="s">
        <v>54</v>
      </c>
      <c r="L1806" s="16" t="e">
        <f>VLOOKUP(C1806,ACTAS!$D:$L,9,FALSE)</f>
        <v>#N/A</v>
      </c>
    </row>
    <row r="1807" spans="1:12" s="37" customFormat="1" ht="24" hidden="1">
      <c r="A1807" s="32">
        <v>186</v>
      </c>
      <c r="B1807" s="33" t="s">
        <v>432</v>
      </c>
      <c r="C1807" s="33">
        <v>74327028</v>
      </c>
      <c r="D1807" s="33" t="s">
        <v>433</v>
      </c>
      <c r="E1807" s="33" t="s">
        <v>43</v>
      </c>
      <c r="F1807" s="33" t="s">
        <v>38</v>
      </c>
      <c r="G1807" s="33" t="s">
        <v>49</v>
      </c>
      <c r="H1807" s="34">
        <v>90000000</v>
      </c>
      <c r="I1807" s="34">
        <v>0</v>
      </c>
      <c r="J1807" s="35">
        <f>VLOOKUP(C1807,[1]Hoja1!$C$4:$E$2840,3,0)</f>
        <v>44987.760914351849</v>
      </c>
      <c r="K1807" s="36" t="s">
        <v>54</v>
      </c>
      <c r="L1807" s="16" t="e">
        <f>VLOOKUP(C1807,ACTAS!$D:$L,9,FALSE)</f>
        <v>#N/A</v>
      </c>
    </row>
    <row r="1808" spans="1:12" s="37" customFormat="1" hidden="1">
      <c r="A1808" s="32">
        <v>187</v>
      </c>
      <c r="B1808" s="33" t="s">
        <v>434</v>
      </c>
      <c r="C1808" s="33">
        <v>14398107</v>
      </c>
      <c r="D1808" s="33" t="s">
        <v>435</v>
      </c>
      <c r="E1808" s="33" t="s">
        <v>43</v>
      </c>
      <c r="F1808" s="33" t="s">
        <v>59</v>
      </c>
      <c r="G1808" s="33" t="s">
        <v>44</v>
      </c>
      <c r="H1808" s="34">
        <v>60000000</v>
      </c>
      <c r="I1808" s="34">
        <v>0</v>
      </c>
      <c r="J1808" s="35">
        <f>VLOOKUP(C1808,[1]Hoja1!$C$4:$E$2840,3,0)</f>
        <v>44987.765219907407</v>
      </c>
      <c r="K1808" s="36" t="s">
        <v>54</v>
      </c>
      <c r="L1808" s="16" t="e">
        <f>VLOOKUP(C1808,ACTAS!$D:$L,9,FALSE)</f>
        <v>#N/A</v>
      </c>
    </row>
    <row r="1809" spans="1:12" s="37" customFormat="1" hidden="1">
      <c r="A1809" s="32">
        <v>188</v>
      </c>
      <c r="B1809" s="33" t="s">
        <v>436</v>
      </c>
      <c r="C1809" s="33">
        <v>1019027804</v>
      </c>
      <c r="D1809" s="33" t="s">
        <v>437</v>
      </c>
      <c r="E1809" s="33" t="s">
        <v>43</v>
      </c>
      <c r="F1809" s="33" t="s">
        <v>52</v>
      </c>
      <c r="G1809" s="33" t="s">
        <v>44</v>
      </c>
      <c r="H1809" s="34">
        <v>11000000</v>
      </c>
      <c r="I1809" s="34">
        <v>0</v>
      </c>
      <c r="J1809" s="35">
        <f>VLOOKUP(C1809,[1]Hoja1!$C$4:$E$2840,3,0)</f>
        <v>44987.772152777776</v>
      </c>
      <c r="K1809" s="36" t="s">
        <v>54</v>
      </c>
      <c r="L1809" s="16" t="e">
        <f>VLOOKUP(C1809,ACTAS!$D:$L,9,FALSE)</f>
        <v>#N/A</v>
      </c>
    </row>
    <row r="1810" spans="1:12" s="37" customFormat="1" hidden="1">
      <c r="A1810" s="32">
        <v>189</v>
      </c>
      <c r="B1810" s="33" t="s">
        <v>438</v>
      </c>
      <c r="C1810" s="33">
        <v>1022973606</v>
      </c>
      <c r="D1810" s="33" t="s">
        <v>439</v>
      </c>
      <c r="E1810" s="33" t="s">
        <v>43</v>
      </c>
      <c r="F1810" s="33" t="s">
        <v>38</v>
      </c>
      <c r="G1810" s="33" t="s">
        <v>44</v>
      </c>
      <c r="H1810" s="34">
        <v>80000000</v>
      </c>
      <c r="I1810" s="34">
        <v>41000000</v>
      </c>
      <c r="J1810" s="35">
        <f>VLOOKUP(C1810,[1]Hoja1!$C$4:$E$2840,3,0)</f>
        <v>44987.774537037039</v>
      </c>
      <c r="K1810" s="36" t="s">
        <v>54</v>
      </c>
      <c r="L1810" s="16" t="e">
        <f>VLOOKUP(C1810,ACTAS!$D:$L,9,FALSE)</f>
        <v>#N/A</v>
      </c>
    </row>
    <row r="1811" spans="1:12" s="37" customFormat="1" hidden="1">
      <c r="A1811" s="32">
        <v>190</v>
      </c>
      <c r="B1811" s="33" t="s">
        <v>440</v>
      </c>
      <c r="C1811" s="33">
        <v>1106780341</v>
      </c>
      <c r="D1811" s="33" t="s">
        <v>441</v>
      </c>
      <c r="E1811" s="33" t="s">
        <v>43</v>
      </c>
      <c r="F1811" s="33" t="s">
        <v>38</v>
      </c>
      <c r="G1811" s="33" t="s">
        <v>44</v>
      </c>
      <c r="H1811" s="34">
        <v>11000000</v>
      </c>
      <c r="I1811" s="34">
        <v>0</v>
      </c>
      <c r="J1811" s="35">
        <f>VLOOKUP(C1811,[1]Hoja1!$C$4:$E$2840,3,0)</f>
        <v>44987.779965277776</v>
      </c>
      <c r="K1811" s="36" t="s">
        <v>54</v>
      </c>
      <c r="L1811" s="16" t="e">
        <f>VLOOKUP(C1811,ACTAS!$D:$L,9,FALSE)</f>
        <v>#N/A</v>
      </c>
    </row>
    <row r="1812" spans="1:12" s="37" customFormat="1" hidden="1">
      <c r="A1812" s="32">
        <v>191</v>
      </c>
      <c r="B1812" s="33" t="s">
        <v>442</v>
      </c>
      <c r="C1812" s="33">
        <v>1013602649</v>
      </c>
      <c r="D1812" s="33" t="s">
        <v>443</v>
      </c>
      <c r="E1812" s="33" t="s">
        <v>43</v>
      </c>
      <c r="F1812" s="33" t="s">
        <v>48</v>
      </c>
      <c r="G1812" s="33" t="s">
        <v>44</v>
      </c>
      <c r="H1812" s="34">
        <v>35000000</v>
      </c>
      <c r="I1812" s="34">
        <v>0</v>
      </c>
      <c r="J1812" s="35">
        <f>VLOOKUP(C1812,[1]Hoja1!$C$4:$E$2840,3,0)</f>
        <v>44987.789756944447</v>
      </c>
      <c r="K1812" s="36" t="s">
        <v>54</v>
      </c>
      <c r="L1812" s="16" t="e">
        <f>VLOOKUP(C1812,ACTAS!$D:$L,9,FALSE)</f>
        <v>#N/A</v>
      </c>
    </row>
    <row r="1813" spans="1:12" s="37" customFormat="1" hidden="1">
      <c r="A1813" s="32">
        <v>192</v>
      </c>
      <c r="B1813" s="33" t="s">
        <v>444</v>
      </c>
      <c r="C1813" s="33">
        <v>46649070</v>
      </c>
      <c r="D1813" s="33" t="s">
        <v>445</v>
      </c>
      <c r="E1813" s="33" t="s">
        <v>43</v>
      </c>
      <c r="F1813" s="33" t="s">
        <v>52</v>
      </c>
      <c r="G1813" s="33" t="s">
        <v>53</v>
      </c>
      <c r="H1813" s="34">
        <v>10000000</v>
      </c>
      <c r="I1813" s="34">
        <v>10000000</v>
      </c>
      <c r="J1813" s="35">
        <f>VLOOKUP(C1813,[1]Hoja1!$C$4:$E$2840,3,0)</f>
        <v>44987.79415509259</v>
      </c>
      <c r="K1813" s="36" t="s">
        <v>54</v>
      </c>
      <c r="L1813" s="16" t="e">
        <f>VLOOKUP(C1813,ACTAS!$D:$L,9,FALSE)</f>
        <v>#N/A</v>
      </c>
    </row>
    <row r="1814" spans="1:12" s="37" customFormat="1" hidden="1">
      <c r="A1814" s="32">
        <v>193</v>
      </c>
      <c r="B1814" s="33" t="s">
        <v>446</v>
      </c>
      <c r="C1814" s="33">
        <v>1110490219</v>
      </c>
      <c r="D1814" s="33" t="s">
        <v>447</v>
      </c>
      <c r="E1814" s="33" t="s">
        <v>43</v>
      </c>
      <c r="F1814" s="33" t="s">
        <v>38</v>
      </c>
      <c r="G1814" s="33" t="s">
        <v>44</v>
      </c>
      <c r="H1814" s="34">
        <v>25000000</v>
      </c>
      <c r="I1814" s="34">
        <v>0</v>
      </c>
      <c r="J1814" s="35">
        <f>VLOOKUP(C1814,[1]Hoja1!$C$4:$E$2840,3,0)</f>
        <v>44993.707129629627</v>
      </c>
      <c r="K1814" s="36" t="s">
        <v>54</v>
      </c>
      <c r="L1814" s="16" t="e">
        <f>VLOOKUP(C1814,ACTAS!$D:$L,9,FALSE)</f>
        <v>#N/A</v>
      </c>
    </row>
    <row r="1815" spans="1:12" s="37" customFormat="1" hidden="1">
      <c r="A1815" s="32">
        <v>194</v>
      </c>
      <c r="B1815" s="33" t="s">
        <v>448</v>
      </c>
      <c r="C1815" s="33">
        <v>1118537715</v>
      </c>
      <c r="D1815" s="33" t="s">
        <v>449</v>
      </c>
      <c r="E1815" s="33" t="s">
        <v>43</v>
      </c>
      <c r="F1815" s="33" t="s">
        <v>38</v>
      </c>
      <c r="G1815" s="33" t="s">
        <v>44</v>
      </c>
      <c r="H1815" s="34">
        <v>25000000</v>
      </c>
      <c r="I1815" s="34">
        <v>0</v>
      </c>
      <c r="J1815" s="35">
        <f>VLOOKUP(C1815,[1]Hoja1!$C$4:$E$2840,3,0)</f>
        <v>44987.833854166667</v>
      </c>
      <c r="K1815" s="36" t="s">
        <v>54</v>
      </c>
      <c r="L1815" s="16" t="e">
        <f>VLOOKUP(C1815,ACTAS!$D:$L,9,FALSE)</f>
        <v>#N/A</v>
      </c>
    </row>
    <row r="1816" spans="1:12" s="37" customFormat="1" hidden="1">
      <c r="A1816" s="32">
        <v>195</v>
      </c>
      <c r="B1816" s="33" t="s">
        <v>450</v>
      </c>
      <c r="C1816" s="33">
        <v>1032357546</v>
      </c>
      <c r="D1816" s="33" t="s">
        <v>451</v>
      </c>
      <c r="E1816" s="33" t="s">
        <v>43</v>
      </c>
      <c r="F1816" s="33" t="s">
        <v>59</v>
      </c>
      <c r="G1816" s="33" t="s">
        <v>44</v>
      </c>
      <c r="H1816" s="34">
        <v>110000000</v>
      </c>
      <c r="I1816" s="34">
        <v>110000000</v>
      </c>
      <c r="J1816" s="35">
        <f>VLOOKUP(C1816,[1]Hoja1!$C$4:$E$2840,3,0)</f>
        <v>44987.854097222225</v>
      </c>
      <c r="K1816" s="36" t="s">
        <v>54</v>
      </c>
      <c r="L1816" s="16">
        <f>VLOOKUP(C1816,ACTAS!$D:$L,9,FALSE)</f>
        <v>8</v>
      </c>
    </row>
    <row r="1817" spans="1:12" s="37" customFormat="1" hidden="1">
      <c r="A1817" s="32">
        <v>196</v>
      </c>
      <c r="B1817" s="33" t="s">
        <v>452</v>
      </c>
      <c r="C1817" s="33">
        <v>31964616</v>
      </c>
      <c r="D1817" s="33" t="s">
        <v>453</v>
      </c>
      <c r="E1817" s="33" t="s">
        <v>43</v>
      </c>
      <c r="F1817" s="33" t="s">
        <v>38</v>
      </c>
      <c r="G1817" s="33" t="s">
        <v>44</v>
      </c>
      <c r="H1817" s="34">
        <v>12000000</v>
      </c>
      <c r="I1817" s="34">
        <v>0</v>
      </c>
      <c r="J1817" s="35">
        <f>VLOOKUP(C1817,[1]Hoja1!$C$4:$E$2840,3,0)</f>
        <v>44987.862812500003</v>
      </c>
      <c r="K1817" s="36" t="s">
        <v>45</v>
      </c>
      <c r="L1817" s="16" t="e">
        <f>VLOOKUP(C1817,ACTAS!$D:$L,9,FALSE)</f>
        <v>#N/A</v>
      </c>
    </row>
    <row r="1818" spans="1:12" s="37" customFormat="1" hidden="1">
      <c r="A1818" s="32">
        <v>197</v>
      </c>
      <c r="B1818" s="33" t="s">
        <v>454</v>
      </c>
      <c r="C1818" s="33">
        <v>51739423</v>
      </c>
      <c r="D1818" s="33" t="s">
        <v>455</v>
      </c>
      <c r="E1818" s="33" t="s">
        <v>43</v>
      </c>
      <c r="F1818" s="33" t="s">
        <v>59</v>
      </c>
      <c r="G1818" s="33" t="s">
        <v>44</v>
      </c>
      <c r="H1818" s="34">
        <v>93000000</v>
      </c>
      <c r="I1818" s="34">
        <v>93000000</v>
      </c>
      <c r="J1818" s="35">
        <f>VLOOKUP(C1818,[1]Hoja1!$C$4:$E$2840,3,0)</f>
        <v>44987.867800925924</v>
      </c>
      <c r="K1818" s="36" t="s">
        <v>45</v>
      </c>
      <c r="L1818" s="16" t="e">
        <f>VLOOKUP(C1818,ACTAS!$D:$L,9,FALSE)</f>
        <v>#N/A</v>
      </c>
    </row>
    <row r="1819" spans="1:12" s="37" customFormat="1" hidden="1">
      <c r="A1819" s="32">
        <v>198</v>
      </c>
      <c r="B1819" s="33" t="s">
        <v>456</v>
      </c>
      <c r="C1819" s="33">
        <v>41426753</v>
      </c>
      <c r="D1819" s="33" t="s">
        <v>457</v>
      </c>
      <c r="E1819" s="33" t="s">
        <v>43</v>
      </c>
      <c r="F1819" s="33" t="s">
        <v>59</v>
      </c>
      <c r="G1819" s="33" t="s">
        <v>44</v>
      </c>
      <c r="H1819" s="34">
        <v>50000000</v>
      </c>
      <c r="I1819" s="34">
        <v>0</v>
      </c>
      <c r="J1819" s="35">
        <f>VLOOKUP(C1819,[1]Hoja1!$C$4:$E$2840,3,0)</f>
        <v>44987.873425925929</v>
      </c>
      <c r="K1819" s="36" t="s">
        <v>84</v>
      </c>
      <c r="L1819" s="16" t="e">
        <f>VLOOKUP(C1819,ACTAS!$D:$L,9,FALSE)</f>
        <v>#N/A</v>
      </c>
    </row>
    <row r="1820" spans="1:12" s="37" customFormat="1" hidden="1">
      <c r="A1820" s="32">
        <v>199</v>
      </c>
      <c r="B1820" s="33" t="s">
        <v>458</v>
      </c>
      <c r="C1820" s="33">
        <v>80797497</v>
      </c>
      <c r="D1820" s="33" t="s">
        <v>459</v>
      </c>
      <c r="E1820" s="33" t="s">
        <v>43</v>
      </c>
      <c r="F1820" s="33" t="s">
        <v>59</v>
      </c>
      <c r="G1820" s="33" t="s">
        <v>44</v>
      </c>
      <c r="H1820" s="34">
        <v>25000000</v>
      </c>
      <c r="I1820" s="34">
        <v>0</v>
      </c>
      <c r="J1820" s="35">
        <f>VLOOKUP(C1820,[1]Hoja1!$C$4:$E$2840,3,0)</f>
        <v>44987.879606481481</v>
      </c>
      <c r="K1820" s="36" t="s">
        <v>54</v>
      </c>
      <c r="L1820" s="16" t="e">
        <f>VLOOKUP(C1820,ACTAS!$D:$L,9,FALSE)</f>
        <v>#N/A</v>
      </c>
    </row>
    <row r="1821" spans="1:12" s="37" customFormat="1" hidden="1">
      <c r="A1821" s="32">
        <v>200</v>
      </c>
      <c r="B1821" s="33" t="s">
        <v>460</v>
      </c>
      <c r="C1821" s="33">
        <v>88272260</v>
      </c>
      <c r="D1821" s="33" t="s">
        <v>461</v>
      </c>
      <c r="E1821" s="33" t="s">
        <v>43</v>
      </c>
      <c r="F1821" s="33" t="s">
        <v>59</v>
      </c>
      <c r="G1821" s="33" t="s">
        <v>53</v>
      </c>
      <c r="H1821" s="34">
        <v>10000000</v>
      </c>
      <c r="I1821" s="34">
        <v>0</v>
      </c>
      <c r="J1821" s="35">
        <f>VLOOKUP(C1821,[1]Hoja1!$C$4:$E$2840,3,0)</f>
        <v>44987.8828587963</v>
      </c>
      <c r="K1821" s="36" t="s">
        <v>54</v>
      </c>
      <c r="L1821" s="16" t="e">
        <f>VLOOKUP(C1821,ACTAS!$D:$L,9,FALSE)</f>
        <v>#N/A</v>
      </c>
    </row>
    <row r="1822" spans="1:12" s="37" customFormat="1" ht="24" hidden="1">
      <c r="A1822" s="32">
        <v>201</v>
      </c>
      <c r="B1822" s="33" t="s">
        <v>462</v>
      </c>
      <c r="C1822" s="33">
        <v>1101752048</v>
      </c>
      <c r="D1822" s="33" t="s">
        <v>463</v>
      </c>
      <c r="E1822" s="33" t="s">
        <v>43</v>
      </c>
      <c r="F1822" s="33" t="s">
        <v>48</v>
      </c>
      <c r="G1822" s="33" t="s">
        <v>44</v>
      </c>
      <c r="H1822" s="34">
        <v>50000000</v>
      </c>
      <c r="I1822" s="34">
        <v>0</v>
      </c>
      <c r="J1822" s="35">
        <f>VLOOKUP(C1822,[1]Hoja1!$C$4:$E$2840,3,0)</f>
        <v>44987.890879629631</v>
      </c>
      <c r="K1822" s="36" t="s">
        <v>54</v>
      </c>
      <c r="L1822" s="16" t="e">
        <f>VLOOKUP(C1822,ACTAS!$D:$L,9,FALSE)</f>
        <v>#N/A</v>
      </c>
    </row>
    <row r="1823" spans="1:12" s="37" customFormat="1" hidden="1">
      <c r="A1823" s="32">
        <v>202</v>
      </c>
      <c r="B1823" s="33" t="s">
        <v>464</v>
      </c>
      <c r="C1823" s="33">
        <v>41752589</v>
      </c>
      <c r="D1823" s="33" t="s">
        <v>465</v>
      </c>
      <c r="E1823" s="33" t="s">
        <v>43</v>
      </c>
      <c r="F1823" s="33" t="s">
        <v>59</v>
      </c>
      <c r="G1823" s="33" t="s">
        <v>44</v>
      </c>
      <c r="H1823" s="34">
        <v>50000000</v>
      </c>
      <c r="I1823" s="34">
        <v>0</v>
      </c>
      <c r="J1823" s="35">
        <f>VLOOKUP(C1823,[1]Hoja1!$C$4:$E$2840,3,0)</f>
        <v>44987.895046296297</v>
      </c>
      <c r="K1823" s="36" t="s">
        <v>84</v>
      </c>
      <c r="L1823" s="16" t="e">
        <f>VLOOKUP(C1823,ACTAS!$D:$L,9,FALSE)</f>
        <v>#N/A</v>
      </c>
    </row>
    <row r="1824" spans="1:12" s="37" customFormat="1" hidden="1">
      <c r="A1824" s="32">
        <v>203</v>
      </c>
      <c r="B1824" s="33" t="s">
        <v>466</v>
      </c>
      <c r="C1824" s="33">
        <v>79418429</v>
      </c>
      <c r="D1824" s="33" t="s">
        <v>467</v>
      </c>
      <c r="E1824" s="33" t="s">
        <v>43</v>
      </c>
      <c r="F1824" s="33" t="s">
        <v>59</v>
      </c>
      <c r="G1824" s="33" t="s">
        <v>44</v>
      </c>
      <c r="H1824" s="34">
        <v>50000000</v>
      </c>
      <c r="I1824" s="34">
        <v>50000000</v>
      </c>
      <c r="J1824" s="35">
        <f>VLOOKUP(C1824,[1]Hoja1!$C$4:$E$2840,3,0)</f>
        <v>44987.902708333335</v>
      </c>
      <c r="K1824" s="36" t="s">
        <v>45</v>
      </c>
      <c r="L1824" s="16" t="e">
        <f>VLOOKUP(C1824,ACTAS!$D:$L,9,FALSE)</f>
        <v>#N/A</v>
      </c>
    </row>
    <row r="1825" spans="1:12" s="37" customFormat="1" hidden="1">
      <c r="A1825" s="32">
        <v>204</v>
      </c>
      <c r="B1825" s="33" t="s">
        <v>468</v>
      </c>
      <c r="C1825" s="33">
        <v>1121927983</v>
      </c>
      <c r="D1825" s="33" t="s">
        <v>469</v>
      </c>
      <c r="E1825" s="33" t="s">
        <v>43</v>
      </c>
      <c r="F1825" s="33" t="s">
        <v>48</v>
      </c>
      <c r="G1825" s="33" t="s">
        <v>53</v>
      </c>
      <c r="H1825" s="34">
        <v>10000000</v>
      </c>
      <c r="I1825" s="34">
        <v>10000000</v>
      </c>
      <c r="J1825" s="35">
        <f>VLOOKUP(C1825,[1]Hoja1!$C$4:$E$2840,3,0)</f>
        <v>44987.919618055559</v>
      </c>
      <c r="K1825" s="36" t="s">
        <v>54</v>
      </c>
      <c r="L1825" s="16" t="e">
        <f>VLOOKUP(C1825,ACTAS!$D:$L,9,FALSE)</f>
        <v>#N/A</v>
      </c>
    </row>
    <row r="1826" spans="1:12" s="37" customFormat="1" hidden="1">
      <c r="A1826" s="32">
        <v>205</v>
      </c>
      <c r="B1826" s="33" t="s">
        <v>470</v>
      </c>
      <c r="C1826" s="33">
        <v>1022979295</v>
      </c>
      <c r="D1826" s="33" t="s">
        <v>471</v>
      </c>
      <c r="E1826" s="33" t="s">
        <v>43</v>
      </c>
      <c r="F1826" s="33" t="s">
        <v>38</v>
      </c>
      <c r="G1826" s="33" t="s">
        <v>53</v>
      </c>
      <c r="H1826" s="34">
        <v>1000000</v>
      </c>
      <c r="I1826" s="34">
        <v>1000000</v>
      </c>
      <c r="J1826" s="35">
        <f>VLOOKUP(C1826,[1]Hoja1!$C$4:$E$2840,3,0)</f>
        <v>44987.924710648149</v>
      </c>
      <c r="K1826" s="36" t="s">
        <v>54</v>
      </c>
      <c r="L1826" s="16" t="e">
        <f>VLOOKUP(C1826,ACTAS!$D:$L,9,FALSE)</f>
        <v>#N/A</v>
      </c>
    </row>
    <row r="1827" spans="1:12" s="37" customFormat="1" hidden="1">
      <c r="A1827" s="32">
        <v>206</v>
      </c>
      <c r="B1827" s="33" t="s">
        <v>472</v>
      </c>
      <c r="C1827" s="33">
        <v>28168799</v>
      </c>
      <c r="D1827" s="33" t="s">
        <v>473</v>
      </c>
      <c r="E1827" s="33" t="s">
        <v>43</v>
      </c>
      <c r="F1827" s="33" t="s">
        <v>52</v>
      </c>
      <c r="G1827" s="33" t="s">
        <v>44</v>
      </c>
      <c r="H1827" s="34">
        <v>50000000</v>
      </c>
      <c r="I1827" s="34">
        <v>0</v>
      </c>
      <c r="J1827" s="35">
        <f>VLOOKUP(C1827,[1]Hoja1!$C$4:$E$2840,3,0)</f>
        <v>44987.938368055555</v>
      </c>
      <c r="K1827" s="36" t="s">
        <v>45</v>
      </c>
      <c r="L1827" s="16">
        <f>VLOOKUP(C1827,ACTAS!$D:$L,9,FALSE)</f>
        <v>8</v>
      </c>
    </row>
    <row r="1828" spans="1:12" s="37" customFormat="1" hidden="1">
      <c r="A1828" s="32">
        <v>207</v>
      </c>
      <c r="B1828" s="33" t="s">
        <v>474</v>
      </c>
      <c r="C1828" s="33">
        <v>1032440350</v>
      </c>
      <c r="D1828" s="33" t="s">
        <v>475</v>
      </c>
      <c r="E1828" s="33" t="s">
        <v>43</v>
      </c>
      <c r="F1828" s="33" t="s">
        <v>38</v>
      </c>
      <c r="G1828" s="33" t="s">
        <v>44</v>
      </c>
      <c r="H1828" s="34">
        <v>30000000</v>
      </c>
      <c r="I1828" s="34">
        <v>4000000</v>
      </c>
      <c r="J1828" s="35">
        <f>VLOOKUP(C1828,[1]Hoja1!$C$4:$E$2840,3,0)</f>
        <v>44987.959270833337</v>
      </c>
      <c r="K1828" s="36" t="s">
        <v>54</v>
      </c>
      <c r="L1828" s="16" t="e">
        <f>VLOOKUP(C1828,ACTAS!$D:$L,9,FALSE)</f>
        <v>#N/A</v>
      </c>
    </row>
    <row r="1829" spans="1:12" s="37" customFormat="1" hidden="1">
      <c r="A1829" s="32">
        <v>208</v>
      </c>
      <c r="B1829" s="33" t="s">
        <v>476</v>
      </c>
      <c r="C1829" s="33">
        <v>93151807</v>
      </c>
      <c r="D1829" s="33" t="s">
        <v>477</v>
      </c>
      <c r="E1829" s="33" t="s">
        <v>43</v>
      </c>
      <c r="F1829" s="33" t="s">
        <v>59</v>
      </c>
      <c r="G1829" s="33" t="s">
        <v>44</v>
      </c>
      <c r="H1829" s="34">
        <v>32000000</v>
      </c>
      <c r="I1829" s="34">
        <v>32000000</v>
      </c>
      <c r="J1829" s="35">
        <f>VLOOKUP(C1829,[1]Hoja1!$C$4:$E$2840,3,0)</f>
        <v>44987.981226851851</v>
      </c>
      <c r="K1829" s="36" t="s">
        <v>45</v>
      </c>
      <c r="L1829" s="16" t="e">
        <f>VLOOKUP(C1829,ACTAS!$D:$L,9,FALSE)</f>
        <v>#N/A</v>
      </c>
    </row>
    <row r="1830" spans="1:12" s="37" customFormat="1" hidden="1">
      <c r="A1830" s="32">
        <v>209</v>
      </c>
      <c r="B1830" s="33" t="s">
        <v>478</v>
      </c>
      <c r="C1830" s="33">
        <v>9696686</v>
      </c>
      <c r="D1830" s="33" t="s">
        <v>479</v>
      </c>
      <c r="E1830" s="33" t="s">
        <v>43</v>
      </c>
      <c r="F1830" s="33" t="s">
        <v>59</v>
      </c>
      <c r="G1830" s="33" t="s">
        <v>44</v>
      </c>
      <c r="H1830" s="34">
        <v>80000000</v>
      </c>
      <c r="I1830" s="34">
        <v>0</v>
      </c>
      <c r="J1830" s="35">
        <f>VLOOKUP(C1830,[1]Hoja1!$C$4:$E$2840,3,0)</f>
        <v>44987.987997685188</v>
      </c>
      <c r="K1830" s="36" t="s">
        <v>45</v>
      </c>
      <c r="L1830" s="16" t="e">
        <f>VLOOKUP(C1830,ACTAS!$D:$L,9,FALSE)</f>
        <v>#N/A</v>
      </c>
    </row>
    <row r="1831" spans="1:12" s="37" customFormat="1" hidden="1">
      <c r="A1831" s="32">
        <v>210</v>
      </c>
      <c r="B1831" s="33" t="s">
        <v>480</v>
      </c>
      <c r="C1831" s="33">
        <v>1061784876</v>
      </c>
      <c r="D1831" s="33" t="s">
        <v>481</v>
      </c>
      <c r="E1831" s="33" t="s">
        <v>43</v>
      </c>
      <c r="F1831" s="33" t="s">
        <v>73</v>
      </c>
      <c r="G1831" s="33" t="s">
        <v>53</v>
      </c>
      <c r="H1831" s="34">
        <v>5000000</v>
      </c>
      <c r="I1831" s="34">
        <v>0</v>
      </c>
      <c r="J1831" s="35">
        <f>VLOOKUP(C1831,[1]Hoja1!$C$4:$E$2840,3,0)</f>
        <v>44988.007731481484</v>
      </c>
      <c r="K1831" s="36" t="s">
        <v>54</v>
      </c>
      <c r="L1831" s="16" t="e">
        <f>VLOOKUP(C1831,ACTAS!$D:$L,9,FALSE)</f>
        <v>#N/A</v>
      </c>
    </row>
    <row r="1832" spans="1:12" s="37" customFormat="1" hidden="1">
      <c r="A1832" s="32">
        <v>211</v>
      </c>
      <c r="B1832" s="33" t="s">
        <v>482</v>
      </c>
      <c r="C1832" s="33">
        <v>1018442793</v>
      </c>
      <c r="D1832" s="33" t="s">
        <v>483</v>
      </c>
      <c r="E1832" s="33" t="s">
        <v>43</v>
      </c>
      <c r="F1832" s="33" t="s">
        <v>38</v>
      </c>
      <c r="G1832" s="33" t="s">
        <v>44</v>
      </c>
      <c r="H1832" s="34">
        <v>12000000</v>
      </c>
      <c r="I1832" s="34">
        <v>2000000</v>
      </c>
      <c r="J1832" s="35">
        <f>VLOOKUP(C1832,[1]Hoja1!$C$4:$E$2840,3,0)</f>
        <v>44988.013854166667</v>
      </c>
      <c r="K1832" s="36" t="s">
        <v>54</v>
      </c>
      <c r="L1832" s="16" t="e">
        <f>VLOOKUP(C1832,ACTAS!$D:$L,9,FALSE)</f>
        <v>#N/A</v>
      </c>
    </row>
    <row r="1833" spans="1:12" s="37" customFormat="1" ht="24" hidden="1">
      <c r="A1833" s="32">
        <v>212</v>
      </c>
      <c r="B1833" s="33" t="s">
        <v>484</v>
      </c>
      <c r="C1833" s="33">
        <v>52917246</v>
      </c>
      <c r="D1833" s="33" t="s">
        <v>485</v>
      </c>
      <c r="E1833" s="33" t="s">
        <v>43</v>
      </c>
      <c r="F1833" s="33" t="s">
        <v>38</v>
      </c>
      <c r="G1833" s="33" t="s">
        <v>106</v>
      </c>
      <c r="H1833" s="34">
        <v>9000000</v>
      </c>
      <c r="I1833" s="34">
        <v>0</v>
      </c>
      <c r="J1833" s="35">
        <f>VLOOKUP(C1833,[1]Hoja1!$C$4:$E$2840,3,0)</f>
        <v>44988.340173611112</v>
      </c>
      <c r="K1833" s="36" t="s">
        <v>54</v>
      </c>
      <c r="L1833" s="16" t="e">
        <f>VLOOKUP(C1833,ACTAS!$D:$L,9,FALSE)</f>
        <v>#N/A</v>
      </c>
    </row>
    <row r="1834" spans="1:12" s="37" customFormat="1" hidden="1">
      <c r="A1834" s="32">
        <v>213</v>
      </c>
      <c r="B1834" s="33" t="s">
        <v>486</v>
      </c>
      <c r="C1834" s="33">
        <v>20743297</v>
      </c>
      <c r="D1834" s="33" t="s">
        <v>487</v>
      </c>
      <c r="E1834" s="33" t="s">
        <v>43</v>
      </c>
      <c r="F1834" s="33" t="s">
        <v>38</v>
      </c>
      <c r="G1834" s="33" t="s">
        <v>44</v>
      </c>
      <c r="H1834" s="34">
        <v>60000000</v>
      </c>
      <c r="I1834" s="34">
        <v>60000000</v>
      </c>
      <c r="J1834" s="35">
        <f>VLOOKUP(C1834,[1]Hoja1!$C$4:$E$2840,3,0)</f>
        <v>44988.340312499997</v>
      </c>
      <c r="K1834" s="36" t="s">
        <v>84</v>
      </c>
      <c r="L1834" s="16" t="e">
        <f>VLOOKUP(C1834,ACTAS!$D:$L,9,FALSE)</f>
        <v>#N/A</v>
      </c>
    </row>
    <row r="1835" spans="1:12" s="37" customFormat="1" hidden="1">
      <c r="A1835" s="32">
        <v>214</v>
      </c>
      <c r="B1835" s="33" t="s">
        <v>488</v>
      </c>
      <c r="C1835" s="33">
        <v>14398899</v>
      </c>
      <c r="D1835" s="33" t="s">
        <v>489</v>
      </c>
      <c r="E1835" s="33" t="s">
        <v>43</v>
      </c>
      <c r="F1835" s="33" t="s">
        <v>38</v>
      </c>
      <c r="G1835" s="33" t="s">
        <v>53</v>
      </c>
      <c r="H1835" s="34">
        <v>10000000</v>
      </c>
      <c r="I1835" s="34">
        <v>1000000</v>
      </c>
      <c r="J1835" s="35">
        <f>VLOOKUP(C1835,[1]Hoja1!$C$4:$E$2840,3,0)</f>
        <v>44988.355902777781</v>
      </c>
      <c r="K1835" s="36" t="s">
        <v>54</v>
      </c>
      <c r="L1835" s="16" t="e">
        <f>VLOOKUP(C1835,ACTAS!$D:$L,9,FALSE)</f>
        <v>#N/A</v>
      </c>
    </row>
    <row r="1836" spans="1:12" s="37" customFormat="1" hidden="1">
      <c r="A1836" s="32">
        <v>215</v>
      </c>
      <c r="B1836" s="33" t="s">
        <v>490</v>
      </c>
      <c r="C1836" s="33">
        <v>1116795340</v>
      </c>
      <c r="D1836" s="33" t="s">
        <v>491</v>
      </c>
      <c r="E1836" s="33" t="s">
        <v>43</v>
      </c>
      <c r="F1836" s="33" t="s">
        <v>130</v>
      </c>
      <c r="G1836" s="33" t="s">
        <v>53</v>
      </c>
      <c r="H1836" s="34">
        <v>8000000</v>
      </c>
      <c r="I1836" s="34">
        <v>0</v>
      </c>
      <c r="J1836" s="35">
        <f>VLOOKUP(C1836,[1]Hoja1!$C$4:$E$2840,3,0)</f>
        <v>44988.357847222222</v>
      </c>
      <c r="K1836" s="36" t="s">
        <v>54</v>
      </c>
      <c r="L1836" s="16" t="e">
        <f>VLOOKUP(C1836,ACTAS!$D:$L,9,FALSE)</f>
        <v>#N/A</v>
      </c>
    </row>
    <row r="1837" spans="1:12" s="37" customFormat="1" hidden="1">
      <c r="A1837" s="32">
        <v>216</v>
      </c>
      <c r="B1837" s="33" t="s">
        <v>492</v>
      </c>
      <c r="C1837" s="33">
        <v>1110523448</v>
      </c>
      <c r="D1837" s="33" t="s">
        <v>493</v>
      </c>
      <c r="E1837" s="33" t="s">
        <v>43</v>
      </c>
      <c r="F1837" s="33" t="s">
        <v>38</v>
      </c>
      <c r="G1837" s="33" t="s">
        <v>53</v>
      </c>
      <c r="H1837" s="34">
        <v>5000000</v>
      </c>
      <c r="I1837" s="34">
        <v>5000000</v>
      </c>
      <c r="J1837" s="35">
        <f>VLOOKUP(C1837,[1]Hoja1!$C$4:$E$2840,3,0)</f>
        <v>44988.367384259262</v>
      </c>
      <c r="K1837" s="36" t="s">
        <v>54</v>
      </c>
      <c r="L1837" s="16" t="e">
        <f>VLOOKUP(C1837,ACTAS!$D:$L,9,FALSE)</f>
        <v>#N/A</v>
      </c>
    </row>
    <row r="1838" spans="1:12" s="37" customFormat="1" hidden="1">
      <c r="A1838" s="32">
        <v>217</v>
      </c>
      <c r="B1838" s="33" t="s">
        <v>494</v>
      </c>
      <c r="C1838" s="33">
        <v>1053327258</v>
      </c>
      <c r="D1838" s="33" t="s">
        <v>495</v>
      </c>
      <c r="E1838" s="33" t="s">
        <v>43</v>
      </c>
      <c r="F1838" s="33" t="s">
        <v>38</v>
      </c>
      <c r="G1838" s="33" t="s">
        <v>53</v>
      </c>
      <c r="H1838" s="34">
        <v>5000000</v>
      </c>
      <c r="I1838" s="34">
        <v>5000000</v>
      </c>
      <c r="J1838" s="35">
        <f>VLOOKUP(C1838,[1]Hoja1!$C$4:$E$2840,3,0)</f>
        <v>44988.372523148151</v>
      </c>
      <c r="K1838" s="36" t="s">
        <v>54</v>
      </c>
      <c r="L1838" s="16" t="e">
        <f>VLOOKUP(C1838,ACTAS!$D:$L,9,FALSE)</f>
        <v>#N/A</v>
      </c>
    </row>
    <row r="1839" spans="1:12" s="37" customFormat="1" hidden="1">
      <c r="A1839" s="32">
        <v>218</v>
      </c>
      <c r="B1839" s="33" t="s">
        <v>496</v>
      </c>
      <c r="C1839" s="33">
        <v>1064430150</v>
      </c>
      <c r="D1839" s="33" t="s">
        <v>497</v>
      </c>
      <c r="E1839" s="33" t="s">
        <v>43</v>
      </c>
      <c r="F1839" s="33" t="s">
        <v>73</v>
      </c>
      <c r="G1839" s="33" t="s">
        <v>53</v>
      </c>
      <c r="H1839" s="34">
        <v>10000000</v>
      </c>
      <c r="I1839" s="34">
        <v>10000000</v>
      </c>
      <c r="J1839" s="35">
        <f>VLOOKUP(C1839,[1]Hoja1!$C$4:$E$2840,3,0)</f>
        <v>44988.385069444441</v>
      </c>
      <c r="K1839" s="36" t="s">
        <v>54</v>
      </c>
      <c r="L1839" s="16" t="e">
        <f>VLOOKUP(C1839,ACTAS!$D:$L,9,FALSE)</f>
        <v>#N/A</v>
      </c>
    </row>
    <row r="1840" spans="1:12" s="37" customFormat="1" hidden="1">
      <c r="A1840" s="32">
        <v>219</v>
      </c>
      <c r="B1840" s="33" t="s">
        <v>498</v>
      </c>
      <c r="C1840" s="33">
        <v>1093737880</v>
      </c>
      <c r="D1840" s="33" t="s">
        <v>327</v>
      </c>
      <c r="E1840" s="33" t="s">
        <v>43</v>
      </c>
      <c r="F1840" s="33" t="s">
        <v>59</v>
      </c>
      <c r="G1840" s="33" t="s">
        <v>44</v>
      </c>
      <c r="H1840" s="34">
        <v>40000000</v>
      </c>
      <c r="I1840" s="34">
        <v>40000000</v>
      </c>
      <c r="J1840" s="35">
        <f>VLOOKUP(C1840,[1]Hoja1!$C$4:$E$2840,3,0)</f>
        <v>44987.326979166668</v>
      </c>
      <c r="K1840" s="36" t="s">
        <v>54</v>
      </c>
      <c r="L1840" s="16" t="e">
        <f>VLOOKUP(C1840,ACTAS!$D:$L,9,FALSE)</f>
        <v>#N/A</v>
      </c>
    </row>
    <row r="1841" spans="1:12" s="37" customFormat="1" hidden="1">
      <c r="A1841" s="32">
        <v>220</v>
      </c>
      <c r="B1841" s="33" t="s">
        <v>499</v>
      </c>
      <c r="C1841" s="33">
        <v>79852998</v>
      </c>
      <c r="D1841" s="33" t="s">
        <v>64</v>
      </c>
      <c r="E1841" s="33" t="s">
        <v>43</v>
      </c>
      <c r="F1841" s="33" t="s">
        <v>38</v>
      </c>
      <c r="G1841" s="33" t="s">
        <v>44</v>
      </c>
      <c r="H1841" s="34">
        <v>95000000</v>
      </c>
      <c r="I1841" s="34">
        <v>0</v>
      </c>
      <c r="J1841" s="35">
        <f>VLOOKUP(C1841,[1]Hoja1!$C$4:$E$2840,3,0)</f>
        <v>44986.37572916667</v>
      </c>
      <c r="K1841" s="36" t="s">
        <v>54</v>
      </c>
      <c r="L1841" s="16" t="e">
        <f>VLOOKUP(C1841,ACTAS!$D:$L,9,FALSE)</f>
        <v>#N/A</v>
      </c>
    </row>
    <row r="1842" spans="1:12" s="37" customFormat="1" hidden="1">
      <c r="A1842" s="32">
        <v>221</v>
      </c>
      <c r="B1842" s="33" t="s">
        <v>500</v>
      </c>
      <c r="C1842" s="33">
        <v>79291242</v>
      </c>
      <c r="D1842" s="33" t="s">
        <v>501</v>
      </c>
      <c r="E1842" s="33" t="s">
        <v>43</v>
      </c>
      <c r="F1842" s="33" t="s">
        <v>62</v>
      </c>
      <c r="G1842" s="33" t="s">
        <v>44</v>
      </c>
      <c r="H1842" s="34">
        <v>20000000</v>
      </c>
      <c r="I1842" s="34">
        <v>20000000</v>
      </c>
      <c r="J1842" s="35">
        <f>VLOOKUP(C1842,[1]Hoja1!$C$4:$E$2840,3,0)</f>
        <v>44988.403680555559</v>
      </c>
      <c r="K1842" s="36" t="s">
        <v>84</v>
      </c>
      <c r="L1842" s="16" t="e">
        <f>VLOOKUP(C1842,ACTAS!$D:$L,9,FALSE)</f>
        <v>#N/A</v>
      </c>
    </row>
    <row r="1843" spans="1:12" s="37" customFormat="1" hidden="1">
      <c r="A1843" s="32">
        <v>222</v>
      </c>
      <c r="B1843" s="33" t="s">
        <v>502</v>
      </c>
      <c r="C1843" s="33">
        <v>1014202523</v>
      </c>
      <c r="D1843" s="33" t="s">
        <v>503</v>
      </c>
      <c r="E1843" s="33" t="s">
        <v>43</v>
      </c>
      <c r="F1843" s="33" t="s">
        <v>62</v>
      </c>
      <c r="G1843" s="33" t="s">
        <v>53</v>
      </c>
      <c r="H1843" s="34">
        <v>5500000</v>
      </c>
      <c r="I1843" s="34">
        <v>5500000</v>
      </c>
      <c r="J1843" s="35">
        <f>VLOOKUP(C1843,[1]Hoja1!$C$4:$E$2840,3,0)</f>
        <v>44988.418171296296</v>
      </c>
      <c r="K1843" s="36" t="s">
        <v>54</v>
      </c>
      <c r="L1843" s="16" t="e">
        <f>VLOOKUP(C1843,ACTAS!$D:$L,9,FALSE)</f>
        <v>#N/A</v>
      </c>
    </row>
    <row r="1844" spans="1:12" s="37" customFormat="1" hidden="1">
      <c r="A1844" s="32">
        <v>223</v>
      </c>
      <c r="B1844" s="33" t="s">
        <v>504</v>
      </c>
      <c r="C1844" s="33">
        <v>88178564</v>
      </c>
      <c r="D1844" s="33" t="s">
        <v>505</v>
      </c>
      <c r="E1844" s="33" t="s">
        <v>43</v>
      </c>
      <c r="F1844" s="33" t="s">
        <v>59</v>
      </c>
      <c r="G1844" s="33" t="s">
        <v>44</v>
      </c>
      <c r="H1844" s="34">
        <v>35000000</v>
      </c>
      <c r="I1844" s="34">
        <v>0</v>
      </c>
      <c r="J1844" s="35">
        <f>VLOOKUP(C1844,[1]Hoja1!$C$4:$E$2840,3,0)</f>
        <v>44988.4216087963</v>
      </c>
      <c r="K1844" s="36" t="s">
        <v>45</v>
      </c>
      <c r="L1844" s="16" t="e">
        <f>VLOOKUP(C1844,ACTAS!$D:$L,9,FALSE)</f>
        <v>#N/A</v>
      </c>
    </row>
    <row r="1845" spans="1:12" s="37" customFormat="1" hidden="1">
      <c r="A1845" s="32">
        <v>224</v>
      </c>
      <c r="B1845" s="33" t="s">
        <v>506</v>
      </c>
      <c r="C1845" s="33">
        <v>9497292</v>
      </c>
      <c r="D1845" s="33" t="s">
        <v>507</v>
      </c>
      <c r="E1845" s="33" t="s">
        <v>43</v>
      </c>
      <c r="F1845" s="33" t="s">
        <v>48</v>
      </c>
      <c r="G1845" s="33" t="s">
        <v>44</v>
      </c>
      <c r="H1845" s="34">
        <v>70000000</v>
      </c>
      <c r="I1845" s="34">
        <v>0</v>
      </c>
      <c r="J1845" s="35">
        <f>VLOOKUP(C1845,[1]Hoja1!$C$4:$E$2840,3,0)</f>
        <v>44988.422766203701</v>
      </c>
      <c r="K1845" s="36" t="s">
        <v>45</v>
      </c>
      <c r="L1845" s="16">
        <f>VLOOKUP(C1845,ACTAS!$D:$L,9,FALSE)</f>
        <v>17</v>
      </c>
    </row>
    <row r="1846" spans="1:12" s="37" customFormat="1" hidden="1">
      <c r="A1846" s="32">
        <v>225</v>
      </c>
      <c r="B1846" s="33" t="s">
        <v>508</v>
      </c>
      <c r="C1846" s="33">
        <v>36311260</v>
      </c>
      <c r="D1846" s="33" t="s">
        <v>509</v>
      </c>
      <c r="E1846" s="33" t="s">
        <v>43</v>
      </c>
      <c r="F1846" s="33" t="s">
        <v>59</v>
      </c>
      <c r="G1846" s="33" t="s">
        <v>44</v>
      </c>
      <c r="H1846" s="34">
        <v>35000000</v>
      </c>
      <c r="I1846" s="34">
        <v>0</v>
      </c>
      <c r="J1846" s="35">
        <f>VLOOKUP(C1846,[1]Hoja1!$C$4:$E$2840,3,0)</f>
        <v>44988.429976851854</v>
      </c>
      <c r="K1846" s="36" t="s">
        <v>54</v>
      </c>
      <c r="L1846" s="16" t="e">
        <f>VLOOKUP(C1846,ACTAS!$D:$L,9,FALSE)</f>
        <v>#N/A</v>
      </c>
    </row>
    <row r="1847" spans="1:12" s="37" customFormat="1" hidden="1">
      <c r="A1847" s="32">
        <v>226</v>
      </c>
      <c r="B1847" s="33" t="s">
        <v>510</v>
      </c>
      <c r="C1847" s="33">
        <v>92553624</v>
      </c>
      <c r="D1847" s="33" t="s">
        <v>511</v>
      </c>
      <c r="E1847" s="33" t="s">
        <v>43</v>
      </c>
      <c r="F1847" s="33" t="s">
        <v>52</v>
      </c>
      <c r="G1847" s="33" t="s">
        <v>53</v>
      </c>
      <c r="H1847" s="34">
        <v>5500000</v>
      </c>
      <c r="I1847" s="34">
        <v>0</v>
      </c>
      <c r="J1847" s="35">
        <f>VLOOKUP(C1847,[1]Hoja1!$C$4:$E$2840,3,0)</f>
        <v>44988.437303240738</v>
      </c>
      <c r="K1847" s="36" t="s">
        <v>45</v>
      </c>
      <c r="L1847" s="16" t="e">
        <f>VLOOKUP(C1847,ACTAS!$D:$L,9,FALSE)</f>
        <v>#N/A</v>
      </c>
    </row>
    <row r="1848" spans="1:12" s="37" customFormat="1" hidden="1">
      <c r="A1848" s="32">
        <v>227</v>
      </c>
      <c r="B1848" s="33" t="s">
        <v>512</v>
      </c>
      <c r="C1848" s="33">
        <v>70328602</v>
      </c>
      <c r="D1848" s="33" t="s">
        <v>513</v>
      </c>
      <c r="E1848" s="33" t="s">
        <v>43</v>
      </c>
      <c r="F1848" s="33" t="s">
        <v>52</v>
      </c>
      <c r="G1848" s="33" t="s">
        <v>44</v>
      </c>
      <c r="H1848" s="34">
        <v>90000000</v>
      </c>
      <c r="I1848" s="34">
        <v>0</v>
      </c>
      <c r="J1848" s="35">
        <f>VLOOKUP(C1848,[1]Hoja1!$C$4:$E$2840,3,0)</f>
        <v>44988.454548611109</v>
      </c>
      <c r="K1848" s="36" t="s">
        <v>54</v>
      </c>
      <c r="L1848" s="16">
        <f>VLOOKUP(C1848,ACTAS!$D:$L,9,FALSE)</f>
        <v>10</v>
      </c>
    </row>
    <row r="1849" spans="1:12" s="37" customFormat="1" hidden="1">
      <c r="A1849" s="32">
        <v>228</v>
      </c>
      <c r="B1849" s="33" t="s">
        <v>514</v>
      </c>
      <c r="C1849" s="33">
        <v>1065807969</v>
      </c>
      <c r="D1849" s="33" t="s">
        <v>515</v>
      </c>
      <c r="E1849" s="33" t="s">
        <v>43</v>
      </c>
      <c r="F1849" s="33" t="s">
        <v>52</v>
      </c>
      <c r="G1849" s="33" t="s">
        <v>53</v>
      </c>
      <c r="H1849" s="34">
        <v>9000000</v>
      </c>
      <c r="I1849" s="34">
        <v>0</v>
      </c>
      <c r="J1849" s="35">
        <f>VLOOKUP(C1849,[1]Hoja1!$C$4:$E$2840,3,0)</f>
        <v>44988.462905092594</v>
      </c>
      <c r="K1849" s="36" t="s">
        <v>54</v>
      </c>
      <c r="L1849" s="16" t="e">
        <f>VLOOKUP(C1849,ACTAS!$D:$L,9,FALSE)</f>
        <v>#N/A</v>
      </c>
    </row>
    <row r="1850" spans="1:12" s="37" customFormat="1" hidden="1">
      <c r="A1850" s="32">
        <v>229</v>
      </c>
      <c r="B1850" s="33" t="s">
        <v>516</v>
      </c>
      <c r="C1850" s="33">
        <v>80060776</v>
      </c>
      <c r="D1850" s="33" t="s">
        <v>517</v>
      </c>
      <c r="E1850" s="33" t="s">
        <v>43</v>
      </c>
      <c r="F1850" s="33" t="s">
        <v>38</v>
      </c>
      <c r="G1850" s="33" t="s">
        <v>53</v>
      </c>
      <c r="H1850" s="34">
        <v>10000000</v>
      </c>
      <c r="I1850" s="34">
        <v>0</v>
      </c>
      <c r="J1850" s="35">
        <f>VLOOKUP(C1850,[1]Hoja1!$C$4:$E$2840,3,0)</f>
        <v>44988.469178240739</v>
      </c>
      <c r="K1850" s="36" t="s">
        <v>45</v>
      </c>
      <c r="L1850" s="16" t="e">
        <f>VLOOKUP(C1850,ACTAS!$D:$L,9,FALSE)</f>
        <v>#N/A</v>
      </c>
    </row>
    <row r="1851" spans="1:12" s="37" customFormat="1" hidden="1">
      <c r="A1851" s="32">
        <v>230</v>
      </c>
      <c r="B1851" s="33" t="s">
        <v>518</v>
      </c>
      <c r="C1851" s="33">
        <v>17334932</v>
      </c>
      <c r="D1851" s="33" t="s">
        <v>519</v>
      </c>
      <c r="E1851" s="33" t="s">
        <v>43</v>
      </c>
      <c r="F1851" s="33" t="s">
        <v>38</v>
      </c>
      <c r="G1851" s="33" t="s">
        <v>53</v>
      </c>
      <c r="H1851" s="34">
        <v>10000000</v>
      </c>
      <c r="I1851" s="34">
        <v>0</v>
      </c>
      <c r="J1851" s="35">
        <f>VLOOKUP(C1851,[1]Hoja1!$C$4:$E$2840,3,0)</f>
        <v>44988.472650462965</v>
      </c>
      <c r="K1851" s="36" t="s">
        <v>45</v>
      </c>
      <c r="L1851" s="16" t="e">
        <f>VLOOKUP(C1851,ACTAS!$D:$L,9,FALSE)</f>
        <v>#N/A</v>
      </c>
    </row>
    <row r="1852" spans="1:12" s="37" customFormat="1" hidden="1">
      <c r="A1852" s="32">
        <v>231</v>
      </c>
      <c r="B1852" s="33" t="s">
        <v>520</v>
      </c>
      <c r="C1852" s="33">
        <v>1090380377</v>
      </c>
      <c r="D1852" s="33" t="s">
        <v>521</v>
      </c>
      <c r="E1852" s="33" t="s">
        <v>43</v>
      </c>
      <c r="F1852" s="33" t="s">
        <v>59</v>
      </c>
      <c r="G1852" s="33" t="s">
        <v>44</v>
      </c>
      <c r="H1852" s="34">
        <v>40000000</v>
      </c>
      <c r="I1852" s="34">
        <v>40000000</v>
      </c>
      <c r="J1852" s="35">
        <f>VLOOKUP(C1852,[1]Hoja1!$C$4:$E$2840,3,0)</f>
        <v>44988.479155092595</v>
      </c>
      <c r="K1852" s="36" t="s">
        <v>54</v>
      </c>
      <c r="L1852" s="16" t="e">
        <f>VLOOKUP(C1852,ACTAS!$D:$L,9,FALSE)</f>
        <v>#N/A</v>
      </c>
    </row>
    <row r="1853" spans="1:12" s="37" customFormat="1" hidden="1">
      <c r="A1853" s="32">
        <v>232</v>
      </c>
      <c r="B1853" s="33" t="s">
        <v>522</v>
      </c>
      <c r="C1853" s="33">
        <v>91079861</v>
      </c>
      <c r="D1853" s="33" t="s">
        <v>523</v>
      </c>
      <c r="E1853" s="33" t="s">
        <v>43</v>
      </c>
      <c r="F1853" s="33" t="s">
        <v>59</v>
      </c>
      <c r="G1853" s="33" t="s">
        <v>44</v>
      </c>
      <c r="H1853" s="34">
        <v>60000000</v>
      </c>
      <c r="I1853" s="34">
        <v>60000000</v>
      </c>
      <c r="J1853" s="35">
        <f>VLOOKUP(C1853,[1]Hoja1!$C$4:$E$2840,3,0)</f>
        <v>44988.49</v>
      </c>
      <c r="K1853" s="36" t="s">
        <v>54</v>
      </c>
      <c r="L1853" s="16" t="e">
        <f>VLOOKUP(C1853,ACTAS!$D:$L,9,FALSE)</f>
        <v>#N/A</v>
      </c>
    </row>
    <row r="1854" spans="1:12" s="37" customFormat="1" hidden="1">
      <c r="A1854" s="32">
        <v>233</v>
      </c>
      <c r="B1854" s="33" t="s">
        <v>524</v>
      </c>
      <c r="C1854" s="33">
        <v>51952440</v>
      </c>
      <c r="D1854" s="33" t="s">
        <v>525</v>
      </c>
      <c r="E1854" s="33" t="s">
        <v>43</v>
      </c>
      <c r="F1854" s="33" t="s">
        <v>38</v>
      </c>
      <c r="G1854" s="33" t="s">
        <v>44</v>
      </c>
      <c r="H1854" s="34">
        <v>65000000</v>
      </c>
      <c r="I1854" s="34">
        <v>0</v>
      </c>
      <c r="J1854" s="35">
        <f>VLOOKUP(C1854,[1]Hoja1!$C$4:$E$2840,3,0)</f>
        <v>44988.490081018521</v>
      </c>
      <c r="K1854" s="36" t="s">
        <v>54</v>
      </c>
      <c r="L1854" s="16" t="e">
        <f>VLOOKUP(C1854,ACTAS!$D:$L,9,FALSE)</f>
        <v>#N/A</v>
      </c>
    </row>
    <row r="1855" spans="1:12" s="37" customFormat="1" hidden="1">
      <c r="A1855" s="32">
        <v>234</v>
      </c>
      <c r="B1855" s="33" t="s">
        <v>526</v>
      </c>
      <c r="C1855" s="33">
        <v>80729581</v>
      </c>
      <c r="D1855" s="33" t="s">
        <v>527</v>
      </c>
      <c r="E1855" s="33" t="s">
        <v>43</v>
      </c>
      <c r="F1855" s="33" t="s">
        <v>38</v>
      </c>
      <c r="G1855" s="33" t="s">
        <v>53</v>
      </c>
      <c r="H1855" s="34">
        <v>10000000</v>
      </c>
      <c r="I1855" s="34">
        <v>10000000</v>
      </c>
      <c r="J1855" s="35">
        <f>VLOOKUP(C1855,[1]Hoja1!$C$4:$E$2840,3,0)</f>
        <v>44988.491608796299</v>
      </c>
      <c r="K1855" s="36" t="s">
        <v>54</v>
      </c>
      <c r="L1855" s="16" t="e">
        <f>VLOOKUP(C1855,ACTAS!$D:$L,9,FALSE)</f>
        <v>#N/A</v>
      </c>
    </row>
    <row r="1856" spans="1:12" s="37" customFormat="1" hidden="1">
      <c r="A1856" s="32">
        <v>235</v>
      </c>
      <c r="B1856" s="33" t="s">
        <v>528</v>
      </c>
      <c r="C1856" s="33">
        <v>1114118433</v>
      </c>
      <c r="D1856" s="33" t="s">
        <v>529</v>
      </c>
      <c r="E1856" s="33" t="s">
        <v>43</v>
      </c>
      <c r="F1856" s="33" t="s">
        <v>38</v>
      </c>
      <c r="G1856" s="33" t="s">
        <v>44</v>
      </c>
      <c r="H1856" s="34">
        <v>12000000</v>
      </c>
      <c r="I1856" s="34">
        <v>12000000</v>
      </c>
      <c r="J1856" s="35">
        <f>VLOOKUP(C1856,[1]Hoja1!$C$4:$E$2840,3,0)</f>
        <v>44988.493287037039</v>
      </c>
      <c r="K1856" s="36" t="s">
        <v>54</v>
      </c>
      <c r="L1856" s="16" t="e">
        <f>VLOOKUP(C1856,ACTAS!$D:$L,9,FALSE)</f>
        <v>#N/A</v>
      </c>
    </row>
    <row r="1857" spans="1:12" s="37" customFormat="1" hidden="1">
      <c r="A1857" s="32">
        <v>236</v>
      </c>
      <c r="B1857" s="33" t="s">
        <v>530</v>
      </c>
      <c r="C1857" s="33">
        <v>1061721248</v>
      </c>
      <c r="D1857" s="33" t="s">
        <v>531</v>
      </c>
      <c r="E1857" s="33" t="s">
        <v>43</v>
      </c>
      <c r="F1857" s="33" t="s">
        <v>38</v>
      </c>
      <c r="G1857" s="33" t="s">
        <v>44</v>
      </c>
      <c r="H1857" s="34">
        <v>31000000</v>
      </c>
      <c r="I1857" s="34">
        <v>0</v>
      </c>
      <c r="J1857" s="35">
        <f>VLOOKUP(C1857,[1]Hoja1!$C$4:$E$2840,3,0)</f>
        <v>44993.744664351849</v>
      </c>
      <c r="K1857" s="36" t="s">
        <v>54</v>
      </c>
      <c r="L1857" s="16" t="e">
        <f>VLOOKUP(C1857,ACTAS!$D:$L,9,FALSE)</f>
        <v>#N/A</v>
      </c>
    </row>
    <row r="1858" spans="1:12" s="37" customFormat="1" hidden="1">
      <c r="A1858" s="32">
        <v>237</v>
      </c>
      <c r="B1858" s="33" t="s">
        <v>532</v>
      </c>
      <c r="C1858" s="33">
        <v>1090464031</v>
      </c>
      <c r="D1858" s="33" t="s">
        <v>533</v>
      </c>
      <c r="E1858" s="33" t="s">
        <v>43</v>
      </c>
      <c r="F1858" s="33" t="s">
        <v>38</v>
      </c>
      <c r="G1858" s="33" t="s">
        <v>44</v>
      </c>
      <c r="H1858" s="34">
        <v>41000000</v>
      </c>
      <c r="I1858" s="34">
        <v>18000000</v>
      </c>
      <c r="J1858" s="35">
        <f>VLOOKUP(C1858,[1]Hoja1!$C$4:$E$2840,3,0)</f>
        <v>44988.508900462963</v>
      </c>
      <c r="K1858" s="36" t="s">
        <v>54</v>
      </c>
      <c r="L1858" s="16" t="e">
        <f>VLOOKUP(C1858,ACTAS!$D:$L,9,FALSE)</f>
        <v>#N/A</v>
      </c>
    </row>
    <row r="1859" spans="1:12" s="37" customFormat="1" hidden="1">
      <c r="A1859" s="32">
        <v>238</v>
      </c>
      <c r="B1859" s="33" t="s">
        <v>534</v>
      </c>
      <c r="C1859" s="33">
        <v>52903971</v>
      </c>
      <c r="D1859" s="33" t="s">
        <v>535</v>
      </c>
      <c r="E1859" s="33" t="s">
        <v>43</v>
      </c>
      <c r="F1859" s="33" t="s">
        <v>38</v>
      </c>
      <c r="G1859" s="33" t="s">
        <v>44</v>
      </c>
      <c r="H1859" s="34">
        <v>85000000</v>
      </c>
      <c r="I1859" s="34">
        <v>0</v>
      </c>
      <c r="J1859" s="35">
        <f>VLOOKUP(C1859,[1]Hoja1!$C$4:$E$2840,3,0)</f>
        <v>44988.510289351849</v>
      </c>
      <c r="K1859" s="36" t="s">
        <v>54</v>
      </c>
      <c r="L1859" s="16">
        <f>VLOOKUP(C1859,ACTAS!$D:$L,9,FALSE)</f>
        <v>8</v>
      </c>
    </row>
    <row r="1860" spans="1:12" s="37" customFormat="1" hidden="1">
      <c r="A1860" s="32">
        <v>239</v>
      </c>
      <c r="B1860" s="33" t="s">
        <v>536</v>
      </c>
      <c r="C1860" s="33">
        <v>1061600778</v>
      </c>
      <c r="D1860" s="33" t="s">
        <v>537</v>
      </c>
      <c r="E1860" s="33" t="s">
        <v>43</v>
      </c>
      <c r="F1860" s="33" t="s">
        <v>52</v>
      </c>
      <c r="G1860" s="33" t="s">
        <v>44</v>
      </c>
      <c r="H1860" s="34">
        <v>50000000</v>
      </c>
      <c r="I1860" s="34">
        <v>0</v>
      </c>
      <c r="J1860" s="35">
        <f>VLOOKUP(C1860,[1]Hoja1!$C$4:$E$2840,3,0)</f>
        <v>44988.51971064815</v>
      </c>
      <c r="K1860" s="36" t="s">
        <v>54</v>
      </c>
      <c r="L1860" s="16" t="e">
        <f>VLOOKUP(C1860,ACTAS!$D:$L,9,FALSE)</f>
        <v>#N/A</v>
      </c>
    </row>
    <row r="1861" spans="1:12" s="37" customFormat="1" hidden="1">
      <c r="A1861" s="32">
        <v>240</v>
      </c>
      <c r="B1861" s="33" t="s">
        <v>538</v>
      </c>
      <c r="C1861" s="33">
        <v>1112300074</v>
      </c>
      <c r="D1861" s="33" t="s">
        <v>539</v>
      </c>
      <c r="E1861" s="33" t="s">
        <v>43</v>
      </c>
      <c r="F1861" s="33" t="s">
        <v>52</v>
      </c>
      <c r="G1861" s="33" t="s">
        <v>53</v>
      </c>
      <c r="H1861" s="34">
        <v>2500000</v>
      </c>
      <c r="I1861" s="34">
        <v>4500000</v>
      </c>
      <c r="J1861" s="35">
        <f>VLOOKUP(C1861,[1]Hoja1!$C$4:$E$2840,3,0)</f>
        <v>44988.569282407407</v>
      </c>
      <c r="K1861" s="36" t="s">
        <v>54</v>
      </c>
      <c r="L1861" s="16" t="e">
        <f>VLOOKUP(C1861,ACTAS!$D:$L,9,FALSE)</f>
        <v>#N/A</v>
      </c>
    </row>
    <row r="1862" spans="1:12" s="37" customFormat="1" hidden="1">
      <c r="A1862" s="32">
        <v>241</v>
      </c>
      <c r="B1862" s="33" t="s">
        <v>540</v>
      </c>
      <c r="C1862" s="33">
        <v>17445924</v>
      </c>
      <c r="D1862" s="33" t="s">
        <v>541</v>
      </c>
      <c r="E1862" s="33" t="s">
        <v>43</v>
      </c>
      <c r="F1862" s="33" t="s">
        <v>38</v>
      </c>
      <c r="G1862" s="33" t="s">
        <v>44</v>
      </c>
      <c r="H1862" s="34">
        <v>32000000</v>
      </c>
      <c r="I1862" s="34">
        <v>0</v>
      </c>
      <c r="J1862" s="35">
        <f>VLOOKUP(C1862,[1]Hoja1!$C$4:$E$2840,3,0)</f>
        <v>44991.386643518519</v>
      </c>
      <c r="K1862" s="36" t="s">
        <v>45</v>
      </c>
      <c r="L1862" s="16">
        <f>VLOOKUP(C1862,ACTAS!$D:$L,9,FALSE)</f>
        <v>16</v>
      </c>
    </row>
    <row r="1863" spans="1:12" s="37" customFormat="1" ht="24" hidden="1">
      <c r="A1863" s="32">
        <v>242</v>
      </c>
      <c r="B1863" s="33" t="s">
        <v>542</v>
      </c>
      <c r="C1863" s="33">
        <v>24023358</v>
      </c>
      <c r="D1863" s="33" t="s">
        <v>543</v>
      </c>
      <c r="E1863" s="33" t="s">
        <v>43</v>
      </c>
      <c r="F1863" s="33" t="s">
        <v>52</v>
      </c>
      <c r="G1863" s="33" t="s">
        <v>39</v>
      </c>
      <c r="H1863" s="34">
        <v>49000000</v>
      </c>
      <c r="I1863" s="34">
        <v>49000000</v>
      </c>
      <c r="J1863" s="35">
        <f>VLOOKUP(C1863,[1]Hoja1!$C$4:$E$2840,3,0)</f>
        <v>45222.447384259256</v>
      </c>
      <c r="K1863" s="36" t="s">
        <v>40</v>
      </c>
      <c r="L1863" s="16">
        <f>VLOOKUP(C1863,ACTAS!$D:$L,9,FALSE)</f>
        <v>14</v>
      </c>
    </row>
    <row r="1864" spans="1:12" s="37" customFormat="1" ht="24" hidden="1">
      <c r="A1864" s="32">
        <v>243</v>
      </c>
      <c r="B1864" s="33" t="s">
        <v>544</v>
      </c>
      <c r="C1864" s="33">
        <v>2235249</v>
      </c>
      <c r="D1864" s="33" t="s">
        <v>545</v>
      </c>
      <c r="E1864" s="33" t="s">
        <v>43</v>
      </c>
      <c r="F1864" s="33" t="s">
        <v>38</v>
      </c>
      <c r="G1864" s="33" t="s">
        <v>106</v>
      </c>
      <c r="H1864" s="34">
        <v>10000000</v>
      </c>
      <c r="I1864" s="34">
        <v>10000000</v>
      </c>
      <c r="J1864" s="35">
        <f>VLOOKUP(C1864,[1]Hoja1!$C$4:$E$2840,3,0)</f>
        <v>45065.683194444442</v>
      </c>
      <c r="K1864" s="36" t="s">
        <v>54</v>
      </c>
      <c r="L1864" s="16" t="str">
        <f>VLOOKUP(C1864,ACTAS!$D:$L,9,FALSE)</f>
        <v>ACTA 1 FEBRERO 2024</v>
      </c>
    </row>
    <row r="1865" spans="1:12" s="37" customFormat="1" hidden="1">
      <c r="A1865" s="32">
        <v>244</v>
      </c>
      <c r="B1865" s="33" t="s">
        <v>546</v>
      </c>
      <c r="C1865" s="33">
        <v>1123560523</v>
      </c>
      <c r="D1865" s="33" t="s">
        <v>547</v>
      </c>
      <c r="E1865" s="33" t="s">
        <v>43</v>
      </c>
      <c r="F1865" s="33" t="s">
        <v>38</v>
      </c>
      <c r="G1865" s="33" t="s">
        <v>53</v>
      </c>
      <c r="H1865" s="34">
        <v>10000000</v>
      </c>
      <c r="I1865" s="34">
        <v>10000000</v>
      </c>
      <c r="J1865" s="35">
        <f>VLOOKUP(C1865,[1]Hoja1!$C$4:$E$2840,3,0)</f>
        <v>45069.680266203701</v>
      </c>
      <c r="K1865" s="36" t="s">
        <v>54</v>
      </c>
      <c r="L1865" s="16" t="e">
        <f>VLOOKUP(C1865,ACTAS!$D:$L,9,FALSE)</f>
        <v>#N/A</v>
      </c>
    </row>
    <row r="1866" spans="1:12" s="37" customFormat="1" hidden="1">
      <c r="A1866" s="32">
        <v>245</v>
      </c>
      <c r="B1866" s="33" t="s">
        <v>548</v>
      </c>
      <c r="C1866" s="33">
        <v>1121197041</v>
      </c>
      <c r="D1866" s="33" t="s">
        <v>549</v>
      </c>
      <c r="E1866" s="33" t="s">
        <v>43</v>
      </c>
      <c r="F1866" s="33" t="s">
        <v>38</v>
      </c>
      <c r="G1866" s="33" t="s">
        <v>53</v>
      </c>
      <c r="H1866" s="34">
        <v>1000000</v>
      </c>
      <c r="I1866" s="34">
        <v>1000000</v>
      </c>
      <c r="J1866" s="35">
        <f>VLOOKUP(C1866,[1]Hoja1!$C$4:$E$2840,3,0)</f>
        <v>45070.342233796298</v>
      </c>
      <c r="K1866" s="36" t="s">
        <v>54</v>
      </c>
      <c r="L1866" s="16" t="e">
        <f>VLOOKUP(C1866,ACTAS!$D:$L,9,FALSE)</f>
        <v>#N/A</v>
      </c>
    </row>
    <row r="1867" spans="1:12" s="37" customFormat="1" hidden="1">
      <c r="A1867" s="32">
        <v>246</v>
      </c>
      <c r="B1867" s="33" t="s">
        <v>550</v>
      </c>
      <c r="C1867" s="33">
        <v>1032357546</v>
      </c>
      <c r="D1867" s="33" t="s">
        <v>451</v>
      </c>
      <c r="E1867" s="33" t="s">
        <v>43</v>
      </c>
      <c r="F1867" s="33" t="s">
        <v>52</v>
      </c>
      <c r="G1867" s="33" t="s">
        <v>44</v>
      </c>
      <c r="H1867" s="34">
        <v>53000000</v>
      </c>
      <c r="I1867" s="34">
        <v>53000000</v>
      </c>
      <c r="J1867" s="35">
        <f>VLOOKUP(C1867,[1]Hoja1!$C$4:$E$2840,3,0)</f>
        <v>44987.854097222225</v>
      </c>
      <c r="K1867" s="36" t="s">
        <v>54</v>
      </c>
      <c r="L1867" s="16">
        <f>VLOOKUP(C1867,ACTAS!$D:$L,9,FALSE)</f>
        <v>8</v>
      </c>
    </row>
    <row r="1868" spans="1:12" s="37" customFormat="1" hidden="1">
      <c r="A1868" s="32">
        <v>247</v>
      </c>
      <c r="B1868" s="33" t="s">
        <v>551</v>
      </c>
      <c r="C1868" s="33">
        <v>1023867978</v>
      </c>
      <c r="D1868" s="33" t="s">
        <v>552</v>
      </c>
      <c r="E1868" s="33" t="s">
        <v>43</v>
      </c>
      <c r="F1868" s="33" t="s">
        <v>38</v>
      </c>
      <c r="G1868" s="33" t="s">
        <v>44</v>
      </c>
      <c r="H1868" s="34">
        <v>68000000</v>
      </c>
      <c r="I1868" s="34">
        <v>0</v>
      </c>
      <c r="J1868" s="35">
        <f>VLOOKUP(C1868,[1]Hoja1!$C$4:$E$2840,3,0)</f>
        <v>45070.669722222221</v>
      </c>
      <c r="K1868" s="36" t="s">
        <v>54</v>
      </c>
      <c r="L1868" s="16" t="e">
        <f>VLOOKUP(C1868,ACTAS!$D:$L,9,FALSE)</f>
        <v>#N/A</v>
      </c>
    </row>
    <row r="1869" spans="1:12" s="37" customFormat="1" hidden="1">
      <c r="A1869" s="32">
        <v>248</v>
      </c>
      <c r="B1869" s="33" t="s">
        <v>553</v>
      </c>
      <c r="C1869" s="33">
        <v>1085304996</v>
      </c>
      <c r="D1869" s="33" t="s">
        <v>207</v>
      </c>
      <c r="E1869" s="33" t="s">
        <v>43</v>
      </c>
      <c r="F1869" s="33" t="s">
        <v>52</v>
      </c>
      <c r="G1869" s="33" t="s">
        <v>44</v>
      </c>
      <c r="H1869" s="34">
        <v>15000000</v>
      </c>
      <c r="I1869" s="34">
        <v>0</v>
      </c>
      <c r="J1869" s="35">
        <f>VLOOKUP(C1869,[1]Hoja1!$C$4:$E$2840,3,0)</f>
        <v>44986.670231481483</v>
      </c>
      <c r="K1869" s="36" t="s">
        <v>40</v>
      </c>
      <c r="L1869" s="16" t="e">
        <f>VLOOKUP(C1869,ACTAS!$D:$L,9,FALSE)</f>
        <v>#N/A</v>
      </c>
    </row>
    <row r="1870" spans="1:12" s="37" customFormat="1" hidden="1">
      <c r="A1870" s="32">
        <v>249</v>
      </c>
      <c r="B1870" s="33" t="s">
        <v>554</v>
      </c>
      <c r="C1870" s="33">
        <v>70328602</v>
      </c>
      <c r="D1870" s="33" t="s">
        <v>513</v>
      </c>
      <c r="E1870" s="33" t="s">
        <v>43</v>
      </c>
      <c r="F1870" s="33" t="s">
        <v>52</v>
      </c>
      <c r="G1870" s="33" t="s">
        <v>44</v>
      </c>
      <c r="H1870" s="34">
        <v>90000000</v>
      </c>
      <c r="I1870" s="34">
        <v>0</v>
      </c>
      <c r="J1870" s="35">
        <f>VLOOKUP(C1870,[1]Hoja1!$C$4:$E$2840,3,0)</f>
        <v>44988.454548611109</v>
      </c>
      <c r="K1870" s="36" t="s">
        <v>54</v>
      </c>
      <c r="L1870" s="16">
        <f>VLOOKUP(C1870,ACTAS!$D:$L,9,FALSE)</f>
        <v>10</v>
      </c>
    </row>
    <row r="1871" spans="1:12" s="37" customFormat="1" hidden="1">
      <c r="A1871" s="32">
        <v>250</v>
      </c>
      <c r="B1871" s="33" t="s">
        <v>555</v>
      </c>
      <c r="C1871" s="33">
        <v>79380091</v>
      </c>
      <c r="D1871" s="33" t="s">
        <v>556</v>
      </c>
      <c r="E1871" s="33" t="s">
        <v>43</v>
      </c>
      <c r="F1871" s="33" t="s">
        <v>59</v>
      </c>
      <c r="G1871" s="33" t="s">
        <v>44</v>
      </c>
      <c r="H1871" s="34">
        <v>113000000</v>
      </c>
      <c r="I1871" s="34">
        <v>113000000</v>
      </c>
      <c r="J1871" s="35">
        <f>VLOOKUP(C1871,[1]Hoja1!$C$4:$E$2840,3,0)</f>
        <v>45071.463877314818</v>
      </c>
      <c r="K1871" s="36" t="s">
        <v>45</v>
      </c>
      <c r="L1871" s="16">
        <f>VLOOKUP(C1871,ACTAS!$D:$L,9,FALSE)</f>
        <v>8</v>
      </c>
    </row>
    <row r="1872" spans="1:12" s="37" customFormat="1" hidden="1">
      <c r="A1872" s="32">
        <v>251</v>
      </c>
      <c r="B1872" s="33" t="s">
        <v>557</v>
      </c>
      <c r="C1872" s="33">
        <v>1030584868</v>
      </c>
      <c r="D1872" s="33" t="s">
        <v>558</v>
      </c>
      <c r="E1872" s="33" t="s">
        <v>43</v>
      </c>
      <c r="F1872" s="33" t="s">
        <v>48</v>
      </c>
      <c r="G1872" s="33" t="s">
        <v>44</v>
      </c>
      <c r="H1872" s="34">
        <v>80000000</v>
      </c>
      <c r="I1872" s="34">
        <v>80000000</v>
      </c>
      <c r="J1872" s="35">
        <f>VLOOKUP(C1872,[1]Hoja1!$C$4:$E$2840,3,0)</f>
        <v>45071.922662037039</v>
      </c>
      <c r="K1872" s="36" t="s">
        <v>54</v>
      </c>
      <c r="L1872" s="16" t="e">
        <f>VLOOKUP(C1872,ACTAS!$D:$L,9,FALSE)</f>
        <v>#N/A</v>
      </c>
    </row>
    <row r="1873" spans="1:12" s="37" customFormat="1" hidden="1">
      <c r="A1873" s="32">
        <v>252</v>
      </c>
      <c r="B1873" s="33" t="s">
        <v>559</v>
      </c>
      <c r="C1873" s="33">
        <v>13930320</v>
      </c>
      <c r="D1873" s="33" t="s">
        <v>560</v>
      </c>
      <c r="E1873" s="33" t="s">
        <v>43</v>
      </c>
      <c r="F1873" s="33" t="s">
        <v>59</v>
      </c>
      <c r="G1873" s="33" t="s">
        <v>44</v>
      </c>
      <c r="H1873" s="34">
        <v>56000000</v>
      </c>
      <c r="I1873" s="34">
        <v>56000000</v>
      </c>
      <c r="J1873" s="35">
        <f>VLOOKUP(C1873,[1]Hoja1!$C$4:$E$2840,3,0)</f>
        <v>45076.894791666666</v>
      </c>
      <c r="K1873" s="36" t="s">
        <v>54</v>
      </c>
      <c r="L1873" s="16" t="e">
        <f>VLOOKUP(C1873,ACTAS!$D:$L,9,FALSE)</f>
        <v>#N/A</v>
      </c>
    </row>
    <row r="1874" spans="1:12" s="37" customFormat="1" hidden="1">
      <c r="A1874" s="32">
        <v>253</v>
      </c>
      <c r="B1874" s="33" t="s">
        <v>561</v>
      </c>
      <c r="C1874" s="33">
        <v>82390940</v>
      </c>
      <c r="D1874" s="33" t="s">
        <v>562</v>
      </c>
      <c r="E1874" s="33" t="s">
        <v>43</v>
      </c>
      <c r="F1874" s="33" t="s">
        <v>48</v>
      </c>
      <c r="G1874" s="33" t="s">
        <v>44</v>
      </c>
      <c r="H1874" s="34">
        <v>150000000</v>
      </c>
      <c r="I1874" s="34">
        <v>0</v>
      </c>
      <c r="J1874" s="35">
        <f>VLOOKUP(C1874,[1]Hoja1!$C$4:$E$2840,3,0)</f>
        <v>45078.321273148147</v>
      </c>
      <c r="K1874" s="36" t="s">
        <v>84</v>
      </c>
      <c r="L1874" s="16" t="e">
        <f>VLOOKUP(C1874,ACTAS!$D:$L,9,FALSE)</f>
        <v>#N/A</v>
      </c>
    </row>
    <row r="1875" spans="1:12" s="37" customFormat="1" hidden="1">
      <c r="A1875" s="32">
        <v>254</v>
      </c>
      <c r="B1875" s="33" t="s">
        <v>563</v>
      </c>
      <c r="C1875" s="33">
        <v>14318696</v>
      </c>
      <c r="D1875" s="33" t="s">
        <v>564</v>
      </c>
      <c r="E1875" s="33" t="s">
        <v>43</v>
      </c>
      <c r="F1875" s="33" t="s">
        <v>59</v>
      </c>
      <c r="G1875" s="33" t="s">
        <v>44</v>
      </c>
      <c r="H1875" s="34">
        <v>65000000</v>
      </c>
      <c r="I1875" s="34">
        <v>0</v>
      </c>
      <c r="J1875" s="35">
        <f>VLOOKUP(C1875,[1]Hoja1!$C$4:$E$2840,3,0)</f>
        <v>45078.323240740741</v>
      </c>
      <c r="K1875" s="36" t="s">
        <v>45</v>
      </c>
      <c r="L1875" s="16" t="e">
        <f>VLOOKUP(C1875,ACTAS!$D:$L,9,FALSE)</f>
        <v>#N/A</v>
      </c>
    </row>
    <row r="1876" spans="1:12" s="37" customFormat="1" hidden="1">
      <c r="A1876" s="32">
        <v>255</v>
      </c>
      <c r="B1876" s="33" t="s">
        <v>565</v>
      </c>
      <c r="C1876" s="33">
        <v>3033563</v>
      </c>
      <c r="D1876" s="33" t="s">
        <v>566</v>
      </c>
      <c r="E1876" s="33" t="s">
        <v>43</v>
      </c>
      <c r="F1876" s="33" t="s">
        <v>38</v>
      </c>
      <c r="G1876" s="33" t="s">
        <v>53</v>
      </c>
      <c r="H1876" s="34">
        <v>10000000</v>
      </c>
      <c r="I1876" s="34">
        <v>0</v>
      </c>
      <c r="J1876" s="35">
        <f>VLOOKUP(C1876,[1]Hoja1!$C$4:$E$2840,3,0)</f>
        <v>45078.324525462966</v>
      </c>
      <c r="K1876" s="36" t="s">
        <v>84</v>
      </c>
      <c r="L1876" s="16">
        <f>VLOOKUP(C1876,ACTAS!$D:$L,9,FALSE)</f>
        <v>12</v>
      </c>
    </row>
    <row r="1877" spans="1:12" s="37" customFormat="1" hidden="1">
      <c r="A1877" s="32">
        <v>256</v>
      </c>
      <c r="B1877" s="33" t="s">
        <v>567</v>
      </c>
      <c r="C1877" s="33">
        <v>93336051</v>
      </c>
      <c r="D1877" s="33" t="s">
        <v>568</v>
      </c>
      <c r="E1877" s="33" t="s">
        <v>43</v>
      </c>
      <c r="F1877" s="33" t="s">
        <v>38</v>
      </c>
      <c r="G1877" s="33" t="s">
        <v>44</v>
      </c>
      <c r="H1877" s="34">
        <v>93000000</v>
      </c>
      <c r="I1877" s="34">
        <v>0</v>
      </c>
      <c r="J1877" s="35">
        <f>VLOOKUP(C1877,[1]Hoja1!$C$4:$E$2840,3,0)</f>
        <v>45078.324930555558</v>
      </c>
      <c r="K1877" s="36" t="s">
        <v>45</v>
      </c>
      <c r="L1877" s="16">
        <f>VLOOKUP(C1877,ACTAS!$D:$L,9,FALSE)</f>
        <v>16</v>
      </c>
    </row>
    <row r="1878" spans="1:12" s="37" customFormat="1" hidden="1">
      <c r="A1878" s="32">
        <v>257</v>
      </c>
      <c r="B1878" s="33" t="s">
        <v>569</v>
      </c>
      <c r="C1878" s="33">
        <v>6244987</v>
      </c>
      <c r="D1878" s="33" t="s">
        <v>570</v>
      </c>
      <c r="E1878" s="33" t="s">
        <v>43</v>
      </c>
      <c r="F1878" s="33" t="s">
        <v>52</v>
      </c>
      <c r="G1878" s="33" t="s">
        <v>44</v>
      </c>
      <c r="H1878" s="34">
        <v>25000000</v>
      </c>
      <c r="I1878" s="34">
        <v>0</v>
      </c>
      <c r="J1878" s="35">
        <f>VLOOKUP(C1878,[1]Hoja1!$C$4:$E$2840,3,0)</f>
        <v>45078.324988425928</v>
      </c>
      <c r="K1878" s="36" t="s">
        <v>45</v>
      </c>
      <c r="L1878" s="16">
        <f>VLOOKUP(C1878,ACTAS!$D:$L,9,FALSE)</f>
        <v>15</v>
      </c>
    </row>
    <row r="1879" spans="1:12" s="37" customFormat="1" hidden="1">
      <c r="A1879" s="32">
        <v>258</v>
      </c>
      <c r="B1879" s="33" t="s">
        <v>571</v>
      </c>
      <c r="C1879" s="33">
        <v>92539949</v>
      </c>
      <c r="D1879" s="33" t="s">
        <v>572</v>
      </c>
      <c r="E1879" s="33" t="s">
        <v>43</v>
      </c>
      <c r="F1879" s="33" t="s">
        <v>52</v>
      </c>
      <c r="G1879" s="33" t="s">
        <v>44</v>
      </c>
      <c r="H1879" s="34">
        <v>70000000</v>
      </c>
      <c r="I1879" s="34">
        <v>0</v>
      </c>
      <c r="J1879" s="35">
        <f>VLOOKUP(C1879,[1]Hoja1!$C$4:$E$2840,3,0)</f>
        <v>45078.326944444445</v>
      </c>
      <c r="K1879" s="36" t="s">
        <v>45</v>
      </c>
      <c r="L1879" s="16" t="e">
        <f>VLOOKUP(C1879,ACTAS!$D:$L,9,FALSE)</f>
        <v>#N/A</v>
      </c>
    </row>
    <row r="1880" spans="1:12" s="37" customFormat="1" ht="24" hidden="1">
      <c r="A1880" s="32">
        <v>259</v>
      </c>
      <c r="B1880" s="33" t="s">
        <v>573</v>
      </c>
      <c r="C1880" s="33">
        <v>93399890</v>
      </c>
      <c r="D1880" s="33" t="s">
        <v>574</v>
      </c>
      <c r="E1880" s="33" t="s">
        <v>43</v>
      </c>
      <c r="F1880" s="33" t="s">
        <v>62</v>
      </c>
      <c r="G1880" s="33" t="s">
        <v>49</v>
      </c>
      <c r="H1880" s="34">
        <v>150000000</v>
      </c>
      <c r="I1880" s="34">
        <v>0</v>
      </c>
      <c r="J1880" s="35">
        <f>VLOOKUP(C1880,[1]Hoja1!$C$4:$E$2840,3,0)</f>
        <v>45078.327592592592</v>
      </c>
      <c r="K1880" s="36" t="s">
        <v>54</v>
      </c>
      <c r="L1880" s="16" t="e">
        <f>VLOOKUP(C1880,ACTAS!$D:$L,9,FALSE)</f>
        <v>#N/A</v>
      </c>
    </row>
    <row r="1881" spans="1:12" s="37" customFormat="1" hidden="1">
      <c r="A1881" s="32">
        <v>260</v>
      </c>
      <c r="B1881" s="33" t="s">
        <v>575</v>
      </c>
      <c r="C1881" s="33">
        <v>7320160</v>
      </c>
      <c r="D1881" s="33" t="s">
        <v>576</v>
      </c>
      <c r="E1881" s="33" t="s">
        <v>43</v>
      </c>
      <c r="F1881" s="33" t="s">
        <v>59</v>
      </c>
      <c r="G1881" s="33" t="s">
        <v>53</v>
      </c>
      <c r="H1881" s="34">
        <v>4500000</v>
      </c>
      <c r="I1881" s="34">
        <v>0</v>
      </c>
      <c r="J1881" s="35">
        <f>VLOOKUP(C1881,[1]Hoja1!$C$4:$E$2840,3,0)</f>
        <v>45078.328310185185</v>
      </c>
      <c r="K1881" s="36" t="s">
        <v>54</v>
      </c>
      <c r="L1881" s="16">
        <f>VLOOKUP(C1881,ACTAS!$D:$L,9,FALSE)</f>
        <v>12</v>
      </c>
    </row>
    <row r="1882" spans="1:12" s="37" customFormat="1" hidden="1">
      <c r="A1882" s="32">
        <v>261</v>
      </c>
      <c r="B1882" s="33" t="s">
        <v>577</v>
      </c>
      <c r="C1882" s="33">
        <v>79949539</v>
      </c>
      <c r="D1882" s="33" t="s">
        <v>578</v>
      </c>
      <c r="E1882" s="33" t="s">
        <v>43</v>
      </c>
      <c r="F1882" s="33" t="s">
        <v>59</v>
      </c>
      <c r="G1882" s="33" t="s">
        <v>44</v>
      </c>
      <c r="H1882" s="34">
        <v>100000000</v>
      </c>
      <c r="I1882" s="34">
        <v>0</v>
      </c>
      <c r="J1882" s="35">
        <f>VLOOKUP(C1882,[1]Hoja1!$C$4:$E$2840,3,0)</f>
        <v>45078.332465277781</v>
      </c>
      <c r="K1882" s="36" t="s">
        <v>45</v>
      </c>
      <c r="L1882" s="16" t="e">
        <f>VLOOKUP(C1882,ACTAS!$D:$L,9,FALSE)</f>
        <v>#N/A</v>
      </c>
    </row>
    <row r="1883" spans="1:12" s="37" customFormat="1" hidden="1">
      <c r="A1883" s="32">
        <v>262</v>
      </c>
      <c r="B1883" s="33" t="s">
        <v>579</v>
      </c>
      <c r="C1883" s="33">
        <v>83245561</v>
      </c>
      <c r="D1883" s="33" t="s">
        <v>580</v>
      </c>
      <c r="E1883" s="33" t="s">
        <v>43</v>
      </c>
      <c r="F1883" s="33" t="s">
        <v>59</v>
      </c>
      <c r="G1883" s="33" t="s">
        <v>44</v>
      </c>
      <c r="H1883" s="34">
        <v>70000000</v>
      </c>
      <c r="I1883" s="34">
        <v>0</v>
      </c>
      <c r="J1883" s="35">
        <f>VLOOKUP(C1883,[1]Hoja1!$C$4:$E$2840,3,0)</f>
        <v>45078.335648148146</v>
      </c>
      <c r="K1883" s="36" t="s">
        <v>45</v>
      </c>
      <c r="L1883" s="16" t="e">
        <f>VLOOKUP(C1883,ACTAS!$D:$L,9,FALSE)</f>
        <v>#N/A</v>
      </c>
    </row>
    <row r="1884" spans="1:12" s="37" customFormat="1" hidden="1">
      <c r="A1884" s="32">
        <v>263</v>
      </c>
      <c r="B1884" s="33" t="s">
        <v>581</v>
      </c>
      <c r="C1884" s="33">
        <v>17421562</v>
      </c>
      <c r="D1884" s="33" t="s">
        <v>582</v>
      </c>
      <c r="E1884" s="33" t="s">
        <v>43</v>
      </c>
      <c r="F1884" s="33" t="s">
        <v>59</v>
      </c>
      <c r="G1884" s="33" t="s">
        <v>44</v>
      </c>
      <c r="H1884" s="34">
        <v>50000000</v>
      </c>
      <c r="I1884" s="34">
        <v>0</v>
      </c>
      <c r="J1884" s="35">
        <f>VLOOKUP(C1884,[1]Hoja1!$C$4:$E$2840,3,0)</f>
        <v>45078.33630787037</v>
      </c>
      <c r="K1884" s="36" t="s">
        <v>45</v>
      </c>
      <c r="L1884" s="16" t="e">
        <f>VLOOKUP(C1884,ACTAS!$D:$L,9,FALSE)</f>
        <v>#N/A</v>
      </c>
    </row>
    <row r="1885" spans="1:12" s="37" customFormat="1" hidden="1">
      <c r="A1885" s="32">
        <v>264</v>
      </c>
      <c r="B1885" s="33" t="s">
        <v>583</v>
      </c>
      <c r="C1885" s="33">
        <v>80000427</v>
      </c>
      <c r="D1885" s="33" t="s">
        <v>584</v>
      </c>
      <c r="E1885" s="33" t="s">
        <v>43</v>
      </c>
      <c r="F1885" s="33" t="s">
        <v>59</v>
      </c>
      <c r="G1885" s="33" t="s">
        <v>53</v>
      </c>
      <c r="H1885" s="34">
        <v>10000000</v>
      </c>
      <c r="I1885" s="34">
        <v>0</v>
      </c>
      <c r="J1885" s="35">
        <f>VLOOKUP(C1885,[1]Hoja1!$C$4:$E$2840,3,0)</f>
        <v>45078.337187500001</v>
      </c>
      <c r="K1885" s="36" t="s">
        <v>84</v>
      </c>
      <c r="L1885" s="16" t="e">
        <f>VLOOKUP(C1885,ACTAS!$D:$L,9,FALSE)</f>
        <v>#N/A</v>
      </c>
    </row>
    <row r="1886" spans="1:12" s="37" customFormat="1" hidden="1">
      <c r="A1886" s="32">
        <v>265</v>
      </c>
      <c r="B1886" s="33" t="s">
        <v>585</v>
      </c>
      <c r="C1886" s="33">
        <v>1093769163</v>
      </c>
      <c r="D1886" s="33" t="s">
        <v>586</v>
      </c>
      <c r="E1886" s="33" t="s">
        <v>43</v>
      </c>
      <c r="F1886" s="33" t="s">
        <v>38</v>
      </c>
      <c r="G1886" s="33" t="s">
        <v>44</v>
      </c>
      <c r="H1886" s="34">
        <v>60000000</v>
      </c>
      <c r="I1886" s="34">
        <v>60000000</v>
      </c>
      <c r="J1886" s="35">
        <f>VLOOKUP(C1886,[1]Hoja1!$C$4:$E$2840,3,0)</f>
        <v>45078.337187500001</v>
      </c>
      <c r="K1886" s="36" t="s">
        <v>54</v>
      </c>
      <c r="L1886" s="16">
        <f>VLOOKUP(C1886,ACTAS!$D:$L,9,FALSE)</f>
        <v>14</v>
      </c>
    </row>
    <row r="1887" spans="1:12" s="37" customFormat="1" hidden="1">
      <c r="A1887" s="32">
        <v>266</v>
      </c>
      <c r="B1887" s="33" t="s">
        <v>587</v>
      </c>
      <c r="C1887" s="33">
        <v>7179476</v>
      </c>
      <c r="D1887" s="33" t="s">
        <v>588</v>
      </c>
      <c r="E1887" s="33" t="s">
        <v>43</v>
      </c>
      <c r="F1887" s="33" t="s">
        <v>38</v>
      </c>
      <c r="G1887" s="33" t="s">
        <v>44</v>
      </c>
      <c r="H1887" s="34">
        <v>60000000</v>
      </c>
      <c r="I1887" s="34">
        <v>0</v>
      </c>
      <c r="J1887" s="35">
        <f>VLOOKUP(C1887,[1]Hoja1!$C$4:$E$2840,3,0)</f>
        <v>45078.338391203702</v>
      </c>
      <c r="K1887" s="36" t="s">
        <v>45</v>
      </c>
      <c r="L1887" s="16" t="e">
        <f>VLOOKUP(C1887,ACTAS!$D:$L,9,FALSE)</f>
        <v>#N/A</v>
      </c>
    </row>
    <row r="1888" spans="1:12" s="37" customFormat="1" hidden="1">
      <c r="A1888" s="32">
        <v>267</v>
      </c>
      <c r="B1888" s="33" t="s">
        <v>589</v>
      </c>
      <c r="C1888" s="33">
        <v>12106983</v>
      </c>
      <c r="D1888" s="33" t="s">
        <v>590</v>
      </c>
      <c r="E1888" s="33" t="s">
        <v>43</v>
      </c>
      <c r="F1888" s="33" t="s">
        <v>38</v>
      </c>
      <c r="G1888" s="33" t="s">
        <v>44</v>
      </c>
      <c r="H1888" s="34">
        <v>50000000</v>
      </c>
      <c r="I1888" s="34">
        <v>0</v>
      </c>
      <c r="J1888" s="35">
        <f>VLOOKUP(C1888,[1]Hoja1!$C$4:$E$2840,3,0)</f>
        <v>45078.339155092595</v>
      </c>
      <c r="K1888" s="36" t="s">
        <v>45</v>
      </c>
      <c r="L1888" s="16" t="e">
        <f>VLOOKUP(C1888,ACTAS!$D:$L,9,FALSE)</f>
        <v>#N/A</v>
      </c>
    </row>
    <row r="1889" spans="1:12" s="37" customFormat="1" hidden="1">
      <c r="A1889" s="32">
        <v>268</v>
      </c>
      <c r="B1889" s="33" t="s">
        <v>591</v>
      </c>
      <c r="C1889" s="33">
        <v>1022937779</v>
      </c>
      <c r="D1889" s="33" t="s">
        <v>592</v>
      </c>
      <c r="E1889" s="33" t="s">
        <v>43</v>
      </c>
      <c r="F1889" s="33" t="s">
        <v>62</v>
      </c>
      <c r="G1889" s="33" t="s">
        <v>53</v>
      </c>
      <c r="H1889" s="34">
        <v>3000000</v>
      </c>
      <c r="I1889" s="34">
        <v>0</v>
      </c>
      <c r="J1889" s="35">
        <f>VLOOKUP(C1889,[1]Hoja1!$C$4:$E$2840,3,0)</f>
        <v>45078.339884259258</v>
      </c>
      <c r="K1889" s="36" t="s">
        <v>54</v>
      </c>
      <c r="L1889" s="16" t="e">
        <f>VLOOKUP(C1889,ACTAS!$D:$L,9,FALSE)</f>
        <v>#N/A</v>
      </c>
    </row>
    <row r="1890" spans="1:12" s="37" customFormat="1" ht="24" hidden="1">
      <c r="A1890" s="32">
        <v>269</v>
      </c>
      <c r="B1890" s="33" t="s">
        <v>593</v>
      </c>
      <c r="C1890" s="33">
        <v>94480570</v>
      </c>
      <c r="D1890" s="33" t="s">
        <v>594</v>
      </c>
      <c r="E1890" s="33" t="s">
        <v>43</v>
      </c>
      <c r="F1890" s="33" t="s">
        <v>38</v>
      </c>
      <c r="G1890" s="33" t="s">
        <v>49</v>
      </c>
      <c r="H1890" s="34">
        <v>20000000</v>
      </c>
      <c r="I1890" s="34">
        <v>20000000</v>
      </c>
      <c r="J1890" s="35">
        <f>VLOOKUP(C1890,[1]Hoja1!$C$4:$E$2840,3,0)</f>
        <v>45078.340219907404</v>
      </c>
      <c r="K1890" s="36" t="s">
        <v>54</v>
      </c>
      <c r="L1890" s="16">
        <f>VLOOKUP(C1890,ACTAS!$D:$L,9,FALSE)</f>
        <v>14</v>
      </c>
    </row>
    <row r="1891" spans="1:12" s="37" customFormat="1" hidden="1">
      <c r="A1891" s="32">
        <v>270</v>
      </c>
      <c r="B1891" s="33" t="s">
        <v>595</v>
      </c>
      <c r="C1891" s="33">
        <v>79054448</v>
      </c>
      <c r="D1891" s="33" t="s">
        <v>596</v>
      </c>
      <c r="E1891" s="33" t="s">
        <v>43</v>
      </c>
      <c r="F1891" s="33" t="s">
        <v>62</v>
      </c>
      <c r="G1891" s="33" t="s">
        <v>44</v>
      </c>
      <c r="H1891" s="34">
        <v>60000000</v>
      </c>
      <c r="I1891" s="34">
        <v>0</v>
      </c>
      <c r="J1891" s="35">
        <f>VLOOKUP(C1891,[1]Hoja1!$C$4:$E$2840,3,0)</f>
        <v>45078.340601851851</v>
      </c>
      <c r="K1891" s="36" t="s">
        <v>45</v>
      </c>
      <c r="L1891" s="16" t="e">
        <f>VLOOKUP(C1891,ACTAS!$D:$L,9,FALSE)</f>
        <v>#N/A</v>
      </c>
    </row>
    <row r="1892" spans="1:12" s="37" customFormat="1" hidden="1">
      <c r="A1892" s="32">
        <v>271</v>
      </c>
      <c r="B1892" s="33" t="s">
        <v>597</v>
      </c>
      <c r="C1892" s="33">
        <v>79982066</v>
      </c>
      <c r="D1892" s="33" t="s">
        <v>598</v>
      </c>
      <c r="E1892" s="33" t="s">
        <v>43</v>
      </c>
      <c r="F1892" s="33" t="s">
        <v>38</v>
      </c>
      <c r="G1892" s="33" t="s">
        <v>44</v>
      </c>
      <c r="H1892" s="34">
        <v>80000000</v>
      </c>
      <c r="I1892" s="34">
        <v>0</v>
      </c>
      <c r="J1892" s="35">
        <f>VLOOKUP(C1892,[1]Hoja1!$C$4:$E$2840,3,0)</f>
        <v>45078.341238425928</v>
      </c>
      <c r="K1892" s="36" t="s">
        <v>45</v>
      </c>
      <c r="L1892" s="16">
        <f>VLOOKUP(C1892,ACTAS!$D:$L,9,FALSE)</f>
        <v>15</v>
      </c>
    </row>
    <row r="1893" spans="1:12" s="37" customFormat="1" hidden="1">
      <c r="A1893" s="32">
        <v>272</v>
      </c>
      <c r="B1893" s="33" t="s">
        <v>599</v>
      </c>
      <c r="C1893" s="33">
        <v>1023873572</v>
      </c>
      <c r="D1893" s="33" t="s">
        <v>600</v>
      </c>
      <c r="E1893" s="33" t="s">
        <v>43</v>
      </c>
      <c r="F1893" s="33" t="s">
        <v>59</v>
      </c>
      <c r="G1893" s="33" t="s">
        <v>44</v>
      </c>
      <c r="H1893" s="34">
        <v>150000000</v>
      </c>
      <c r="I1893" s="34">
        <v>0</v>
      </c>
      <c r="J1893" s="35">
        <f>VLOOKUP(C1893,[1]Hoja1!$C$4:$E$2840,3,0)</f>
        <v>45078.341261574074</v>
      </c>
      <c r="K1893" s="36" t="s">
        <v>54</v>
      </c>
      <c r="L1893" s="16" t="e">
        <f>VLOOKUP(C1893,ACTAS!$D:$L,9,FALSE)</f>
        <v>#N/A</v>
      </c>
    </row>
    <row r="1894" spans="1:12" s="37" customFormat="1" hidden="1">
      <c r="A1894" s="32">
        <v>273</v>
      </c>
      <c r="B1894" s="33" t="s">
        <v>601</v>
      </c>
      <c r="C1894" s="33">
        <v>79458887</v>
      </c>
      <c r="D1894" s="33" t="s">
        <v>602</v>
      </c>
      <c r="E1894" s="33" t="s">
        <v>43</v>
      </c>
      <c r="F1894" s="33" t="s">
        <v>38</v>
      </c>
      <c r="G1894" s="33" t="s">
        <v>53</v>
      </c>
      <c r="H1894" s="34">
        <v>10000000</v>
      </c>
      <c r="I1894" s="34">
        <v>0</v>
      </c>
      <c r="J1894" s="35">
        <f>VLOOKUP(C1894,[1]Hoja1!$C$4:$E$2840,3,0)</f>
        <v>45078.34138888889</v>
      </c>
      <c r="K1894" s="36" t="s">
        <v>45</v>
      </c>
      <c r="L1894" s="16" t="e">
        <f>VLOOKUP(C1894,ACTAS!$D:$L,9,FALSE)</f>
        <v>#N/A</v>
      </c>
    </row>
    <row r="1895" spans="1:12" s="37" customFormat="1" hidden="1">
      <c r="A1895" s="32">
        <v>274</v>
      </c>
      <c r="B1895" s="33" t="s">
        <v>603</v>
      </c>
      <c r="C1895" s="33">
        <v>79485568</v>
      </c>
      <c r="D1895" s="33" t="s">
        <v>604</v>
      </c>
      <c r="E1895" s="33" t="s">
        <v>43</v>
      </c>
      <c r="F1895" s="33" t="s">
        <v>52</v>
      </c>
      <c r="G1895" s="33" t="s">
        <v>44</v>
      </c>
      <c r="H1895" s="34">
        <v>70000000</v>
      </c>
      <c r="I1895" s="34">
        <v>0</v>
      </c>
      <c r="J1895" s="35">
        <f>VLOOKUP(C1895,[1]Hoja1!$C$4:$E$2840,3,0)</f>
        <v>45078.341851851852</v>
      </c>
      <c r="K1895" s="36" t="s">
        <v>45</v>
      </c>
      <c r="L1895" s="16" t="e">
        <f>VLOOKUP(C1895,ACTAS!$D:$L,9,FALSE)</f>
        <v>#N/A</v>
      </c>
    </row>
    <row r="1896" spans="1:12" s="37" customFormat="1" hidden="1">
      <c r="A1896" s="32">
        <v>275</v>
      </c>
      <c r="B1896" s="33" t="s">
        <v>605</v>
      </c>
      <c r="C1896" s="33">
        <v>92513069</v>
      </c>
      <c r="D1896" s="33" t="s">
        <v>606</v>
      </c>
      <c r="E1896" s="33" t="s">
        <v>43</v>
      </c>
      <c r="F1896" s="33" t="s">
        <v>62</v>
      </c>
      <c r="G1896" s="33" t="s">
        <v>53</v>
      </c>
      <c r="H1896" s="34">
        <v>6000000</v>
      </c>
      <c r="I1896" s="34">
        <v>0</v>
      </c>
      <c r="J1896" s="35">
        <f>VLOOKUP(C1896,[1]Hoja1!$C$4:$E$2840,3,0)</f>
        <v>45078.341932870368</v>
      </c>
      <c r="K1896" s="36" t="s">
        <v>45</v>
      </c>
      <c r="L1896" s="16" t="e">
        <f>VLOOKUP(C1896,ACTAS!$D:$L,9,FALSE)</f>
        <v>#N/A</v>
      </c>
    </row>
    <row r="1897" spans="1:12" s="37" customFormat="1" hidden="1">
      <c r="A1897" s="32">
        <v>276</v>
      </c>
      <c r="B1897" s="33" t="s">
        <v>607</v>
      </c>
      <c r="C1897" s="33">
        <v>79693917</v>
      </c>
      <c r="D1897" s="33" t="s">
        <v>608</v>
      </c>
      <c r="E1897" s="33" t="s">
        <v>43</v>
      </c>
      <c r="F1897" s="33" t="s">
        <v>52</v>
      </c>
      <c r="G1897" s="33" t="s">
        <v>44</v>
      </c>
      <c r="H1897" s="34">
        <v>60000000</v>
      </c>
      <c r="I1897" s="34">
        <v>0</v>
      </c>
      <c r="J1897" s="35">
        <f>VLOOKUP(C1897,[1]Hoja1!$C$4:$E$2840,3,0)</f>
        <v>45078.342094907406</v>
      </c>
      <c r="K1897" s="36" t="s">
        <v>45</v>
      </c>
      <c r="L1897" s="16">
        <f>VLOOKUP(C1897,ACTAS!$D:$L,9,FALSE)</f>
        <v>16</v>
      </c>
    </row>
    <row r="1898" spans="1:12" s="37" customFormat="1" hidden="1">
      <c r="A1898" s="32">
        <v>277</v>
      </c>
      <c r="B1898" s="33" t="s">
        <v>609</v>
      </c>
      <c r="C1898" s="33">
        <v>16629393</v>
      </c>
      <c r="D1898" s="33" t="s">
        <v>610</v>
      </c>
      <c r="E1898" s="33" t="s">
        <v>43</v>
      </c>
      <c r="F1898" s="33" t="s">
        <v>130</v>
      </c>
      <c r="G1898" s="33" t="s">
        <v>53</v>
      </c>
      <c r="H1898" s="34">
        <v>10000000</v>
      </c>
      <c r="I1898" s="34">
        <v>0</v>
      </c>
      <c r="J1898" s="35">
        <f>VLOOKUP(C1898,[1]Hoja1!$C$4:$E$2840,3,0)</f>
        <v>45078.342650462961</v>
      </c>
      <c r="K1898" s="36" t="s">
        <v>45</v>
      </c>
      <c r="L1898" s="16">
        <f>VLOOKUP(C1898,ACTAS!$D:$L,9,FALSE)</f>
        <v>15</v>
      </c>
    </row>
    <row r="1899" spans="1:12" s="37" customFormat="1" hidden="1">
      <c r="A1899" s="32">
        <v>278</v>
      </c>
      <c r="B1899" s="33" t="s">
        <v>611</v>
      </c>
      <c r="C1899" s="33">
        <v>91253698</v>
      </c>
      <c r="D1899" s="33" t="s">
        <v>612</v>
      </c>
      <c r="E1899" s="33" t="s">
        <v>43</v>
      </c>
      <c r="F1899" s="33" t="s">
        <v>59</v>
      </c>
      <c r="G1899" s="33" t="s">
        <v>44</v>
      </c>
      <c r="H1899" s="34">
        <v>90000000</v>
      </c>
      <c r="I1899" s="34">
        <v>0</v>
      </c>
      <c r="J1899" s="35">
        <f>VLOOKUP(C1899,[1]Hoja1!$C$4:$E$2840,3,0)</f>
        <v>45078.342800925922</v>
      </c>
      <c r="K1899" s="36" t="s">
        <v>45</v>
      </c>
      <c r="L1899" s="16" t="e">
        <f>VLOOKUP(C1899,ACTAS!$D:$L,9,FALSE)</f>
        <v>#N/A</v>
      </c>
    </row>
    <row r="1900" spans="1:12" s="37" customFormat="1" hidden="1">
      <c r="A1900" s="32">
        <v>279</v>
      </c>
      <c r="B1900" s="33" t="s">
        <v>613</v>
      </c>
      <c r="C1900" s="33">
        <v>17190656</v>
      </c>
      <c r="D1900" s="33" t="s">
        <v>614</v>
      </c>
      <c r="E1900" s="33" t="s">
        <v>43</v>
      </c>
      <c r="F1900" s="33" t="s">
        <v>38</v>
      </c>
      <c r="G1900" s="33" t="s">
        <v>44</v>
      </c>
      <c r="H1900" s="34">
        <v>20000000</v>
      </c>
      <c r="I1900" s="34">
        <v>0</v>
      </c>
      <c r="J1900" s="35">
        <f>VLOOKUP(C1900,[1]Hoja1!$C$4:$E$2840,3,0)</f>
        <v>45078.342893518522</v>
      </c>
      <c r="K1900" s="36" t="s">
        <v>45</v>
      </c>
      <c r="L1900" s="16" t="e">
        <f>VLOOKUP(C1900,ACTAS!$D:$L,9,FALSE)</f>
        <v>#N/A</v>
      </c>
    </row>
    <row r="1901" spans="1:12" s="37" customFormat="1" ht="24" hidden="1">
      <c r="A1901" s="32">
        <v>280</v>
      </c>
      <c r="B1901" s="33" t="s">
        <v>615</v>
      </c>
      <c r="C1901" s="33">
        <v>4377449</v>
      </c>
      <c r="D1901" s="33" t="s">
        <v>616</v>
      </c>
      <c r="E1901" s="33" t="s">
        <v>43</v>
      </c>
      <c r="F1901" s="33" t="s">
        <v>52</v>
      </c>
      <c r="G1901" s="33" t="s">
        <v>49</v>
      </c>
      <c r="H1901" s="34">
        <v>23000000</v>
      </c>
      <c r="I1901" s="34">
        <v>0</v>
      </c>
      <c r="J1901" s="35">
        <f>VLOOKUP(C1901,[1]Hoja1!$C$4:$E$2840,3,0)</f>
        <v>45078.343912037039</v>
      </c>
      <c r="K1901" s="36" t="s">
        <v>45</v>
      </c>
      <c r="L1901" s="16" t="e">
        <f>VLOOKUP(C1901,ACTAS!$D:$L,9,FALSE)</f>
        <v>#N/A</v>
      </c>
    </row>
    <row r="1902" spans="1:12" s="37" customFormat="1" hidden="1">
      <c r="A1902" s="32">
        <v>281</v>
      </c>
      <c r="B1902" s="33" t="s">
        <v>617</v>
      </c>
      <c r="C1902" s="33">
        <v>16357719</v>
      </c>
      <c r="D1902" s="33" t="s">
        <v>618</v>
      </c>
      <c r="E1902" s="33" t="s">
        <v>43</v>
      </c>
      <c r="F1902" s="33" t="s">
        <v>62</v>
      </c>
      <c r="G1902" s="33" t="s">
        <v>53</v>
      </c>
      <c r="H1902" s="34">
        <v>5000000</v>
      </c>
      <c r="I1902" s="34">
        <v>0</v>
      </c>
      <c r="J1902" s="35">
        <f>VLOOKUP(C1902,[1]Hoja1!$C$4:$E$2840,3,0)</f>
        <v>45078.343946759262</v>
      </c>
      <c r="K1902" s="36" t="s">
        <v>45</v>
      </c>
      <c r="L1902" s="16" t="e">
        <f>VLOOKUP(C1902,ACTAS!$D:$L,9,FALSE)</f>
        <v>#N/A</v>
      </c>
    </row>
    <row r="1903" spans="1:12" s="37" customFormat="1" hidden="1">
      <c r="A1903" s="32">
        <v>282</v>
      </c>
      <c r="B1903" s="33" t="s">
        <v>619</v>
      </c>
      <c r="C1903" s="33">
        <v>60354739</v>
      </c>
      <c r="D1903" s="33" t="s">
        <v>620</v>
      </c>
      <c r="E1903" s="33" t="s">
        <v>43</v>
      </c>
      <c r="F1903" s="33" t="s">
        <v>59</v>
      </c>
      <c r="G1903" s="33" t="s">
        <v>44</v>
      </c>
      <c r="H1903" s="34">
        <v>110000000</v>
      </c>
      <c r="I1903" s="34">
        <v>0</v>
      </c>
      <c r="J1903" s="35">
        <f>VLOOKUP(C1903,[1]Hoja1!$C$4:$E$2840,3,0)</f>
        <v>45078.344178240739</v>
      </c>
      <c r="K1903" s="36" t="s">
        <v>45</v>
      </c>
      <c r="L1903" s="16">
        <f>VLOOKUP(C1903,ACTAS!$D:$L,9,FALSE)</f>
        <v>15</v>
      </c>
    </row>
    <row r="1904" spans="1:12" s="37" customFormat="1" hidden="1">
      <c r="A1904" s="32">
        <v>283</v>
      </c>
      <c r="B1904" s="33" t="s">
        <v>621</v>
      </c>
      <c r="C1904" s="33">
        <v>1151938362</v>
      </c>
      <c r="D1904" s="33" t="s">
        <v>622</v>
      </c>
      <c r="E1904" s="33" t="s">
        <v>43</v>
      </c>
      <c r="F1904" s="33" t="s">
        <v>62</v>
      </c>
      <c r="G1904" s="33" t="s">
        <v>53</v>
      </c>
      <c r="H1904" s="34">
        <v>10000000</v>
      </c>
      <c r="I1904" s="34">
        <v>0</v>
      </c>
      <c r="J1904" s="35">
        <f>VLOOKUP(C1904,[1]Hoja1!$C$4:$E$2840,3,0)</f>
        <v>45078.344189814816</v>
      </c>
      <c r="K1904" s="36" t="s">
        <v>54</v>
      </c>
      <c r="L1904" s="16" t="e">
        <f>VLOOKUP(C1904,ACTAS!$D:$L,9,FALSE)</f>
        <v>#N/A</v>
      </c>
    </row>
    <row r="1905" spans="1:12" s="37" customFormat="1" ht="24" hidden="1">
      <c r="A1905" s="32">
        <v>284</v>
      </c>
      <c r="B1905" s="33" t="s">
        <v>623</v>
      </c>
      <c r="C1905" s="33">
        <v>52050438</v>
      </c>
      <c r="D1905" s="33" t="s">
        <v>624</v>
      </c>
      <c r="E1905" s="33" t="s">
        <v>43</v>
      </c>
      <c r="F1905" s="33" t="s">
        <v>62</v>
      </c>
      <c r="G1905" s="33" t="s">
        <v>49</v>
      </c>
      <c r="H1905" s="34">
        <v>30000000</v>
      </c>
      <c r="I1905" s="34">
        <v>0</v>
      </c>
      <c r="J1905" s="35">
        <f>VLOOKUP(C1905,[1]Hoja1!$C$4:$E$2840,3,0)</f>
        <v>45078.344236111108</v>
      </c>
      <c r="K1905" s="36" t="s">
        <v>54</v>
      </c>
      <c r="L1905" s="16" t="e">
        <f>VLOOKUP(C1905,ACTAS!$D:$L,9,FALSE)</f>
        <v>#N/A</v>
      </c>
    </row>
    <row r="1906" spans="1:12" s="37" customFormat="1" hidden="1">
      <c r="A1906" s="32">
        <v>285</v>
      </c>
      <c r="B1906" s="33" t="s">
        <v>625</v>
      </c>
      <c r="C1906" s="33">
        <v>11438846</v>
      </c>
      <c r="D1906" s="33" t="s">
        <v>626</v>
      </c>
      <c r="E1906" s="33" t="s">
        <v>43</v>
      </c>
      <c r="F1906" s="33" t="s">
        <v>59</v>
      </c>
      <c r="G1906" s="33" t="s">
        <v>44</v>
      </c>
      <c r="H1906" s="34">
        <v>40000000</v>
      </c>
      <c r="I1906" s="34">
        <v>0</v>
      </c>
      <c r="J1906" s="35">
        <f>VLOOKUP(C1906,[1]Hoja1!$C$4:$E$2840,3,0)</f>
        <v>45078.344837962963</v>
      </c>
      <c r="K1906" s="36" t="s">
        <v>45</v>
      </c>
      <c r="L1906" s="16">
        <f>VLOOKUP(C1906,ACTAS!$D:$L,9,FALSE)</f>
        <v>12</v>
      </c>
    </row>
    <row r="1907" spans="1:12" s="37" customFormat="1" hidden="1">
      <c r="A1907" s="32">
        <v>286</v>
      </c>
      <c r="B1907" s="33" t="s">
        <v>627</v>
      </c>
      <c r="C1907" s="33">
        <v>80163794</v>
      </c>
      <c r="D1907" s="33" t="s">
        <v>628</v>
      </c>
      <c r="E1907" s="33" t="s">
        <v>43</v>
      </c>
      <c r="F1907" s="33" t="s">
        <v>38</v>
      </c>
      <c r="G1907" s="33" t="s">
        <v>44</v>
      </c>
      <c r="H1907" s="34">
        <v>27000000</v>
      </c>
      <c r="I1907" s="34">
        <v>0</v>
      </c>
      <c r="J1907" s="35">
        <f>VLOOKUP(C1907,[1]Hoja1!$C$4:$E$2840,3,0)</f>
        <v>45078.345127314817</v>
      </c>
      <c r="K1907" s="36" t="s">
        <v>45</v>
      </c>
      <c r="L1907" s="16">
        <f>VLOOKUP(C1907,ACTAS!$D:$L,9,FALSE)</f>
        <v>15</v>
      </c>
    </row>
    <row r="1908" spans="1:12" s="37" customFormat="1" hidden="1">
      <c r="A1908" s="32">
        <v>287</v>
      </c>
      <c r="B1908" s="33" t="s">
        <v>629</v>
      </c>
      <c r="C1908" s="33">
        <v>1077853525</v>
      </c>
      <c r="D1908" s="33" t="s">
        <v>630</v>
      </c>
      <c r="E1908" s="33" t="s">
        <v>43</v>
      </c>
      <c r="F1908" s="33" t="s">
        <v>38</v>
      </c>
      <c r="G1908" s="33" t="s">
        <v>53</v>
      </c>
      <c r="H1908" s="34">
        <v>2000000</v>
      </c>
      <c r="I1908" s="34">
        <v>0</v>
      </c>
      <c r="J1908" s="35">
        <f>VLOOKUP(C1908,[1]Hoja1!$C$4:$E$2840,3,0)</f>
        <v>45078.345856481479</v>
      </c>
      <c r="K1908" s="36" t="s">
        <v>54</v>
      </c>
      <c r="L1908" s="16" t="e">
        <f>VLOOKUP(C1908,ACTAS!$D:$L,9,FALSE)</f>
        <v>#N/A</v>
      </c>
    </row>
    <row r="1909" spans="1:12" s="37" customFormat="1" ht="24" hidden="1">
      <c r="A1909" s="32">
        <v>288</v>
      </c>
      <c r="B1909" s="33" t="s">
        <v>631</v>
      </c>
      <c r="C1909" s="33">
        <v>79243584</v>
      </c>
      <c r="D1909" s="33" t="s">
        <v>632</v>
      </c>
      <c r="E1909" s="33" t="s">
        <v>43</v>
      </c>
      <c r="F1909" s="33" t="s">
        <v>38</v>
      </c>
      <c r="G1909" s="33" t="s">
        <v>49</v>
      </c>
      <c r="H1909" s="34">
        <v>150000000</v>
      </c>
      <c r="I1909" s="34">
        <v>0</v>
      </c>
      <c r="J1909" s="35">
        <f>VLOOKUP(C1909,[1]Hoja1!$C$4:$E$2840,3,0)</f>
        <v>45078.346053240741</v>
      </c>
      <c r="K1909" s="36" t="s">
        <v>45</v>
      </c>
      <c r="L1909" s="16" t="e">
        <f>VLOOKUP(C1909,ACTAS!$D:$L,9,FALSE)</f>
        <v>#N/A</v>
      </c>
    </row>
    <row r="1910" spans="1:12" s="37" customFormat="1" hidden="1">
      <c r="A1910" s="32">
        <v>289</v>
      </c>
      <c r="B1910" s="33" t="s">
        <v>633</v>
      </c>
      <c r="C1910" s="33">
        <v>9398354</v>
      </c>
      <c r="D1910" s="33" t="s">
        <v>634</v>
      </c>
      <c r="E1910" s="33" t="s">
        <v>43</v>
      </c>
      <c r="F1910" s="33" t="s">
        <v>38</v>
      </c>
      <c r="G1910" s="33" t="s">
        <v>44</v>
      </c>
      <c r="H1910" s="34">
        <v>14000000</v>
      </c>
      <c r="I1910" s="34">
        <v>0</v>
      </c>
      <c r="J1910" s="35">
        <f>VLOOKUP(C1910,[1]Hoja1!$C$4:$E$2840,3,0)</f>
        <v>45078.346122685187</v>
      </c>
      <c r="K1910" s="36" t="s">
        <v>45</v>
      </c>
      <c r="L1910" s="16" t="e">
        <f>VLOOKUP(C1910,ACTAS!$D:$L,9,FALSE)</f>
        <v>#N/A</v>
      </c>
    </row>
    <row r="1911" spans="1:12" s="37" customFormat="1" hidden="1">
      <c r="A1911" s="32">
        <v>290</v>
      </c>
      <c r="B1911" s="33" t="s">
        <v>635</v>
      </c>
      <c r="C1911" s="33">
        <v>52432343</v>
      </c>
      <c r="D1911" s="33" t="s">
        <v>636</v>
      </c>
      <c r="E1911" s="33" t="s">
        <v>43</v>
      </c>
      <c r="F1911" s="33" t="s">
        <v>38</v>
      </c>
      <c r="G1911" s="33" t="s">
        <v>44</v>
      </c>
      <c r="H1911" s="34">
        <v>90000000</v>
      </c>
      <c r="I1911" s="34">
        <v>0</v>
      </c>
      <c r="J1911" s="35">
        <f>VLOOKUP(C1911,[1]Hoja1!$C$4:$E$2840,3,0)</f>
        <v>45078.346145833333</v>
      </c>
      <c r="K1911" s="36" t="s">
        <v>45</v>
      </c>
      <c r="L1911" s="16" t="e">
        <f>VLOOKUP(C1911,ACTAS!$D:$L,9,FALSE)</f>
        <v>#N/A</v>
      </c>
    </row>
    <row r="1912" spans="1:12" s="37" customFormat="1" hidden="1">
      <c r="A1912" s="32">
        <v>291</v>
      </c>
      <c r="B1912" s="33" t="s">
        <v>637</v>
      </c>
      <c r="C1912" s="33">
        <v>39556219</v>
      </c>
      <c r="D1912" s="33" t="s">
        <v>638</v>
      </c>
      <c r="E1912" s="33" t="s">
        <v>43</v>
      </c>
      <c r="F1912" s="33" t="s">
        <v>38</v>
      </c>
      <c r="G1912" s="33" t="s">
        <v>44</v>
      </c>
      <c r="H1912" s="34">
        <v>20000000</v>
      </c>
      <c r="I1912" s="34">
        <v>0</v>
      </c>
      <c r="J1912" s="35">
        <f>VLOOKUP(C1912,[1]Hoja1!$C$4:$E$2840,3,0)</f>
        <v>45078.346388888887</v>
      </c>
      <c r="K1912" s="36" t="s">
        <v>45</v>
      </c>
      <c r="L1912" s="16" t="e">
        <f>VLOOKUP(C1912,ACTAS!$D:$L,9,FALSE)</f>
        <v>#N/A</v>
      </c>
    </row>
    <row r="1913" spans="1:12" s="37" customFormat="1" hidden="1">
      <c r="A1913" s="32">
        <v>292</v>
      </c>
      <c r="B1913" s="33" t="s">
        <v>639</v>
      </c>
      <c r="C1913" s="33">
        <v>13411287</v>
      </c>
      <c r="D1913" s="33" t="s">
        <v>640</v>
      </c>
      <c r="E1913" s="33" t="s">
        <v>43</v>
      </c>
      <c r="F1913" s="33" t="s">
        <v>59</v>
      </c>
      <c r="G1913" s="33" t="s">
        <v>44</v>
      </c>
      <c r="H1913" s="34">
        <v>87000000</v>
      </c>
      <c r="I1913" s="34">
        <v>0</v>
      </c>
      <c r="J1913" s="35">
        <f>VLOOKUP(C1913,[1]Hoja1!$C$4:$E$2840,3,0)</f>
        <v>45078.346435185187</v>
      </c>
      <c r="K1913" s="36" t="s">
        <v>45</v>
      </c>
      <c r="L1913" s="16" t="e">
        <f>VLOOKUP(C1913,ACTAS!$D:$L,9,FALSE)</f>
        <v>#N/A</v>
      </c>
    </row>
    <row r="1914" spans="1:12" s="37" customFormat="1" hidden="1">
      <c r="A1914" s="32">
        <v>293</v>
      </c>
      <c r="B1914" s="33" t="s">
        <v>641</v>
      </c>
      <c r="C1914" s="33">
        <v>79650815</v>
      </c>
      <c r="D1914" s="33" t="s">
        <v>642</v>
      </c>
      <c r="E1914" s="33" t="s">
        <v>43</v>
      </c>
      <c r="F1914" s="33" t="s">
        <v>62</v>
      </c>
      <c r="G1914" s="33" t="s">
        <v>44</v>
      </c>
      <c r="H1914" s="34">
        <v>150000000</v>
      </c>
      <c r="I1914" s="34">
        <v>0</v>
      </c>
      <c r="J1914" s="35">
        <f>VLOOKUP(C1914,[1]Hoja1!$C$4:$E$2840,3,0)</f>
        <v>45078.346898148149</v>
      </c>
      <c r="K1914" s="36" t="s">
        <v>45</v>
      </c>
      <c r="L1914" s="16">
        <f>VLOOKUP(C1914,ACTAS!$D:$L,9,FALSE)</f>
        <v>15</v>
      </c>
    </row>
    <row r="1915" spans="1:12" s="37" customFormat="1" hidden="1">
      <c r="A1915" s="32">
        <v>294</v>
      </c>
      <c r="B1915" s="33" t="s">
        <v>643</v>
      </c>
      <c r="C1915" s="33">
        <v>4882494</v>
      </c>
      <c r="D1915" s="33" t="s">
        <v>644</v>
      </c>
      <c r="E1915" s="33" t="s">
        <v>43</v>
      </c>
      <c r="F1915" s="33" t="s">
        <v>38</v>
      </c>
      <c r="G1915" s="33" t="s">
        <v>44</v>
      </c>
      <c r="H1915" s="34">
        <v>30000000</v>
      </c>
      <c r="I1915" s="34">
        <v>0</v>
      </c>
      <c r="J1915" s="35">
        <f>VLOOKUP(C1915,[1]Hoja1!$C$4:$E$2840,3,0)</f>
        <v>45078.346967592595</v>
      </c>
      <c r="K1915" s="36" t="s">
        <v>45</v>
      </c>
      <c r="L1915" s="16" t="e">
        <f>VLOOKUP(C1915,ACTAS!$D:$L,9,FALSE)</f>
        <v>#N/A</v>
      </c>
    </row>
    <row r="1916" spans="1:12" s="37" customFormat="1" hidden="1">
      <c r="A1916" s="32">
        <v>295</v>
      </c>
      <c r="B1916" s="33" t="s">
        <v>645</v>
      </c>
      <c r="C1916" s="33">
        <v>74347611</v>
      </c>
      <c r="D1916" s="33" t="s">
        <v>646</v>
      </c>
      <c r="E1916" s="33" t="s">
        <v>43</v>
      </c>
      <c r="F1916" s="33" t="s">
        <v>48</v>
      </c>
      <c r="G1916" s="33" t="s">
        <v>44</v>
      </c>
      <c r="H1916" s="34">
        <v>56000000</v>
      </c>
      <c r="I1916" s="34">
        <v>0</v>
      </c>
      <c r="J1916" s="35">
        <f>VLOOKUP(C1916,[1]Hoja1!$C$4:$E$2840,3,0)</f>
        <v>45078.347071759257</v>
      </c>
      <c r="K1916" s="36" t="s">
        <v>45</v>
      </c>
      <c r="L1916" s="16" t="e">
        <f>VLOOKUP(C1916,ACTAS!$D:$L,9,FALSE)</f>
        <v>#N/A</v>
      </c>
    </row>
    <row r="1917" spans="1:12" s="37" customFormat="1" hidden="1">
      <c r="A1917" s="32">
        <v>296</v>
      </c>
      <c r="B1917" s="33" t="s">
        <v>647</v>
      </c>
      <c r="C1917" s="33">
        <v>1066743051</v>
      </c>
      <c r="D1917" s="33" t="s">
        <v>648</v>
      </c>
      <c r="E1917" s="33" t="s">
        <v>43</v>
      </c>
      <c r="F1917" s="33" t="s">
        <v>38</v>
      </c>
      <c r="G1917" s="33" t="s">
        <v>53</v>
      </c>
      <c r="H1917" s="34">
        <v>10000000</v>
      </c>
      <c r="I1917" s="34">
        <v>7000000</v>
      </c>
      <c r="J1917" s="35">
        <f>VLOOKUP(C1917,[1]Hoja1!$C$4:$E$2840,3,0)</f>
        <v>45078.347453703704</v>
      </c>
      <c r="K1917" s="36" t="s">
        <v>54</v>
      </c>
      <c r="L1917" s="16" t="e">
        <f>VLOOKUP(C1917,ACTAS!$D:$L,9,FALSE)</f>
        <v>#N/A</v>
      </c>
    </row>
    <row r="1918" spans="1:12" s="37" customFormat="1" hidden="1">
      <c r="A1918" s="32">
        <v>297</v>
      </c>
      <c r="B1918" s="33" t="s">
        <v>649</v>
      </c>
      <c r="C1918" s="33">
        <v>79622762</v>
      </c>
      <c r="D1918" s="33" t="s">
        <v>650</v>
      </c>
      <c r="E1918" s="33" t="s">
        <v>43</v>
      </c>
      <c r="F1918" s="33" t="s">
        <v>38</v>
      </c>
      <c r="G1918" s="33" t="s">
        <v>44</v>
      </c>
      <c r="H1918" s="34">
        <v>55000000</v>
      </c>
      <c r="I1918" s="34">
        <v>0</v>
      </c>
      <c r="J1918" s="35">
        <f>VLOOKUP(C1918,[1]Hoja1!$C$4:$E$2840,3,0)</f>
        <v>45078.347546296296</v>
      </c>
      <c r="K1918" s="36" t="s">
        <v>45</v>
      </c>
      <c r="L1918" s="16" t="e">
        <f>VLOOKUP(C1918,ACTAS!$D:$L,9,FALSE)</f>
        <v>#N/A</v>
      </c>
    </row>
    <row r="1919" spans="1:12" s="37" customFormat="1" ht="24" hidden="1">
      <c r="A1919" s="32">
        <v>298</v>
      </c>
      <c r="B1919" s="33" t="s">
        <v>651</v>
      </c>
      <c r="C1919" s="33">
        <v>93181060</v>
      </c>
      <c r="D1919" s="33" t="s">
        <v>652</v>
      </c>
      <c r="E1919" s="33" t="s">
        <v>43</v>
      </c>
      <c r="F1919" s="33" t="s">
        <v>52</v>
      </c>
      <c r="G1919" s="33" t="s">
        <v>49</v>
      </c>
      <c r="H1919" s="34">
        <v>100000000</v>
      </c>
      <c r="I1919" s="34">
        <v>100000000</v>
      </c>
      <c r="J1919" s="35">
        <f>VLOOKUP(C1919,[1]Hoja1!$C$4:$E$2840,3,0)</f>
        <v>45078.347615740742</v>
      </c>
      <c r="K1919" s="36" t="s">
        <v>54</v>
      </c>
      <c r="L1919" s="16">
        <f>VLOOKUP(C1919,ACTAS!$D:$L,9,FALSE)</f>
        <v>14</v>
      </c>
    </row>
    <row r="1920" spans="1:12" s="37" customFormat="1" hidden="1">
      <c r="A1920" s="32">
        <v>299</v>
      </c>
      <c r="B1920" s="33" t="s">
        <v>653</v>
      </c>
      <c r="C1920" s="33">
        <v>80064356</v>
      </c>
      <c r="D1920" s="33" t="s">
        <v>654</v>
      </c>
      <c r="E1920" s="33" t="s">
        <v>43</v>
      </c>
      <c r="F1920" s="33" t="s">
        <v>52</v>
      </c>
      <c r="G1920" s="33" t="s">
        <v>44</v>
      </c>
      <c r="H1920" s="34">
        <v>50000000</v>
      </c>
      <c r="I1920" s="34">
        <v>0</v>
      </c>
      <c r="J1920" s="35">
        <f>VLOOKUP(C1920,[1]Hoja1!$C$4:$E$2840,3,0)</f>
        <v>45078.347777777781</v>
      </c>
      <c r="K1920" s="36" t="s">
        <v>45</v>
      </c>
      <c r="L1920" s="16" t="e">
        <f>VLOOKUP(C1920,ACTAS!$D:$L,9,FALSE)</f>
        <v>#N/A</v>
      </c>
    </row>
    <row r="1921" spans="1:12" s="37" customFormat="1" hidden="1">
      <c r="A1921" s="32">
        <v>300</v>
      </c>
      <c r="B1921" s="33" t="s">
        <v>655</v>
      </c>
      <c r="C1921" s="33">
        <v>23561283</v>
      </c>
      <c r="D1921" s="33" t="s">
        <v>656</v>
      </c>
      <c r="E1921" s="33" t="s">
        <v>43</v>
      </c>
      <c r="F1921" s="33" t="s">
        <v>130</v>
      </c>
      <c r="G1921" s="33" t="s">
        <v>44</v>
      </c>
      <c r="H1921" s="34">
        <v>55000000</v>
      </c>
      <c r="I1921" s="34">
        <v>0</v>
      </c>
      <c r="J1921" s="35">
        <f>VLOOKUP(C1921,[1]Hoja1!$C$4:$E$2840,3,0)</f>
        <v>45078.347858796296</v>
      </c>
      <c r="K1921" s="36" t="s">
        <v>45</v>
      </c>
      <c r="L1921" s="16">
        <f>VLOOKUP(C1921,ACTAS!$D:$L,9,FALSE)</f>
        <v>15</v>
      </c>
    </row>
    <row r="1922" spans="1:12" s="37" customFormat="1" hidden="1">
      <c r="A1922" s="32">
        <v>301</v>
      </c>
      <c r="B1922" s="33" t="s">
        <v>657</v>
      </c>
      <c r="C1922" s="33">
        <v>52550831</v>
      </c>
      <c r="D1922" s="33" t="s">
        <v>658</v>
      </c>
      <c r="E1922" s="33" t="s">
        <v>43</v>
      </c>
      <c r="F1922" s="33" t="s">
        <v>59</v>
      </c>
      <c r="G1922" s="33" t="s">
        <v>44</v>
      </c>
      <c r="H1922" s="34">
        <v>90000000</v>
      </c>
      <c r="I1922" s="34">
        <v>0</v>
      </c>
      <c r="J1922" s="35">
        <f>VLOOKUP(C1922,[1]Hoja1!$C$4:$E$2840,3,0)</f>
        <v>45078.34820601852</v>
      </c>
      <c r="K1922" s="36" t="s">
        <v>84</v>
      </c>
      <c r="L1922" s="16">
        <f>VLOOKUP(C1922,ACTAS!$D:$L,9,FALSE)</f>
        <v>15</v>
      </c>
    </row>
    <row r="1923" spans="1:12" s="37" customFormat="1" hidden="1">
      <c r="A1923" s="32">
        <v>302</v>
      </c>
      <c r="B1923" s="33" t="s">
        <v>659</v>
      </c>
      <c r="C1923" s="33">
        <v>37555772</v>
      </c>
      <c r="D1923" s="33" t="s">
        <v>660</v>
      </c>
      <c r="E1923" s="33" t="s">
        <v>43</v>
      </c>
      <c r="F1923" s="33" t="s">
        <v>38</v>
      </c>
      <c r="G1923" s="33" t="s">
        <v>44</v>
      </c>
      <c r="H1923" s="34">
        <v>40000000</v>
      </c>
      <c r="I1923" s="34">
        <v>0</v>
      </c>
      <c r="J1923" s="35">
        <f>VLOOKUP(C1923,[1]Hoja1!$C$4:$E$2840,3,0)</f>
        <v>45078.348229166666</v>
      </c>
      <c r="K1923" s="36" t="s">
        <v>45</v>
      </c>
      <c r="L1923" s="16">
        <f>VLOOKUP(C1923,ACTAS!$D:$L,9,FALSE)</f>
        <v>12</v>
      </c>
    </row>
    <row r="1924" spans="1:12" s="37" customFormat="1" hidden="1">
      <c r="A1924" s="32">
        <v>303</v>
      </c>
      <c r="B1924" s="33" t="s">
        <v>661</v>
      </c>
      <c r="C1924" s="33">
        <v>11448726</v>
      </c>
      <c r="D1924" s="33" t="s">
        <v>662</v>
      </c>
      <c r="E1924" s="33" t="s">
        <v>43</v>
      </c>
      <c r="F1924" s="33" t="s">
        <v>52</v>
      </c>
      <c r="G1924" s="33" t="s">
        <v>53</v>
      </c>
      <c r="H1924" s="34">
        <v>10000000</v>
      </c>
      <c r="I1924" s="34">
        <v>10000000</v>
      </c>
      <c r="J1924" s="35">
        <f>VLOOKUP(C1924,[1]Hoja1!$C$4:$E$2840,3,0)</f>
        <v>45078.348298611112</v>
      </c>
      <c r="K1924" s="36" t="s">
        <v>54</v>
      </c>
      <c r="L1924" s="16" t="e">
        <f>VLOOKUP(C1924,ACTAS!$D:$L,9,FALSE)</f>
        <v>#N/A</v>
      </c>
    </row>
    <row r="1925" spans="1:12" s="37" customFormat="1" hidden="1">
      <c r="A1925" s="32">
        <v>304</v>
      </c>
      <c r="B1925" s="33" t="s">
        <v>663</v>
      </c>
      <c r="C1925" s="33">
        <v>79342691</v>
      </c>
      <c r="D1925" s="33" t="s">
        <v>664</v>
      </c>
      <c r="E1925" s="33" t="s">
        <v>43</v>
      </c>
      <c r="F1925" s="33" t="s">
        <v>52</v>
      </c>
      <c r="G1925" s="33" t="s">
        <v>44</v>
      </c>
      <c r="H1925" s="34">
        <v>126000000</v>
      </c>
      <c r="I1925" s="34">
        <v>0</v>
      </c>
      <c r="J1925" s="35">
        <f>VLOOKUP(C1925,[1]Hoja1!$C$4:$E$2840,3,0)</f>
        <v>45078.348321759258</v>
      </c>
      <c r="K1925" s="36" t="s">
        <v>45</v>
      </c>
      <c r="L1925" s="16" t="e">
        <f>VLOOKUP(C1925,ACTAS!$D:$L,9,FALSE)</f>
        <v>#N/A</v>
      </c>
    </row>
    <row r="1926" spans="1:12" s="37" customFormat="1" hidden="1">
      <c r="A1926" s="32">
        <v>305</v>
      </c>
      <c r="B1926" s="33" t="s">
        <v>665</v>
      </c>
      <c r="C1926" s="33">
        <v>1075872874</v>
      </c>
      <c r="D1926" s="33" t="s">
        <v>666</v>
      </c>
      <c r="E1926" s="33" t="s">
        <v>43</v>
      </c>
      <c r="F1926" s="33" t="s">
        <v>59</v>
      </c>
      <c r="G1926" s="33" t="s">
        <v>53</v>
      </c>
      <c r="H1926" s="34">
        <v>10000000</v>
      </c>
      <c r="I1926" s="34">
        <v>0</v>
      </c>
      <c r="J1926" s="35">
        <f>VLOOKUP(C1926,[1]Hoja1!$C$4:$E$2840,3,0)</f>
        <v>45078.348344907405</v>
      </c>
      <c r="K1926" s="36" t="s">
        <v>54</v>
      </c>
      <c r="L1926" s="16">
        <f>VLOOKUP(C1926,ACTAS!$D:$L,9,FALSE)</f>
        <v>14</v>
      </c>
    </row>
    <row r="1927" spans="1:12" s="37" customFormat="1" hidden="1">
      <c r="A1927" s="32">
        <v>306</v>
      </c>
      <c r="B1927" s="33" t="s">
        <v>667</v>
      </c>
      <c r="C1927" s="33">
        <v>1099212456</v>
      </c>
      <c r="D1927" s="33" t="s">
        <v>668</v>
      </c>
      <c r="E1927" s="33" t="s">
        <v>43</v>
      </c>
      <c r="F1927" s="33" t="s">
        <v>38</v>
      </c>
      <c r="G1927" s="33" t="s">
        <v>53</v>
      </c>
      <c r="H1927" s="34">
        <v>9500000</v>
      </c>
      <c r="I1927" s="34">
        <v>0</v>
      </c>
      <c r="J1927" s="35">
        <f>VLOOKUP(C1927,[1]Hoja1!$C$4:$E$2840,3,0)</f>
        <v>45078.348576388889</v>
      </c>
      <c r="K1927" s="36" t="s">
        <v>54</v>
      </c>
      <c r="L1927" s="16" t="e">
        <f>VLOOKUP(C1927,ACTAS!$D:$L,9,FALSE)</f>
        <v>#N/A</v>
      </c>
    </row>
    <row r="1928" spans="1:12" s="37" customFormat="1" hidden="1">
      <c r="A1928" s="32">
        <v>307</v>
      </c>
      <c r="B1928" s="33" t="s">
        <v>669</v>
      </c>
      <c r="C1928" s="33">
        <v>93374962</v>
      </c>
      <c r="D1928" s="33" t="s">
        <v>670</v>
      </c>
      <c r="E1928" s="33" t="s">
        <v>43</v>
      </c>
      <c r="F1928" s="33" t="s">
        <v>52</v>
      </c>
      <c r="G1928" s="33" t="s">
        <v>44</v>
      </c>
      <c r="H1928" s="34">
        <v>80000000</v>
      </c>
      <c r="I1928" s="34">
        <v>0</v>
      </c>
      <c r="J1928" s="35">
        <f>VLOOKUP(C1928,[1]Hoja1!$C$4:$E$2840,3,0)</f>
        <v>45078.348668981482</v>
      </c>
      <c r="K1928" s="36" t="s">
        <v>45</v>
      </c>
      <c r="L1928" s="16" t="e">
        <f>VLOOKUP(C1928,ACTAS!$D:$L,9,FALSE)</f>
        <v>#N/A</v>
      </c>
    </row>
    <row r="1929" spans="1:12" s="37" customFormat="1" hidden="1">
      <c r="A1929" s="32">
        <v>308</v>
      </c>
      <c r="B1929" s="33" t="s">
        <v>671</v>
      </c>
      <c r="C1929" s="33">
        <v>19379333</v>
      </c>
      <c r="D1929" s="33" t="s">
        <v>269</v>
      </c>
      <c r="E1929" s="33" t="s">
        <v>43</v>
      </c>
      <c r="F1929" s="33" t="s">
        <v>52</v>
      </c>
      <c r="G1929" s="33" t="s">
        <v>44</v>
      </c>
      <c r="H1929" s="34">
        <v>50000000</v>
      </c>
      <c r="I1929" s="34">
        <v>0</v>
      </c>
      <c r="J1929" s="35">
        <f>VLOOKUP(C1929,[1]Hoja1!$C$4:$E$2840,3,0)</f>
        <v>44986.755833333336</v>
      </c>
      <c r="K1929" s="36" t="s">
        <v>45</v>
      </c>
      <c r="L1929" s="16" t="e">
        <f>VLOOKUP(C1929,ACTAS!$D:$L,9,FALSE)</f>
        <v>#N/A</v>
      </c>
    </row>
    <row r="1930" spans="1:12" s="37" customFormat="1" hidden="1">
      <c r="A1930" s="32">
        <v>309</v>
      </c>
      <c r="B1930" s="33" t="s">
        <v>672</v>
      </c>
      <c r="C1930" s="33">
        <v>79432092</v>
      </c>
      <c r="D1930" s="33" t="s">
        <v>673</v>
      </c>
      <c r="E1930" s="33" t="s">
        <v>43</v>
      </c>
      <c r="F1930" s="33" t="s">
        <v>48</v>
      </c>
      <c r="G1930" s="33" t="s">
        <v>44</v>
      </c>
      <c r="H1930" s="34">
        <v>150000000</v>
      </c>
      <c r="I1930" s="34">
        <v>0</v>
      </c>
      <c r="J1930" s="35">
        <f>VLOOKUP(C1930,[1]Hoja1!$C$4:$E$2840,3,0)</f>
        <v>45078.349421296298</v>
      </c>
      <c r="K1930" s="36" t="s">
        <v>45</v>
      </c>
      <c r="L1930" s="16" t="e">
        <f>VLOOKUP(C1930,ACTAS!$D:$L,9,FALSE)</f>
        <v>#N/A</v>
      </c>
    </row>
    <row r="1931" spans="1:12" s="37" customFormat="1" ht="24" hidden="1">
      <c r="A1931" s="32">
        <v>310</v>
      </c>
      <c r="B1931" s="33" t="s">
        <v>674</v>
      </c>
      <c r="C1931" s="33">
        <v>8062729</v>
      </c>
      <c r="D1931" s="33" t="s">
        <v>675</v>
      </c>
      <c r="E1931" s="33" t="s">
        <v>43</v>
      </c>
      <c r="F1931" s="33" t="s">
        <v>62</v>
      </c>
      <c r="G1931" s="33" t="s">
        <v>49</v>
      </c>
      <c r="H1931" s="34">
        <v>14000000</v>
      </c>
      <c r="I1931" s="34">
        <v>0</v>
      </c>
      <c r="J1931" s="35">
        <f>VLOOKUP(C1931,[1]Hoja1!$C$4:$E$2840,3,0)</f>
        <v>45078.349641203706</v>
      </c>
      <c r="K1931" s="36" t="s">
        <v>54</v>
      </c>
      <c r="L1931" s="16" t="e">
        <f>VLOOKUP(C1931,ACTAS!$D:$L,9,FALSE)</f>
        <v>#N/A</v>
      </c>
    </row>
    <row r="1932" spans="1:12" s="37" customFormat="1" hidden="1">
      <c r="A1932" s="32">
        <v>311</v>
      </c>
      <c r="B1932" s="33" t="s">
        <v>676</v>
      </c>
      <c r="C1932" s="33">
        <v>93294888</v>
      </c>
      <c r="D1932" s="33" t="s">
        <v>199</v>
      </c>
      <c r="E1932" s="33" t="s">
        <v>43</v>
      </c>
      <c r="F1932" s="33" t="s">
        <v>52</v>
      </c>
      <c r="G1932" s="33" t="s">
        <v>44</v>
      </c>
      <c r="H1932" s="34">
        <v>60000000</v>
      </c>
      <c r="I1932" s="34">
        <v>0</v>
      </c>
      <c r="J1932" s="35">
        <f>VLOOKUP(C1932,[1]Hoja1!$C$4:$E$2840,3,0)</f>
        <v>44986.659537037034</v>
      </c>
      <c r="K1932" s="36" t="s">
        <v>45</v>
      </c>
      <c r="L1932" s="16" t="e">
        <f>VLOOKUP(C1932,ACTAS!$D:$L,9,FALSE)</f>
        <v>#N/A</v>
      </c>
    </row>
    <row r="1933" spans="1:12" s="37" customFormat="1" hidden="1">
      <c r="A1933" s="32">
        <v>312</v>
      </c>
      <c r="B1933" s="33" t="s">
        <v>677</v>
      </c>
      <c r="C1933" s="33">
        <v>88153255</v>
      </c>
      <c r="D1933" s="33" t="s">
        <v>678</v>
      </c>
      <c r="E1933" s="33" t="s">
        <v>43</v>
      </c>
      <c r="F1933" s="33" t="s">
        <v>59</v>
      </c>
      <c r="G1933" s="33" t="s">
        <v>44</v>
      </c>
      <c r="H1933" s="34">
        <v>100000000</v>
      </c>
      <c r="I1933" s="34">
        <v>0</v>
      </c>
      <c r="J1933" s="35">
        <f>VLOOKUP(C1933,[1]Hoja1!$C$4:$E$2840,3,0)</f>
        <v>45078.349791666667</v>
      </c>
      <c r="K1933" s="36" t="s">
        <v>45</v>
      </c>
      <c r="L1933" s="16" t="e">
        <f>VLOOKUP(C1933,ACTAS!$D:$L,9,FALSE)</f>
        <v>#N/A</v>
      </c>
    </row>
    <row r="1934" spans="1:12" s="37" customFormat="1" hidden="1">
      <c r="A1934" s="32">
        <v>313</v>
      </c>
      <c r="B1934" s="33" t="s">
        <v>679</v>
      </c>
      <c r="C1934" s="33">
        <v>9805959</v>
      </c>
      <c r="D1934" s="33" t="s">
        <v>680</v>
      </c>
      <c r="E1934" s="33" t="s">
        <v>43</v>
      </c>
      <c r="F1934" s="33" t="s">
        <v>48</v>
      </c>
      <c r="G1934" s="33" t="s">
        <v>44</v>
      </c>
      <c r="H1934" s="34">
        <v>52000000</v>
      </c>
      <c r="I1934" s="34">
        <v>0</v>
      </c>
      <c r="J1934" s="35">
        <f>VLOOKUP(C1934,[1]Hoja1!$C$4:$E$2840,3,0)</f>
        <v>45078.349849537037</v>
      </c>
      <c r="K1934" s="36" t="s">
        <v>45</v>
      </c>
      <c r="L1934" s="16" t="e">
        <f>VLOOKUP(C1934,ACTAS!$D:$L,9,FALSE)</f>
        <v>#N/A</v>
      </c>
    </row>
    <row r="1935" spans="1:12" s="37" customFormat="1" hidden="1">
      <c r="A1935" s="32">
        <v>314</v>
      </c>
      <c r="B1935" s="33" t="s">
        <v>681</v>
      </c>
      <c r="C1935" s="33">
        <v>1069730309</v>
      </c>
      <c r="D1935" s="33" t="s">
        <v>682</v>
      </c>
      <c r="E1935" s="33" t="s">
        <v>43</v>
      </c>
      <c r="F1935" s="33" t="s">
        <v>59</v>
      </c>
      <c r="G1935" s="33" t="s">
        <v>53</v>
      </c>
      <c r="H1935" s="34">
        <v>10000000</v>
      </c>
      <c r="I1935" s="34">
        <v>0</v>
      </c>
      <c r="J1935" s="35">
        <f>VLOOKUP(C1935,[1]Hoja1!$C$4:$E$2840,3,0)</f>
        <v>45078.350057870368</v>
      </c>
      <c r="K1935" s="36" t="s">
        <v>54</v>
      </c>
      <c r="L1935" s="16">
        <f>VLOOKUP(C1935,ACTAS!$D:$L,9,FALSE)</f>
        <v>12</v>
      </c>
    </row>
    <row r="1936" spans="1:12" s="37" customFormat="1" hidden="1">
      <c r="A1936" s="32">
        <v>315</v>
      </c>
      <c r="B1936" s="33" t="s">
        <v>683</v>
      </c>
      <c r="C1936" s="33">
        <v>80240562</v>
      </c>
      <c r="D1936" s="33" t="s">
        <v>684</v>
      </c>
      <c r="E1936" s="33" t="s">
        <v>43</v>
      </c>
      <c r="F1936" s="33" t="s">
        <v>48</v>
      </c>
      <c r="G1936" s="33" t="s">
        <v>44</v>
      </c>
      <c r="H1936" s="34">
        <v>30000000</v>
      </c>
      <c r="I1936" s="34">
        <v>0</v>
      </c>
      <c r="J1936" s="35">
        <f>VLOOKUP(C1936,[1]Hoja1!$C$4:$E$2840,3,0)</f>
        <v>45078.350601851853</v>
      </c>
      <c r="K1936" s="36" t="s">
        <v>45</v>
      </c>
      <c r="L1936" s="16" t="e">
        <f>VLOOKUP(C1936,ACTAS!$D:$L,9,FALSE)</f>
        <v>#N/A</v>
      </c>
    </row>
    <row r="1937" spans="1:12" s="37" customFormat="1" hidden="1">
      <c r="A1937" s="32">
        <v>316</v>
      </c>
      <c r="B1937" s="33" t="s">
        <v>685</v>
      </c>
      <c r="C1937" s="33">
        <v>19440272</v>
      </c>
      <c r="D1937" s="33" t="s">
        <v>686</v>
      </c>
      <c r="E1937" s="33" t="s">
        <v>43</v>
      </c>
      <c r="F1937" s="33" t="s">
        <v>38</v>
      </c>
      <c r="G1937" s="33" t="s">
        <v>53</v>
      </c>
      <c r="H1937" s="34">
        <v>6000000</v>
      </c>
      <c r="I1937" s="34">
        <v>0</v>
      </c>
      <c r="J1937" s="35">
        <f>VLOOKUP(C1937,[1]Hoja1!$C$4:$E$2840,3,0)</f>
        <v>45078.350868055553</v>
      </c>
      <c r="K1937" s="36" t="s">
        <v>84</v>
      </c>
      <c r="L1937" s="16" t="e">
        <f>VLOOKUP(C1937,ACTAS!$D:$L,9,FALSE)</f>
        <v>#N/A</v>
      </c>
    </row>
    <row r="1938" spans="1:12" s="37" customFormat="1" hidden="1">
      <c r="A1938" s="32">
        <v>317</v>
      </c>
      <c r="B1938" s="33" t="s">
        <v>687</v>
      </c>
      <c r="C1938" s="33">
        <v>79483288</v>
      </c>
      <c r="D1938" s="33" t="s">
        <v>688</v>
      </c>
      <c r="E1938" s="33" t="s">
        <v>43</v>
      </c>
      <c r="F1938" s="33" t="s">
        <v>59</v>
      </c>
      <c r="G1938" s="33" t="s">
        <v>44</v>
      </c>
      <c r="H1938" s="34">
        <v>70000000</v>
      </c>
      <c r="I1938" s="34">
        <v>0</v>
      </c>
      <c r="J1938" s="35">
        <f>VLOOKUP(C1938,[1]Hoja1!$C$4:$E$2840,3,0)</f>
        <v>45078.350914351853</v>
      </c>
      <c r="K1938" s="36" t="s">
        <v>45</v>
      </c>
      <c r="L1938" s="16" t="e">
        <f>VLOOKUP(C1938,ACTAS!$D:$L,9,FALSE)</f>
        <v>#N/A</v>
      </c>
    </row>
    <row r="1939" spans="1:12" s="37" customFormat="1" hidden="1">
      <c r="A1939" s="32">
        <v>318</v>
      </c>
      <c r="B1939" s="33" t="s">
        <v>689</v>
      </c>
      <c r="C1939" s="33">
        <v>80051759</v>
      </c>
      <c r="D1939" s="33" t="s">
        <v>690</v>
      </c>
      <c r="E1939" s="33" t="s">
        <v>43</v>
      </c>
      <c r="F1939" s="33" t="s">
        <v>59</v>
      </c>
      <c r="G1939" s="33" t="s">
        <v>44</v>
      </c>
      <c r="H1939" s="34">
        <v>100000000</v>
      </c>
      <c r="I1939" s="34">
        <v>0</v>
      </c>
      <c r="J1939" s="35">
        <f>VLOOKUP(C1939,[1]Hoja1!$C$4:$E$2840,3,0)</f>
        <v>45078.351585648146</v>
      </c>
      <c r="K1939" s="36" t="s">
        <v>45</v>
      </c>
      <c r="L1939" s="16">
        <f>VLOOKUP(C1939,ACTAS!$D:$L,9,FALSE)</f>
        <v>15</v>
      </c>
    </row>
    <row r="1940" spans="1:12" s="37" customFormat="1" hidden="1">
      <c r="A1940" s="32">
        <v>319</v>
      </c>
      <c r="B1940" s="33" t="s">
        <v>691</v>
      </c>
      <c r="C1940" s="33">
        <v>41455918</v>
      </c>
      <c r="D1940" s="33" t="s">
        <v>692</v>
      </c>
      <c r="E1940" s="33" t="s">
        <v>43</v>
      </c>
      <c r="F1940" s="33" t="s">
        <v>130</v>
      </c>
      <c r="G1940" s="33" t="s">
        <v>53</v>
      </c>
      <c r="H1940" s="34">
        <v>10000000</v>
      </c>
      <c r="I1940" s="34">
        <v>0</v>
      </c>
      <c r="J1940" s="35">
        <f>VLOOKUP(C1940,[1]Hoja1!$C$4:$E$2840,3,0)</f>
        <v>45078.351759259262</v>
      </c>
      <c r="K1940" s="36" t="s">
        <v>84</v>
      </c>
      <c r="L1940" s="16" t="e">
        <f>VLOOKUP(C1940,ACTAS!$D:$L,9,FALSE)</f>
        <v>#N/A</v>
      </c>
    </row>
    <row r="1941" spans="1:12" s="37" customFormat="1" hidden="1">
      <c r="A1941" s="32">
        <v>320</v>
      </c>
      <c r="B1941" s="33" t="s">
        <v>693</v>
      </c>
      <c r="C1941" s="33">
        <v>52057233</v>
      </c>
      <c r="D1941" s="33" t="s">
        <v>694</v>
      </c>
      <c r="E1941" s="33" t="s">
        <v>43</v>
      </c>
      <c r="F1941" s="33" t="s">
        <v>52</v>
      </c>
      <c r="G1941" s="33" t="s">
        <v>44</v>
      </c>
      <c r="H1941" s="34">
        <v>80000000</v>
      </c>
      <c r="I1941" s="34">
        <v>0</v>
      </c>
      <c r="J1941" s="35">
        <f>VLOOKUP(C1941,[1]Hoja1!$C$4:$E$2840,3,0)</f>
        <v>45078.35193287037</v>
      </c>
      <c r="K1941" s="36" t="s">
        <v>84</v>
      </c>
      <c r="L1941" s="16" t="e">
        <f>VLOOKUP(C1941,ACTAS!$D:$L,9,FALSE)</f>
        <v>#N/A</v>
      </c>
    </row>
    <row r="1942" spans="1:12" s="37" customFormat="1" hidden="1">
      <c r="A1942" s="32">
        <v>321</v>
      </c>
      <c r="B1942" s="33" t="s">
        <v>695</v>
      </c>
      <c r="C1942" s="33">
        <v>79532119</v>
      </c>
      <c r="D1942" s="33" t="s">
        <v>696</v>
      </c>
      <c r="E1942" s="33" t="s">
        <v>43</v>
      </c>
      <c r="F1942" s="33" t="s">
        <v>52</v>
      </c>
      <c r="G1942" s="33" t="s">
        <v>44</v>
      </c>
      <c r="H1942" s="34">
        <v>97000000</v>
      </c>
      <c r="I1942" s="34">
        <v>0</v>
      </c>
      <c r="J1942" s="35">
        <f>VLOOKUP(C1942,[1]Hoja1!$C$4:$E$2840,3,0)</f>
        <v>45078.351967592593</v>
      </c>
      <c r="K1942" s="36" t="s">
        <v>45</v>
      </c>
      <c r="L1942" s="16" t="e">
        <f>VLOOKUP(C1942,ACTAS!$D:$L,9,FALSE)</f>
        <v>#N/A</v>
      </c>
    </row>
    <row r="1943" spans="1:12" s="37" customFormat="1" hidden="1">
      <c r="A1943" s="32">
        <v>322</v>
      </c>
      <c r="B1943" s="33" t="s">
        <v>697</v>
      </c>
      <c r="C1943" s="33">
        <v>79261222</v>
      </c>
      <c r="D1943" s="33" t="s">
        <v>698</v>
      </c>
      <c r="E1943" s="33" t="s">
        <v>43</v>
      </c>
      <c r="F1943" s="33" t="s">
        <v>59</v>
      </c>
      <c r="G1943" s="33" t="s">
        <v>44</v>
      </c>
      <c r="H1943" s="34">
        <v>40000000</v>
      </c>
      <c r="I1943" s="34">
        <v>0</v>
      </c>
      <c r="J1943" s="35">
        <f>VLOOKUP(C1943,[1]Hoja1!$C$4:$E$2840,3,0)</f>
        <v>45078.352129629631</v>
      </c>
      <c r="K1943" s="36" t="s">
        <v>84</v>
      </c>
      <c r="L1943" s="16" t="e">
        <f>VLOOKUP(C1943,ACTAS!$D:$L,9,FALSE)</f>
        <v>#N/A</v>
      </c>
    </row>
    <row r="1944" spans="1:12" s="37" customFormat="1" hidden="1">
      <c r="A1944" s="32">
        <v>323</v>
      </c>
      <c r="B1944" s="33" t="s">
        <v>699</v>
      </c>
      <c r="C1944" s="33">
        <v>17319828</v>
      </c>
      <c r="D1944" s="33" t="s">
        <v>700</v>
      </c>
      <c r="E1944" s="33" t="s">
        <v>43</v>
      </c>
      <c r="F1944" s="33" t="s">
        <v>38</v>
      </c>
      <c r="G1944" s="33" t="s">
        <v>44</v>
      </c>
      <c r="H1944" s="34">
        <v>33000000</v>
      </c>
      <c r="I1944" s="34">
        <v>0</v>
      </c>
      <c r="J1944" s="35">
        <f>VLOOKUP(C1944,[1]Hoja1!$C$4:$E$2840,3,0)</f>
        <v>45078.352326388886</v>
      </c>
      <c r="K1944" s="36" t="s">
        <v>84</v>
      </c>
      <c r="L1944" s="16" t="e">
        <f>VLOOKUP(C1944,ACTAS!$D:$L,9,FALSE)</f>
        <v>#N/A</v>
      </c>
    </row>
    <row r="1945" spans="1:12" s="37" customFormat="1" hidden="1">
      <c r="A1945" s="32">
        <v>324</v>
      </c>
      <c r="B1945" s="33" t="s">
        <v>701</v>
      </c>
      <c r="C1945" s="33">
        <v>12992726</v>
      </c>
      <c r="D1945" s="33" t="s">
        <v>702</v>
      </c>
      <c r="E1945" s="33" t="s">
        <v>43</v>
      </c>
      <c r="F1945" s="33" t="s">
        <v>59</v>
      </c>
      <c r="G1945" s="33" t="s">
        <v>44</v>
      </c>
      <c r="H1945" s="34">
        <v>52000000</v>
      </c>
      <c r="I1945" s="34">
        <v>0</v>
      </c>
      <c r="J1945" s="35">
        <f>VLOOKUP(C1945,[1]Hoja1!$C$4:$E$2840,3,0)</f>
        <v>45078.352453703701</v>
      </c>
      <c r="K1945" s="36" t="s">
        <v>45</v>
      </c>
      <c r="L1945" s="16">
        <f>VLOOKUP(C1945,ACTAS!$D:$L,9,FALSE)</f>
        <v>17</v>
      </c>
    </row>
    <row r="1946" spans="1:12" s="37" customFormat="1" hidden="1">
      <c r="A1946" s="32">
        <v>325</v>
      </c>
      <c r="B1946" s="33" t="s">
        <v>703</v>
      </c>
      <c r="C1946" s="33">
        <v>79419885</v>
      </c>
      <c r="D1946" s="33" t="s">
        <v>704</v>
      </c>
      <c r="E1946" s="33" t="s">
        <v>43</v>
      </c>
      <c r="F1946" s="33" t="s">
        <v>59</v>
      </c>
      <c r="G1946" s="33" t="s">
        <v>44</v>
      </c>
      <c r="H1946" s="34">
        <v>79000000</v>
      </c>
      <c r="I1946" s="34">
        <v>0</v>
      </c>
      <c r="J1946" s="35">
        <f>VLOOKUP(C1946,[1]Hoja1!$C$4:$E$2840,3,0)</f>
        <v>45078.352523148147</v>
      </c>
      <c r="K1946" s="36" t="s">
        <v>45</v>
      </c>
      <c r="L1946" s="16" t="e">
        <f>VLOOKUP(C1946,ACTAS!$D:$L,9,FALSE)</f>
        <v>#N/A</v>
      </c>
    </row>
    <row r="1947" spans="1:12" s="37" customFormat="1" ht="24" hidden="1">
      <c r="A1947" s="32">
        <v>326</v>
      </c>
      <c r="B1947" s="33" t="s">
        <v>705</v>
      </c>
      <c r="C1947" s="33">
        <v>6119481</v>
      </c>
      <c r="D1947" s="33" t="s">
        <v>706</v>
      </c>
      <c r="E1947" s="33" t="s">
        <v>43</v>
      </c>
      <c r="F1947" s="33" t="s">
        <v>38</v>
      </c>
      <c r="G1947" s="33" t="s">
        <v>49</v>
      </c>
      <c r="H1947" s="34">
        <v>20000000</v>
      </c>
      <c r="I1947" s="34">
        <v>20000000</v>
      </c>
      <c r="J1947" s="35">
        <f>VLOOKUP(C1947,[1]Hoja1!$C$4:$E$2840,3,0)</f>
        <v>45078.352638888886</v>
      </c>
      <c r="K1947" s="36" t="s">
        <v>54</v>
      </c>
      <c r="L1947" s="16" t="e">
        <f>VLOOKUP(C1947,ACTAS!$D:$L,9,FALSE)</f>
        <v>#N/A</v>
      </c>
    </row>
    <row r="1948" spans="1:12" s="37" customFormat="1" hidden="1">
      <c r="A1948" s="32">
        <v>327</v>
      </c>
      <c r="B1948" s="33" t="s">
        <v>707</v>
      </c>
      <c r="C1948" s="33">
        <v>7333851</v>
      </c>
      <c r="D1948" s="33" t="s">
        <v>708</v>
      </c>
      <c r="E1948" s="33" t="s">
        <v>43</v>
      </c>
      <c r="F1948" s="33" t="s">
        <v>59</v>
      </c>
      <c r="G1948" s="33" t="s">
        <v>44</v>
      </c>
      <c r="H1948" s="34">
        <v>150000000</v>
      </c>
      <c r="I1948" s="34">
        <v>0</v>
      </c>
      <c r="J1948" s="35">
        <f>VLOOKUP(C1948,[1]Hoja1!$C$4:$E$2840,3,0)</f>
        <v>45078.352650462963</v>
      </c>
      <c r="K1948" s="36" t="s">
        <v>45</v>
      </c>
      <c r="L1948" s="16">
        <f>VLOOKUP(C1948,ACTAS!$D:$L,9,FALSE)</f>
        <v>15</v>
      </c>
    </row>
    <row r="1949" spans="1:12" s="37" customFormat="1" hidden="1">
      <c r="A1949" s="32">
        <v>328</v>
      </c>
      <c r="B1949" s="33" t="s">
        <v>709</v>
      </c>
      <c r="C1949" s="33">
        <v>86079565</v>
      </c>
      <c r="D1949" s="33" t="s">
        <v>361</v>
      </c>
      <c r="E1949" s="33" t="s">
        <v>43</v>
      </c>
      <c r="F1949" s="33" t="s">
        <v>38</v>
      </c>
      <c r="G1949" s="33" t="s">
        <v>44</v>
      </c>
      <c r="H1949" s="34">
        <v>22000000</v>
      </c>
      <c r="I1949" s="34">
        <v>22000000</v>
      </c>
      <c r="J1949" s="35">
        <f>VLOOKUP(C1949,[1]Hoja1!$C$4:$E$2840,3,0)</f>
        <v>44987.479895833334</v>
      </c>
      <c r="K1949" s="36" t="s">
        <v>54</v>
      </c>
      <c r="L1949" s="16" t="e">
        <f>VLOOKUP(C1949,ACTAS!$D:$L,9,FALSE)</f>
        <v>#N/A</v>
      </c>
    </row>
    <row r="1950" spans="1:12" s="37" customFormat="1" hidden="1">
      <c r="A1950" s="32">
        <v>329</v>
      </c>
      <c r="B1950" s="33" t="s">
        <v>710</v>
      </c>
      <c r="C1950" s="33">
        <v>1116233654</v>
      </c>
      <c r="D1950" s="33" t="s">
        <v>711</v>
      </c>
      <c r="E1950" s="33" t="s">
        <v>43</v>
      </c>
      <c r="F1950" s="33" t="s">
        <v>48</v>
      </c>
      <c r="G1950" s="33" t="s">
        <v>44</v>
      </c>
      <c r="H1950" s="34">
        <v>50000000</v>
      </c>
      <c r="I1950" s="34">
        <v>50000000</v>
      </c>
      <c r="J1950" s="35">
        <f>VLOOKUP(C1950,[1]Hoja1!$C$4:$E$2840,3,0)</f>
        <v>45078.352800925924</v>
      </c>
      <c r="K1950" s="36" t="s">
        <v>54</v>
      </c>
      <c r="L1950" s="16" t="e">
        <f>VLOOKUP(C1950,ACTAS!$D:$L,9,FALSE)</f>
        <v>#N/A</v>
      </c>
    </row>
    <row r="1951" spans="1:12" s="37" customFormat="1" hidden="1">
      <c r="A1951" s="32">
        <v>330</v>
      </c>
      <c r="B1951" s="33" t="s">
        <v>712</v>
      </c>
      <c r="C1951" s="33">
        <v>79467153</v>
      </c>
      <c r="D1951" s="33" t="s">
        <v>713</v>
      </c>
      <c r="E1951" s="33" t="s">
        <v>43</v>
      </c>
      <c r="F1951" s="33" t="s">
        <v>59</v>
      </c>
      <c r="G1951" s="33" t="s">
        <v>44</v>
      </c>
      <c r="H1951" s="34">
        <v>130000000</v>
      </c>
      <c r="I1951" s="34">
        <v>0</v>
      </c>
      <c r="J1951" s="35">
        <f>VLOOKUP(C1951,[1]Hoja1!$C$4:$E$2840,3,0)</f>
        <v>45078.353043981479</v>
      </c>
      <c r="K1951" s="36" t="s">
        <v>45</v>
      </c>
      <c r="L1951" s="16">
        <f>VLOOKUP(C1951,ACTAS!$D:$L,9,FALSE)</f>
        <v>15</v>
      </c>
    </row>
    <row r="1952" spans="1:12" s="37" customFormat="1" hidden="1">
      <c r="A1952" s="32">
        <v>331</v>
      </c>
      <c r="B1952" s="33" t="s">
        <v>714</v>
      </c>
      <c r="C1952" s="33">
        <v>89003098</v>
      </c>
      <c r="D1952" s="33" t="s">
        <v>715</v>
      </c>
      <c r="E1952" s="33" t="s">
        <v>43</v>
      </c>
      <c r="F1952" s="33" t="s">
        <v>59</v>
      </c>
      <c r="G1952" s="33" t="s">
        <v>44</v>
      </c>
      <c r="H1952" s="34">
        <v>150000000</v>
      </c>
      <c r="I1952" s="34">
        <v>0</v>
      </c>
      <c r="J1952" s="35">
        <f>VLOOKUP(C1952,[1]Hoja1!$C$4:$E$2840,3,0)</f>
        <v>45078.353113425925</v>
      </c>
      <c r="K1952" s="36" t="s">
        <v>45</v>
      </c>
      <c r="L1952" s="16" t="e">
        <f>VLOOKUP(C1952,ACTAS!$D:$L,9,FALSE)</f>
        <v>#N/A</v>
      </c>
    </row>
    <row r="1953" spans="1:12" s="37" customFormat="1" hidden="1">
      <c r="A1953" s="32">
        <v>332</v>
      </c>
      <c r="B1953" s="33" t="s">
        <v>716</v>
      </c>
      <c r="C1953" s="33">
        <v>1017218072</v>
      </c>
      <c r="D1953" s="33" t="s">
        <v>717</v>
      </c>
      <c r="E1953" s="33" t="s">
        <v>43</v>
      </c>
      <c r="F1953" s="33" t="s">
        <v>59</v>
      </c>
      <c r="G1953" s="33" t="s">
        <v>44</v>
      </c>
      <c r="H1953" s="34">
        <v>95000000</v>
      </c>
      <c r="I1953" s="34">
        <v>0</v>
      </c>
      <c r="J1953" s="35">
        <f>VLOOKUP(C1953,[1]Hoja1!$C$4:$E$2840,3,0)</f>
        <v>45078.353460648148</v>
      </c>
      <c r="K1953" s="36" t="s">
        <v>54</v>
      </c>
      <c r="L1953" s="16" t="e">
        <f>VLOOKUP(C1953,ACTAS!$D:$L,9,FALSE)</f>
        <v>#N/A</v>
      </c>
    </row>
    <row r="1954" spans="1:12" s="37" customFormat="1" hidden="1">
      <c r="A1954" s="32">
        <v>333</v>
      </c>
      <c r="B1954" s="33" t="s">
        <v>718</v>
      </c>
      <c r="C1954" s="33">
        <v>19321907</v>
      </c>
      <c r="D1954" s="33" t="s">
        <v>719</v>
      </c>
      <c r="E1954" s="33" t="s">
        <v>43</v>
      </c>
      <c r="F1954" s="33" t="s">
        <v>38</v>
      </c>
      <c r="G1954" s="33" t="s">
        <v>53</v>
      </c>
      <c r="H1954" s="34">
        <v>10000000</v>
      </c>
      <c r="I1954" s="34">
        <v>0</v>
      </c>
      <c r="J1954" s="35">
        <f>VLOOKUP(C1954,[1]Hoja1!$C$4:$E$2840,3,0)</f>
        <v>45078.353460648148</v>
      </c>
      <c r="K1954" s="36" t="s">
        <v>84</v>
      </c>
      <c r="L1954" s="16" t="e">
        <f>VLOOKUP(C1954,ACTAS!$D:$L,9,FALSE)</f>
        <v>#N/A</v>
      </c>
    </row>
    <row r="1955" spans="1:12" s="37" customFormat="1" hidden="1">
      <c r="A1955" s="32">
        <v>334</v>
      </c>
      <c r="B1955" s="33" t="s">
        <v>720</v>
      </c>
      <c r="C1955" s="33">
        <v>79635597</v>
      </c>
      <c r="D1955" s="33" t="s">
        <v>721</v>
      </c>
      <c r="E1955" s="33" t="s">
        <v>43</v>
      </c>
      <c r="F1955" s="33" t="s">
        <v>59</v>
      </c>
      <c r="G1955" s="33" t="s">
        <v>44</v>
      </c>
      <c r="H1955" s="34">
        <v>60000000</v>
      </c>
      <c r="I1955" s="34">
        <v>0</v>
      </c>
      <c r="J1955" s="35">
        <f>VLOOKUP(C1955,[1]Hoja1!$C$4:$E$2840,3,0)</f>
        <v>45078.353773148148</v>
      </c>
      <c r="K1955" s="36" t="s">
        <v>45</v>
      </c>
      <c r="L1955" s="16">
        <f>VLOOKUP(C1955,ACTAS!$D:$L,9,FALSE)</f>
        <v>16</v>
      </c>
    </row>
    <row r="1956" spans="1:12" s="37" customFormat="1" hidden="1">
      <c r="A1956" s="32">
        <v>335</v>
      </c>
      <c r="B1956" s="33" t="s">
        <v>722</v>
      </c>
      <c r="C1956" s="33">
        <v>80757636</v>
      </c>
      <c r="D1956" s="33" t="s">
        <v>723</v>
      </c>
      <c r="E1956" s="33" t="s">
        <v>43</v>
      </c>
      <c r="F1956" s="33" t="s">
        <v>52</v>
      </c>
      <c r="G1956" s="33" t="s">
        <v>44</v>
      </c>
      <c r="H1956" s="34">
        <v>80000000</v>
      </c>
      <c r="I1956" s="34">
        <v>0</v>
      </c>
      <c r="J1956" s="35">
        <f>VLOOKUP(C1956,[1]Hoja1!$C$4:$E$2840,3,0)</f>
        <v>45078.353842592594</v>
      </c>
      <c r="K1956" s="36" t="s">
        <v>45</v>
      </c>
      <c r="L1956" s="16" t="e">
        <f>VLOOKUP(C1956,ACTAS!$D:$L,9,FALSE)</f>
        <v>#N/A</v>
      </c>
    </row>
    <row r="1957" spans="1:12" s="37" customFormat="1" hidden="1">
      <c r="A1957" s="32">
        <v>336</v>
      </c>
      <c r="B1957" s="33" t="s">
        <v>724</v>
      </c>
      <c r="C1957" s="33">
        <v>17445924</v>
      </c>
      <c r="D1957" s="33" t="s">
        <v>541</v>
      </c>
      <c r="E1957" s="33" t="s">
        <v>43</v>
      </c>
      <c r="F1957" s="33" t="s">
        <v>38</v>
      </c>
      <c r="G1957" s="33" t="s">
        <v>44</v>
      </c>
      <c r="H1957" s="34">
        <v>36000000</v>
      </c>
      <c r="I1957" s="34">
        <v>0</v>
      </c>
      <c r="J1957" s="35">
        <f>VLOOKUP(C1957,[1]Hoja1!$C$4:$E$2840,3,0)</f>
        <v>44991.386643518519</v>
      </c>
      <c r="K1957" s="36" t="s">
        <v>45</v>
      </c>
      <c r="L1957" s="16">
        <f>VLOOKUP(C1957,ACTAS!$D:$L,9,FALSE)</f>
        <v>16</v>
      </c>
    </row>
    <row r="1958" spans="1:12" s="37" customFormat="1" hidden="1">
      <c r="A1958" s="32">
        <v>337</v>
      </c>
      <c r="B1958" s="33" t="s">
        <v>725</v>
      </c>
      <c r="C1958" s="33">
        <v>65739483</v>
      </c>
      <c r="D1958" s="33" t="s">
        <v>726</v>
      </c>
      <c r="E1958" s="33" t="s">
        <v>43</v>
      </c>
      <c r="F1958" s="33" t="s">
        <v>38</v>
      </c>
      <c r="G1958" s="33" t="s">
        <v>44</v>
      </c>
      <c r="H1958" s="34">
        <v>115000000</v>
      </c>
      <c r="I1958" s="34">
        <v>0</v>
      </c>
      <c r="J1958" s="35">
        <f>VLOOKUP(C1958,[1]Hoja1!$C$4:$E$2840,3,0)</f>
        <v>45078.354432870372</v>
      </c>
      <c r="K1958" s="36" t="s">
        <v>45</v>
      </c>
      <c r="L1958" s="16">
        <f>VLOOKUP(C1958,ACTAS!$D:$L,9,FALSE)</f>
        <v>15</v>
      </c>
    </row>
    <row r="1959" spans="1:12" s="37" customFormat="1" ht="24" hidden="1">
      <c r="A1959" s="32">
        <v>338</v>
      </c>
      <c r="B1959" s="33" t="s">
        <v>727</v>
      </c>
      <c r="C1959" s="33">
        <v>79832567</v>
      </c>
      <c r="D1959" s="33" t="s">
        <v>728</v>
      </c>
      <c r="E1959" s="33" t="s">
        <v>43</v>
      </c>
      <c r="F1959" s="33" t="s">
        <v>52</v>
      </c>
      <c r="G1959" s="33" t="s">
        <v>49</v>
      </c>
      <c r="H1959" s="34">
        <v>80000000</v>
      </c>
      <c r="I1959" s="34">
        <v>0</v>
      </c>
      <c r="J1959" s="35">
        <f>VLOOKUP(C1959,[1]Hoja1!$C$4:$E$2840,3,0)</f>
        <v>45078.355034722219</v>
      </c>
      <c r="K1959" s="36" t="s">
        <v>45</v>
      </c>
      <c r="L1959" s="16" t="e">
        <f>VLOOKUP(C1959,ACTAS!$D:$L,9,FALSE)</f>
        <v>#N/A</v>
      </c>
    </row>
    <row r="1960" spans="1:12" s="37" customFormat="1" hidden="1">
      <c r="A1960" s="32">
        <v>339</v>
      </c>
      <c r="B1960" s="33" t="s">
        <v>729</v>
      </c>
      <c r="C1960" s="33">
        <v>39737008</v>
      </c>
      <c r="D1960" s="33" t="s">
        <v>730</v>
      </c>
      <c r="E1960" s="33" t="s">
        <v>43</v>
      </c>
      <c r="F1960" s="33" t="s">
        <v>38</v>
      </c>
      <c r="G1960" s="33" t="s">
        <v>53</v>
      </c>
      <c r="H1960" s="34">
        <v>10000000</v>
      </c>
      <c r="I1960" s="34">
        <v>0</v>
      </c>
      <c r="J1960" s="35">
        <f>VLOOKUP(C1960,[1]Hoja1!$C$4:$E$2840,3,0)</f>
        <v>45078.355474537035</v>
      </c>
      <c r="K1960" s="36" t="s">
        <v>84</v>
      </c>
      <c r="L1960" s="16" t="e">
        <f>VLOOKUP(C1960,ACTAS!$D:$L,9,FALSE)</f>
        <v>#N/A</v>
      </c>
    </row>
    <row r="1961" spans="1:12" s="37" customFormat="1" hidden="1">
      <c r="A1961" s="32">
        <v>340</v>
      </c>
      <c r="B1961" s="33" t="s">
        <v>731</v>
      </c>
      <c r="C1961" s="33">
        <v>80038716</v>
      </c>
      <c r="D1961" s="33" t="s">
        <v>732</v>
      </c>
      <c r="E1961" s="33" t="s">
        <v>43</v>
      </c>
      <c r="F1961" s="33" t="s">
        <v>48</v>
      </c>
      <c r="G1961" s="33" t="s">
        <v>44</v>
      </c>
      <c r="H1961" s="34">
        <v>150000000</v>
      </c>
      <c r="I1961" s="34">
        <v>0</v>
      </c>
      <c r="J1961" s="35">
        <f>VLOOKUP(C1961,[1]Hoja1!$C$4:$E$2840,3,0)</f>
        <v>45078.355891203704</v>
      </c>
      <c r="K1961" s="36" t="s">
        <v>54</v>
      </c>
      <c r="L1961" s="16" t="e">
        <f>VLOOKUP(C1961,ACTAS!$D:$L,9,FALSE)</f>
        <v>#N/A</v>
      </c>
    </row>
    <row r="1962" spans="1:12" s="37" customFormat="1" hidden="1">
      <c r="A1962" s="32">
        <v>341</v>
      </c>
      <c r="B1962" s="33" t="s">
        <v>733</v>
      </c>
      <c r="C1962" s="33">
        <v>79672056</v>
      </c>
      <c r="D1962" s="33" t="s">
        <v>734</v>
      </c>
      <c r="E1962" s="33" t="s">
        <v>43</v>
      </c>
      <c r="F1962" s="33" t="s">
        <v>62</v>
      </c>
      <c r="G1962" s="33" t="s">
        <v>53</v>
      </c>
      <c r="H1962" s="34">
        <v>10000000</v>
      </c>
      <c r="I1962" s="34">
        <v>0</v>
      </c>
      <c r="J1962" s="35">
        <f>VLOOKUP(C1962,[1]Hoja1!$C$4:$E$2840,3,0)</f>
        <v>45078.35596064815</v>
      </c>
      <c r="K1962" s="36" t="s">
        <v>45</v>
      </c>
      <c r="L1962" s="16" t="e">
        <f>VLOOKUP(C1962,ACTAS!$D:$L,9,FALSE)</f>
        <v>#N/A</v>
      </c>
    </row>
    <row r="1963" spans="1:12" s="37" customFormat="1" hidden="1">
      <c r="A1963" s="32">
        <v>342</v>
      </c>
      <c r="B1963" s="33" t="s">
        <v>735</v>
      </c>
      <c r="C1963" s="33">
        <v>94448344</v>
      </c>
      <c r="D1963" s="33" t="s">
        <v>736</v>
      </c>
      <c r="E1963" s="33" t="s">
        <v>43</v>
      </c>
      <c r="F1963" s="33" t="s">
        <v>38</v>
      </c>
      <c r="G1963" s="33" t="s">
        <v>44</v>
      </c>
      <c r="H1963" s="34">
        <v>11000000</v>
      </c>
      <c r="I1963" s="34">
        <v>0</v>
      </c>
      <c r="J1963" s="35">
        <f>VLOOKUP(C1963,[1]Hoja1!$C$4:$E$2840,3,0)</f>
        <v>45078.356168981481</v>
      </c>
      <c r="K1963" s="36" t="s">
        <v>45</v>
      </c>
      <c r="L1963" s="16" t="e">
        <f>VLOOKUP(C1963,ACTAS!$D:$L,9,FALSE)</f>
        <v>#N/A</v>
      </c>
    </row>
    <row r="1964" spans="1:12" s="37" customFormat="1" ht="24" hidden="1">
      <c r="A1964" s="32">
        <v>343</v>
      </c>
      <c r="B1964" s="33" t="s">
        <v>737</v>
      </c>
      <c r="C1964" s="33">
        <v>79563181</v>
      </c>
      <c r="D1964" s="33" t="s">
        <v>738</v>
      </c>
      <c r="E1964" s="33" t="s">
        <v>43</v>
      </c>
      <c r="F1964" s="33" t="s">
        <v>48</v>
      </c>
      <c r="G1964" s="33" t="s">
        <v>44</v>
      </c>
      <c r="H1964" s="34">
        <v>60000000</v>
      </c>
      <c r="I1964" s="34">
        <v>0</v>
      </c>
      <c r="J1964" s="35">
        <f>VLOOKUP(C1964,[1]Hoja1!$C$4:$E$2840,3,0)</f>
        <v>45078.356886574074</v>
      </c>
      <c r="K1964" s="36" t="s">
        <v>45</v>
      </c>
      <c r="L1964" s="16">
        <f>VLOOKUP(C1964,ACTAS!$D:$L,9,FALSE)</f>
        <v>16</v>
      </c>
    </row>
    <row r="1965" spans="1:12" s="37" customFormat="1" hidden="1">
      <c r="A1965" s="32">
        <v>344</v>
      </c>
      <c r="B1965" s="33" t="s">
        <v>739</v>
      </c>
      <c r="C1965" s="33">
        <v>79327834</v>
      </c>
      <c r="D1965" s="33" t="s">
        <v>740</v>
      </c>
      <c r="E1965" s="33" t="s">
        <v>43</v>
      </c>
      <c r="F1965" s="33" t="s">
        <v>38</v>
      </c>
      <c r="G1965" s="33" t="s">
        <v>44</v>
      </c>
      <c r="H1965" s="34">
        <v>30000000</v>
      </c>
      <c r="I1965" s="34">
        <v>0</v>
      </c>
      <c r="J1965" s="35">
        <f>VLOOKUP(C1965,[1]Hoja1!$C$4:$E$2840,3,0)</f>
        <v>45078.357361111113</v>
      </c>
      <c r="K1965" s="36" t="s">
        <v>45</v>
      </c>
      <c r="L1965" s="16" t="e">
        <f>VLOOKUP(C1965,ACTAS!$D:$L,9,FALSE)</f>
        <v>#N/A</v>
      </c>
    </row>
    <row r="1966" spans="1:12" s="37" customFormat="1" hidden="1">
      <c r="A1966" s="32">
        <v>345</v>
      </c>
      <c r="B1966" s="33" t="s">
        <v>741</v>
      </c>
      <c r="C1966" s="33">
        <v>51657230</v>
      </c>
      <c r="D1966" s="33" t="s">
        <v>742</v>
      </c>
      <c r="E1966" s="33" t="s">
        <v>43</v>
      </c>
      <c r="F1966" s="33" t="s">
        <v>52</v>
      </c>
      <c r="G1966" s="33" t="s">
        <v>44</v>
      </c>
      <c r="H1966" s="34">
        <v>40000000</v>
      </c>
      <c r="I1966" s="34">
        <v>0</v>
      </c>
      <c r="J1966" s="35">
        <f>VLOOKUP(C1966,[1]Hoja1!$C$4:$E$2840,3,0)</f>
        <v>45078.35738425926</v>
      </c>
      <c r="K1966" s="36" t="s">
        <v>84</v>
      </c>
      <c r="L1966" s="16" t="e">
        <f>VLOOKUP(C1966,ACTAS!$D:$L,9,FALSE)</f>
        <v>#N/A</v>
      </c>
    </row>
    <row r="1967" spans="1:12" s="37" customFormat="1" hidden="1">
      <c r="A1967" s="32">
        <v>346</v>
      </c>
      <c r="B1967" s="33" t="s">
        <v>743</v>
      </c>
      <c r="C1967" s="33">
        <v>4537201</v>
      </c>
      <c r="D1967" s="33" t="s">
        <v>744</v>
      </c>
      <c r="E1967" s="33" t="s">
        <v>43</v>
      </c>
      <c r="F1967" s="33" t="s">
        <v>38</v>
      </c>
      <c r="G1967" s="33" t="s">
        <v>44</v>
      </c>
      <c r="H1967" s="34">
        <v>150000000</v>
      </c>
      <c r="I1967" s="34">
        <v>0</v>
      </c>
      <c r="J1967" s="35">
        <f>VLOOKUP(C1967,[1]Hoja1!$C$4:$E$2840,3,0)</f>
        <v>45078.357499999998</v>
      </c>
      <c r="K1967" s="36" t="s">
        <v>45</v>
      </c>
      <c r="L1967" s="16">
        <f>VLOOKUP(C1967,ACTAS!$D:$L,9,FALSE)</f>
        <v>15</v>
      </c>
    </row>
    <row r="1968" spans="1:12" s="37" customFormat="1" hidden="1">
      <c r="A1968" s="32">
        <v>347</v>
      </c>
      <c r="B1968" s="33" t="s">
        <v>745</v>
      </c>
      <c r="C1968" s="33">
        <v>5530492</v>
      </c>
      <c r="D1968" s="33" t="s">
        <v>746</v>
      </c>
      <c r="E1968" s="33" t="s">
        <v>43</v>
      </c>
      <c r="F1968" s="33" t="s">
        <v>38</v>
      </c>
      <c r="G1968" s="33" t="s">
        <v>44</v>
      </c>
      <c r="H1968" s="34">
        <v>100000000</v>
      </c>
      <c r="I1968" s="34">
        <v>0</v>
      </c>
      <c r="J1968" s="35">
        <f>VLOOKUP(C1968,[1]Hoja1!$C$4:$E$2840,3,0)</f>
        <v>45078.357627314814</v>
      </c>
      <c r="K1968" s="36" t="s">
        <v>45</v>
      </c>
      <c r="L1968" s="16" t="e">
        <f>VLOOKUP(C1968,ACTAS!$D:$L,9,FALSE)</f>
        <v>#N/A</v>
      </c>
    </row>
    <row r="1969" spans="1:12" s="37" customFormat="1" hidden="1">
      <c r="A1969" s="32">
        <v>348</v>
      </c>
      <c r="B1969" s="33" t="s">
        <v>747</v>
      </c>
      <c r="C1969" s="33">
        <v>71227896</v>
      </c>
      <c r="D1969" s="33" t="s">
        <v>748</v>
      </c>
      <c r="E1969" s="33" t="s">
        <v>43</v>
      </c>
      <c r="F1969" s="33" t="s">
        <v>59</v>
      </c>
      <c r="G1969" s="33" t="s">
        <v>44</v>
      </c>
      <c r="H1969" s="34">
        <v>65000000</v>
      </c>
      <c r="I1969" s="34">
        <v>0</v>
      </c>
      <c r="J1969" s="35">
        <f>VLOOKUP(C1969,[1]Hoja1!$C$4:$E$2840,3,0)</f>
        <v>45078.358124999999</v>
      </c>
      <c r="K1969" s="36" t="s">
        <v>45</v>
      </c>
      <c r="L1969" s="16">
        <f>VLOOKUP(C1969,ACTAS!$D:$L,9,FALSE)</f>
        <v>15</v>
      </c>
    </row>
    <row r="1970" spans="1:12" s="37" customFormat="1" ht="24" hidden="1">
      <c r="A1970" s="32">
        <v>349</v>
      </c>
      <c r="B1970" s="33" t="s">
        <v>749</v>
      </c>
      <c r="C1970" s="33">
        <v>80740196</v>
      </c>
      <c r="D1970" s="33" t="s">
        <v>93</v>
      </c>
      <c r="E1970" s="33" t="s">
        <v>43</v>
      </c>
      <c r="F1970" s="33" t="s">
        <v>38</v>
      </c>
      <c r="G1970" s="33" t="s">
        <v>49</v>
      </c>
      <c r="H1970" s="34">
        <v>60000000</v>
      </c>
      <c r="I1970" s="34">
        <v>0</v>
      </c>
      <c r="J1970" s="35">
        <f>VLOOKUP(C1970,[1]Hoja1!$C$4:$E$2840,3,0)</f>
        <v>44986.427314814813</v>
      </c>
      <c r="K1970" s="36" t="s">
        <v>54</v>
      </c>
      <c r="L1970" s="16" t="e">
        <f>VLOOKUP(C1970,ACTAS!$D:$L,9,FALSE)</f>
        <v>#N/A</v>
      </c>
    </row>
    <row r="1971" spans="1:12" s="37" customFormat="1" hidden="1">
      <c r="A1971" s="32">
        <v>350</v>
      </c>
      <c r="B1971" s="33" t="s">
        <v>750</v>
      </c>
      <c r="C1971" s="33">
        <v>1069722837</v>
      </c>
      <c r="D1971" s="33" t="s">
        <v>751</v>
      </c>
      <c r="E1971" s="33" t="s">
        <v>43</v>
      </c>
      <c r="F1971" s="33" t="s">
        <v>59</v>
      </c>
      <c r="G1971" s="33" t="s">
        <v>44</v>
      </c>
      <c r="H1971" s="34">
        <v>93000000</v>
      </c>
      <c r="I1971" s="34">
        <v>0</v>
      </c>
      <c r="J1971" s="35">
        <f>VLOOKUP(C1971,[1]Hoja1!$C$4:$E$2840,3,0)</f>
        <v>45078.358599537038</v>
      </c>
      <c r="K1971" s="36" t="s">
        <v>54</v>
      </c>
      <c r="L1971" s="16" t="e">
        <f>VLOOKUP(C1971,ACTAS!$D:$L,9,FALSE)</f>
        <v>#N/A</v>
      </c>
    </row>
    <row r="1972" spans="1:12" s="37" customFormat="1" hidden="1">
      <c r="A1972" s="32">
        <v>351</v>
      </c>
      <c r="B1972" s="33" t="s">
        <v>752</v>
      </c>
      <c r="C1972" s="33">
        <v>74301721</v>
      </c>
      <c r="D1972" s="33" t="s">
        <v>753</v>
      </c>
      <c r="E1972" s="33" t="s">
        <v>43</v>
      </c>
      <c r="F1972" s="33" t="s">
        <v>59</v>
      </c>
      <c r="G1972" s="33" t="s">
        <v>44</v>
      </c>
      <c r="H1972" s="34">
        <v>20000000</v>
      </c>
      <c r="I1972" s="34">
        <v>0</v>
      </c>
      <c r="J1972" s="35">
        <f>VLOOKUP(C1972,[1]Hoja1!$C$4:$E$2840,3,0)</f>
        <v>45078.35864583333</v>
      </c>
      <c r="K1972" s="36" t="s">
        <v>45</v>
      </c>
      <c r="L1972" s="16" t="e">
        <f>VLOOKUP(C1972,ACTAS!$D:$L,9,FALSE)</f>
        <v>#N/A</v>
      </c>
    </row>
    <row r="1973" spans="1:12" s="37" customFormat="1" hidden="1">
      <c r="A1973" s="32">
        <v>352</v>
      </c>
      <c r="B1973" s="33" t="s">
        <v>754</v>
      </c>
      <c r="C1973" s="33">
        <v>16353150</v>
      </c>
      <c r="D1973" s="33" t="s">
        <v>755</v>
      </c>
      <c r="E1973" s="33" t="s">
        <v>43</v>
      </c>
      <c r="F1973" s="33" t="s">
        <v>38</v>
      </c>
      <c r="G1973" s="33" t="s">
        <v>53</v>
      </c>
      <c r="H1973" s="34">
        <v>10000000</v>
      </c>
      <c r="I1973" s="34">
        <v>0</v>
      </c>
      <c r="J1973" s="35">
        <f>VLOOKUP(C1973,[1]Hoja1!$C$4:$E$2840,3,0)</f>
        <v>45078.358668981484</v>
      </c>
      <c r="K1973" s="36" t="s">
        <v>45</v>
      </c>
      <c r="L1973" s="16" t="e">
        <f>VLOOKUP(C1973,ACTAS!$D:$L,9,FALSE)</f>
        <v>#N/A</v>
      </c>
    </row>
    <row r="1974" spans="1:12" s="37" customFormat="1" hidden="1">
      <c r="A1974" s="32">
        <v>353</v>
      </c>
      <c r="B1974" s="33" t="s">
        <v>756</v>
      </c>
      <c r="C1974" s="33">
        <v>9497292</v>
      </c>
      <c r="D1974" s="33" t="s">
        <v>507</v>
      </c>
      <c r="E1974" s="33" t="s">
        <v>43</v>
      </c>
      <c r="F1974" s="33" t="s">
        <v>48</v>
      </c>
      <c r="G1974" s="33" t="s">
        <v>44</v>
      </c>
      <c r="H1974" s="34">
        <v>70000000</v>
      </c>
      <c r="I1974" s="34">
        <v>0</v>
      </c>
      <c r="J1974" s="35">
        <f>VLOOKUP(C1974,[1]Hoja1!$C$4:$E$2840,3,0)</f>
        <v>44988.422766203701</v>
      </c>
      <c r="K1974" s="36" t="s">
        <v>45</v>
      </c>
      <c r="L1974" s="16">
        <f>VLOOKUP(C1974,ACTAS!$D:$L,9,FALSE)</f>
        <v>17</v>
      </c>
    </row>
    <row r="1975" spans="1:12" s="37" customFormat="1" hidden="1">
      <c r="A1975" s="32">
        <v>354</v>
      </c>
      <c r="B1975" s="33" t="s">
        <v>757</v>
      </c>
      <c r="C1975" s="33">
        <v>1010189795</v>
      </c>
      <c r="D1975" s="33" t="s">
        <v>758</v>
      </c>
      <c r="E1975" s="33" t="s">
        <v>43</v>
      </c>
      <c r="F1975" s="33" t="s">
        <v>52</v>
      </c>
      <c r="G1975" s="33" t="s">
        <v>53</v>
      </c>
      <c r="H1975" s="34">
        <v>5000000</v>
      </c>
      <c r="I1975" s="34">
        <v>5000000</v>
      </c>
      <c r="J1975" s="35">
        <f>VLOOKUP(C1975,[1]Hoja1!$C$4:$E$2840,3,0)</f>
        <v>45078.359085648146</v>
      </c>
      <c r="K1975" s="36" t="s">
        <v>54</v>
      </c>
      <c r="L1975" s="16" t="e">
        <f>VLOOKUP(C1975,ACTAS!$D:$L,9,FALSE)</f>
        <v>#N/A</v>
      </c>
    </row>
    <row r="1976" spans="1:12" s="37" customFormat="1" hidden="1">
      <c r="A1976" s="32">
        <v>355</v>
      </c>
      <c r="B1976" s="33" t="s">
        <v>759</v>
      </c>
      <c r="C1976" s="33">
        <v>79506971</v>
      </c>
      <c r="D1976" s="33" t="s">
        <v>760</v>
      </c>
      <c r="E1976" s="33" t="s">
        <v>43</v>
      </c>
      <c r="F1976" s="33" t="s">
        <v>62</v>
      </c>
      <c r="G1976" s="33" t="s">
        <v>44</v>
      </c>
      <c r="H1976" s="34">
        <v>100000000</v>
      </c>
      <c r="I1976" s="34">
        <v>0</v>
      </c>
      <c r="J1976" s="35">
        <f>VLOOKUP(C1976,[1]Hoja1!$C$4:$E$2840,3,0)</f>
        <v>45078.359155092592</v>
      </c>
      <c r="K1976" s="36" t="s">
        <v>45</v>
      </c>
      <c r="L1976" s="16" t="e">
        <f>VLOOKUP(C1976,ACTAS!$D:$L,9,FALSE)</f>
        <v>#N/A</v>
      </c>
    </row>
    <row r="1977" spans="1:12" s="37" customFormat="1" hidden="1">
      <c r="A1977" s="32">
        <v>356</v>
      </c>
      <c r="B1977" s="33" t="s">
        <v>761</v>
      </c>
      <c r="C1977" s="33">
        <v>14139712</v>
      </c>
      <c r="D1977" s="33" t="s">
        <v>762</v>
      </c>
      <c r="E1977" s="33" t="s">
        <v>43</v>
      </c>
      <c r="F1977" s="33" t="s">
        <v>59</v>
      </c>
      <c r="G1977" s="33" t="s">
        <v>53</v>
      </c>
      <c r="H1977" s="34">
        <v>5500000</v>
      </c>
      <c r="I1977" s="34">
        <v>0</v>
      </c>
      <c r="J1977" s="35">
        <f>VLOOKUP(C1977,[1]Hoja1!$C$4:$E$2840,3,0)</f>
        <v>45078.359560185185</v>
      </c>
      <c r="K1977" s="36" t="s">
        <v>84</v>
      </c>
      <c r="L1977" s="16" t="e">
        <f>VLOOKUP(C1977,ACTAS!$D:$L,9,FALSE)</f>
        <v>#N/A</v>
      </c>
    </row>
    <row r="1978" spans="1:12" s="37" customFormat="1" hidden="1">
      <c r="A1978" s="32">
        <v>357</v>
      </c>
      <c r="B1978" s="33" t="s">
        <v>763</v>
      </c>
      <c r="C1978" s="33">
        <v>74380958</v>
      </c>
      <c r="D1978" s="33" t="s">
        <v>764</v>
      </c>
      <c r="E1978" s="33" t="s">
        <v>43</v>
      </c>
      <c r="F1978" s="33" t="s">
        <v>59</v>
      </c>
      <c r="G1978" s="33" t="s">
        <v>44</v>
      </c>
      <c r="H1978" s="34">
        <v>43000000</v>
      </c>
      <c r="I1978" s="34">
        <v>43000000</v>
      </c>
      <c r="J1978" s="35">
        <f>VLOOKUP(C1978,[1]Hoja1!$C$4:$E$2840,3,0)</f>
        <v>45078.359606481485</v>
      </c>
      <c r="K1978" s="36" t="s">
        <v>54</v>
      </c>
      <c r="L1978" s="16" t="e">
        <f>VLOOKUP(C1978,ACTAS!$D:$L,9,FALSE)</f>
        <v>#N/A</v>
      </c>
    </row>
    <row r="1979" spans="1:12" s="37" customFormat="1" hidden="1">
      <c r="A1979" s="32">
        <v>358</v>
      </c>
      <c r="B1979" s="33" t="s">
        <v>765</v>
      </c>
      <c r="C1979" s="33">
        <v>59829087</v>
      </c>
      <c r="D1979" s="33" t="s">
        <v>766</v>
      </c>
      <c r="E1979" s="33" t="s">
        <v>43</v>
      </c>
      <c r="F1979" s="33" t="s">
        <v>59</v>
      </c>
      <c r="G1979" s="33" t="s">
        <v>44</v>
      </c>
      <c r="H1979" s="34">
        <v>90000000</v>
      </c>
      <c r="I1979" s="34">
        <v>0</v>
      </c>
      <c r="J1979" s="35">
        <f>VLOOKUP(C1979,[1]Hoja1!$C$4:$E$2840,3,0)</f>
        <v>45078.3596875</v>
      </c>
      <c r="K1979" s="36" t="s">
        <v>45</v>
      </c>
      <c r="L1979" s="16" t="e">
        <f>VLOOKUP(C1979,ACTAS!$D:$L,9,FALSE)</f>
        <v>#N/A</v>
      </c>
    </row>
    <row r="1980" spans="1:12" s="37" customFormat="1" hidden="1">
      <c r="A1980" s="32">
        <v>359</v>
      </c>
      <c r="B1980" s="33" t="s">
        <v>767</v>
      </c>
      <c r="C1980" s="33">
        <v>79539329</v>
      </c>
      <c r="D1980" s="33" t="s">
        <v>768</v>
      </c>
      <c r="E1980" s="33" t="s">
        <v>43</v>
      </c>
      <c r="F1980" s="33" t="s">
        <v>59</v>
      </c>
      <c r="G1980" s="33" t="s">
        <v>44</v>
      </c>
      <c r="H1980" s="34">
        <v>30000000</v>
      </c>
      <c r="I1980" s="34">
        <v>0</v>
      </c>
      <c r="J1980" s="35">
        <f>VLOOKUP(C1980,[1]Hoja1!$C$4:$E$2840,3,0)</f>
        <v>45078.359918981485</v>
      </c>
      <c r="K1980" s="36" t="s">
        <v>45</v>
      </c>
      <c r="L1980" s="16">
        <f>VLOOKUP(C1980,ACTAS!$D:$L,9,FALSE)</f>
        <v>12</v>
      </c>
    </row>
    <row r="1981" spans="1:12" s="37" customFormat="1" hidden="1">
      <c r="A1981" s="32">
        <v>360</v>
      </c>
      <c r="B1981" s="33" t="s">
        <v>769</v>
      </c>
      <c r="C1981" s="33">
        <v>1049634104</v>
      </c>
      <c r="D1981" s="33" t="s">
        <v>770</v>
      </c>
      <c r="E1981" s="33" t="s">
        <v>43</v>
      </c>
      <c r="F1981" s="33" t="s">
        <v>59</v>
      </c>
      <c r="G1981" s="33" t="s">
        <v>44</v>
      </c>
      <c r="H1981" s="34">
        <v>150000000</v>
      </c>
      <c r="I1981" s="34">
        <v>0</v>
      </c>
      <c r="J1981" s="35">
        <f>VLOOKUP(C1981,[1]Hoja1!$C$4:$E$2840,3,0)</f>
        <v>45078.360486111109</v>
      </c>
      <c r="K1981" s="36" t="s">
        <v>54</v>
      </c>
      <c r="L1981" s="16" t="e">
        <f>VLOOKUP(C1981,ACTAS!$D:$L,9,FALSE)</f>
        <v>#N/A</v>
      </c>
    </row>
    <row r="1982" spans="1:12" s="37" customFormat="1" hidden="1">
      <c r="A1982" s="32">
        <v>361</v>
      </c>
      <c r="B1982" s="33" t="s">
        <v>771</v>
      </c>
      <c r="C1982" s="33">
        <v>12973256</v>
      </c>
      <c r="D1982" s="33" t="s">
        <v>772</v>
      </c>
      <c r="E1982" s="33" t="s">
        <v>43</v>
      </c>
      <c r="F1982" s="33" t="s">
        <v>52</v>
      </c>
      <c r="G1982" s="33" t="s">
        <v>53</v>
      </c>
      <c r="H1982" s="34">
        <v>10000000</v>
      </c>
      <c r="I1982" s="34">
        <v>0</v>
      </c>
      <c r="J1982" s="35">
        <f>VLOOKUP(C1982,[1]Hoja1!$C$4:$E$2840,3,0)</f>
        <v>45078.360578703701</v>
      </c>
      <c r="K1982" s="36" t="s">
        <v>45</v>
      </c>
      <c r="L1982" s="16">
        <f>VLOOKUP(C1982,ACTAS!$D:$L,9,FALSE)</f>
        <v>13</v>
      </c>
    </row>
    <row r="1983" spans="1:12" s="37" customFormat="1" ht="24" hidden="1">
      <c r="A1983" s="32">
        <v>362</v>
      </c>
      <c r="B1983" s="33" t="s">
        <v>773</v>
      </c>
      <c r="C1983" s="33">
        <v>7364191</v>
      </c>
      <c r="D1983" s="33" t="s">
        <v>774</v>
      </c>
      <c r="E1983" s="33" t="s">
        <v>43</v>
      </c>
      <c r="F1983" s="33" t="s">
        <v>59</v>
      </c>
      <c r="G1983" s="33" t="s">
        <v>49</v>
      </c>
      <c r="H1983" s="34">
        <v>120000000</v>
      </c>
      <c r="I1983" s="34">
        <v>0</v>
      </c>
      <c r="J1983" s="35">
        <f>VLOOKUP(C1983,[1]Hoja1!$C$4:$E$2840,3,0)</f>
        <v>45078.360625000001</v>
      </c>
      <c r="K1983" s="36" t="s">
        <v>54</v>
      </c>
      <c r="L1983" s="16" t="e">
        <f>VLOOKUP(C1983,ACTAS!$D:$L,9,FALSE)</f>
        <v>#N/A</v>
      </c>
    </row>
    <row r="1984" spans="1:12" s="37" customFormat="1" hidden="1">
      <c r="A1984" s="32">
        <v>363</v>
      </c>
      <c r="B1984" s="33" t="s">
        <v>775</v>
      </c>
      <c r="C1984" s="33">
        <v>74184384</v>
      </c>
      <c r="D1984" s="33" t="s">
        <v>776</v>
      </c>
      <c r="E1984" s="33" t="s">
        <v>43</v>
      </c>
      <c r="F1984" s="33" t="s">
        <v>52</v>
      </c>
      <c r="G1984" s="33" t="s">
        <v>44</v>
      </c>
      <c r="H1984" s="34">
        <v>130000000</v>
      </c>
      <c r="I1984" s="34">
        <v>0</v>
      </c>
      <c r="J1984" s="35">
        <f>VLOOKUP(C1984,[1]Hoja1!$C$4:$E$2840,3,0)</f>
        <v>45078.360625000001</v>
      </c>
      <c r="K1984" s="36" t="s">
        <v>54</v>
      </c>
      <c r="L1984" s="16">
        <f>VLOOKUP(C1984,ACTAS!$D:$L,9,FALSE)</f>
        <v>15</v>
      </c>
    </row>
    <row r="1985" spans="1:12" s="37" customFormat="1" hidden="1">
      <c r="A1985" s="32">
        <v>364</v>
      </c>
      <c r="B1985" s="33" t="s">
        <v>777</v>
      </c>
      <c r="C1985" s="33">
        <v>16762104</v>
      </c>
      <c r="D1985" s="33" t="s">
        <v>778</v>
      </c>
      <c r="E1985" s="33" t="s">
        <v>43</v>
      </c>
      <c r="F1985" s="33" t="s">
        <v>48</v>
      </c>
      <c r="G1985" s="33" t="s">
        <v>44</v>
      </c>
      <c r="H1985" s="34">
        <v>36000000</v>
      </c>
      <c r="I1985" s="34">
        <v>0</v>
      </c>
      <c r="J1985" s="35">
        <f>VLOOKUP(C1985,[1]Hoja1!$C$4:$E$2840,3,0)</f>
        <v>45078.361273148148</v>
      </c>
      <c r="K1985" s="36" t="s">
        <v>45</v>
      </c>
      <c r="L1985" s="16">
        <f>VLOOKUP(C1985,ACTAS!$D:$L,9,FALSE)</f>
        <v>16</v>
      </c>
    </row>
    <row r="1986" spans="1:12" s="37" customFormat="1" hidden="1">
      <c r="A1986" s="32">
        <v>365</v>
      </c>
      <c r="B1986" s="33" t="s">
        <v>779</v>
      </c>
      <c r="C1986" s="33">
        <v>72244627</v>
      </c>
      <c r="D1986" s="33" t="s">
        <v>780</v>
      </c>
      <c r="E1986" s="33" t="s">
        <v>43</v>
      </c>
      <c r="F1986" s="33" t="s">
        <v>59</v>
      </c>
      <c r="G1986" s="33" t="s">
        <v>44</v>
      </c>
      <c r="H1986" s="34">
        <v>84000000</v>
      </c>
      <c r="I1986" s="34">
        <v>0</v>
      </c>
      <c r="J1986" s="35">
        <f>VLOOKUP(C1986,[1]Hoja1!$C$4:$E$2840,3,0)</f>
        <v>45078.361388888887</v>
      </c>
      <c r="K1986" s="36" t="s">
        <v>54</v>
      </c>
      <c r="L1986" s="16">
        <f>VLOOKUP(C1986,ACTAS!$D:$L,9,FALSE)</f>
        <v>15</v>
      </c>
    </row>
    <row r="1987" spans="1:12" s="37" customFormat="1" hidden="1">
      <c r="A1987" s="32">
        <v>366</v>
      </c>
      <c r="B1987" s="33" t="s">
        <v>781</v>
      </c>
      <c r="C1987" s="33">
        <v>79998533</v>
      </c>
      <c r="D1987" s="33" t="s">
        <v>782</v>
      </c>
      <c r="E1987" s="33" t="s">
        <v>43</v>
      </c>
      <c r="F1987" s="33" t="s">
        <v>38</v>
      </c>
      <c r="G1987" s="33" t="s">
        <v>53</v>
      </c>
      <c r="H1987" s="34">
        <v>7000000</v>
      </c>
      <c r="I1987" s="34">
        <v>0</v>
      </c>
      <c r="J1987" s="35">
        <f>VLOOKUP(C1987,[1]Hoja1!$C$4:$E$2840,3,0)</f>
        <v>45078.361435185187</v>
      </c>
      <c r="K1987" s="36" t="s">
        <v>45</v>
      </c>
      <c r="L1987" s="16" t="e">
        <f>VLOOKUP(C1987,ACTAS!$D:$L,9,FALSE)</f>
        <v>#N/A</v>
      </c>
    </row>
    <row r="1988" spans="1:12" s="37" customFormat="1" hidden="1">
      <c r="A1988" s="32">
        <v>367</v>
      </c>
      <c r="B1988" s="33" t="s">
        <v>783</v>
      </c>
      <c r="C1988" s="33">
        <v>16188003</v>
      </c>
      <c r="D1988" s="33" t="s">
        <v>784</v>
      </c>
      <c r="E1988" s="33" t="s">
        <v>43</v>
      </c>
      <c r="F1988" s="33" t="s">
        <v>38</v>
      </c>
      <c r="G1988" s="33" t="s">
        <v>44</v>
      </c>
      <c r="H1988" s="34">
        <v>90000000</v>
      </c>
      <c r="I1988" s="34">
        <v>0</v>
      </c>
      <c r="J1988" s="35">
        <f>VLOOKUP(C1988,[1]Hoja1!$C$4:$E$2840,3,0)</f>
        <v>45078.361446759256</v>
      </c>
      <c r="K1988" s="36" t="s">
        <v>54</v>
      </c>
      <c r="L1988" s="16" t="e">
        <f>VLOOKUP(C1988,ACTAS!$D:$L,9,FALSE)</f>
        <v>#N/A</v>
      </c>
    </row>
    <row r="1989" spans="1:12" s="37" customFormat="1" hidden="1">
      <c r="A1989" s="32">
        <v>368</v>
      </c>
      <c r="B1989" s="33" t="s">
        <v>785</v>
      </c>
      <c r="C1989" s="33">
        <v>1117543877</v>
      </c>
      <c r="D1989" s="33" t="s">
        <v>786</v>
      </c>
      <c r="E1989" s="33" t="s">
        <v>43</v>
      </c>
      <c r="F1989" s="33" t="s">
        <v>59</v>
      </c>
      <c r="G1989" s="33" t="s">
        <v>44</v>
      </c>
      <c r="H1989" s="34">
        <v>48000000</v>
      </c>
      <c r="I1989" s="34">
        <v>0</v>
      </c>
      <c r="J1989" s="35">
        <f>VLOOKUP(C1989,[1]Hoja1!$C$4:$E$2840,3,0)</f>
        <v>45078.361597222225</v>
      </c>
      <c r="K1989" s="36" t="s">
        <v>54</v>
      </c>
      <c r="L1989" s="16" t="e">
        <f>VLOOKUP(C1989,ACTAS!$D:$L,9,FALSE)</f>
        <v>#N/A</v>
      </c>
    </row>
    <row r="1990" spans="1:12" s="37" customFormat="1" hidden="1">
      <c r="A1990" s="32">
        <v>369</v>
      </c>
      <c r="B1990" s="33" t="s">
        <v>787</v>
      </c>
      <c r="C1990" s="33">
        <v>94441097</v>
      </c>
      <c r="D1990" s="33" t="s">
        <v>788</v>
      </c>
      <c r="E1990" s="33" t="s">
        <v>43</v>
      </c>
      <c r="F1990" s="33" t="s">
        <v>59</v>
      </c>
      <c r="G1990" s="33" t="s">
        <v>44</v>
      </c>
      <c r="H1990" s="34">
        <v>40000000</v>
      </c>
      <c r="I1990" s="34">
        <v>0</v>
      </c>
      <c r="J1990" s="35">
        <f>VLOOKUP(C1990,[1]Hoja1!$C$4:$E$2840,3,0)</f>
        <v>45078.361666666664</v>
      </c>
      <c r="K1990" s="36" t="s">
        <v>45</v>
      </c>
      <c r="L1990" s="16" t="e">
        <f>VLOOKUP(C1990,ACTAS!$D:$L,9,FALSE)</f>
        <v>#N/A</v>
      </c>
    </row>
    <row r="1991" spans="1:12" s="37" customFormat="1" ht="24" hidden="1">
      <c r="A1991" s="32">
        <v>370</v>
      </c>
      <c r="B1991" s="33" t="s">
        <v>789</v>
      </c>
      <c r="C1991" s="33">
        <v>79360985</v>
      </c>
      <c r="D1991" s="33" t="s">
        <v>790</v>
      </c>
      <c r="E1991" s="33" t="s">
        <v>43</v>
      </c>
      <c r="F1991" s="33" t="s">
        <v>52</v>
      </c>
      <c r="G1991" s="33" t="s">
        <v>49</v>
      </c>
      <c r="H1991" s="34">
        <v>100000000</v>
      </c>
      <c r="I1991" s="34">
        <v>0</v>
      </c>
      <c r="J1991" s="35">
        <f>VLOOKUP(C1991,[1]Hoja1!$C$4:$E$2840,3,0)</f>
        <v>45078.361863425926</v>
      </c>
      <c r="K1991" s="36" t="s">
        <v>45</v>
      </c>
      <c r="L1991" s="16" t="e">
        <f>VLOOKUP(C1991,ACTAS!$D:$L,9,FALSE)</f>
        <v>#N/A</v>
      </c>
    </row>
    <row r="1992" spans="1:12" s="37" customFormat="1" hidden="1">
      <c r="A1992" s="32">
        <v>371</v>
      </c>
      <c r="B1992" s="33" t="s">
        <v>791</v>
      </c>
      <c r="C1992" s="33">
        <v>11225787</v>
      </c>
      <c r="D1992" s="33" t="s">
        <v>792</v>
      </c>
      <c r="E1992" s="33" t="s">
        <v>43</v>
      </c>
      <c r="F1992" s="33" t="s">
        <v>38</v>
      </c>
      <c r="G1992" s="33" t="s">
        <v>44</v>
      </c>
      <c r="H1992" s="34">
        <v>12000000</v>
      </c>
      <c r="I1992" s="34">
        <v>0</v>
      </c>
      <c r="J1992" s="35">
        <f>VLOOKUP(C1992,[1]Hoja1!$C$4:$E$2840,3,0)</f>
        <v>45078.361886574072</v>
      </c>
      <c r="K1992" s="36" t="s">
        <v>45</v>
      </c>
      <c r="L1992" s="16" t="e">
        <f>VLOOKUP(C1992,ACTAS!$D:$L,9,FALSE)</f>
        <v>#N/A</v>
      </c>
    </row>
    <row r="1993" spans="1:12" s="37" customFormat="1" hidden="1">
      <c r="A1993" s="32">
        <v>372</v>
      </c>
      <c r="B1993" s="33" t="s">
        <v>793</v>
      </c>
      <c r="C1993" s="33">
        <v>88031729</v>
      </c>
      <c r="D1993" s="33" t="s">
        <v>794</v>
      </c>
      <c r="E1993" s="33" t="s">
        <v>43</v>
      </c>
      <c r="F1993" s="33" t="s">
        <v>59</v>
      </c>
      <c r="G1993" s="33" t="s">
        <v>44</v>
      </c>
      <c r="H1993" s="34">
        <v>71000000</v>
      </c>
      <c r="I1993" s="34">
        <v>71000000</v>
      </c>
      <c r="J1993" s="35">
        <f>VLOOKUP(C1993,[1]Hoja1!$C$4:$E$2840,3,0)</f>
        <v>45078.362337962964</v>
      </c>
      <c r="K1993" s="36" t="s">
        <v>54</v>
      </c>
      <c r="L1993" s="16">
        <f>VLOOKUP(C1993,ACTAS!$D:$L,9,FALSE)</f>
        <v>15</v>
      </c>
    </row>
    <row r="1994" spans="1:12" s="37" customFormat="1" hidden="1">
      <c r="A1994" s="32">
        <v>373</v>
      </c>
      <c r="B1994" s="33" t="s">
        <v>795</v>
      </c>
      <c r="C1994" s="33">
        <v>1053802521</v>
      </c>
      <c r="D1994" s="33" t="s">
        <v>796</v>
      </c>
      <c r="E1994" s="33" t="s">
        <v>43</v>
      </c>
      <c r="F1994" s="33" t="s">
        <v>59</v>
      </c>
      <c r="G1994" s="33" t="s">
        <v>44</v>
      </c>
      <c r="H1994" s="34">
        <v>60000000</v>
      </c>
      <c r="I1994" s="34">
        <v>0</v>
      </c>
      <c r="J1994" s="35">
        <f>VLOOKUP(C1994,[1]Hoja1!$C$4:$E$2840,3,0)</f>
        <v>45078.362476851849</v>
      </c>
      <c r="K1994" s="36" t="s">
        <v>54</v>
      </c>
      <c r="L1994" s="16" t="e">
        <f>VLOOKUP(C1994,ACTAS!$D:$L,9,FALSE)</f>
        <v>#N/A</v>
      </c>
    </row>
    <row r="1995" spans="1:12" s="37" customFormat="1" hidden="1">
      <c r="A1995" s="32">
        <v>374</v>
      </c>
      <c r="B1995" s="33" t="s">
        <v>797</v>
      </c>
      <c r="C1995" s="33">
        <v>79793624</v>
      </c>
      <c r="D1995" s="33" t="s">
        <v>798</v>
      </c>
      <c r="E1995" s="33" t="s">
        <v>43</v>
      </c>
      <c r="F1995" s="33" t="s">
        <v>38</v>
      </c>
      <c r="G1995" s="33" t="s">
        <v>44</v>
      </c>
      <c r="H1995" s="34">
        <v>20000000</v>
      </c>
      <c r="I1995" s="34">
        <v>0</v>
      </c>
      <c r="J1995" s="35">
        <f>VLOOKUP(C1995,[1]Hoja1!$C$4:$E$2840,3,0)</f>
        <v>45078.362592592595</v>
      </c>
      <c r="K1995" s="36" t="s">
        <v>54</v>
      </c>
      <c r="L1995" s="16" t="e">
        <f>VLOOKUP(C1995,ACTAS!$D:$L,9,FALSE)</f>
        <v>#N/A</v>
      </c>
    </row>
    <row r="1996" spans="1:12" s="37" customFormat="1" hidden="1">
      <c r="A1996" s="32">
        <v>375</v>
      </c>
      <c r="B1996" s="33" t="s">
        <v>799</v>
      </c>
      <c r="C1996" s="33">
        <v>74083123</v>
      </c>
      <c r="D1996" s="33" t="s">
        <v>800</v>
      </c>
      <c r="E1996" s="33" t="s">
        <v>43</v>
      </c>
      <c r="F1996" s="33" t="s">
        <v>52</v>
      </c>
      <c r="G1996" s="33" t="s">
        <v>44</v>
      </c>
      <c r="H1996" s="34">
        <v>50000000</v>
      </c>
      <c r="I1996" s="34">
        <v>0</v>
      </c>
      <c r="J1996" s="35">
        <f>VLOOKUP(C1996,[1]Hoja1!$C$4:$E$2840,3,0)</f>
        <v>45078.362812500003</v>
      </c>
      <c r="K1996" s="36" t="s">
        <v>45</v>
      </c>
      <c r="L1996" s="16" t="e">
        <f>VLOOKUP(C1996,ACTAS!$D:$L,9,FALSE)</f>
        <v>#N/A</v>
      </c>
    </row>
    <row r="1997" spans="1:12" s="37" customFormat="1" ht="24" hidden="1">
      <c r="A1997" s="32">
        <v>376</v>
      </c>
      <c r="B1997" s="33" t="s">
        <v>801</v>
      </c>
      <c r="C1997" s="33">
        <v>86066187</v>
      </c>
      <c r="D1997" s="33" t="s">
        <v>802</v>
      </c>
      <c r="E1997" s="33" t="s">
        <v>43</v>
      </c>
      <c r="F1997" s="33" t="s">
        <v>52</v>
      </c>
      <c r="G1997" s="33" t="s">
        <v>49</v>
      </c>
      <c r="H1997" s="34">
        <v>50000000</v>
      </c>
      <c r="I1997" s="34">
        <v>0</v>
      </c>
      <c r="J1997" s="35">
        <f>VLOOKUP(C1997,[1]Hoja1!$C$4:$E$2840,3,0)</f>
        <v>45078.362824074073</v>
      </c>
      <c r="K1997" s="36" t="s">
        <v>54</v>
      </c>
      <c r="L1997" s="16" t="e">
        <f>VLOOKUP(C1997,ACTAS!$D:$L,9,FALSE)</f>
        <v>#N/A</v>
      </c>
    </row>
    <row r="1998" spans="1:12" s="37" customFormat="1" hidden="1">
      <c r="A1998" s="32">
        <v>377</v>
      </c>
      <c r="B1998" s="33" t="s">
        <v>803</v>
      </c>
      <c r="C1998" s="33">
        <v>79752268</v>
      </c>
      <c r="D1998" s="33" t="s">
        <v>804</v>
      </c>
      <c r="E1998" s="33" t="s">
        <v>43</v>
      </c>
      <c r="F1998" s="33" t="s">
        <v>38</v>
      </c>
      <c r="G1998" s="33" t="s">
        <v>44</v>
      </c>
      <c r="H1998" s="34">
        <v>130000000</v>
      </c>
      <c r="I1998" s="34">
        <v>0</v>
      </c>
      <c r="J1998" s="35">
        <f>VLOOKUP(C1998,[1]Hoja1!$C$4:$E$2840,3,0)</f>
        <v>45078.362858796296</v>
      </c>
      <c r="K1998" s="36" t="s">
        <v>45</v>
      </c>
      <c r="L1998" s="16">
        <f>VLOOKUP(C1998,ACTAS!$D:$L,9,FALSE)</f>
        <v>16</v>
      </c>
    </row>
    <row r="1999" spans="1:12" s="37" customFormat="1" hidden="1">
      <c r="A1999" s="32">
        <v>378</v>
      </c>
      <c r="B1999" s="33" t="s">
        <v>805</v>
      </c>
      <c r="C1999" s="33">
        <v>40023892</v>
      </c>
      <c r="D1999" s="33" t="s">
        <v>806</v>
      </c>
      <c r="E1999" s="33" t="s">
        <v>43</v>
      </c>
      <c r="F1999" s="33" t="s">
        <v>38</v>
      </c>
      <c r="G1999" s="33" t="s">
        <v>44</v>
      </c>
      <c r="H1999" s="34">
        <v>50000000</v>
      </c>
      <c r="I1999" s="34">
        <v>0</v>
      </c>
      <c r="J1999" s="35">
        <f>VLOOKUP(C1999,[1]Hoja1!$C$4:$E$2840,3,0)</f>
        <v>45078.363020833334</v>
      </c>
      <c r="K1999" s="36" t="s">
        <v>45</v>
      </c>
      <c r="L1999" s="16" t="e">
        <f>VLOOKUP(C1999,ACTAS!$D:$L,9,FALSE)</f>
        <v>#N/A</v>
      </c>
    </row>
    <row r="2000" spans="1:12" s="37" customFormat="1" hidden="1">
      <c r="A2000" s="32">
        <v>379</v>
      </c>
      <c r="B2000" s="33" t="s">
        <v>807</v>
      </c>
      <c r="C2000" s="33">
        <v>41785511</v>
      </c>
      <c r="D2000" s="33" t="s">
        <v>808</v>
      </c>
      <c r="E2000" s="33" t="s">
        <v>43</v>
      </c>
      <c r="F2000" s="33" t="s">
        <v>130</v>
      </c>
      <c r="G2000" s="33" t="s">
        <v>53</v>
      </c>
      <c r="H2000" s="34">
        <v>9000000</v>
      </c>
      <c r="I2000" s="34">
        <v>0</v>
      </c>
      <c r="J2000" s="35">
        <f>VLOOKUP(C2000,[1]Hoja1!$C$4:$E$2840,3,0)</f>
        <v>45078.363194444442</v>
      </c>
      <c r="K2000" s="36" t="s">
        <v>84</v>
      </c>
      <c r="L2000" s="16" t="e">
        <f>VLOOKUP(C2000,ACTAS!$D:$L,9,FALSE)</f>
        <v>#N/A</v>
      </c>
    </row>
    <row r="2001" spans="1:12" s="37" customFormat="1" hidden="1">
      <c r="A2001" s="32">
        <v>380</v>
      </c>
      <c r="B2001" s="33" t="s">
        <v>809</v>
      </c>
      <c r="C2001" s="33">
        <v>46384570</v>
      </c>
      <c r="D2001" s="33" t="s">
        <v>810</v>
      </c>
      <c r="E2001" s="33" t="s">
        <v>43</v>
      </c>
      <c r="F2001" s="33" t="s">
        <v>59</v>
      </c>
      <c r="G2001" s="33" t="s">
        <v>44</v>
      </c>
      <c r="H2001" s="34">
        <v>150000000</v>
      </c>
      <c r="I2001" s="34">
        <v>0</v>
      </c>
      <c r="J2001" s="35">
        <f>VLOOKUP(C2001,[1]Hoja1!$C$4:$E$2840,3,0)</f>
        <v>45078.363298611112</v>
      </c>
      <c r="K2001" s="36" t="s">
        <v>54</v>
      </c>
      <c r="L2001" s="16">
        <f>VLOOKUP(C2001,ACTAS!$D:$L,9,FALSE)</f>
        <v>15</v>
      </c>
    </row>
    <row r="2002" spans="1:12" s="37" customFormat="1" hidden="1">
      <c r="A2002" s="32">
        <v>381</v>
      </c>
      <c r="B2002" s="33" t="s">
        <v>811</v>
      </c>
      <c r="C2002" s="33">
        <v>1024539464</v>
      </c>
      <c r="D2002" s="33" t="s">
        <v>812</v>
      </c>
      <c r="E2002" s="33" t="s">
        <v>43</v>
      </c>
      <c r="F2002" s="33" t="s">
        <v>38</v>
      </c>
      <c r="G2002" s="33" t="s">
        <v>44</v>
      </c>
      <c r="H2002" s="34">
        <v>16000000</v>
      </c>
      <c r="I2002" s="34">
        <v>0</v>
      </c>
      <c r="J2002" s="35">
        <f>VLOOKUP(C2002,[1]Hoja1!$C$4:$E$2840,3,0)</f>
        <v>45078.363425925927</v>
      </c>
      <c r="K2002" s="36" t="s">
        <v>54</v>
      </c>
      <c r="L2002" s="16">
        <f>VLOOKUP(C2002,ACTAS!$D:$L,9,FALSE)</f>
        <v>14</v>
      </c>
    </row>
    <row r="2003" spans="1:12" s="37" customFormat="1" hidden="1">
      <c r="A2003" s="32">
        <v>382</v>
      </c>
      <c r="B2003" s="33" t="s">
        <v>813</v>
      </c>
      <c r="C2003" s="33">
        <v>1090437614</v>
      </c>
      <c r="D2003" s="33" t="s">
        <v>814</v>
      </c>
      <c r="E2003" s="33" t="s">
        <v>43</v>
      </c>
      <c r="F2003" s="33" t="s">
        <v>59</v>
      </c>
      <c r="G2003" s="33" t="s">
        <v>44</v>
      </c>
      <c r="H2003" s="34">
        <v>60000000</v>
      </c>
      <c r="I2003" s="34">
        <v>0</v>
      </c>
      <c r="J2003" s="35">
        <f>VLOOKUP(C2003,[1]Hoja1!$C$4:$E$2840,3,0)</f>
        <v>45078.363668981481</v>
      </c>
      <c r="K2003" s="36" t="s">
        <v>54</v>
      </c>
      <c r="L2003" s="16" t="e">
        <f>VLOOKUP(C2003,ACTAS!$D:$L,9,FALSE)</f>
        <v>#N/A</v>
      </c>
    </row>
    <row r="2004" spans="1:12" s="37" customFormat="1" ht="24" hidden="1">
      <c r="A2004" s="32">
        <v>383</v>
      </c>
      <c r="B2004" s="33" t="s">
        <v>815</v>
      </c>
      <c r="C2004" s="33">
        <v>19167606</v>
      </c>
      <c r="D2004" s="33" t="s">
        <v>816</v>
      </c>
      <c r="E2004" s="33" t="s">
        <v>43</v>
      </c>
      <c r="F2004" s="33" t="s">
        <v>59</v>
      </c>
      <c r="G2004" s="33" t="s">
        <v>49</v>
      </c>
      <c r="H2004" s="34">
        <v>150000000</v>
      </c>
      <c r="I2004" s="34">
        <v>0</v>
      </c>
      <c r="J2004" s="35">
        <f>VLOOKUP(C2004,[1]Hoja1!$C$4:$E$2840,3,0)</f>
        <v>45078.363842592589</v>
      </c>
      <c r="K2004" s="36" t="s">
        <v>45</v>
      </c>
      <c r="L2004" s="16">
        <f>VLOOKUP(C2004,ACTAS!$D:$L,9,FALSE)</f>
        <v>15</v>
      </c>
    </row>
    <row r="2005" spans="1:12" s="37" customFormat="1" hidden="1">
      <c r="A2005" s="32">
        <v>384</v>
      </c>
      <c r="B2005" s="33" t="s">
        <v>817</v>
      </c>
      <c r="C2005" s="33">
        <v>34445861</v>
      </c>
      <c r="D2005" s="33" t="s">
        <v>818</v>
      </c>
      <c r="E2005" s="33" t="s">
        <v>43</v>
      </c>
      <c r="F2005" s="33" t="s">
        <v>59</v>
      </c>
      <c r="G2005" s="33" t="s">
        <v>53</v>
      </c>
      <c r="H2005" s="34">
        <v>10000000</v>
      </c>
      <c r="I2005" s="34">
        <v>0</v>
      </c>
      <c r="J2005" s="35">
        <f>VLOOKUP(C2005,[1]Hoja1!$C$4:$E$2840,3,0)</f>
        <v>45078.363993055558</v>
      </c>
      <c r="K2005" s="36" t="s">
        <v>54</v>
      </c>
      <c r="L2005" s="16">
        <f>VLOOKUP(C2005,ACTAS!$D:$L,9,FALSE)</f>
        <v>16</v>
      </c>
    </row>
    <row r="2006" spans="1:12" s="37" customFormat="1" hidden="1">
      <c r="A2006" s="32">
        <v>385</v>
      </c>
      <c r="B2006" s="33" t="s">
        <v>819</v>
      </c>
      <c r="C2006" s="33">
        <v>24579289</v>
      </c>
      <c r="D2006" s="33" t="s">
        <v>820</v>
      </c>
      <c r="E2006" s="33" t="s">
        <v>43</v>
      </c>
      <c r="F2006" s="33" t="s">
        <v>130</v>
      </c>
      <c r="G2006" s="33" t="s">
        <v>44</v>
      </c>
      <c r="H2006" s="34">
        <v>50000000</v>
      </c>
      <c r="I2006" s="34">
        <v>0</v>
      </c>
      <c r="J2006" s="35">
        <f>VLOOKUP(C2006,[1]Hoja1!$C$4:$E$2840,3,0)</f>
        <v>45078.364027777781</v>
      </c>
      <c r="K2006" s="36" t="s">
        <v>84</v>
      </c>
      <c r="L2006" s="16" t="e">
        <f>VLOOKUP(C2006,ACTAS!$D:$L,9,FALSE)</f>
        <v>#N/A</v>
      </c>
    </row>
    <row r="2007" spans="1:12" s="37" customFormat="1" hidden="1">
      <c r="A2007" s="32">
        <v>386</v>
      </c>
      <c r="B2007" s="33" t="s">
        <v>821</v>
      </c>
      <c r="C2007" s="33">
        <v>79283452</v>
      </c>
      <c r="D2007" s="33" t="s">
        <v>822</v>
      </c>
      <c r="E2007" s="33" t="s">
        <v>43</v>
      </c>
      <c r="F2007" s="33" t="s">
        <v>59</v>
      </c>
      <c r="G2007" s="33" t="s">
        <v>44</v>
      </c>
      <c r="H2007" s="34">
        <v>90000000</v>
      </c>
      <c r="I2007" s="34">
        <v>0</v>
      </c>
      <c r="J2007" s="35">
        <f>VLOOKUP(C2007,[1]Hoja1!$C$4:$E$2840,3,0)</f>
        <v>45078.364305555559</v>
      </c>
      <c r="K2007" s="36" t="s">
        <v>84</v>
      </c>
      <c r="L2007" s="16" t="e">
        <f>VLOOKUP(C2007,ACTAS!$D:$L,9,FALSE)</f>
        <v>#N/A</v>
      </c>
    </row>
    <row r="2008" spans="1:12" s="37" customFormat="1" hidden="1">
      <c r="A2008" s="32">
        <v>387</v>
      </c>
      <c r="B2008" s="33" t="s">
        <v>823</v>
      </c>
      <c r="C2008" s="33">
        <v>13817895</v>
      </c>
      <c r="D2008" s="33" t="s">
        <v>824</v>
      </c>
      <c r="E2008" s="33" t="s">
        <v>43</v>
      </c>
      <c r="F2008" s="33" t="s">
        <v>48</v>
      </c>
      <c r="G2008" s="33" t="s">
        <v>44</v>
      </c>
      <c r="H2008" s="34">
        <v>80000000</v>
      </c>
      <c r="I2008" s="34">
        <v>0</v>
      </c>
      <c r="J2008" s="35">
        <f>VLOOKUP(C2008,[1]Hoja1!$C$4:$E$2840,3,0)</f>
        <v>45078.364756944444</v>
      </c>
      <c r="K2008" s="36" t="s">
        <v>45</v>
      </c>
      <c r="L2008" s="16">
        <f>VLOOKUP(C2008,ACTAS!$D:$L,9,FALSE)</f>
        <v>15</v>
      </c>
    </row>
    <row r="2009" spans="1:12" s="37" customFormat="1" hidden="1">
      <c r="A2009" s="32">
        <v>388</v>
      </c>
      <c r="B2009" s="33" t="s">
        <v>825</v>
      </c>
      <c r="C2009" s="33">
        <v>3096973</v>
      </c>
      <c r="D2009" s="33" t="s">
        <v>826</v>
      </c>
      <c r="E2009" s="33" t="s">
        <v>43</v>
      </c>
      <c r="F2009" s="33" t="s">
        <v>59</v>
      </c>
      <c r="G2009" s="33" t="s">
        <v>44</v>
      </c>
      <c r="H2009" s="34">
        <v>110000000</v>
      </c>
      <c r="I2009" s="34">
        <v>0</v>
      </c>
      <c r="J2009" s="35">
        <f>VLOOKUP(C2009,[1]Hoja1!$C$4:$E$2840,3,0)</f>
        <v>45078.365081018521</v>
      </c>
      <c r="K2009" s="36" t="s">
        <v>45</v>
      </c>
      <c r="L2009" s="16">
        <f>VLOOKUP(C2009,ACTAS!$D:$L,9,FALSE)</f>
        <v>15</v>
      </c>
    </row>
    <row r="2010" spans="1:12" s="37" customFormat="1" hidden="1">
      <c r="A2010" s="32">
        <v>389</v>
      </c>
      <c r="B2010" s="33" t="s">
        <v>827</v>
      </c>
      <c r="C2010" s="33">
        <v>52007139</v>
      </c>
      <c r="D2010" s="33" t="s">
        <v>828</v>
      </c>
      <c r="E2010" s="33" t="s">
        <v>43</v>
      </c>
      <c r="F2010" s="33" t="s">
        <v>52</v>
      </c>
      <c r="G2010" s="33" t="s">
        <v>44</v>
      </c>
      <c r="H2010" s="34">
        <v>90000000</v>
      </c>
      <c r="I2010" s="34">
        <v>0</v>
      </c>
      <c r="J2010" s="35">
        <f>VLOOKUP(C2010,[1]Hoja1!$C$4:$E$2840,3,0)</f>
        <v>45078.365162037036</v>
      </c>
      <c r="K2010" s="36" t="s">
        <v>45</v>
      </c>
      <c r="L2010" s="16">
        <f>VLOOKUP(C2010,ACTAS!$D:$L,9,FALSE)</f>
        <v>15</v>
      </c>
    </row>
    <row r="2011" spans="1:12" s="37" customFormat="1" hidden="1">
      <c r="A2011" s="32">
        <v>390</v>
      </c>
      <c r="B2011" s="33" t="s">
        <v>829</v>
      </c>
      <c r="C2011" s="33">
        <v>79571362</v>
      </c>
      <c r="D2011" s="33" t="s">
        <v>830</v>
      </c>
      <c r="E2011" s="33" t="s">
        <v>43</v>
      </c>
      <c r="F2011" s="33" t="s">
        <v>38</v>
      </c>
      <c r="G2011" s="33" t="s">
        <v>44</v>
      </c>
      <c r="H2011" s="34">
        <v>60000000</v>
      </c>
      <c r="I2011" s="34">
        <v>0</v>
      </c>
      <c r="J2011" s="35">
        <f>VLOOKUP(C2011,[1]Hoja1!$C$4:$E$2840,3,0)</f>
        <v>45078.365370370368</v>
      </c>
      <c r="K2011" s="36" t="s">
        <v>45</v>
      </c>
      <c r="L2011" s="16" t="e">
        <f>VLOOKUP(C2011,ACTAS!$D:$L,9,FALSE)</f>
        <v>#N/A</v>
      </c>
    </row>
    <row r="2012" spans="1:12" s="37" customFormat="1" hidden="1">
      <c r="A2012" s="32">
        <v>391</v>
      </c>
      <c r="B2012" s="33" t="s">
        <v>831</v>
      </c>
      <c r="C2012" s="33">
        <v>86055145</v>
      </c>
      <c r="D2012" s="33" t="s">
        <v>832</v>
      </c>
      <c r="E2012" s="33" t="s">
        <v>43</v>
      </c>
      <c r="F2012" s="33" t="s">
        <v>59</v>
      </c>
      <c r="G2012" s="33" t="s">
        <v>44</v>
      </c>
      <c r="H2012" s="34">
        <v>75000000</v>
      </c>
      <c r="I2012" s="34">
        <v>0</v>
      </c>
      <c r="J2012" s="35">
        <f>VLOOKUP(C2012,[1]Hoja1!$C$4:$E$2840,3,0)</f>
        <v>45078.36577546296</v>
      </c>
      <c r="K2012" s="36" t="s">
        <v>45</v>
      </c>
      <c r="L2012" s="16" t="e">
        <f>VLOOKUP(C2012,ACTAS!$D:$L,9,FALSE)</f>
        <v>#N/A</v>
      </c>
    </row>
    <row r="2013" spans="1:12" s="37" customFormat="1" hidden="1">
      <c r="A2013" s="32">
        <v>392</v>
      </c>
      <c r="B2013" s="33" t="s">
        <v>833</v>
      </c>
      <c r="C2013" s="33">
        <v>4166248</v>
      </c>
      <c r="D2013" s="33" t="s">
        <v>175</v>
      </c>
      <c r="E2013" s="33" t="s">
        <v>43</v>
      </c>
      <c r="F2013" s="33" t="s">
        <v>38</v>
      </c>
      <c r="G2013" s="33" t="s">
        <v>44</v>
      </c>
      <c r="H2013" s="34">
        <v>83000000</v>
      </c>
      <c r="I2013" s="34">
        <v>0</v>
      </c>
      <c r="J2013" s="35">
        <f>VLOOKUP(C2013,[1]Hoja1!$C$4:$E$2840,3,0)</f>
        <v>44986.626168981478</v>
      </c>
      <c r="K2013" s="36" t="s">
        <v>84</v>
      </c>
      <c r="L2013" s="16">
        <f>VLOOKUP(C2013,ACTAS!$D:$L,9,FALSE)</f>
        <v>16</v>
      </c>
    </row>
    <row r="2014" spans="1:12" s="37" customFormat="1" hidden="1">
      <c r="A2014" s="32">
        <v>393</v>
      </c>
      <c r="B2014" s="33" t="s">
        <v>834</v>
      </c>
      <c r="C2014" s="33">
        <v>92524286</v>
      </c>
      <c r="D2014" s="33" t="s">
        <v>835</v>
      </c>
      <c r="E2014" s="33" t="s">
        <v>43</v>
      </c>
      <c r="F2014" s="33" t="s">
        <v>59</v>
      </c>
      <c r="G2014" s="33" t="s">
        <v>44</v>
      </c>
      <c r="H2014" s="34">
        <v>53000000</v>
      </c>
      <c r="I2014" s="34">
        <v>0</v>
      </c>
      <c r="J2014" s="35">
        <f>VLOOKUP(C2014,[1]Hoja1!$C$4:$E$2840,3,0)</f>
        <v>45078.366076388891</v>
      </c>
      <c r="K2014" s="36" t="s">
        <v>45</v>
      </c>
      <c r="L2014" s="16" t="e">
        <f>VLOOKUP(C2014,ACTAS!$D:$L,9,FALSE)</f>
        <v>#N/A</v>
      </c>
    </row>
    <row r="2015" spans="1:12" s="37" customFormat="1" hidden="1">
      <c r="A2015" s="32">
        <v>394</v>
      </c>
      <c r="B2015" s="33" t="s">
        <v>836</v>
      </c>
      <c r="C2015" s="33">
        <v>84069476</v>
      </c>
      <c r="D2015" s="33" t="s">
        <v>837</v>
      </c>
      <c r="E2015" s="33" t="s">
        <v>43</v>
      </c>
      <c r="F2015" s="33" t="s">
        <v>59</v>
      </c>
      <c r="G2015" s="33" t="s">
        <v>44</v>
      </c>
      <c r="H2015" s="34">
        <v>84000000</v>
      </c>
      <c r="I2015" s="34">
        <v>0</v>
      </c>
      <c r="J2015" s="35">
        <f>VLOOKUP(C2015,[1]Hoja1!$C$4:$E$2840,3,0)</f>
        <v>45078.366562499999</v>
      </c>
      <c r="K2015" s="36" t="s">
        <v>45</v>
      </c>
      <c r="L2015" s="16" t="e">
        <f>VLOOKUP(C2015,ACTAS!$D:$L,9,FALSE)</f>
        <v>#N/A</v>
      </c>
    </row>
    <row r="2016" spans="1:12" s="37" customFormat="1" hidden="1">
      <c r="A2016" s="32">
        <v>395</v>
      </c>
      <c r="B2016" s="33" t="s">
        <v>838</v>
      </c>
      <c r="C2016" s="33">
        <v>79701686</v>
      </c>
      <c r="D2016" s="33" t="s">
        <v>839</v>
      </c>
      <c r="E2016" s="33" t="s">
        <v>43</v>
      </c>
      <c r="F2016" s="33" t="s">
        <v>52</v>
      </c>
      <c r="G2016" s="33" t="s">
        <v>44</v>
      </c>
      <c r="H2016" s="34">
        <v>51000000</v>
      </c>
      <c r="I2016" s="34">
        <v>0</v>
      </c>
      <c r="J2016" s="35">
        <f>VLOOKUP(C2016,[1]Hoja1!$C$4:$E$2840,3,0)</f>
        <v>45078.366747685184</v>
      </c>
      <c r="K2016" s="36" t="s">
        <v>45</v>
      </c>
      <c r="L2016" s="16">
        <f>VLOOKUP(C2016,ACTAS!$D:$L,9,FALSE)</f>
        <v>15</v>
      </c>
    </row>
    <row r="2017" spans="1:12" s="37" customFormat="1" hidden="1">
      <c r="A2017" s="32">
        <v>396</v>
      </c>
      <c r="B2017" s="33" t="s">
        <v>840</v>
      </c>
      <c r="C2017" s="33">
        <v>1069743997</v>
      </c>
      <c r="D2017" s="33" t="s">
        <v>841</v>
      </c>
      <c r="E2017" s="33" t="s">
        <v>43</v>
      </c>
      <c r="F2017" s="33" t="s">
        <v>38</v>
      </c>
      <c r="G2017" s="33" t="s">
        <v>44</v>
      </c>
      <c r="H2017" s="34">
        <v>35000000</v>
      </c>
      <c r="I2017" s="34">
        <v>0</v>
      </c>
      <c r="J2017" s="35">
        <f>VLOOKUP(C2017,[1]Hoja1!$C$4:$E$2840,3,0)</f>
        <v>45078.366990740738</v>
      </c>
      <c r="K2017" s="36" t="s">
        <v>54</v>
      </c>
      <c r="L2017" s="16" t="e">
        <f>VLOOKUP(C2017,ACTAS!$D:$L,9,FALSE)</f>
        <v>#N/A</v>
      </c>
    </row>
    <row r="2018" spans="1:12" s="37" customFormat="1" hidden="1">
      <c r="A2018" s="32">
        <v>397</v>
      </c>
      <c r="B2018" s="33" t="s">
        <v>842</v>
      </c>
      <c r="C2018" s="33">
        <v>79792960</v>
      </c>
      <c r="D2018" s="33" t="s">
        <v>843</v>
      </c>
      <c r="E2018" s="33" t="s">
        <v>43</v>
      </c>
      <c r="F2018" s="33" t="s">
        <v>38</v>
      </c>
      <c r="G2018" s="33" t="s">
        <v>44</v>
      </c>
      <c r="H2018" s="34">
        <v>103000000</v>
      </c>
      <c r="I2018" s="34">
        <v>0</v>
      </c>
      <c r="J2018" s="35">
        <f>VLOOKUP(C2018,[1]Hoja1!$C$4:$E$2840,3,0)</f>
        <v>45078.367013888892</v>
      </c>
      <c r="K2018" s="36" t="s">
        <v>54</v>
      </c>
      <c r="L2018" s="16" t="e">
        <f>VLOOKUP(C2018,ACTAS!$D:$L,9,FALSE)</f>
        <v>#N/A</v>
      </c>
    </row>
    <row r="2019" spans="1:12" s="37" customFormat="1" hidden="1">
      <c r="A2019" s="32">
        <v>398</v>
      </c>
      <c r="B2019" s="33" t="s">
        <v>844</v>
      </c>
      <c r="C2019" s="33">
        <v>41753379</v>
      </c>
      <c r="D2019" s="33" t="s">
        <v>845</v>
      </c>
      <c r="E2019" s="33" t="s">
        <v>43</v>
      </c>
      <c r="F2019" s="33" t="s">
        <v>48</v>
      </c>
      <c r="G2019" s="33" t="s">
        <v>53</v>
      </c>
      <c r="H2019" s="34">
        <v>10000000</v>
      </c>
      <c r="I2019" s="34">
        <v>0</v>
      </c>
      <c r="J2019" s="35">
        <f>VLOOKUP(C2019,[1]Hoja1!$C$4:$E$2840,3,0)</f>
        <v>45078.367048611108</v>
      </c>
      <c r="K2019" s="36" t="s">
        <v>84</v>
      </c>
      <c r="L2019" s="16">
        <f>VLOOKUP(C2019,ACTAS!$D:$L,9,FALSE)</f>
        <v>12</v>
      </c>
    </row>
    <row r="2020" spans="1:12" s="37" customFormat="1" hidden="1">
      <c r="A2020" s="32">
        <v>399</v>
      </c>
      <c r="B2020" s="33" t="s">
        <v>846</v>
      </c>
      <c r="C2020" s="33">
        <v>51679793</v>
      </c>
      <c r="D2020" s="33" t="s">
        <v>847</v>
      </c>
      <c r="E2020" s="33" t="s">
        <v>43</v>
      </c>
      <c r="F2020" s="33" t="s">
        <v>48</v>
      </c>
      <c r="G2020" s="33" t="s">
        <v>44</v>
      </c>
      <c r="H2020" s="34">
        <v>30000000</v>
      </c>
      <c r="I2020" s="34">
        <v>0</v>
      </c>
      <c r="J2020" s="35">
        <f>VLOOKUP(C2020,[1]Hoja1!$C$4:$E$2840,3,0)</f>
        <v>45078.367094907408</v>
      </c>
      <c r="K2020" s="36" t="s">
        <v>84</v>
      </c>
      <c r="L2020" s="16">
        <f>VLOOKUP(C2020,ACTAS!$D:$L,9,FALSE)</f>
        <v>12</v>
      </c>
    </row>
    <row r="2021" spans="1:12" s="37" customFormat="1" hidden="1">
      <c r="A2021" s="32">
        <v>400</v>
      </c>
      <c r="B2021" s="33" t="s">
        <v>848</v>
      </c>
      <c r="C2021" s="33">
        <v>41658263</v>
      </c>
      <c r="D2021" s="33" t="s">
        <v>849</v>
      </c>
      <c r="E2021" s="33" t="s">
        <v>43</v>
      </c>
      <c r="F2021" s="33" t="s">
        <v>165</v>
      </c>
      <c r="G2021" s="33" t="s">
        <v>53</v>
      </c>
      <c r="H2021" s="34">
        <v>5000000</v>
      </c>
      <c r="I2021" s="34">
        <v>0</v>
      </c>
      <c r="J2021" s="35">
        <f>VLOOKUP(C2021,[1]Hoja1!$C$4:$E$2840,3,0)</f>
        <v>45078.367152777777</v>
      </c>
      <c r="K2021" s="36" t="s">
        <v>84</v>
      </c>
      <c r="L2021" s="16" t="e">
        <f>VLOOKUP(C2021,ACTAS!$D:$L,9,FALSE)</f>
        <v>#N/A</v>
      </c>
    </row>
    <row r="2022" spans="1:12" s="37" customFormat="1" hidden="1">
      <c r="A2022" s="32">
        <v>401</v>
      </c>
      <c r="B2022" s="33" t="s">
        <v>850</v>
      </c>
      <c r="C2022" s="33">
        <v>28722380</v>
      </c>
      <c r="D2022" s="33" t="s">
        <v>851</v>
      </c>
      <c r="E2022" s="33" t="s">
        <v>43</v>
      </c>
      <c r="F2022" s="33" t="s">
        <v>59</v>
      </c>
      <c r="G2022" s="33" t="s">
        <v>44</v>
      </c>
      <c r="H2022" s="34">
        <v>70000000</v>
      </c>
      <c r="I2022" s="34">
        <v>0</v>
      </c>
      <c r="J2022" s="35">
        <f>VLOOKUP(C2022,[1]Hoja1!$C$4:$E$2840,3,0)</f>
        <v>45078.367592592593</v>
      </c>
      <c r="K2022" s="36" t="s">
        <v>45</v>
      </c>
      <c r="L2022" s="16" t="e">
        <f>VLOOKUP(C2022,ACTAS!$D:$L,9,FALSE)</f>
        <v>#N/A</v>
      </c>
    </row>
    <row r="2023" spans="1:12" s="37" customFormat="1" hidden="1">
      <c r="A2023" s="32">
        <v>402</v>
      </c>
      <c r="B2023" s="33" t="s">
        <v>852</v>
      </c>
      <c r="C2023" s="33">
        <v>80499264</v>
      </c>
      <c r="D2023" s="33" t="s">
        <v>853</v>
      </c>
      <c r="E2023" s="33" t="s">
        <v>43</v>
      </c>
      <c r="F2023" s="33" t="s">
        <v>59</v>
      </c>
      <c r="G2023" s="33" t="s">
        <v>44</v>
      </c>
      <c r="H2023" s="34">
        <v>70000000</v>
      </c>
      <c r="I2023" s="34">
        <v>0</v>
      </c>
      <c r="J2023" s="35">
        <f>VLOOKUP(C2023,[1]Hoja1!$C$4:$E$2840,3,0)</f>
        <v>45078.367708333331</v>
      </c>
      <c r="K2023" s="36" t="s">
        <v>45</v>
      </c>
      <c r="L2023" s="16">
        <f>VLOOKUP(C2023,ACTAS!$D:$L,9,FALSE)</f>
        <v>15</v>
      </c>
    </row>
    <row r="2024" spans="1:12" s="37" customFormat="1" hidden="1">
      <c r="A2024" s="32">
        <v>403</v>
      </c>
      <c r="B2024" s="33" t="s">
        <v>854</v>
      </c>
      <c r="C2024" s="33">
        <v>41646955</v>
      </c>
      <c r="D2024" s="33" t="s">
        <v>855</v>
      </c>
      <c r="E2024" s="33" t="s">
        <v>43</v>
      </c>
      <c r="F2024" s="33" t="s">
        <v>52</v>
      </c>
      <c r="G2024" s="33" t="s">
        <v>44</v>
      </c>
      <c r="H2024" s="34">
        <v>63000000</v>
      </c>
      <c r="I2024" s="34">
        <v>0</v>
      </c>
      <c r="J2024" s="35">
        <f>VLOOKUP(C2024,[1]Hoja1!$C$4:$E$2840,3,0)</f>
        <v>45078.368020833332</v>
      </c>
      <c r="K2024" s="36" t="s">
        <v>84</v>
      </c>
      <c r="L2024" s="16">
        <f>VLOOKUP(C2024,ACTAS!$D:$L,9,FALSE)</f>
        <v>16</v>
      </c>
    </row>
    <row r="2025" spans="1:12" s="37" customFormat="1" ht="24" hidden="1">
      <c r="A2025" s="32">
        <v>404</v>
      </c>
      <c r="B2025" s="33" t="s">
        <v>856</v>
      </c>
      <c r="C2025" s="33">
        <v>7172077</v>
      </c>
      <c r="D2025" s="33" t="s">
        <v>857</v>
      </c>
      <c r="E2025" s="33" t="s">
        <v>43</v>
      </c>
      <c r="F2025" s="33" t="s">
        <v>59</v>
      </c>
      <c r="G2025" s="33" t="s">
        <v>49</v>
      </c>
      <c r="H2025" s="34">
        <v>44000000</v>
      </c>
      <c r="I2025" s="34">
        <v>0</v>
      </c>
      <c r="J2025" s="35">
        <f>VLOOKUP(C2025,[1]Hoja1!$C$4:$E$2840,3,0)</f>
        <v>45078.368275462963</v>
      </c>
      <c r="K2025" s="36" t="s">
        <v>54</v>
      </c>
      <c r="L2025" s="16">
        <f>VLOOKUP(C2025,ACTAS!$D:$L,9,FALSE)</f>
        <v>15</v>
      </c>
    </row>
    <row r="2026" spans="1:12" s="37" customFormat="1" hidden="1">
      <c r="A2026" s="32">
        <v>405</v>
      </c>
      <c r="B2026" s="33" t="s">
        <v>858</v>
      </c>
      <c r="C2026" s="33">
        <v>91017980</v>
      </c>
      <c r="D2026" s="33" t="s">
        <v>859</v>
      </c>
      <c r="E2026" s="33" t="s">
        <v>43</v>
      </c>
      <c r="F2026" s="33" t="s">
        <v>52</v>
      </c>
      <c r="G2026" s="33" t="s">
        <v>44</v>
      </c>
      <c r="H2026" s="34">
        <v>50000000</v>
      </c>
      <c r="I2026" s="34">
        <v>0</v>
      </c>
      <c r="J2026" s="35">
        <f>VLOOKUP(C2026,[1]Hoja1!$C$4:$E$2840,3,0)</f>
        <v>45078.368518518517</v>
      </c>
      <c r="K2026" s="36" t="s">
        <v>45</v>
      </c>
      <c r="L2026" s="16" t="e">
        <f>VLOOKUP(C2026,ACTAS!$D:$L,9,FALSE)</f>
        <v>#N/A</v>
      </c>
    </row>
    <row r="2027" spans="1:12" s="37" customFormat="1" hidden="1">
      <c r="A2027" s="32">
        <v>406</v>
      </c>
      <c r="B2027" s="33" t="s">
        <v>860</v>
      </c>
      <c r="C2027" s="33">
        <v>9923548</v>
      </c>
      <c r="D2027" s="33" t="s">
        <v>861</v>
      </c>
      <c r="E2027" s="33" t="s">
        <v>43</v>
      </c>
      <c r="F2027" s="33" t="s">
        <v>59</v>
      </c>
      <c r="G2027" s="33" t="s">
        <v>44</v>
      </c>
      <c r="H2027" s="34">
        <v>66000000</v>
      </c>
      <c r="I2027" s="34">
        <v>0</v>
      </c>
      <c r="J2027" s="35">
        <f>VLOOKUP(C2027,[1]Hoja1!$C$4:$E$2840,3,0)</f>
        <v>45078.369525462964</v>
      </c>
      <c r="K2027" s="36" t="s">
        <v>45</v>
      </c>
      <c r="L2027" s="16">
        <f>VLOOKUP(C2027,ACTAS!$D:$L,9,FALSE)</f>
        <v>16</v>
      </c>
    </row>
    <row r="2028" spans="1:12" s="37" customFormat="1" hidden="1">
      <c r="A2028" s="32">
        <v>407</v>
      </c>
      <c r="B2028" s="33" t="s">
        <v>862</v>
      </c>
      <c r="C2028" s="33">
        <v>79940713</v>
      </c>
      <c r="D2028" s="33" t="s">
        <v>863</v>
      </c>
      <c r="E2028" s="33" t="s">
        <v>43</v>
      </c>
      <c r="F2028" s="33" t="s">
        <v>48</v>
      </c>
      <c r="G2028" s="33" t="s">
        <v>44</v>
      </c>
      <c r="H2028" s="34">
        <v>50000000</v>
      </c>
      <c r="I2028" s="34">
        <v>0</v>
      </c>
      <c r="J2028" s="35">
        <f>VLOOKUP(C2028,[1]Hoja1!$C$4:$E$2840,3,0)</f>
        <v>45078.370509259257</v>
      </c>
      <c r="K2028" s="36" t="s">
        <v>54</v>
      </c>
      <c r="L2028" s="16" t="e">
        <f>VLOOKUP(C2028,ACTAS!$D:$L,9,FALSE)</f>
        <v>#N/A</v>
      </c>
    </row>
    <row r="2029" spans="1:12" s="37" customFormat="1" hidden="1">
      <c r="A2029" s="32">
        <v>408</v>
      </c>
      <c r="B2029" s="33" t="s">
        <v>864</v>
      </c>
      <c r="C2029" s="33">
        <v>19333793</v>
      </c>
      <c r="D2029" s="33" t="s">
        <v>865</v>
      </c>
      <c r="E2029" s="33" t="s">
        <v>43</v>
      </c>
      <c r="F2029" s="33" t="s">
        <v>52</v>
      </c>
      <c r="G2029" s="33" t="s">
        <v>44</v>
      </c>
      <c r="H2029" s="34">
        <v>150000000</v>
      </c>
      <c r="I2029" s="34">
        <v>0</v>
      </c>
      <c r="J2029" s="35">
        <f>VLOOKUP(C2029,[1]Hoja1!$C$4:$E$2840,3,0)</f>
        <v>45078.370613425926</v>
      </c>
      <c r="K2029" s="36" t="s">
        <v>45</v>
      </c>
      <c r="L2029" s="16">
        <f>VLOOKUP(C2029,ACTAS!$D:$L,9,FALSE)</f>
        <v>16</v>
      </c>
    </row>
    <row r="2030" spans="1:12" s="37" customFormat="1" hidden="1">
      <c r="A2030" s="32">
        <v>409</v>
      </c>
      <c r="B2030" s="33" t="s">
        <v>866</v>
      </c>
      <c r="C2030" s="33">
        <v>46373280</v>
      </c>
      <c r="D2030" s="33" t="s">
        <v>867</v>
      </c>
      <c r="E2030" s="33" t="s">
        <v>43</v>
      </c>
      <c r="F2030" s="33" t="s">
        <v>38</v>
      </c>
      <c r="G2030" s="33" t="s">
        <v>44</v>
      </c>
      <c r="H2030" s="34">
        <v>20000000</v>
      </c>
      <c r="I2030" s="34">
        <v>0</v>
      </c>
      <c r="J2030" s="35">
        <f>VLOOKUP(C2030,[1]Hoja1!$C$4:$E$2840,3,0)</f>
        <v>45078.370844907404</v>
      </c>
      <c r="K2030" s="36" t="s">
        <v>45</v>
      </c>
      <c r="L2030" s="16">
        <f>VLOOKUP(C2030,ACTAS!$D:$L,9,FALSE)</f>
        <v>15</v>
      </c>
    </row>
    <row r="2031" spans="1:12" s="37" customFormat="1" hidden="1">
      <c r="A2031" s="32">
        <v>410</v>
      </c>
      <c r="B2031" s="33" t="s">
        <v>868</v>
      </c>
      <c r="C2031" s="33">
        <v>1024460911</v>
      </c>
      <c r="D2031" s="33" t="s">
        <v>869</v>
      </c>
      <c r="E2031" s="33" t="s">
        <v>43</v>
      </c>
      <c r="F2031" s="33" t="s">
        <v>38</v>
      </c>
      <c r="G2031" s="33" t="s">
        <v>44</v>
      </c>
      <c r="H2031" s="34">
        <v>115000000</v>
      </c>
      <c r="I2031" s="34">
        <v>0</v>
      </c>
      <c r="J2031" s="35">
        <f>VLOOKUP(C2031,[1]Hoja1!$C$4:$E$2840,3,0)</f>
        <v>45078.371620370373</v>
      </c>
      <c r="K2031" s="36" t="s">
        <v>54</v>
      </c>
      <c r="L2031" s="16" t="e">
        <f>VLOOKUP(C2031,ACTAS!$D:$L,9,FALSE)</f>
        <v>#N/A</v>
      </c>
    </row>
    <row r="2032" spans="1:12" s="37" customFormat="1" hidden="1">
      <c r="A2032" s="32">
        <v>411</v>
      </c>
      <c r="B2032" s="33" t="s">
        <v>870</v>
      </c>
      <c r="C2032" s="33">
        <v>4059721</v>
      </c>
      <c r="D2032" s="33" t="s">
        <v>871</v>
      </c>
      <c r="E2032" s="33" t="s">
        <v>43</v>
      </c>
      <c r="F2032" s="33" t="s">
        <v>48</v>
      </c>
      <c r="G2032" s="33" t="s">
        <v>44</v>
      </c>
      <c r="H2032" s="34">
        <v>28000000</v>
      </c>
      <c r="I2032" s="34">
        <v>0</v>
      </c>
      <c r="J2032" s="35">
        <f>VLOOKUP(C2032,[1]Hoja1!$C$4:$E$2840,3,0)</f>
        <v>45078.371631944443</v>
      </c>
      <c r="K2032" s="36" t="s">
        <v>45</v>
      </c>
      <c r="L2032" s="16" t="e">
        <f>VLOOKUP(C2032,ACTAS!$D:$L,9,FALSE)</f>
        <v>#N/A</v>
      </c>
    </row>
    <row r="2033" spans="1:12" s="37" customFormat="1" ht="24" hidden="1">
      <c r="A2033" s="32">
        <v>412</v>
      </c>
      <c r="B2033" s="33" t="s">
        <v>872</v>
      </c>
      <c r="C2033" s="33">
        <v>79987942</v>
      </c>
      <c r="D2033" s="33" t="s">
        <v>873</v>
      </c>
      <c r="E2033" s="33" t="s">
        <v>43</v>
      </c>
      <c r="F2033" s="33" t="s">
        <v>59</v>
      </c>
      <c r="G2033" s="33" t="s">
        <v>49</v>
      </c>
      <c r="H2033" s="34">
        <v>100000000</v>
      </c>
      <c r="I2033" s="34">
        <v>0</v>
      </c>
      <c r="J2033" s="35">
        <f>VLOOKUP(C2033,[1]Hoja1!$C$4:$E$2840,3,0)</f>
        <v>45078.371979166666</v>
      </c>
      <c r="K2033" s="36" t="s">
        <v>54</v>
      </c>
      <c r="L2033" s="16" t="e">
        <f>VLOOKUP(C2033,ACTAS!$D:$L,9,FALSE)</f>
        <v>#N/A</v>
      </c>
    </row>
    <row r="2034" spans="1:12" s="37" customFormat="1" hidden="1">
      <c r="A2034" s="32">
        <v>413</v>
      </c>
      <c r="B2034" s="33" t="s">
        <v>874</v>
      </c>
      <c r="C2034" s="33">
        <v>93128393</v>
      </c>
      <c r="D2034" s="33" t="s">
        <v>875</v>
      </c>
      <c r="E2034" s="33" t="s">
        <v>43</v>
      </c>
      <c r="F2034" s="33" t="s">
        <v>59</v>
      </c>
      <c r="G2034" s="33" t="s">
        <v>44</v>
      </c>
      <c r="H2034" s="34">
        <v>50000000</v>
      </c>
      <c r="I2034" s="34">
        <v>0</v>
      </c>
      <c r="J2034" s="35">
        <f>VLOOKUP(C2034,[1]Hoja1!$C$4:$E$2840,3,0)</f>
        <v>45078.372233796297</v>
      </c>
      <c r="K2034" s="36" t="s">
        <v>45</v>
      </c>
      <c r="L2034" s="16">
        <f>VLOOKUP(C2034,ACTAS!$D:$L,9,FALSE)</f>
        <v>16</v>
      </c>
    </row>
    <row r="2035" spans="1:12" s="37" customFormat="1" hidden="1">
      <c r="A2035" s="32">
        <v>414</v>
      </c>
      <c r="B2035" s="33" t="s">
        <v>876</v>
      </c>
      <c r="C2035" s="33">
        <v>79713203</v>
      </c>
      <c r="D2035" s="33" t="s">
        <v>877</v>
      </c>
      <c r="E2035" s="33" t="s">
        <v>43</v>
      </c>
      <c r="F2035" s="33" t="s">
        <v>52</v>
      </c>
      <c r="G2035" s="33" t="s">
        <v>44</v>
      </c>
      <c r="H2035" s="34">
        <v>11000000</v>
      </c>
      <c r="I2035" s="34">
        <v>0</v>
      </c>
      <c r="J2035" s="35">
        <f>VLOOKUP(C2035,[1]Hoja1!$C$4:$E$2840,3,0)</f>
        <v>45078.372314814813</v>
      </c>
      <c r="K2035" s="36" t="s">
        <v>45</v>
      </c>
      <c r="L2035" s="16" t="e">
        <f>VLOOKUP(C2035,ACTAS!$D:$L,9,FALSE)</f>
        <v>#N/A</v>
      </c>
    </row>
    <row r="2036" spans="1:12" s="37" customFormat="1" hidden="1">
      <c r="A2036" s="32">
        <v>415</v>
      </c>
      <c r="B2036" s="33" t="s">
        <v>878</v>
      </c>
      <c r="C2036" s="33">
        <v>34987496</v>
      </c>
      <c r="D2036" s="33" t="s">
        <v>879</v>
      </c>
      <c r="E2036" s="33" t="s">
        <v>43</v>
      </c>
      <c r="F2036" s="33" t="s">
        <v>59</v>
      </c>
      <c r="G2036" s="33" t="s">
        <v>44</v>
      </c>
      <c r="H2036" s="34">
        <v>55000000</v>
      </c>
      <c r="I2036" s="34">
        <v>0</v>
      </c>
      <c r="J2036" s="35">
        <f>VLOOKUP(C2036,[1]Hoja1!$C$4:$E$2840,3,0)</f>
        <v>45078.372499999998</v>
      </c>
      <c r="K2036" s="36" t="s">
        <v>84</v>
      </c>
      <c r="L2036" s="16" t="e">
        <f>VLOOKUP(C2036,ACTAS!$D:$L,9,FALSE)</f>
        <v>#N/A</v>
      </c>
    </row>
    <row r="2037" spans="1:12" s="37" customFormat="1" hidden="1">
      <c r="A2037" s="32">
        <v>416</v>
      </c>
      <c r="B2037" s="33" t="s">
        <v>880</v>
      </c>
      <c r="C2037" s="33">
        <v>51875256</v>
      </c>
      <c r="D2037" s="33" t="s">
        <v>881</v>
      </c>
      <c r="E2037" s="33" t="s">
        <v>43</v>
      </c>
      <c r="F2037" s="33" t="s">
        <v>52</v>
      </c>
      <c r="G2037" s="33" t="s">
        <v>44</v>
      </c>
      <c r="H2037" s="34">
        <v>50000000</v>
      </c>
      <c r="I2037" s="34">
        <v>0</v>
      </c>
      <c r="J2037" s="35">
        <f>VLOOKUP(C2037,[1]Hoja1!$C$4:$E$2840,3,0)</f>
        <v>45078.372893518521</v>
      </c>
      <c r="K2037" s="36" t="s">
        <v>84</v>
      </c>
      <c r="L2037" s="16">
        <f>VLOOKUP(C2037,ACTAS!$D:$L,9,FALSE)</f>
        <v>15</v>
      </c>
    </row>
    <row r="2038" spans="1:12" s="37" customFormat="1" ht="24" hidden="1">
      <c r="A2038" s="32">
        <v>417</v>
      </c>
      <c r="B2038" s="33" t="s">
        <v>882</v>
      </c>
      <c r="C2038" s="33">
        <v>9399144</v>
      </c>
      <c r="D2038" s="33" t="s">
        <v>883</v>
      </c>
      <c r="E2038" s="33" t="s">
        <v>43</v>
      </c>
      <c r="F2038" s="33" t="s">
        <v>62</v>
      </c>
      <c r="G2038" s="33" t="s">
        <v>49</v>
      </c>
      <c r="H2038" s="34">
        <v>150000000</v>
      </c>
      <c r="I2038" s="34">
        <v>0</v>
      </c>
      <c r="J2038" s="35">
        <f>VLOOKUP(C2038,[1]Hoja1!$C$4:$E$2840,3,0)</f>
        <v>45078.372916666667</v>
      </c>
      <c r="K2038" s="36" t="s">
        <v>45</v>
      </c>
      <c r="L2038" s="16" t="e">
        <f>VLOOKUP(C2038,ACTAS!$D:$L,9,FALSE)</f>
        <v>#N/A</v>
      </c>
    </row>
    <row r="2039" spans="1:12" s="37" customFormat="1" hidden="1">
      <c r="A2039" s="32">
        <v>418</v>
      </c>
      <c r="B2039" s="33" t="s">
        <v>884</v>
      </c>
      <c r="C2039" s="33">
        <v>7307713</v>
      </c>
      <c r="D2039" s="33" t="s">
        <v>885</v>
      </c>
      <c r="E2039" s="33" t="s">
        <v>43</v>
      </c>
      <c r="F2039" s="33" t="s">
        <v>59</v>
      </c>
      <c r="G2039" s="33" t="s">
        <v>44</v>
      </c>
      <c r="H2039" s="34">
        <v>20000000</v>
      </c>
      <c r="I2039" s="34">
        <v>0</v>
      </c>
      <c r="J2039" s="35">
        <f>VLOOKUP(C2039,[1]Hoja1!$C$4:$E$2840,3,0)</f>
        <v>45078.372986111113</v>
      </c>
      <c r="K2039" s="36" t="s">
        <v>45</v>
      </c>
      <c r="L2039" s="16" t="e">
        <f>VLOOKUP(C2039,ACTAS!$D:$L,9,FALSE)</f>
        <v>#N/A</v>
      </c>
    </row>
    <row r="2040" spans="1:12" s="37" customFormat="1" ht="24" hidden="1">
      <c r="A2040" s="32">
        <v>419</v>
      </c>
      <c r="B2040" s="33" t="s">
        <v>886</v>
      </c>
      <c r="C2040" s="33">
        <v>52300261</v>
      </c>
      <c r="D2040" s="33" t="s">
        <v>887</v>
      </c>
      <c r="E2040" s="33" t="s">
        <v>43</v>
      </c>
      <c r="F2040" s="33" t="s">
        <v>59</v>
      </c>
      <c r="G2040" s="33" t="s">
        <v>49</v>
      </c>
      <c r="H2040" s="34">
        <v>65000000</v>
      </c>
      <c r="I2040" s="34">
        <v>0</v>
      </c>
      <c r="J2040" s="35">
        <f>VLOOKUP(C2040,[1]Hoja1!$C$4:$E$2840,3,0)</f>
        <v>45078.373263888891</v>
      </c>
      <c r="K2040" s="36" t="s">
        <v>91</v>
      </c>
      <c r="L2040" s="16" t="e">
        <f>VLOOKUP(C2040,ACTAS!$D:$L,9,FALSE)</f>
        <v>#N/A</v>
      </c>
    </row>
    <row r="2041" spans="1:12" s="37" customFormat="1" ht="24" hidden="1">
      <c r="A2041" s="32">
        <v>420</v>
      </c>
      <c r="B2041" s="33" t="s">
        <v>888</v>
      </c>
      <c r="C2041" s="33">
        <v>17417093</v>
      </c>
      <c r="D2041" s="33" t="s">
        <v>173</v>
      </c>
      <c r="E2041" s="33" t="s">
        <v>43</v>
      </c>
      <c r="F2041" s="33" t="s">
        <v>38</v>
      </c>
      <c r="G2041" s="33" t="s">
        <v>49</v>
      </c>
      <c r="H2041" s="34">
        <v>120000000</v>
      </c>
      <c r="I2041" s="34">
        <v>0</v>
      </c>
      <c r="J2041" s="35">
        <f>VLOOKUP(C2041,[1]Hoja1!$C$4:$E$2840,3,0)</f>
        <v>44986.626064814816</v>
      </c>
      <c r="K2041" s="36" t="s">
        <v>45</v>
      </c>
      <c r="L2041" s="16" t="e">
        <f>VLOOKUP(C2041,ACTAS!$D:$L,9,FALSE)</f>
        <v>#N/A</v>
      </c>
    </row>
    <row r="2042" spans="1:12" s="37" customFormat="1" hidden="1">
      <c r="A2042" s="32">
        <v>421</v>
      </c>
      <c r="B2042" s="33" t="s">
        <v>889</v>
      </c>
      <c r="C2042" s="33">
        <v>71351855</v>
      </c>
      <c r="D2042" s="33" t="s">
        <v>890</v>
      </c>
      <c r="E2042" s="33" t="s">
        <v>43</v>
      </c>
      <c r="F2042" s="33" t="s">
        <v>59</v>
      </c>
      <c r="G2042" s="33" t="s">
        <v>44</v>
      </c>
      <c r="H2042" s="34">
        <v>20000000</v>
      </c>
      <c r="I2042" s="34">
        <v>20000000</v>
      </c>
      <c r="J2042" s="35">
        <f>VLOOKUP(C2042,[1]Hoja1!$C$4:$E$2840,3,0)</f>
        <v>45078.37395833333</v>
      </c>
      <c r="K2042" s="36" t="s">
        <v>54</v>
      </c>
      <c r="L2042" s="16">
        <f>VLOOKUP(C2042,ACTAS!$D:$L,9,FALSE)</f>
        <v>12</v>
      </c>
    </row>
    <row r="2043" spans="1:12" s="37" customFormat="1" hidden="1">
      <c r="A2043" s="32">
        <v>422</v>
      </c>
      <c r="B2043" s="33" t="s">
        <v>891</v>
      </c>
      <c r="C2043" s="33">
        <v>41731576</v>
      </c>
      <c r="D2043" s="33" t="s">
        <v>892</v>
      </c>
      <c r="E2043" s="33" t="s">
        <v>43</v>
      </c>
      <c r="F2043" s="33" t="s">
        <v>52</v>
      </c>
      <c r="G2043" s="33" t="s">
        <v>44</v>
      </c>
      <c r="H2043" s="34">
        <v>50000000</v>
      </c>
      <c r="I2043" s="34">
        <v>0</v>
      </c>
      <c r="J2043" s="35">
        <f>VLOOKUP(C2043,[1]Hoja1!$C$4:$E$2840,3,0)</f>
        <v>45078.374571759261</v>
      </c>
      <c r="K2043" s="36" t="s">
        <v>84</v>
      </c>
      <c r="L2043" s="16" t="e">
        <f>VLOOKUP(C2043,ACTAS!$D:$L,9,FALSE)</f>
        <v>#N/A</v>
      </c>
    </row>
    <row r="2044" spans="1:12" s="37" customFormat="1" hidden="1">
      <c r="A2044" s="32">
        <v>423</v>
      </c>
      <c r="B2044" s="33" t="s">
        <v>893</v>
      </c>
      <c r="C2044" s="33">
        <v>98382776</v>
      </c>
      <c r="D2044" s="33" t="s">
        <v>894</v>
      </c>
      <c r="E2044" s="33" t="s">
        <v>43</v>
      </c>
      <c r="F2044" s="33" t="s">
        <v>48</v>
      </c>
      <c r="G2044" s="33" t="s">
        <v>44</v>
      </c>
      <c r="H2044" s="34">
        <v>40000000</v>
      </c>
      <c r="I2044" s="34">
        <v>0</v>
      </c>
      <c r="J2044" s="35">
        <f>VLOOKUP(C2044,[1]Hoja1!$C$4:$E$2840,3,0)</f>
        <v>45078.374849537038</v>
      </c>
      <c r="K2044" s="36" t="s">
        <v>45</v>
      </c>
      <c r="L2044" s="16">
        <f>VLOOKUP(C2044,ACTAS!$D:$L,9,FALSE)</f>
        <v>16</v>
      </c>
    </row>
    <row r="2045" spans="1:12" s="37" customFormat="1" hidden="1">
      <c r="A2045" s="32">
        <v>424</v>
      </c>
      <c r="B2045" s="33" t="s">
        <v>895</v>
      </c>
      <c r="C2045" s="33">
        <v>80019790</v>
      </c>
      <c r="D2045" s="33" t="s">
        <v>896</v>
      </c>
      <c r="E2045" s="33" t="s">
        <v>43</v>
      </c>
      <c r="F2045" s="33" t="s">
        <v>130</v>
      </c>
      <c r="G2045" s="33" t="s">
        <v>127</v>
      </c>
      <c r="H2045" s="34">
        <v>10000000</v>
      </c>
      <c r="I2045" s="34">
        <v>10000000</v>
      </c>
      <c r="J2045" s="35">
        <f>VLOOKUP(C2045,[1]Hoja1!$C$4:$E$2840,3,0)</f>
        <v>45078.375</v>
      </c>
      <c r="K2045" s="36" t="s">
        <v>40</v>
      </c>
      <c r="L2045" s="16" t="e">
        <f>VLOOKUP(C2045,ACTAS!$D:$L,9,FALSE)</f>
        <v>#N/A</v>
      </c>
    </row>
    <row r="2046" spans="1:12" s="37" customFormat="1" hidden="1">
      <c r="A2046" s="32">
        <v>425</v>
      </c>
      <c r="B2046" s="33" t="s">
        <v>897</v>
      </c>
      <c r="C2046" s="33">
        <v>1061625211</v>
      </c>
      <c r="D2046" s="33" t="s">
        <v>898</v>
      </c>
      <c r="E2046" s="33" t="s">
        <v>43</v>
      </c>
      <c r="F2046" s="33" t="s">
        <v>59</v>
      </c>
      <c r="G2046" s="33" t="s">
        <v>53</v>
      </c>
      <c r="H2046" s="34">
        <v>5000000</v>
      </c>
      <c r="I2046" s="34">
        <v>5000000</v>
      </c>
      <c r="J2046" s="35">
        <f>VLOOKUP(C2046,[1]Hoja1!$C$4:$E$2840,3,0)</f>
        <v>45078.3750462963</v>
      </c>
      <c r="K2046" s="36" t="s">
        <v>54</v>
      </c>
      <c r="L2046" s="16" t="e">
        <f>VLOOKUP(C2046,ACTAS!$D:$L,9,FALSE)</f>
        <v>#N/A</v>
      </c>
    </row>
    <row r="2047" spans="1:12" s="37" customFormat="1" hidden="1">
      <c r="A2047" s="32">
        <v>426</v>
      </c>
      <c r="B2047" s="33" t="s">
        <v>899</v>
      </c>
      <c r="C2047" s="33">
        <v>74241150</v>
      </c>
      <c r="D2047" s="33" t="s">
        <v>900</v>
      </c>
      <c r="E2047" s="33" t="s">
        <v>43</v>
      </c>
      <c r="F2047" s="33" t="s">
        <v>38</v>
      </c>
      <c r="G2047" s="33" t="s">
        <v>44</v>
      </c>
      <c r="H2047" s="34">
        <v>150000000</v>
      </c>
      <c r="I2047" s="34">
        <v>0</v>
      </c>
      <c r="J2047" s="35">
        <f>VLOOKUP(C2047,[1]Hoja1!$C$4:$E$2840,3,0)</f>
        <v>45078.375590277778</v>
      </c>
      <c r="K2047" s="36" t="s">
        <v>45</v>
      </c>
      <c r="L2047" s="16" t="e">
        <f>VLOOKUP(C2047,ACTAS!$D:$L,9,FALSE)</f>
        <v>#N/A</v>
      </c>
    </row>
    <row r="2048" spans="1:12" s="37" customFormat="1" hidden="1">
      <c r="A2048" s="32">
        <v>427</v>
      </c>
      <c r="B2048" s="33" t="s">
        <v>901</v>
      </c>
      <c r="C2048" s="33">
        <v>10142238</v>
      </c>
      <c r="D2048" s="33" t="s">
        <v>902</v>
      </c>
      <c r="E2048" s="33" t="s">
        <v>43</v>
      </c>
      <c r="F2048" s="33" t="s">
        <v>38</v>
      </c>
      <c r="G2048" s="33" t="s">
        <v>44</v>
      </c>
      <c r="H2048" s="34">
        <v>150000000</v>
      </c>
      <c r="I2048" s="34">
        <v>0</v>
      </c>
      <c r="J2048" s="35">
        <f>VLOOKUP(C2048,[1]Hoja1!$C$4:$E$2840,3,0)</f>
        <v>45078.375740740739</v>
      </c>
      <c r="K2048" s="36" t="s">
        <v>45</v>
      </c>
      <c r="L2048" s="16" t="e">
        <f>VLOOKUP(C2048,ACTAS!$D:$L,9,FALSE)</f>
        <v>#N/A</v>
      </c>
    </row>
    <row r="2049" spans="1:12" s="37" customFormat="1" hidden="1">
      <c r="A2049" s="32">
        <v>428</v>
      </c>
      <c r="B2049" s="33" t="s">
        <v>903</v>
      </c>
      <c r="C2049" s="33">
        <v>388351</v>
      </c>
      <c r="D2049" s="33" t="s">
        <v>904</v>
      </c>
      <c r="E2049" s="33" t="s">
        <v>43</v>
      </c>
      <c r="F2049" s="33" t="s">
        <v>38</v>
      </c>
      <c r="G2049" s="33" t="s">
        <v>44</v>
      </c>
      <c r="H2049" s="34">
        <v>60000000</v>
      </c>
      <c r="I2049" s="34">
        <v>0</v>
      </c>
      <c r="J2049" s="35">
        <f>VLOOKUP(C2049,[1]Hoja1!$C$4:$E$2840,3,0)</f>
        <v>45078.376215277778</v>
      </c>
      <c r="K2049" s="36" t="s">
        <v>45</v>
      </c>
      <c r="L2049" s="16" t="e">
        <f>VLOOKUP(C2049,ACTAS!$D:$L,9,FALSE)</f>
        <v>#N/A</v>
      </c>
    </row>
    <row r="2050" spans="1:12" s="37" customFormat="1" hidden="1">
      <c r="A2050" s="32">
        <v>429</v>
      </c>
      <c r="B2050" s="33" t="s">
        <v>905</v>
      </c>
      <c r="C2050" s="33">
        <v>93180275</v>
      </c>
      <c r="D2050" s="33" t="s">
        <v>906</v>
      </c>
      <c r="E2050" s="33" t="s">
        <v>43</v>
      </c>
      <c r="F2050" s="33" t="s">
        <v>59</v>
      </c>
      <c r="G2050" s="33" t="s">
        <v>44</v>
      </c>
      <c r="H2050" s="34">
        <v>83000000</v>
      </c>
      <c r="I2050" s="34">
        <v>0</v>
      </c>
      <c r="J2050" s="35">
        <f>VLOOKUP(C2050,[1]Hoja1!$C$4:$E$2840,3,0)</f>
        <v>45078.376759259256</v>
      </c>
      <c r="K2050" s="36" t="s">
        <v>45</v>
      </c>
      <c r="L2050" s="16" t="e">
        <f>VLOOKUP(C2050,ACTAS!$D:$L,9,FALSE)</f>
        <v>#N/A</v>
      </c>
    </row>
    <row r="2051" spans="1:12" s="37" customFormat="1" hidden="1">
      <c r="A2051" s="32">
        <v>430</v>
      </c>
      <c r="B2051" s="33" t="s">
        <v>907</v>
      </c>
      <c r="C2051" s="33">
        <v>80247814</v>
      </c>
      <c r="D2051" s="33" t="s">
        <v>908</v>
      </c>
      <c r="E2051" s="33" t="s">
        <v>43</v>
      </c>
      <c r="F2051" s="33" t="s">
        <v>59</v>
      </c>
      <c r="G2051" s="33" t="s">
        <v>44</v>
      </c>
      <c r="H2051" s="34">
        <v>74000000</v>
      </c>
      <c r="I2051" s="34">
        <v>0</v>
      </c>
      <c r="J2051" s="35">
        <f>VLOOKUP(C2051,[1]Hoja1!$C$4:$E$2840,3,0)</f>
        <v>45078.376782407409</v>
      </c>
      <c r="K2051" s="36" t="s">
        <v>40</v>
      </c>
      <c r="L2051" s="16" t="e">
        <f>VLOOKUP(C2051,ACTAS!$D:$L,9,FALSE)</f>
        <v>#N/A</v>
      </c>
    </row>
    <row r="2052" spans="1:12" s="37" customFormat="1" hidden="1">
      <c r="A2052" s="32">
        <v>431</v>
      </c>
      <c r="B2052" s="33" t="s">
        <v>909</v>
      </c>
      <c r="C2052" s="33">
        <v>1053610494</v>
      </c>
      <c r="D2052" s="33" t="s">
        <v>910</v>
      </c>
      <c r="E2052" s="33" t="s">
        <v>43</v>
      </c>
      <c r="F2052" s="33" t="s">
        <v>38</v>
      </c>
      <c r="G2052" s="33" t="s">
        <v>44</v>
      </c>
      <c r="H2052" s="34">
        <v>30000000</v>
      </c>
      <c r="I2052" s="34">
        <v>0</v>
      </c>
      <c r="J2052" s="35">
        <f>VLOOKUP(C2052,[1]Hoja1!$C$4:$E$2840,3,0)</f>
        <v>45078.377685185187</v>
      </c>
      <c r="K2052" s="36" t="s">
        <v>54</v>
      </c>
      <c r="L2052" s="16" t="e">
        <f>VLOOKUP(C2052,ACTAS!$D:$L,9,FALSE)</f>
        <v>#N/A</v>
      </c>
    </row>
    <row r="2053" spans="1:12" s="37" customFormat="1" hidden="1">
      <c r="A2053" s="32">
        <v>432</v>
      </c>
      <c r="B2053" s="33" t="s">
        <v>911</v>
      </c>
      <c r="C2053" s="33">
        <v>32756836</v>
      </c>
      <c r="D2053" s="33" t="s">
        <v>912</v>
      </c>
      <c r="E2053" s="33" t="s">
        <v>43</v>
      </c>
      <c r="F2053" s="33" t="s">
        <v>59</v>
      </c>
      <c r="G2053" s="33" t="s">
        <v>44</v>
      </c>
      <c r="H2053" s="34">
        <v>35000000</v>
      </c>
      <c r="I2053" s="34">
        <v>0</v>
      </c>
      <c r="J2053" s="35">
        <f>VLOOKUP(C2053,[1]Hoja1!$C$4:$E$2840,3,0)</f>
        <v>45078.377870370372</v>
      </c>
      <c r="K2053" s="36" t="s">
        <v>45</v>
      </c>
      <c r="L2053" s="16" t="e">
        <f>VLOOKUP(C2053,ACTAS!$D:$L,9,FALSE)</f>
        <v>#N/A</v>
      </c>
    </row>
    <row r="2054" spans="1:12" s="37" customFormat="1" hidden="1">
      <c r="A2054" s="32">
        <v>433</v>
      </c>
      <c r="B2054" s="33" t="s">
        <v>913</v>
      </c>
      <c r="C2054" s="33">
        <v>79614471</v>
      </c>
      <c r="D2054" s="33" t="s">
        <v>914</v>
      </c>
      <c r="E2054" s="33" t="s">
        <v>43</v>
      </c>
      <c r="F2054" s="33" t="s">
        <v>130</v>
      </c>
      <c r="G2054" s="33" t="s">
        <v>53</v>
      </c>
      <c r="H2054" s="34">
        <v>10000000</v>
      </c>
      <c r="I2054" s="34">
        <v>0</v>
      </c>
      <c r="J2054" s="35">
        <f>VLOOKUP(C2054,[1]Hoja1!$C$4:$E$2840,3,0)</f>
        <v>45078.378078703703</v>
      </c>
      <c r="K2054" s="36" t="s">
        <v>45</v>
      </c>
      <c r="L2054" s="16">
        <f>VLOOKUP(C2054,ACTAS!$D:$L,9,FALSE)</f>
        <v>12</v>
      </c>
    </row>
    <row r="2055" spans="1:12" s="37" customFormat="1" hidden="1">
      <c r="A2055" s="32">
        <v>434</v>
      </c>
      <c r="B2055" s="33" t="s">
        <v>915</v>
      </c>
      <c r="C2055" s="33">
        <v>1026584313</v>
      </c>
      <c r="D2055" s="33" t="s">
        <v>916</v>
      </c>
      <c r="E2055" s="33" t="s">
        <v>43</v>
      </c>
      <c r="F2055" s="33" t="s">
        <v>38</v>
      </c>
      <c r="G2055" s="33" t="s">
        <v>44</v>
      </c>
      <c r="H2055" s="34">
        <v>12000000</v>
      </c>
      <c r="I2055" s="34">
        <v>12000000</v>
      </c>
      <c r="J2055" s="35">
        <f>VLOOKUP(C2055,[1]Hoja1!$C$4:$E$2840,3,0)</f>
        <v>45078.37809027778</v>
      </c>
      <c r="K2055" s="36" t="s">
        <v>54</v>
      </c>
      <c r="L2055" s="16" t="e">
        <f>VLOOKUP(C2055,ACTAS!$D:$L,9,FALSE)</f>
        <v>#N/A</v>
      </c>
    </row>
    <row r="2056" spans="1:12" s="37" customFormat="1" hidden="1">
      <c r="A2056" s="32">
        <v>435</v>
      </c>
      <c r="B2056" s="33" t="s">
        <v>917</v>
      </c>
      <c r="C2056" s="33">
        <v>17345369</v>
      </c>
      <c r="D2056" s="33" t="s">
        <v>918</v>
      </c>
      <c r="E2056" s="33" t="s">
        <v>43</v>
      </c>
      <c r="F2056" s="33" t="s">
        <v>52</v>
      </c>
      <c r="G2056" s="33" t="s">
        <v>44</v>
      </c>
      <c r="H2056" s="34">
        <v>20000000</v>
      </c>
      <c r="I2056" s="34">
        <v>0</v>
      </c>
      <c r="J2056" s="35">
        <f>VLOOKUP(C2056,[1]Hoja1!$C$4:$E$2840,3,0)</f>
        <v>45078.378159722219</v>
      </c>
      <c r="K2056" s="36" t="s">
        <v>45</v>
      </c>
      <c r="L2056" s="16" t="e">
        <f>VLOOKUP(C2056,ACTAS!$D:$L,9,FALSE)</f>
        <v>#N/A</v>
      </c>
    </row>
    <row r="2057" spans="1:12" s="37" customFormat="1" hidden="1">
      <c r="A2057" s="32">
        <v>436</v>
      </c>
      <c r="B2057" s="33" t="s">
        <v>919</v>
      </c>
      <c r="C2057" s="33">
        <v>10720818</v>
      </c>
      <c r="D2057" s="33" t="s">
        <v>920</v>
      </c>
      <c r="E2057" s="33" t="s">
        <v>43</v>
      </c>
      <c r="F2057" s="33" t="s">
        <v>52</v>
      </c>
      <c r="G2057" s="33" t="s">
        <v>44</v>
      </c>
      <c r="H2057" s="34">
        <v>25000000</v>
      </c>
      <c r="I2057" s="34">
        <v>0</v>
      </c>
      <c r="J2057" s="35">
        <f>VLOOKUP(C2057,[1]Hoja1!$C$4:$E$2840,3,0)</f>
        <v>45078.378240740742</v>
      </c>
      <c r="K2057" s="36" t="s">
        <v>45</v>
      </c>
      <c r="L2057" s="16" t="e">
        <f>VLOOKUP(C2057,ACTAS!$D:$L,9,FALSE)</f>
        <v>#N/A</v>
      </c>
    </row>
    <row r="2058" spans="1:12" s="37" customFormat="1" hidden="1">
      <c r="A2058" s="32">
        <v>437</v>
      </c>
      <c r="B2058" s="33" t="s">
        <v>921</v>
      </c>
      <c r="C2058" s="33">
        <v>13520952</v>
      </c>
      <c r="D2058" s="33" t="s">
        <v>922</v>
      </c>
      <c r="E2058" s="33" t="s">
        <v>43</v>
      </c>
      <c r="F2058" s="33" t="s">
        <v>38</v>
      </c>
      <c r="G2058" s="33" t="s">
        <v>44</v>
      </c>
      <c r="H2058" s="34">
        <v>15000000</v>
      </c>
      <c r="I2058" s="34">
        <v>0</v>
      </c>
      <c r="J2058" s="35">
        <f>VLOOKUP(C2058,[1]Hoja1!$C$4:$E$2840,3,0)</f>
        <v>45078.379328703704</v>
      </c>
      <c r="K2058" s="36" t="s">
        <v>54</v>
      </c>
      <c r="L2058" s="16" t="e">
        <f>VLOOKUP(C2058,ACTAS!$D:$L,9,FALSE)</f>
        <v>#N/A</v>
      </c>
    </row>
    <row r="2059" spans="1:12" s="37" customFormat="1" hidden="1">
      <c r="A2059" s="32">
        <v>438</v>
      </c>
      <c r="B2059" s="33" t="s">
        <v>923</v>
      </c>
      <c r="C2059" s="33">
        <v>19275687</v>
      </c>
      <c r="D2059" s="33" t="s">
        <v>924</v>
      </c>
      <c r="E2059" s="33" t="s">
        <v>43</v>
      </c>
      <c r="F2059" s="33" t="s">
        <v>52</v>
      </c>
      <c r="G2059" s="33" t="s">
        <v>44</v>
      </c>
      <c r="H2059" s="34">
        <v>50000000</v>
      </c>
      <c r="I2059" s="34">
        <v>0</v>
      </c>
      <c r="J2059" s="35">
        <f>VLOOKUP(C2059,[1]Hoja1!$C$4:$E$2840,3,0)</f>
        <v>45078.379675925928</v>
      </c>
      <c r="K2059" s="36" t="s">
        <v>45</v>
      </c>
      <c r="L2059" s="16" t="e">
        <f>VLOOKUP(C2059,ACTAS!$D:$L,9,FALSE)</f>
        <v>#N/A</v>
      </c>
    </row>
    <row r="2060" spans="1:12" s="37" customFormat="1" hidden="1">
      <c r="A2060" s="32">
        <v>439</v>
      </c>
      <c r="B2060" s="33" t="s">
        <v>925</v>
      </c>
      <c r="C2060" s="33">
        <v>79955260</v>
      </c>
      <c r="D2060" s="33" t="s">
        <v>926</v>
      </c>
      <c r="E2060" s="33" t="s">
        <v>43</v>
      </c>
      <c r="F2060" s="33" t="s">
        <v>38</v>
      </c>
      <c r="G2060" s="33" t="s">
        <v>44</v>
      </c>
      <c r="H2060" s="34">
        <v>45000000</v>
      </c>
      <c r="I2060" s="34">
        <v>0</v>
      </c>
      <c r="J2060" s="35">
        <f>VLOOKUP(C2060,[1]Hoja1!$C$4:$E$2840,3,0)</f>
        <v>45078.37972222222</v>
      </c>
      <c r="K2060" s="36" t="s">
        <v>45</v>
      </c>
      <c r="L2060" s="16">
        <f>VLOOKUP(C2060,ACTAS!$D:$L,9,FALSE)</f>
        <v>16</v>
      </c>
    </row>
    <row r="2061" spans="1:12" s="37" customFormat="1" hidden="1">
      <c r="A2061" s="32">
        <v>440</v>
      </c>
      <c r="B2061" s="33" t="s">
        <v>927</v>
      </c>
      <c r="C2061" s="33">
        <v>1088261704</v>
      </c>
      <c r="D2061" s="33" t="s">
        <v>928</v>
      </c>
      <c r="E2061" s="33" t="s">
        <v>43</v>
      </c>
      <c r="F2061" s="33" t="s">
        <v>38</v>
      </c>
      <c r="G2061" s="33" t="s">
        <v>44</v>
      </c>
      <c r="H2061" s="34">
        <v>50000000</v>
      </c>
      <c r="I2061" s="34">
        <v>0</v>
      </c>
      <c r="J2061" s="35">
        <f>VLOOKUP(C2061,[1]Hoja1!$C$4:$E$2840,3,0)</f>
        <v>45078.379895833335</v>
      </c>
      <c r="K2061" s="36" t="s">
        <v>54</v>
      </c>
      <c r="L2061" s="16" t="e">
        <f>VLOOKUP(C2061,ACTAS!$D:$L,9,FALSE)</f>
        <v>#N/A</v>
      </c>
    </row>
    <row r="2062" spans="1:12" s="37" customFormat="1" hidden="1">
      <c r="A2062" s="32">
        <v>441</v>
      </c>
      <c r="B2062" s="33" t="s">
        <v>929</v>
      </c>
      <c r="C2062" s="33">
        <v>80748906</v>
      </c>
      <c r="D2062" s="33" t="s">
        <v>930</v>
      </c>
      <c r="E2062" s="33" t="s">
        <v>43</v>
      </c>
      <c r="F2062" s="33" t="s">
        <v>73</v>
      </c>
      <c r="G2062" s="33" t="s">
        <v>53</v>
      </c>
      <c r="H2062" s="34">
        <v>10000000</v>
      </c>
      <c r="I2062" s="34">
        <v>0</v>
      </c>
      <c r="J2062" s="35">
        <f>VLOOKUP(C2062,[1]Hoja1!$C$4:$E$2840,3,0)</f>
        <v>45078.380150462966</v>
      </c>
      <c r="K2062" s="36" t="s">
        <v>84</v>
      </c>
      <c r="L2062" s="16" t="e">
        <f>VLOOKUP(C2062,ACTAS!$D:$L,9,FALSE)</f>
        <v>#N/A</v>
      </c>
    </row>
    <row r="2063" spans="1:12" s="37" customFormat="1" hidden="1">
      <c r="A2063" s="32">
        <v>442</v>
      </c>
      <c r="B2063" s="33" t="s">
        <v>931</v>
      </c>
      <c r="C2063" s="33">
        <v>80801072</v>
      </c>
      <c r="D2063" s="33" t="s">
        <v>932</v>
      </c>
      <c r="E2063" s="33" t="s">
        <v>43</v>
      </c>
      <c r="F2063" s="33" t="s">
        <v>48</v>
      </c>
      <c r="G2063" s="33" t="s">
        <v>44</v>
      </c>
      <c r="H2063" s="34">
        <v>30000000</v>
      </c>
      <c r="I2063" s="34">
        <v>0</v>
      </c>
      <c r="J2063" s="35">
        <f>VLOOKUP(C2063,[1]Hoja1!$C$4:$E$2840,3,0)</f>
        <v>45078.380393518521</v>
      </c>
      <c r="K2063" s="36" t="s">
        <v>54</v>
      </c>
      <c r="L2063" s="16" t="e">
        <f>VLOOKUP(C2063,ACTAS!$D:$L,9,FALSE)</f>
        <v>#N/A</v>
      </c>
    </row>
    <row r="2064" spans="1:12" s="37" customFormat="1" hidden="1">
      <c r="A2064" s="32">
        <v>443</v>
      </c>
      <c r="B2064" s="33" t="s">
        <v>933</v>
      </c>
      <c r="C2064" s="33">
        <v>3101903</v>
      </c>
      <c r="D2064" s="33" t="s">
        <v>934</v>
      </c>
      <c r="E2064" s="33" t="s">
        <v>43</v>
      </c>
      <c r="F2064" s="33" t="s">
        <v>38</v>
      </c>
      <c r="G2064" s="33" t="s">
        <v>53</v>
      </c>
      <c r="H2064" s="34">
        <v>10000000</v>
      </c>
      <c r="I2064" s="34">
        <v>0</v>
      </c>
      <c r="J2064" s="35">
        <f>VLOOKUP(C2064,[1]Hoja1!$C$4:$E$2840,3,0)</f>
        <v>45078.380752314813</v>
      </c>
      <c r="K2064" s="36" t="s">
        <v>45</v>
      </c>
      <c r="L2064" s="16" t="e">
        <f>VLOOKUP(C2064,ACTAS!$D:$L,9,FALSE)</f>
        <v>#N/A</v>
      </c>
    </row>
    <row r="2065" spans="1:12" s="37" customFormat="1" hidden="1">
      <c r="A2065" s="32">
        <v>444</v>
      </c>
      <c r="B2065" s="33" t="s">
        <v>935</v>
      </c>
      <c r="C2065" s="33">
        <v>91526859</v>
      </c>
      <c r="D2065" s="33" t="s">
        <v>936</v>
      </c>
      <c r="E2065" s="33" t="s">
        <v>43</v>
      </c>
      <c r="F2065" s="33" t="s">
        <v>59</v>
      </c>
      <c r="G2065" s="33" t="s">
        <v>44</v>
      </c>
      <c r="H2065" s="34">
        <v>150000000</v>
      </c>
      <c r="I2065" s="34">
        <v>0</v>
      </c>
      <c r="J2065" s="35">
        <f>VLOOKUP(C2065,[1]Hoja1!$C$4:$E$2840,3,0)</f>
        <v>45078.380810185183</v>
      </c>
      <c r="K2065" s="36" t="s">
        <v>54</v>
      </c>
      <c r="L2065" s="16" t="e">
        <f>VLOOKUP(C2065,ACTAS!$D:$L,9,FALSE)</f>
        <v>#N/A</v>
      </c>
    </row>
    <row r="2066" spans="1:12" s="37" customFormat="1" hidden="1">
      <c r="A2066" s="32">
        <v>445</v>
      </c>
      <c r="B2066" s="33" t="s">
        <v>937</v>
      </c>
      <c r="C2066" s="33">
        <v>4237733</v>
      </c>
      <c r="D2066" s="33" t="s">
        <v>938</v>
      </c>
      <c r="E2066" s="33" t="s">
        <v>43</v>
      </c>
      <c r="F2066" s="33" t="s">
        <v>59</v>
      </c>
      <c r="G2066" s="33" t="s">
        <v>53</v>
      </c>
      <c r="H2066" s="34">
        <v>10000000</v>
      </c>
      <c r="I2066" s="34">
        <v>0</v>
      </c>
      <c r="J2066" s="35">
        <f>VLOOKUP(C2066,[1]Hoja1!$C$4:$E$2840,3,0)</f>
        <v>45078.381018518521</v>
      </c>
      <c r="K2066" s="36" t="s">
        <v>45</v>
      </c>
      <c r="L2066" s="16" t="e">
        <f>VLOOKUP(C2066,ACTAS!$D:$L,9,FALSE)</f>
        <v>#N/A</v>
      </c>
    </row>
    <row r="2067" spans="1:12" s="37" customFormat="1" hidden="1">
      <c r="A2067" s="32">
        <v>446</v>
      </c>
      <c r="B2067" s="33" t="s">
        <v>939</v>
      </c>
      <c r="C2067" s="33">
        <v>91539109</v>
      </c>
      <c r="D2067" s="33" t="s">
        <v>940</v>
      </c>
      <c r="E2067" s="33" t="s">
        <v>43</v>
      </c>
      <c r="F2067" s="33" t="s">
        <v>38</v>
      </c>
      <c r="G2067" s="33" t="s">
        <v>53</v>
      </c>
      <c r="H2067" s="34">
        <v>5000000</v>
      </c>
      <c r="I2067" s="34">
        <v>5000000</v>
      </c>
      <c r="J2067" s="35">
        <f>VLOOKUP(C2067,[1]Hoja1!$C$4:$E$2840,3,0)</f>
        <v>45078.381076388891</v>
      </c>
      <c r="K2067" s="36" t="s">
        <v>54</v>
      </c>
      <c r="L2067" s="16" t="e">
        <f>VLOOKUP(C2067,ACTAS!$D:$L,9,FALSE)</f>
        <v>#N/A</v>
      </c>
    </row>
    <row r="2068" spans="1:12" s="37" customFormat="1" hidden="1">
      <c r="A2068" s="32">
        <v>447</v>
      </c>
      <c r="B2068" s="33" t="s">
        <v>941</v>
      </c>
      <c r="C2068" s="33">
        <v>19420330</v>
      </c>
      <c r="D2068" s="33" t="s">
        <v>942</v>
      </c>
      <c r="E2068" s="33" t="s">
        <v>43</v>
      </c>
      <c r="F2068" s="33" t="s">
        <v>52</v>
      </c>
      <c r="G2068" s="33" t="s">
        <v>44</v>
      </c>
      <c r="H2068" s="34">
        <v>100000000</v>
      </c>
      <c r="I2068" s="34">
        <v>0</v>
      </c>
      <c r="J2068" s="35">
        <f>VLOOKUP(C2068,[1]Hoja1!$C$4:$E$2840,3,0)</f>
        <v>45078.381412037037</v>
      </c>
      <c r="K2068" s="36" t="s">
        <v>45</v>
      </c>
      <c r="L2068" s="16" t="e">
        <f>VLOOKUP(C2068,ACTAS!$D:$L,9,FALSE)</f>
        <v>#N/A</v>
      </c>
    </row>
    <row r="2069" spans="1:12" s="37" customFormat="1" hidden="1">
      <c r="A2069" s="32">
        <v>448</v>
      </c>
      <c r="B2069" s="33" t="s">
        <v>943</v>
      </c>
      <c r="C2069" s="33">
        <v>13568768</v>
      </c>
      <c r="D2069" s="33" t="s">
        <v>944</v>
      </c>
      <c r="E2069" s="33" t="s">
        <v>43</v>
      </c>
      <c r="F2069" s="33" t="s">
        <v>130</v>
      </c>
      <c r="G2069" s="33" t="s">
        <v>53</v>
      </c>
      <c r="H2069" s="34">
        <v>10000000</v>
      </c>
      <c r="I2069" s="34">
        <v>2500000</v>
      </c>
      <c r="J2069" s="35">
        <f>VLOOKUP(C2069,[1]Hoja1!$C$4:$E$2840,3,0)</f>
        <v>45078.381898148145</v>
      </c>
      <c r="K2069" s="36" t="s">
        <v>54</v>
      </c>
      <c r="L2069" s="16" t="e">
        <f>VLOOKUP(C2069,ACTAS!$D:$L,9,FALSE)</f>
        <v>#N/A</v>
      </c>
    </row>
    <row r="2070" spans="1:12" s="37" customFormat="1" hidden="1">
      <c r="A2070" s="32">
        <v>449</v>
      </c>
      <c r="B2070" s="33" t="s">
        <v>945</v>
      </c>
      <c r="C2070" s="33">
        <v>79391037</v>
      </c>
      <c r="D2070" s="33" t="s">
        <v>946</v>
      </c>
      <c r="E2070" s="33" t="s">
        <v>43</v>
      </c>
      <c r="F2070" s="33" t="s">
        <v>48</v>
      </c>
      <c r="G2070" s="33" t="s">
        <v>44</v>
      </c>
      <c r="H2070" s="34">
        <v>130000000</v>
      </c>
      <c r="I2070" s="34">
        <v>0</v>
      </c>
      <c r="J2070" s="35">
        <f>VLOOKUP(C2070,[1]Hoja1!$C$4:$E$2840,3,0)</f>
        <v>45078.382152777776</v>
      </c>
      <c r="K2070" s="36" t="s">
        <v>45</v>
      </c>
      <c r="L2070" s="16" t="e">
        <f>VLOOKUP(C2070,ACTAS!$D:$L,9,FALSE)</f>
        <v>#N/A</v>
      </c>
    </row>
    <row r="2071" spans="1:12" s="37" customFormat="1" hidden="1">
      <c r="A2071" s="32">
        <v>450</v>
      </c>
      <c r="B2071" s="33" t="s">
        <v>947</v>
      </c>
      <c r="C2071" s="33">
        <v>88175253</v>
      </c>
      <c r="D2071" s="33" t="s">
        <v>948</v>
      </c>
      <c r="E2071" s="33" t="s">
        <v>43</v>
      </c>
      <c r="F2071" s="33" t="s">
        <v>48</v>
      </c>
      <c r="G2071" s="33" t="s">
        <v>44</v>
      </c>
      <c r="H2071" s="34">
        <v>60000000</v>
      </c>
      <c r="I2071" s="34">
        <v>0</v>
      </c>
      <c r="J2071" s="35">
        <f>VLOOKUP(C2071,[1]Hoja1!$C$4:$E$2840,3,0)</f>
        <v>45078.382395833331</v>
      </c>
      <c r="K2071" s="36" t="s">
        <v>45</v>
      </c>
      <c r="L2071" s="16">
        <f>VLOOKUP(C2071,ACTAS!$D:$L,9,FALSE)</f>
        <v>16</v>
      </c>
    </row>
    <row r="2072" spans="1:12" s="37" customFormat="1" hidden="1">
      <c r="A2072" s="32">
        <v>451</v>
      </c>
      <c r="B2072" s="33" t="s">
        <v>949</v>
      </c>
      <c r="C2072" s="33">
        <v>91184495</v>
      </c>
      <c r="D2072" s="33" t="s">
        <v>950</v>
      </c>
      <c r="E2072" s="33" t="s">
        <v>43</v>
      </c>
      <c r="F2072" s="33" t="s">
        <v>59</v>
      </c>
      <c r="G2072" s="33" t="s">
        <v>44</v>
      </c>
      <c r="H2072" s="34">
        <v>20000000</v>
      </c>
      <c r="I2072" s="34">
        <v>20000000</v>
      </c>
      <c r="J2072" s="35">
        <f>VLOOKUP(C2072,[1]Hoja1!$C$4:$E$2840,3,0)</f>
        <v>45078.382870370369</v>
      </c>
      <c r="K2072" s="36" t="s">
        <v>54</v>
      </c>
      <c r="L2072" s="16" t="e">
        <f>VLOOKUP(C2072,ACTAS!$D:$L,9,FALSE)</f>
        <v>#N/A</v>
      </c>
    </row>
    <row r="2073" spans="1:12" s="37" customFormat="1" hidden="1">
      <c r="A2073" s="32">
        <v>452</v>
      </c>
      <c r="B2073" s="33" t="s">
        <v>951</v>
      </c>
      <c r="C2073" s="33">
        <v>13508430</v>
      </c>
      <c r="D2073" s="33" t="s">
        <v>952</v>
      </c>
      <c r="E2073" s="33" t="s">
        <v>43</v>
      </c>
      <c r="F2073" s="33" t="s">
        <v>38</v>
      </c>
      <c r="G2073" s="33" t="s">
        <v>44</v>
      </c>
      <c r="H2073" s="34">
        <v>60000000</v>
      </c>
      <c r="I2073" s="34">
        <v>0</v>
      </c>
      <c r="J2073" s="35">
        <f>VLOOKUP(C2073,[1]Hoja1!$C$4:$E$2840,3,0)</f>
        <v>45078.383194444446</v>
      </c>
      <c r="K2073" s="36" t="s">
        <v>45</v>
      </c>
      <c r="L2073" s="16">
        <f>VLOOKUP(C2073,ACTAS!$D:$L,9,FALSE)</f>
        <v>15</v>
      </c>
    </row>
    <row r="2074" spans="1:12" s="37" customFormat="1" hidden="1">
      <c r="A2074" s="32">
        <v>453</v>
      </c>
      <c r="B2074" s="33" t="s">
        <v>953</v>
      </c>
      <c r="C2074" s="33">
        <v>93415122</v>
      </c>
      <c r="D2074" s="33" t="s">
        <v>954</v>
      </c>
      <c r="E2074" s="33" t="s">
        <v>43</v>
      </c>
      <c r="F2074" s="33" t="s">
        <v>38</v>
      </c>
      <c r="G2074" s="33" t="s">
        <v>53</v>
      </c>
      <c r="H2074" s="34">
        <v>10000000</v>
      </c>
      <c r="I2074" s="34">
        <v>0</v>
      </c>
      <c r="J2074" s="35">
        <f>VLOOKUP(C2074,[1]Hoja1!$C$4:$E$2840,3,0)</f>
        <v>45078.383472222224</v>
      </c>
      <c r="K2074" s="36" t="s">
        <v>54</v>
      </c>
      <c r="L2074" s="16" t="e">
        <f>VLOOKUP(C2074,ACTAS!$D:$L,9,FALSE)</f>
        <v>#N/A</v>
      </c>
    </row>
    <row r="2075" spans="1:12" s="37" customFormat="1" hidden="1">
      <c r="A2075" s="32">
        <v>454</v>
      </c>
      <c r="B2075" s="33" t="s">
        <v>955</v>
      </c>
      <c r="C2075" s="33">
        <v>1094964724</v>
      </c>
      <c r="D2075" s="33" t="s">
        <v>956</v>
      </c>
      <c r="E2075" s="33" t="s">
        <v>43</v>
      </c>
      <c r="F2075" s="33" t="s">
        <v>52</v>
      </c>
      <c r="G2075" s="33" t="s">
        <v>44</v>
      </c>
      <c r="H2075" s="34">
        <v>23000000</v>
      </c>
      <c r="I2075" s="34">
        <v>23000000</v>
      </c>
      <c r="J2075" s="35">
        <f>VLOOKUP(C2075,[1]Hoja1!$C$4:$E$2840,3,0)</f>
        <v>45078.383483796293</v>
      </c>
      <c r="K2075" s="36" t="s">
        <v>54</v>
      </c>
      <c r="L2075" s="16" t="e">
        <f>VLOOKUP(C2075,ACTAS!$D:$L,9,FALSE)</f>
        <v>#N/A</v>
      </c>
    </row>
    <row r="2076" spans="1:12" s="37" customFormat="1" hidden="1">
      <c r="A2076" s="32">
        <v>455</v>
      </c>
      <c r="B2076" s="33" t="s">
        <v>957</v>
      </c>
      <c r="C2076" s="33">
        <v>1109005740</v>
      </c>
      <c r="D2076" s="33" t="s">
        <v>958</v>
      </c>
      <c r="E2076" s="33" t="s">
        <v>43</v>
      </c>
      <c r="F2076" s="33" t="s">
        <v>48</v>
      </c>
      <c r="G2076" s="33" t="s">
        <v>44</v>
      </c>
      <c r="H2076" s="34">
        <v>40000000</v>
      </c>
      <c r="I2076" s="34">
        <v>0</v>
      </c>
      <c r="J2076" s="35">
        <f>VLOOKUP(C2076,[1]Hoja1!$C$4:$E$2840,3,0)</f>
        <v>45078.383796296293</v>
      </c>
      <c r="K2076" s="36" t="s">
        <v>54</v>
      </c>
      <c r="L2076" s="16" t="e">
        <f>VLOOKUP(C2076,ACTAS!$D:$L,9,FALSE)</f>
        <v>#N/A</v>
      </c>
    </row>
    <row r="2077" spans="1:12" s="37" customFormat="1" hidden="1">
      <c r="A2077" s="32">
        <v>456</v>
      </c>
      <c r="B2077" s="33" t="s">
        <v>959</v>
      </c>
      <c r="C2077" s="33">
        <v>74242725</v>
      </c>
      <c r="D2077" s="33" t="s">
        <v>960</v>
      </c>
      <c r="E2077" s="33" t="s">
        <v>43</v>
      </c>
      <c r="F2077" s="33" t="s">
        <v>52</v>
      </c>
      <c r="G2077" s="33" t="s">
        <v>44</v>
      </c>
      <c r="H2077" s="34">
        <v>100000000</v>
      </c>
      <c r="I2077" s="34">
        <v>0</v>
      </c>
      <c r="J2077" s="35">
        <f>VLOOKUP(C2077,[1]Hoja1!$C$4:$E$2840,3,0)</f>
        <v>45078.383888888886</v>
      </c>
      <c r="K2077" s="36" t="s">
        <v>45</v>
      </c>
      <c r="L2077" s="16" t="e">
        <f>VLOOKUP(C2077,ACTAS!$D:$L,9,FALSE)</f>
        <v>#N/A</v>
      </c>
    </row>
    <row r="2078" spans="1:12" s="37" customFormat="1" hidden="1">
      <c r="A2078" s="32">
        <v>457</v>
      </c>
      <c r="B2078" s="33" t="s">
        <v>961</v>
      </c>
      <c r="C2078" s="33">
        <v>46358898</v>
      </c>
      <c r="D2078" s="33" t="s">
        <v>962</v>
      </c>
      <c r="E2078" s="33" t="s">
        <v>43</v>
      </c>
      <c r="F2078" s="33" t="s">
        <v>38</v>
      </c>
      <c r="G2078" s="33" t="s">
        <v>44</v>
      </c>
      <c r="H2078" s="34">
        <v>55000000</v>
      </c>
      <c r="I2078" s="34">
        <v>0</v>
      </c>
      <c r="J2078" s="35">
        <f>VLOOKUP(C2078,[1]Hoja1!$C$4:$E$2840,3,0)</f>
        <v>45078.385659722226</v>
      </c>
      <c r="K2078" s="36" t="s">
        <v>84</v>
      </c>
      <c r="L2078" s="16" t="e">
        <f>VLOOKUP(C2078,ACTAS!$D:$L,9,FALSE)</f>
        <v>#N/A</v>
      </c>
    </row>
    <row r="2079" spans="1:12" s="37" customFormat="1" hidden="1">
      <c r="A2079" s="32">
        <v>458</v>
      </c>
      <c r="B2079" s="33" t="s">
        <v>963</v>
      </c>
      <c r="C2079" s="33">
        <v>3512206</v>
      </c>
      <c r="D2079" s="33" t="s">
        <v>964</v>
      </c>
      <c r="E2079" s="33" t="s">
        <v>43</v>
      </c>
      <c r="F2079" s="33" t="s">
        <v>48</v>
      </c>
      <c r="G2079" s="33" t="s">
        <v>44</v>
      </c>
      <c r="H2079" s="34">
        <v>100000000</v>
      </c>
      <c r="I2079" s="34">
        <v>0</v>
      </c>
      <c r="J2079" s="35">
        <f>VLOOKUP(C2079,[1]Hoja1!$C$4:$E$2840,3,0)</f>
        <v>45078.385717592595</v>
      </c>
      <c r="K2079" s="36" t="s">
        <v>45</v>
      </c>
      <c r="L2079" s="16" t="e">
        <f>VLOOKUP(C2079,ACTAS!$D:$L,9,FALSE)</f>
        <v>#N/A</v>
      </c>
    </row>
    <row r="2080" spans="1:12" s="37" customFormat="1" hidden="1">
      <c r="A2080" s="32">
        <v>459</v>
      </c>
      <c r="B2080" s="33" t="s">
        <v>965</v>
      </c>
      <c r="C2080" s="33">
        <v>5853645</v>
      </c>
      <c r="D2080" s="33" t="s">
        <v>966</v>
      </c>
      <c r="E2080" s="33" t="s">
        <v>43</v>
      </c>
      <c r="F2080" s="33" t="s">
        <v>59</v>
      </c>
      <c r="G2080" s="33" t="s">
        <v>44</v>
      </c>
      <c r="H2080" s="34">
        <v>70000000</v>
      </c>
      <c r="I2080" s="34">
        <v>0</v>
      </c>
      <c r="J2080" s="35">
        <f>VLOOKUP(C2080,[1]Hoja1!$C$4:$E$2840,3,0)</f>
        <v>45078.385972222219</v>
      </c>
      <c r="K2080" s="36" t="s">
        <v>45</v>
      </c>
      <c r="L2080" s="16">
        <f>VLOOKUP(C2080,ACTAS!$D:$L,9,FALSE)</f>
        <v>16</v>
      </c>
    </row>
    <row r="2081" spans="1:12" s="37" customFormat="1" hidden="1">
      <c r="A2081" s="32">
        <v>460</v>
      </c>
      <c r="B2081" s="33" t="s">
        <v>967</v>
      </c>
      <c r="C2081" s="33">
        <v>51739423</v>
      </c>
      <c r="D2081" s="33" t="s">
        <v>455</v>
      </c>
      <c r="E2081" s="33" t="s">
        <v>43</v>
      </c>
      <c r="F2081" s="33" t="s">
        <v>62</v>
      </c>
      <c r="G2081" s="33" t="s">
        <v>44</v>
      </c>
      <c r="H2081" s="34">
        <v>94000000</v>
      </c>
      <c r="I2081" s="34">
        <v>0</v>
      </c>
      <c r="J2081" s="35">
        <f>VLOOKUP(C2081,[1]Hoja1!$C$4:$E$2840,3,0)</f>
        <v>44987.867800925924</v>
      </c>
      <c r="K2081" s="36" t="s">
        <v>45</v>
      </c>
      <c r="L2081" s="16" t="e">
        <f>VLOOKUP(C2081,ACTAS!$D:$L,9,FALSE)</f>
        <v>#N/A</v>
      </c>
    </row>
    <row r="2082" spans="1:12" s="37" customFormat="1" hidden="1">
      <c r="A2082" s="32">
        <v>461</v>
      </c>
      <c r="B2082" s="33" t="s">
        <v>968</v>
      </c>
      <c r="C2082" s="33">
        <v>1032403215</v>
      </c>
      <c r="D2082" s="33" t="s">
        <v>969</v>
      </c>
      <c r="E2082" s="33" t="s">
        <v>43</v>
      </c>
      <c r="F2082" s="33" t="s">
        <v>38</v>
      </c>
      <c r="G2082" s="33" t="s">
        <v>44</v>
      </c>
      <c r="H2082" s="34">
        <v>53000000</v>
      </c>
      <c r="I2082" s="34">
        <v>0</v>
      </c>
      <c r="J2082" s="35">
        <f>VLOOKUP(C2082,[1]Hoja1!$C$4:$E$2840,3,0)</f>
        <v>45078.386134259257</v>
      </c>
      <c r="K2082" s="36" t="s">
        <v>54</v>
      </c>
      <c r="L2082" s="16" t="e">
        <f>VLOOKUP(C2082,ACTAS!$D:$L,9,FALSE)</f>
        <v>#N/A</v>
      </c>
    </row>
    <row r="2083" spans="1:12" s="37" customFormat="1" hidden="1">
      <c r="A2083" s="32">
        <v>462</v>
      </c>
      <c r="B2083" s="33" t="s">
        <v>970</v>
      </c>
      <c r="C2083" s="33">
        <v>79991673</v>
      </c>
      <c r="D2083" s="33" t="s">
        <v>971</v>
      </c>
      <c r="E2083" s="33" t="s">
        <v>43</v>
      </c>
      <c r="F2083" s="33" t="s">
        <v>52</v>
      </c>
      <c r="G2083" s="33" t="s">
        <v>44</v>
      </c>
      <c r="H2083" s="34">
        <v>40000000</v>
      </c>
      <c r="I2083" s="34">
        <v>0</v>
      </c>
      <c r="J2083" s="35">
        <f>VLOOKUP(C2083,[1]Hoja1!$C$4:$E$2840,3,0)</f>
        <v>45078.38616898148</v>
      </c>
      <c r="K2083" s="36" t="s">
        <v>45</v>
      </c>
      <c r="L2083" s="16" t="e">
        <f>VLOOKUP(C2083,ACTAS!$D:$L,9,FALSE)</f>
        <v>#N/A</v>
      </c>
    </row>
    <row r="2084" spans="1:12" s="37" customFormat="1" hidden="1">
      <c r="A2084" s="32">
        <v>463</v>
      </c>
      <c r="B2084" s="33" t="s">
        <v>972</v>
      </c>
      <c r="C2084" s="33">
        <v>16591451</v>
      </c>
      <c r="D2084" s="33" t="s">
        <v>973</v>
      </c>
      <c r="E2084" s="33" t="s">
        <v>43</v>
      </c>
      <c r="F2084" s="33" t="s">
        <v>48</v>
      </c>
      <c r="G2084" s="33" t="s">
        <v>44</v>
      </c>
      <c r="H2084" s="34">
        <v>30000000</v>
      </c>
      <c r="I2084" s="34">
        <v>0</v>
      </c>
      <c r="J2084" s="35">
        <f>VLOOKUP(C2084,[1]Hoja1!$C$4:$E$2840,3,0)</f>
        <v>45078.38658564815</v>
      </c>
      <c r="K2084" s="36" t="s">
        <v>45</v>
      </c>
      <c r="L2084" s="16" t="e">
        <f>VLOOKUP(C2084,ACTAS!$D:$L,9,FALSE)</f>
        <v>#N/A</v>
      </c>
    </row>
    <row r="2085" spans="1:12" s="37" customFormat="1" hidden="1">
      <c r="A2085" s="32">
        <v>464</v>
      </c>
      <c r="B2085" s="33" t="s">
        <v>974</v>
      </c>
      <c r="C2085" s="33">
        <v>16078904</v>
      </c>
      <c r="D2085" s="33" t="s">
        <v>975</v>
      </c>
      <c r="E2085" s="33" t="s">
        <v>43</v>
      </c>
      <c r="F2085" s="33" t="s">
        <v>59</v>
      </c>
      <c r="G2085" s="33" t="s">
        <v>53</v>
      </c>
      <c r="H2085" s="34">
        <v>10000000</v>
      </c>
      <c r="I2085" s="34">
        <v>0</v>
      </c>
      <c r="J2085" s="35">
        <f>VLOOKUP(C2085,[1]Hoja1!$C$4:$E$2840,3,0)</f>
        <v>45078.386932870373</v>
      </c>
      <c r="K2085" s="36" t="s">
        <v>54</v>
      </c>
      <c r="L2085" s="16" t="e">
        <f>VLOOKUP(C2085,ACTAS!$D:$L,9,FALSE)</f>
        <v>#N/A</v>
      </c>
    </row>
    <row r="2086" spans="1:12" s="37" customFormat="1" hidden="1">
      <c r="A2086" s="32">
        <v>465</v>
      </c>
      <c r="B2086" s="33" t="s">
        <v>976</v>
      </c>
      <c r="C2086" s="33">
        <v>94473549</v>
      </c>
      <c r="D2086" s="33" t="s">
        <v>977</v>
      </c>
      <c r="E2086" s="33" t="s">
        <v>43</v>
      </c>
      <c r="F2086" s="33" t="s">
        <v>38</v>
      </c>
      <c r="G2086" s="33" t="s">
        <v>44</v>
      </c>
      <c r="H2086" s="34">
        <v>45000000</v>
      </c>
      <c r="I2086" s="34">
        <v>0</v>
      </c>
      <c r="J2086" s="35">
        <f>VLOOKUP(C2086,[1]Hoja1!$C$4:$E$2840,3,0)</f>
        <v>45078.38795138889</v>
      </c>
      <c r="K2086" s="36" t="s">
        <v>45</v>
      </c>
      <c r="L2086" s="16" t="e">
        <f>VLOOKUP(C2086,ACTAS!$D:$L,9,FALSE)</f>
        <v>#N/A</v>
      </c>
    </row>
    <row r="2087" spans="1:12" s="37" customFormat="1" hidden="1">
      <c r="A2087" s="32">
        <v>466</v>
      </c>
      <c r="B2087" s="33" t="s">
        <v>978</v>
      </c>
      <c r="C2087" s="33">
        <v>91225596</v>
      </c>
      <c r="D2087" s="33" t="s">
        <v>979</v>
      </c>
      <c r="E2087" s="33" t="s">
        <v>43</v>
      </c>
      <c r="F2087" s="33" t="s">
        <v>38</v>
      </c>
      <c r="G2087" s="33" t="s">
        <v>44</v>
      </c>
      <c r="H2087" s="34">
        <v>12500000</v>
      </c>
      <c r="I2087" s="34">
        <v>0</v>
      </c>
      <c r="J2087" s="35">
        <f>VLOOKUP(C2087,[1]Hoja1!$C$4:$E$2840,3,0)</f>
        <v>45078.388379629629</v>
      </c>
      <c r="K2087" s="36" t="s">
        <v>45</v>
      </c>
      <c r="L2087" s="16" t="e">
        <f>VLOOKUP(C2087,ACTAS!$D:$L,9,FALSE)</f>
        <v>#N/A</v>
      </c>
    </row>
    <row r="2088" spans="1:12" s="37" customFormat="1" hidden="1">
      <c r="A2088" s="32">
        <v>467</v>
      </c>
      <c r="B2088" s="33" t="s">
        <v>980</v>
      </c>
      <c r="C2088" s="33">
        <v>1033737768</v>
      </c>
      <c r="D2088" s="33" t="s">
        <v>981</v>
      </c>
      <c r="E2088" s="33" t="s">
        <v>43</v>
      </c>
      <c r="F2088" s="33" t="s">
        <v>38</v>
      </c>
      <c r="G2088" s="33" t="s">
        <v>44</v>
      </c>
      <c r="H2088" s="34">
        <v>60000000</v>
      </c>
      <c r="I2088" s="34">
        <v>21000000</v>
      </c>
      <c r="J2088" s="35">
        <f>VLOOKUP(C2088,[1]Hoja1!$C$4:$E$2840,3,0)</f>
        <v>45078.388506944444</v>
      </c>
      <c r="K2088" s="36" t="s">
        <v>54</v>
      </c>
      <c r="L2088" s="16" t="e">
        <f>VLOOKUP(C2088,ACTAS!$D:$L,9,FALSE)</f>
        <v>#N/A</v>
      </c>
    </row>
    <row r="2089" spans="1:12" s="37" customFormat="1" ht="24" hidden="1">
      <c r="A2089" s="32">
        <v>468</v>
      </c>
      <c r="B2089" s="33" t="s">
        <v>982</v>
      </c>
      <c r="C2089" s="33">
        <v>65769806</v>
      </c>
      <c r="D2089" s="33" t="s">
        <v>983</v>
      </c>
      <c r="E2089" s="33" t="s">
        <v>43</v>
      </c>
      <c r="F2089" s="33" t="s">
        <v>38</v>
      </c>
      <c r="G2089" s="33" t="s">
        <v>49</v>
      </c>
      <c r="H2089" s="34">
        <v>30000000</v>
      </c>
      <c r="I2089" s="34">
        <v>0</v>
      </c>
      <c r="J2089" s="35">
        <f>VLOOKUP(C2089,[1]Hoja1!$C$4:$E$2840,3,0)</f>
        <v>45078.388668981483</v>
      </c>
      <c r="K2089" s="36" t="s">
        <v>45</v>
      </c>
      <c r="L2089" s="16" t="e">
        <f>VLOOKUP(C2089,ACTAS!$D:$L,9,FALSE)</f>
        <v>#N/A</v>
      </c>
    </row>
    <row r="2090" spans="1:12" s="37" customFormat="1" hidden="1">
      <c r="A2090" s="32">
        <v>469</v>
      </c>
      <c r="B2090" s="33" t="s">
        <v>984</v>
      </c>
      <c r="C2090" s="33">
        <v>94497924</v>
      </c>
      <c r="D2090" s="33" t="s">
        <v>985</v>
      </c>
      <c r="E2090" s="33" t="s">
        <v>43</v>
      </c>
      <c r="F2090" s="33" t="s">
        <v>59</v>
      </c>
      <c r="G2090" s="33" t="s">
        <v>44</v>
      </c>
      <c r="H2090" s="34">
        <v>60000000</v>
      </c>
      <c r="I2090" s="34">
        <v>0</v>
      </c>
      <c r="J2090" s="35">
        <f>VLOOKUP(C2090,[1]Hoja1!$C$4:$E$2840,3,0)</f>
        <v>45078.388865740744</v>
      </c>
      <c r="K2090" s="36" t="s">
        <v>84</v>
      </c>
      <c r="L2090" s="16" t="e">
        <f>VLOOKUP(C2090,ACTAS!$D:$L,9,FALSE)</f>
        <v>#N/A</v>
      </c>
    </row>
    <row r="2091" spans="1:12" s="37" customFormat="1" hidden="1">
      <c r="A2091" s="32">
        <v>470</v>
      </c>
      <c r="B2091" s="33" t="s">
        <v>986</v>
      </c>
      <c r="C2091" s="33">
        <v>1101049017</v>
      </c>
      <c r="D2091" s="33" t="s">
        <v>987</v>
      </c>
      <c r="E2091" s="33" t="s">
        <v>43</v>
      </c>
      <c r="F2091" s="33" t="s">
        <v>59</v>
      </c>
      <c r="G2091" s="33" t="s">
        <v>53</v>
      </c>
      <c r="H2091" s="34">
        <v>10000000</v>
      </c>
      <c r="I2091" s="34">
        <v>3500000</v>
      </c>
      <c r="J2091" s="35">
        <f>VLOOKUP(C2091,[1]Hoja1!$C$4:$E$2840,3,0)</f>
        <v>45078.389525462961</v>
      </c>
      <c r="K2091" s="36" t="s">
        <v>54</v>
      </c>
      <c r="L2091" s="16">
        <f>VLOOKUP(C2091,ACTAS!$D:$L,9,FALSE)</f>
        <v>12</v>
      </c>
    </row>
    <row r="2092" spans="1:12" s="37" customFormat="1" ht="24" hidden="1">
      <c r="A2092" s="32">
        <v>471</v>
      </c>
      <c r="B2092" s="33" t="s">
        <v>988</v>
      </c>
      <c r="C2092" s="33">
        <v>79442888</v>
      </c>
      <c r="D2092" s="33" t="s">
        <v>989</v>
      </c>
      <c r="E2092" s="33" t="s">
        <v>43</v>
      </c>
      <c r="F2092" s="33" t="s">
        <v>62</v>
      </c>
      <c r="G2092" s="33" t="s">
        <v>49</v>
      </c>
      <c r="H2092" s="34">
        <v>60000000</v>
      </c>
      <c r="I2092" s="34">
        <v>0</v>
      </c>
      <c r="J2092" s="35">
        <f>VLOOKUP(C2092,[1]Hoja1!$C$4:$E$2840,3,0)</f>
        <v>45078.389745370368</v>
      </c>
      <c r="K2092" s="36" t="s">
        <v>45</v>
      </c>
      <c r="L2092" s="16" t="e">
        <f>VLOOKUP(C2092,ACTAS!$D:$L,9,FALSE)</f>
        <v>#N/A</v>
      </c>
    </row>
    <row r="2093" spans="1:12" s="37" customFormat="1" hidden="1">
      <c r="A2093" s="32">
        <v>472</v>
      </c>
      <c r="B2093" s="33" t="s">
        <v>990</v>
      </c>
      <c r="C2093" s="33">
        <v>75090720</v>
      </c>
      <c r="D2093" s="33" t="s">
        <v>991</v>
      </c>
      <c r="E2093" s="33" t="s">
        <v>43</v>
      </c>
      <c r="F2093" s="33" t="s">
        <v>59</v>
      </c>
      <c r="G2093" s="33" t="s">
        <v>44</v>
      </c>
      <c r="H2093" s="34">
        <v>49000000</v>
      </c>
      <c r="I2093" s="34">
        <v>0</v>
      </c>
      <c r="J2093" s="35">
        <f>VLOOKUP(C2093,[1]Hoja1!$C$4:$E$2840,3,0)</f>
        <v>45078.389768518522</v>
      </c>
      <c r="K2093" s="36" t="s">
        <v>45</v>
      </c>
      <c r="L2093" s="16" t="e">
        <f>VLOOKUP(C2093,ACTAS!$D:$L,9,FALSE)</f>
        <v>#N/A</v>
      </c>
    </row>
    <row r="2094" spans="1:12" s="37" customFormat="1" hidden="1">
      <c r="A2094" s="32">
        <v>473</v>
      </c>
      <c r="B2094" s="33" t="s">
        <v>992</v>
      </c>
      <c r="C2094" s="33">
        <v>79812221</v>
      </c>
      <c r="D2094" s="33" t="s">
        <v>993</v>
      </c>
      <c r="E2094" s="33" t="s">
        <v>43</v>
      </c>
      <c r="F2094" s="33" t="s">
        <v>62</v>
      </c>
      <c r="G2094" s="33" t="s">
        <v>994</v>
      </c>
      <c r="H2094" s="34">
        <v>8085000</v>
      </c>
      <c r="I2094" s="34">
        <v>0</v>
      </c>
      <c r="J2094" s="35">
        <f>VLOOKUP(C2094,[1]Hoja1!$C$4:$E$2840,3,0)</f>
        <v>45078.389907407407</v>
      </c>
      <c r="K2094" s="36" t="s">
        <v>45</v>
      </c>
      <c r="L2094" s="16" t="e">
        <f>VLOOKUP(C2094,ACTAS!$D:$L,9,FALSE)</f>
        <v>#N/A</v>
      </c>
    </row>
    <row r="2095" spans="1:12" s="37" customFormat="1" hidden="1">
      <c r="A2095" s="32">
        <v>474</v>
      </c>
      <c r="B2095" s="33" t="s">
        <v>995</v>
      </c>
      <c r="C2095" s="33">
        <v>4472899</v>
      </c>
      <c r="D2095" s="33" t="s">
        <v>996</v>
      </c>
      <c r="E2095" s="33" t="s">
        <v>43</v>
      </c>
      <c r="F2095" s="33" t="s">
        <v>38</v>
      </c>
      <c r="G2095" s="33" t="s">
        <v>53</v>
      </c>
      <c r="H2095" s="34">
        <v>6000000</v>
      </c>
      <c r="I2095" s="34">
        <v>3000000</v>
      </c>
      <c r="J2095" s="35">
        <f>VLOOKUP(C2095,[1]Hoja1!$C$4:$E$2840,3,0)</f>
        <v>45078.390462962961</v>
      </c>
      <c r="K2095" s="36" t="s">
        <v>54</v>
      </c>
      <c r="L2095" s="16" t="e">
        <f>VLOOKUP(C2095,ACTAS!$D:$L,9,FALSE)</f>
        <v>#N/A</v>
      </c>
    </row>
    <row r="2096" spans="1:12" s="37" customFormat="1" hidden="1">
      <c r="A2096" s="32">
        <v>475</v>
      </c>
      <c r="B2096" s="33" t="s">
        <v>997</v>
      </c>
      <c r="C2096" s="33">
        <v>1049614198</v>
      </c>
      <c r="D2096" s="33" t="s">
        <v>998</v>
      </c>
      <c r="E2096" s="33" t="s">
        <v>43</v>
      </c>
      <c r="F2096" s="33" t="s">
        <v>59</v>
      </c>
      <c r="G2096" s="33" t="s">
        <v>44</v>
      </c>
      <c r="H2096" s="34">
        <v>75000000</v>
      </c>
      <c r="I2096" s="34">
        <v>0</v>
      </c>
      <c r="J2096" s="35">
        <f>VLOOKUP(C2096,[1]Hoja1!$C$4:$E$2840,3,0)</f>
        <v>45078.390474537038</v>
      </c>
      <c r="K2096" s="36" t="s">
        <v>54</v>
      </c>
      <c r="L2096" s="16" t="e">
        <f>VLOOKUP(C2096,ACTAS!$D:$L,9,FALSE)</f>
        <v>#N/A</v>
      </c>
    </row>
    <row r="2097" spans="1:12" s="37" customFormat="1" hidden="1">
      <c r="A2097" s="32">
        <v>476</v>
      </c>
      <c r="B2097" s="33" t="s">
        <v>999</v>
      </c>
      <c r="C2097" s="33">
        <v>80372310</v>
      </c>
      <c r="D2097" s="33" t="s">
        <v>1000</v>
      </c>
      <c r="E2097" s="33" t="s">
        <v>43</v>
      </c>
      <c r="F2097" s="33" t="s">
        <v>59</v>
      </c>
      <c r="G2097" s="33" t="s">
        <v>44</v>
      </c>
      <c r="H2097" s="34">
        <v>49000000</v>
      </c>
      <c r="I2097" s="34">
        <v>0</v>
      </c>
      <c r="J2097" s="35">
        <f>VLOOKUP(C2097,[1]Hoja1!$C$4:$E$2840,3,0)</f>
        <v>45078.390868055554</v>
      </c>
      <c r="K2097" s="36" t="s">
        <v>45</v>
      </c>
      <c r="L2097" s="16" t="e">
        <f>VLOOKUP(C2097,ACTAS!$D:$L,9,FALSE)</f>
        <v>#N/A</v>
      </c>
    </row>
    <row r="2098" spans="1:12" s="37" customFormat="1" hidden="1">
      <c r="A2098" s="32">
        <v>477</v>
      </c>
      <c r="B2098" s="33" t="s">
        <v>1001</v>
      </c>
      <c r="C2098" s="33">
        <v>80834003</v>
      </c>
      <c r="D2098" s="33" t="s">
        <v>1002</v>
      </c>
      <c r="E2098" s="33" t="s">
        <v>43</v>
      </c>
      <c r="F2098" s="33" t="s">
        <v>38</v>
      </c>
      <c r="G2098" s="33" t="s">
        <v>44</v>
      </c>
      <c r="H2098" s="34">
        <v>69000000</v>
      </c>
      <c r="I2098" s="34">
        <v>69000000</v>
      </c>
      <c r="J2098" s="35">
        <f>VLOOKUP(C2098,[1]Hoja1!$C$4:$E$2840,3,0)</f>
        <v>45078.391018518516</v>
      </c>
      <c r="K2098" s="36" t="s">
        <v>54</v>
      </c>
      <c r="L2098" s="16" t="e">
        <f>VLOOKUP(C2098,ACTAS!$D:$L,9,FALSE)</f>
        <v>#N/A</v>
      </c>
    </row>
    <row r="2099" spans="1:12" s="37" customFormat="1" hidden="1">
      <c r="A2099" s="32">
        <v>478</v>
      </c>
      <c r="B2099" s="33" t="s">
        <v>1003</v>
      </c>
      <c r="C2099" s="33">
        <v>17337089</v>
      </c>
      <c r="D2099" s="33" t="s">
        <v>1004</v>
      </c>
      <c r="E2099" s="33" t="s">
        <v>43</v>
      </c>
      <c r="F2099" s="33" t="s">
        <v>59</v>
      </c>
      <c r="G2099" s="33" t="s">
        <v>44</v>
      </c>
      <c r="H2099" s="34">
        <v>50000000</v>
      </c>
      <c r="I2099" s="34">
        <v>0</v>
      </c>
      <c r="J2099" s="35">
        <f>VLOOKUP(C2099,[1]Hoja1!$C$4:$E$2840,3,0)</f>
        <v>45078.391296296293</v>
      </c>
      <c r="K2099" s="36" t="s">
        <v>45</v>
      </c>
      <c r="L2099" s="16">
        <f>VLOOKUP(C2099,ACTAS!$D:$L,9,FALSE)</f>
        <v>16</v>
      </c>
    </row>
    <row r="2100" spans="1:12" s="37" customFormat="1" hidden="1">
      <c r="A2100" s="32">
        <v>479</v>
      </c>
      <c r="B2100" s="33" t="s">
        <v>1005</v>
      </c>
      <c r="C2100" s="33">
        <v>4344575</v>
      </c>
      <c r="D2100" s="33" t="s">
        <v>1006</v>
      </c>
      <c r="E2100" s="33" t="s">
        <v>43</v>
      </c>
      <c r="F2100" s="33" t="s">
        <v>59</v>
      </c>
      <c r="G2100" s="33" t="s">
        <v>44</v>
      </c>
      <c r="H2100" s="34">
        <v>20000000</v>
      </c>
      <c r="I2100" s="34">
        <v>0</v>
      </c>
      <c r="J2100" s="35">
        <f>VLOOKUP(C2100,[1]Hoja1!$C$4:$E$2840,3,0)</f>
        <v>45078.391400462962</v>
      </c>
      <c r="K2100" s="36" t="s">
        <v>45</v>
      </c>
      <c r="L2100" s="16" t="e">
        <f>VLOOKUP(C2100,ACTAS!$D:$L,9,FALSE)</f>
        <v>#N/A</v>
      </c>
    </row>
    <row r="2101" spans="1:12" s="37" customFormat="1" hidden="1">
      <c r="A2101" s="32">
        <v>480</v>
      </c>
      <c r="B2101" s="33" t="s">
        <v>1007</v>
      </c>
      <c r="C2101" s="33">
        <v>15904411</v>
      </c>
      <c r="D2101" s="33" t="s">
        <v>1008</v>
      </c>
      <c r="E2101" s="33" t="s">
        <v>43</v>
      </c>
      <c r="F2101" s="33" t="s">
        <v>59</v>
      </c>
      <c r="G2101" s="33" t="s">
        <v>44</v>
      </c>
      <c r="H2101" s="34">
        <v>50000000</v>
      </c>
      <c r="I2101" s="34">
        <v>0</v>
      </c>
      <c r="J2101" s="35">
        <f>VLOOKUP(C2101,[1]Hoja1!$C$4:$E$2840,3,0)</f>
        <v>45078.391412037039</v>
      </c>
      <c r="K2101" s="36" t="s">
        <v>45</v>
      </c>
      <c r="L2101" s="16">
        <f>VLOOKUP(C2101,ACTAS!$D:$L,9,FALSE)</f>
        <v>16</v>
      </c>
    </row>
    <row r="2102" spans="1:12" s="37" customFormat="1" hidden="1">
      <c r="A2102" s="32">
        <v>481</v>
      </c>
      <c r="B2102" s="33" t="s">
        <v>1009</v>
      </c>
      <c r="C2102" s="33">
        <v>94377996</v>
      </c>
      <c r="D2102" s="33" t="s">
        <v>1010</v>
      </c>
      <c r="E2102" s="33" t="s">
        <v>43</v>
      </c>
      <c r="F2102" s="33" t="s">
        <v>59</v>
      </c>
      <c r="G2102" s="33" t="s">
        <v>44</v>
      </c>
      <c r="H2102" s="34">
        <v>48000000</v>
      </c>
      <c r="I2102" s="34">
        <v>0</v>
      </c>
      <c r="J2102" s="35">
        <f>VLOOKUP(C2102,[1]Hoja1!$C$4:$E$2840,3,0)</f>
        <v>45078.391736111109</v>
      </c>
      <c r="K2102" s="36" t="s">
        <v>45</v>
      </c>
      <c r="L2102" s="16" t="e">
        <f>VLOOKUP(C2102,ACTAS!$D:$L,9,FALSE)</f>
        <v>#N/A</v>
      </c>
    </row>
    <row r="2103" spans="1:12" s="37" customFormat="1" hidden="1">
      <c r="A2103" s="32">
        <v>482</v>
      </c>
      <c r="B2103" s="33" t="s">
        <v>1011</v>
      </c>
      <c r="C2103" s="33">
        <v>51895450</v>
      </c>
      <c r="D2103" s="33" t="s">
        <v>1012</v>
      </c>
      <c r="E2103" s="33" t="s">
        <v>43</v>
      </c>
      <c r="F2103" s="33" t="s">
        <v>52</v>
      </c>
      <c r="G2103" s="33" t="s">
        <v>44</v>
      </c>
      <c r="H2103" s="34">
        <v>80000000</v>
      </c>
      <c r="I2103" s="34">
        <v>0</v>
      </c>
      <c r="J2103" s="35">
        <f>VLOOKUP(C2103,[1]Hoja1!$C$4:$E$2840,3,0)</f>
        <v>45078.39329861111</v>
      </c>
      <c r="K2103" s="36" t="s">
        <v>45</v>
      </c>
      <c r="L2103" s="16" t="e">
        <f>VLOOKUP(C2103,ACTAS!$D:$L,9,FALSE)</f>
        <v>#N/A</v>
      </c>
    </row>
    <row r="2104" spans="1:12" s="37" customFormat="1" hidden="1">
      <c r="A2104" s="32">
        <v>483</v>
      </c>
      <c r="B2104" s="33" t="s">
        <v>1013</v>
      </c>
      <c r="C2104" s="33">
        <v>3220527</v>
      </c>
      <c r="D2104" s="33" t="s">
        <v>1014</v>
      </c>
      <c r="E2104" s="33" t="s">
        <v>43</v>
      </c>
      <c r="F2104" s="33" t="s">
        <v>59</v>
      </c>
      <c r="G2104" s="33" t="s">
        <v>44</v>
      </c>
      <c r="H2104" s="34">
        <v>70000000</v>
      </c>
      <c r="I2104" s="34">
        <v>0</v>
      </c>
      <c r="J2104" s="35">
        <f>VLOOKUP(C2104,[1]Hoja1!$C$4:$E$2840,3,0)</f>
        <v>45078.393622685187</v>
      </c>
      <c r="K2104" s="36" t="s">
        <v>45</v>
      </c>
      <c r="L2104" s="16" t="e">
        <f>VLOOKUP(C2104,ACTAS!$D:$L,9,FALSE)</f>
        <v>#N/A</v>
      </c>
    </row>
    <row r="2105" spans="1:12" s="37" customFormat="1" hidden="1">
      <c r="A2105" s="32">
        <v>484</v>
      </c>
      <c r="B2105" s="33" t="s">
        <v>1015</v>
      </c>
      <c r="C2105" s="33">
        <v>74260144</v>
      </c>
      <c r="D2105" s="33" t="s">
        <v>1016</v>
      </c>
      <c r="E2105" s="33" t="s">
        <v>43</v>
      </c>
      <c r="F2105" s="33" t="s">
        <v>38</v>
      </c>
      <c r="G2105" s="33" t="s">
        <v>44</v>
      </c>
      <c r="H2105" s="34">
        <v>36000000</v>
      </c>
      <c r="I2105" s="34">
        <v>0</v>
      </c>
      <c r="J2105" s="35">
        <f>VLOOKUP(C2105,[1]Hoja1!$C$4:$E$2840,3,0)</f>
        <v>45078.393877314818</v>
      </c>
      <c r="K2105" s="36" t="s">
        <v>45</v>
      </c>
      <c r="L2105" s="16" t="e">
        <f>VLOOKUP(C2105,ACTAS!$D:$L,9,FALSE)</f>
        <v>#N/A</v>
      </c>
    </row>
    <row r="2106" spans="1:12" s="37" customFormat="1" hidden="1">
      <c r="A2106" s="32">
        <v>485</v>
      </c>
      <c r="B2106" s="33" t="s">
        <v>1017</v>
      </c>
      <c r="C2106" s="33">
        <v>51878385</v>
      </c>
      <c r="D2106" s="33" t="s">
        <v>1018</v>
      </c>
      <c r="E2106" s="33" t="s">
        <v>43</v>
      </c>
      <c r="F2106" s="33" t="s">
        <v>48</v>
      </c>
      <c r="G2106" s="33" t="s">
        <v>44</v>
      </c>
      <c r="H2106" s="34">
        <v>60000000</v>
      </c>
      <c r="I2106" s="34">
        <v>0</v>
      </c>
      <c r="J2106" s="35">
        <f>VLOOKUP(C2106,[1]Hoja1!$C$4:$E$2840,3,0)</f>
        <v>45078.394074074073</v>
      </c>
      <c r="K2106" s="36" t="s">
        <v>84</v>
      </c>
      <c r="L2106" s="16" t="str">
        <f>VLOOKUP(C2106,ACTAS!$D:$L,9,FALSE)</f>
        <v>ACTA 3 MARZO 2024</v>
      </c>
    </row>
    <row r="2107" spans="1:12" s="37" customFormat="1" hidden="1">
      <c r="A2107" s="32">
        <v>486</v>
      </c>
      <c r="B2107" s="33" t="s">
        <v>1019</v>
      </c>
      <c r="C2107" s="33">
        <v>79842335</v>
      </c>
      <c r="D2107" s="33" t="s">
        <v>1020</v>
      </c>
      <c r="E2107" s="33" t="s">
        <v>43</v>
      </c>
      <c r="F2107" s="33" t="s">
        <v>38</v>
      </c>
      <c r="G2107" s="33" t="s">
        <v>44</v>
      </c>
      <c r="H2107" s="34">
        <v>58000000</v>
      </c>
      <c r="I2107" s="34">
        <v>0</v>
      </c>
      <c r="J2107" s="35">
        <f>VLOOKUP(C2107,[1]Hoja1!$C$4:$E$2840,3,0)</f>
        <v>45078.394282407404</v>
      </c>
      <c r="K2107" s="36" t="s">
        <v>45</v>
      </c>
      <c r="L2107" s="16">
        <f>VLOOKUP(C2107,ACTAS!$D:$L,9,FALSE)</f>
        <v>16</v>
      </c>
    </row>
    <row r="2108" spans="1:12" s="37" customFormat="1" hidden="1">
      <c r="A2108" s="32">
        <v>487</v>
      </c>
      <c r="B2108" s="33" t="s">
        <v>1021</v>
      </c>
      <c r="C2108" s="33">
        <v>65738826</v>
      </c>
      <c r="D2108" s="33" t="s">
        <v>1022</v>
      </c>
      <c r="E2108" s="33" t="s">
        <v>43</v>
      </c>
      <c r="F2108" s="33" t="s">
        <v>38</v>
      </c>
      <c r="G2108" s="33" t="s">
        <v>44</v>
      </c>
      <c r="H2108" s="34">
        <v>150000000</v>
      </c>
      <c r="I2108" s="34">
        <v>0</v>
      </c>
      <c r="J2108" s="35">
        <f>VLOOKUP(C2108,[1]Hoja1!$C$4:$E$2840,3,0)</f>
        <v>45078.394444444442</v>
      </c>
      <c r="K2108" s="36" t="s">
        <v>45</v>
      </c>
      <c r="L2108" s="16">
        <f>VLOOKUP(C2108,ACTAS!$D:$L,9,FALSE)</f>
        <v>16</v>
      </c>
    </row>
    <row r="2109" spans="1:12" s="37" customFormat="1" hidden="1">
      <c r="A2109" s="32">
        <v>488</v>
      </c>
      <c r="B2109" s="33" t="s">
        <v>1023</v>
      </c>
      <c r="C2109" s="33">
        <v>51782045</v>
      </c>
      <c r="D2109" s="33" t="s">
        <v>1024</v>
      </c>
      <c r="E2109" s="33" t="s">
        <v>43</v>
      </c>
      <c r="F2109" s="33" t="s">
        <v>38</v>
      </c>
      <c r="G2109" s="33" t="s">
        <v>44</v>
      </c>
      <c r="H2109" s="34">
        <v>70000000</v>
      </c>
      <c r="I2109" s="34">
        <v>0</v>
      </c>
      <c r="J2109" s="35">
        <f>VLOOKUP(C2109,[1]Hoja1!$C$4:$E$2840,3,0)</f>
        <v>45078.394652777781</v>
      </c>
      <c r="K2109" s="36" t="s">
        <v>84</v>
      </c>
      <c r="L2109" s="16" t="e">
        <f>VLOOKUP(C2109,ACTAS!$D:$L,9,FALSE)</f>
        <v>#N/A</v>
      </c>
    </row>
    <row r="2110" spans="1:12" s="37" customFormat="1" hidden="1">
      <c r="A2110" s="32">
        <v>489</v>
      </c>
      <c r="B2110" s="33" t="s">
        <v>1025</v>
      </c>
      <c r="C2110" s="33">
        <v>79365902</v>
      </c>
      <c r="D2110" s="33" t="s">
        <v>1026</v>
      </c>
      <c r="E2110" s="33" t="s">
        <v>43</v>
      </c>
      <c r="F2110" s="33" t="s">
        <v>59</v>
      </c>
      <c r="G2110" s="33" t="s">
        <v>44</v>
      </c>
      <c r="H2110" s="34">
        <v>23000000</v>
      </c>
      <c r="I2110" s="34">
        <v>0</v>
      </c>
      <c r="J2110" s="35">
        <f>VLOOKUP(C2110,[1]Hoja1!$C$4:$E$2840,3,0)</f>
        <v>45078.394675925927</v>
      </c>
      <c r="K2110" s="36" t="s">
        <v>45</v>
      </c>
      <c r="L2110" s="16">
        <f>VLOOKUP(C2110,ACTAS!$D:$L,9,FALSE)</f>
        <v>12</v>
      </c>
    </row>
    <row r="2111" spans="1:12" s="37" customFormat="1" ht="24" hidden="1">
      <c r="A2111" s="32">
        <v>490</v>
      </c>
      <c r="B2111" s="33" t="s">
        <v>1027</v>
      </c>
      <c r="C2111" s="33">
        <v>80377206</v>
      </c>
      <c r="D2111" s="33" t="s">
        <v>1028</v>
      </c>
      <c r="E2111" s="33" t="s">
        <v>43</v>
      </c>
      <c r="F2111" s="33" t="s">
        <v>52</v>
      </c>
      <c r="G2111" s="33" t="s">
        <v>49</v>
      </c>
      <c r="H2111" s="34">
        <v>35000000</v>
      </c>
      <c r="I2111" s="34">
        <v>0</v>
      </c>
      <c r="J2111" s="35">
        <f>VLOOKUP(C2111,[1]Hoja1!$C$4:$E$2840,3,0)</f>
        <v>45078.395370370374</v>
      </c>
      <c r="K2111" s="36" t="s">
        <v>54</v>
      </c>
      <c r="L2111" s="16" t="e">
        <f>VLOOKUP(C2111,ACTAS!$D:$L,9,FALSE)</f>
        <v>#N/A</v>
      </c>
    </row>
    <row r="2112" spans="1:12" s="37" customFormat="1" hidden="1">
      <c r="A2112" s="32">
        <v>491</v>
      </c>
      <c r="B2112" s="33" t="s">
        <v>1029</v>
      </c>
      <c r="C2112" s="33">
        <v>16072208</v>
      </c>
      <c r="D2112" s="33" t="s">
        <v>1030</v>
      </c>
      <c r="E2112" s="33" t="s">
        <v>43</v>
      </c>
      <c r="F2112" s="33" t="s">
        <v>48</v>
      </c>
      <c r="G2112" s="33" t="s">
        <v>44</v>
      </c>
      <c r="H2112" s="34">
        <v>30000000</v>
      </c>
      <c r="I2112" s="34">
        <v>0</v>
      </c>
      <c r="J2112" s="35">
        <f>VLOOKUP(C2112,[1]Hoja1!$C$4:$E$2840,3,0)</f>
        <v>45078.395555555559</v>
      </c>
      <c r="K2112" s="36" t="s">
        <v>54</v>
      </c>
      <c r="L2112" s="16" t="e">
        <f>VLOOKUP(C2112,ACTAS!$D:$L,9,FALSE)</f>
        <v>#N/A</v>
      </c>
    </row>
    <row r="2113" spans="1:12" s="37" customFormat="1" hidden="1">
      <c r="A2113" s="32">
        <v>492</v>
      </c>
      <c r="B2113" s="33" t="s">
        <v>1031</v>
      </c>
      <c r="C2113" s="33">
        <v>1014251409</v>
      </c>
      <c r="D2113" s="33" t="s">
        <v>1032</v>
      </c>
      <c r="E2113" s="33" t="s">
        <v>43</v>
      </c>
      <c r="F2113" s="33" t="s">
        <v>52</v>
      </c>
      <c r="G2113" s="33" t="s">
        <v>44</v>
      </c>
      <c r="H2113" s="34">
        <v>70000000</v>
      </c>
      <c r="I2113" s="34">
        <v>0</v>
      </c>
      <c r="J2113" s="35">
        <f>VLOOKUP(C2113,[1]Hoja1!$C$4:$E$2840,3,0)</f>
        <v>45078.396145833336</v>
      </c>
      <c r="K2113" s="36" t="s">
        <v>54</v>
      </c>
      <c r="L2113" s="16">
        <f>VLOOKUP(C2113,ACTAS!$D:$L,9,FALSE)</f>
        <v>12</v>
      </c>
    </row>
    <row r="2114" spans="1:12" s="37" customFormat="1" hidden="1">
      <c r="A2114" s="32">
        <v>493</v>
      </c>
      <c r="B2114" s="33" t="s">
        <v>1033</v>
      </c>
      <c r="C2114" s="33">
        <v>1130666269</v>
      </c>
      <c r="D2114" s="33" t="s">
        <v>1034</v>
      </c>
      <c r="E2114" s="33" t="s">
        <v>43</v>
      </c>
      <c r="F2114" s="33" t="s">
        <v>52</v>
      </c>
      <c r="G2114" s="33" t="s">
        <v>53</v>
      </c>
      <c r="H2114" s="34">
        <v>10000000</v>
      </c>
      <c r="I2114" s="34">
        <v>10000000</v>
      </c>
      <c r="J2114" s="35">
        <f>VLOOKUP(C2114,[1]Hoja1!$C$4:$E$2840,3,0)</f>
        <v>45078.397164351853</v>
      </c>
      <c r="K2114" s="36" t="s">
        <v>54</v>
      </c>
      <c r="L2114" s="16" t="e">
        <f>VLOOKUP(C2114,ACTAS!$D:$L,9,FALSE)</f>
        <v>#N/A</v>
      </c>
    </row>
    <row r="2115" spans="1:12" s="37" customFormat="1" hidden="1">
      <c r="A2115" s="32">
        <v>494</v>
      </c>
      <c r="B2115" s="33" t="s">
        <v>1035</v>
      </c>
      <c r="C2115" s="33">
        <v>52267068</v>
      </c>
      <c r="D2115" s="33" t="s">
        <v>1036</v>
      </c>
      <c r="E2115" s="33" t="s">
        <v>43</v>
      </c>
      <c r="F2115" s="33" t="s">
        <v>38</v>
      </c>
      <c r="G2115" s="33" t="s">
        <v>44</v>
      </c>
      <c r="H2115" s="34">
        <v>83000000</v>
      </c>
      <c r="I2115" s="34">
        <v>83000000</v>
      </c>
      <c r="J2115" s="35">
        <f>VLOOKUP(C2115,[1]Hoja1!$C$4:$E$2840,3,0)</f>
        <v>45078.398043981484</v>
      </c>
      <c r="K2115" s="36" t="s">
        <v>45</v>
      </c>
      <c r="L2115" s="16" t="e">
        <f>VLOOKUP(C2115,ACTAS!$D:$L,9,FALSE)</f>
        <v>#N/A</v>
      </c>
    </row>
    <row r="2116" spans="1:12" s="37" customFormat="1" hidden="1">
      <c r="A2116" s="32">
        <v>495</v>
      </c>
      <c r="B2116" s="33" t="s">
        <v>1037</v>
      </c>
      <c r="C2116" s="33">
        <v>51716996</v>
      </c>
      <c r="D2116" s="33" t="s">
        <v>1038</v>
      </c>
      <c r="E2116" s="33" t="s">
        <v>43</v>
      </c>
      <c r="F2116" s="33" t="s">
        <v>38</v>
      </c>
      <c r="G2116" s="33" t="s">
        <v>44</v>
      </c>
      <c r="H2116" s="34">
        <v>50000000</v>
      </c>
      <c r="I2116" s="34">
        <v>0</v>
      </c>
      <c r="J2116" s="35">
        <f>VLOOKUP(C2116,[1]Hoja1!$C$4:$E$2840,3,0)</f>
        <v>45078.398634259262</v>
      </c>
      <c r="K2116" s="36" t="s">
        <v>45</v>
      </c>
      <c r="L2116" s="16" t="e">
        <f>VLOOKUP(C2116,ACTAS!$D:$L,9,FALSE)</f>
        <v>#N/A</v>
      </c>
    </row>
    <row r="2117" spans="1:12" s="37" customFormat="1" hidden="1">
      <c r="A2117" s="32">
        <v>496</v>
      </c>
      <c r="B2117" s="33" t="s">
        <v>1039</v>
      </c>
      <c r="C2117" s="33">
        <v>14136862</v>
      </c>
      <c r="D2117" s="33" t="s">
        <v>1040</v>
      </c>
      <c r="E2117" s="33" t="s">
        <v>43</v>
      </c>
      <c r="F2117" s="33" t="s">
        <v>38</v>
      </c>
      <c r="G2117" s="33" t="s">
        <v>44</v>
      </c>
      <c r="H2117" s="34">
        <v>30000000</v>
      </c>
      <c r="I2117" s="34">
        <v>0</v>
      </c>
      <c r="J2117" s="35">
        <f>VLOOKUP(C2117,[1]Hoja1!$C$4:$E$2840,3,0)</f>
        <v>45078.399155092593</v>
      </c>
      <c r="K2117" s="36" t="s">
        <v>54</v>
      </c>
      <c r="L2117" s="16" t="e">
        <f>VLOOKUP(C2117,ACTAS!$D:$L,9,FALSE)</f>
        <v>#N/A</v>
      </c>
    </row>
    <row r="2118" spans="1:12" s="37" customFormat="1" hidden="1">
      <c r="A2118" s="32">
        <v>497</v>
      </c>
      <c r="B2118" s="33" t="s">
        <v>1041</v>
      </c>
      <c r="C2118" s="33">
        <v>63357346</v>
      </c>
      <c r="D2118" s="33" t="s">
        <v>1042</v>
      </c>
      <c r="E2118" s="33" t="s">
        <v>43</v>
      </c>
      <c r="F2118" s="33" t="s">
        <v>38</v>
      </c>
      <c r="G2118" s="33" t="s">
        <v>44</v>
      </c>
      <c r="H2118" s="34">
        <v>130000000</v>
      </c>
      <c r="I2118" s="34">
        <v>0</v>
      </c>
      <c r="J2118" s="35">
        <f>VLOOKUP(C2118,[1]Hoja1!$C$4:$E$2840,3,0)</f>
        <v>45078.399953703702</v>
      </c>
      <c r="K2118" s="36" t="s">
        <v>45</v>
      </c>
      <c r="L2118" s="16" t="e">
        <f>VLOOKUP(C2118,ACTAS!$D:$L,9,FALSE)</f>
        <v>#N/A</v>
      </c>
    </row>
    <row r="2119" spans="1:12" s="37" customFormat="1" ht="24" hidden="1">
      <c r="A2119" s="32">
        <v>498</v>
      </c>
      <c r="B2119" s="33" t="s">
        <v>1043</v>
      </c>
      <c r="C2119" s="33">
        <v>72282046</v>
      </c>
      <c r="D2119" s="33" t="s">
        <v>1044</v>
      </c>
      <c r="E2119" s="33" t="s">
        <v>43</v>
      </c>
      <c r="F2119" s="33" t="s">
        <v>38</v>
      </c>
      <c r="G2119" s="33" t="s">
        <v>106</v>
      </c>
      <c r="H2119" s="34">
        <v>10000000</v>
      </c>
      <c r="I2119" s="34">
        <v>0</v>
      </c>
      <c r="J2119" s="35">
        <f>VLOOKUP(C2119,[1]Hoja1!$C$4:$E$2840,3,0)</f>
        <v>45078.40048611111</v>
      </c>
      <c r="K2119" s="36" t="s">
        <v>54</v>
      </c>
      <c r="L2119" s="16" t="e">
        <f>VLOOKUP(C2119,ACTAS!$D:$L,9,FALSE)</f>
        <v>#N/A</v>
      </c>
    </row>
    <row r="2120" spans="1:12" s="37" customFormat="1" hidden="1">
      <c r="A2120" s="32">
        <v>499</v>
      </c>
      <c r="B2120" s="33" t="s">
        <v>1045</v>
      </c>
      <c r="C2120" s="33">
        <v>80170225</v>
      </c>
      <c r="D2120" s="33" t="s">
        <v>1046</v>
      </c>
      <c r="E2120" s="33" t="s">
        <v>43</v>
      </c>
      <c r="F2120" s="33" t="s">
        <v>48</v>
      </c>
      <c r="G2120" s="33" t="s">
        <v>44</v>
      </c>
      <c r="H2120" s="34">
        <v>60000000</v>
      </c>
      <c r="I2120" s="34">
        <v>0</v>
      </c>
      <c r="J2120" s="35">
        <f>VLOOKUP(C2120,[1]Hoja1!$C$4:$E$2840,3,0)</f>
        <v>45078.40115740741</v>
      </c>
      <c r="K2120" s="36" t="s">
        <v>54</v>
      </c>
      <c r="L2120" s="16" t="e">
        <f>VLOOKUP(C2120,ACTAS!$D:$L,9,FALSE)</f>
        <v>#N/A</v>
      </c>
    </row>
    <row r="2121" spans="1:12" s="37" customFormat="1" hidden="1">
      <c r="A2121" s="32">
        <v>500</v>
      </c>
      <c r="B2121" s="33" t="s">
        <v>1047</v>
      </c>
      <c r="C2121" s="33">
        <v>65759175</v>
      </c>
      <c r="D2121" s="33" t="s">
        <v>1048</v>
      </c>
      <c r="E2121" s="33" t="s">
        <v>43</v>
      </c>
      <c r="F2121" s="33" t="s">
        <v>38</v>
      </c>
      <c r="G2121" s="33" t="s">
        <v>44</v>
      </c>
      <c r="H2121" s="34">
        <v>25000000</v>
      </c>
      <c r="I2121" s="34">
        <v>0</v>
      </c>
      <c r="J2121" s="35">
        <f>VLOOKUP(C2121,[1]Hoja1!$C$4:$E$2840,3,0)</f>
        <v>45078.402337962965</v>
      </c>
      <c r="K2121" s="36" t="s">
        <v>45</v>
      </c>
      <c r="L2121" s="16" t="e">
        <f>VLOOKUP(C2121,ACTAS!$D:$L,9,FALSE)</f>
        <v>#N/A</v>
      </c>
    </row>
    <row r="2122" spans="1:12" s="37" customFormat="1" hidden="1">
      <c r="A2122" s="32">
        <v>501</v>
      </c>
      <c r="B2122" s="33" t="s">
        <v>1049</v>
      </c>
      <c r="C2122" s="33">
        <v>79999999</v>
      </c>
      <c r="D2122" s="33" t="s">
        <v>1050</v>
      </c>
      <c r="E2122" s="33" t="s">
        <v>43</v>
      </c>
      <c r="F2122" s="33" t="s">
        <v>38</v>
      </c>
      <c r="G2122" s="33" t="s">
        <v>53</v>
      </c>
      <c r="H2122" s="34">
        <v>5500000</v>
      </c>
      <c r="I2122" s="34">
        <v>5500000</v>
      </c>
      <c r="J2122" s="35">
        <f>VLOOKUP(C2122,[1]Hoja1!$C$4:$E$2840,3,0)</f>
        <v>45078.403958333336</v>
      </c>
      <c r="K2122" s="36" t="s">
        <v>54</v>
      </c>
      <c r="L2122" s="16">
        <f>VLOOKUP(C2122,ACTAS!$D:$L,9,FALSE)</f>
        <v>16</v>
      </c>
    </row>
    <row r="2123" spans="1:12" s="37" customFormat="1" hidden="1">
      <c r="A2123" s="32">
        <v>502</v>
      </c>
      <c r="B2123" s="33" t="s">
        <v>1051</v>
      </c>
      <c r="C2123" s="33">
        <v>4298180</v>
      </c>
      <c r="D2123" s="33" t="s">
        <v>1052</v>
      </c>
      <c r="E2123" s="33" t="s">
        <v>43</v>
      </c>
      <c r="F2123" s="33" t="s">
        <v>59</v>
      </c>
      <c r="G2123" s="33" t="s">
        <v>44</v>
      </c>
      <c r="H2123" s="34">
        <v>11000000</v>
      </c>
      <c r="I2123" s="34">
        <v>11000000</v>
      </c>
      <c r="J2123" s="35">
        <f>VLOOKUP(C2123,[1]Hoja1!$C$4:$E$2840,3,0)</f>
        <v>45078.406331018516</v>
      </c>
      <c r="K2123" s="36" t="s">
        <v>54</v>
      </c>
      <c r="L2123" s="16">
        <f>VLOOKUP(C2123,ACTAS!$D:$L,9,FALSE)</f>
        <v>12</v>
      </c>
    </row>
    <row r="2124" spans="1:12" s="37" customFormat="1" hidden="1">
      <c r="A2124" s="32">
        <v>503</v>
      </c>
      <c r="B2124" s="33" t="s">
        <v>1053</v>
      </c>
      <c r="C2124" s="33">
        <v>93138416</v>
      </c>
      <c r="D2124" s="33" t="s">
        <v>1054</v>
      </c>
      <c r="E2124" s="33" t="s">
        <v>43</v>
      </c>
      <c r="F2124" s="33" t="s">
        <v>59</v>
      </c>
      <c r="G2124" s="33" t="s">
        <v>44</v>
      </c>
      <c r="H2124" s="34">
        <v>46000000</v>
      </c>
      <c r="I2124" s="34">
        <v>0</v>
      </c>
      <c r="J2124" s="35">
        <f>VLOOKUP(C2124,[1]Hoja1!$C$4:$E$2840,3,0)</f>
        <v>45078.406921296293</v>
      </c>
      <c r="K2124" s="36" t="s">
        <v>54</v>
      </c>
      <c r="L2124" s="16" t="e">
        <f>VLOOKUP(C2124,ACTAS!$D:$L,9,FALSE)</f>
        <v>#N/A</v>
      </c>
    </row>
    <row r="2125" spans="1:12" s="37" customFormat="1" hidden="1">
      <c r="A2125" s="32">
        <v>504</v>
      </c>
      <c r="B2125" s="33" t="s">
        <v>1055</v>
      </c>
      <c r="C2125" s="33">
        <v>26559210</v>
      </c>
      <c r="D2125" s="33" t="s">
        <v>1056</v>
      </c>
      <c r="E2125" s="33" t="s">
        <v>43</v>
      </c>
      <c r="F2125" s="33" t="s">
        <v>38</v>
      </c>
      <c r="G2125" s="33" t="s">
        <v>44</v>
      </c>
      <c r="H2125" s="34">
        <v>20000000</v>
      </c>
      <c r="I2125" s="34">
        <v>0</v>
      </c>
      <c r="J2125" s="35">
        <f>VLOOKUP(C2125,[1]Hoja1!$C$4:$E$2840,3,0)</f>
        <v>45078.40693287037</v>
      </c>
      <c r="K2125" s="36" t="s">
        <v>45</v>
      </c>
      <c r="L2125" s="16" t="e">
        <f>VLOOKUP(C2125,ACTAS!$D:$L,9,FALSE)</f>
        <v>#N/A</v>
      </c>
    </row>
    <row r="2126" spans="1:12" s="37" customFormat="1" hidden="1">
      <c r="A2126" s="32">
        <v>505</v>
      </c>
      <c r="B2126" s="33" t="s">
        <v>1057</v>
      </c>
      <c r="C2126" s="33">
        <v>80751137</v>
      </c>
      <c r="D2126" s="33" t="s">
        <v>1058</v>
      </c>
      <c r="E2126" s="33" t="s">
        <v>43</v>
      </c>
      <c r="F2126" s="33" t="s">
        <v>38</v>
      </c>
      <c r="G2126" s="33" t="s">
        <v>44</v>
      </c>
      <c r="H2126" s="34">
        <v>90000000</v>
      </c>
      <c r="I2126" s="34">
        <v>0</v>
      </c>
      <c r="J2126" s="35">
        <f>VLOOKUP(C2126,[1]Hoja1!$C$4:$E$2840,3,0)</f>
        <v>45078.407337962963</v>
      </c>
      <c r="K2126" s="36" t="s">
        <v>54</v>
      </c>
      <c r="L2126" s="16" t="e">
        <f>VLOOKUP(C2126,ACTAS!$D:$L,9,FALSE)</f>
        <v>#N/A</v>
      </c>
    </row>
    <row r="2127" spans="1:12" s="37" customFormat="1" hidden="1">
      <c r="A2127" s="32">
        <v>506</v>
      </c>
      <c r="B2127" s="33" t="s">
        <v>1059</v>
      </c>
      <c r="C2127" s="33">
        <v>52115200</v>
      </c>
      <c r="D2127" s="33" t="s">
        <v>1060</v>
      </c>
      <c r="E2127" s="33" t="s">
        <v>43</v>
      </c>
      <c r="F2127" s="33" t="s">
        <v>59</v>
      </c>
      <c r="G2127" s="33" t="s">
        <v>44</v>
      </c>
      <c r="H2127" s="34">
        <v>150000000</v>
      </c>
      <c r="I2127" s="34">
        <v>0</v>
      </c>
      <c r="J2127" s="35">
        <f>VLOOKUP(C2127,[1]Hoja1!$C$4:$E$2840,3,0)</f>
        <v>45078.407754629632</v>
      </c>
      <c r="K2127" s="36" t="s">
        <v>45</v>
      </c>
      <c r="L2127" s="16" t="e">
        <f>VLOOKUP(C2127,ACTAS!$D:$L,9,FALSE)</f>
        <v>#N/A</v>
      </c>
    </row>
    <row r="2128" spans="1:12" s="37" customFormat="1" hidden="1">
      <c r="A2128" s="32">
        <v>507</v>
      </c>
      <c r="B2128" s="33" t="s">
        <v>1061</v>
      </c>
      <c r="C2128" s="33">
        <v>79063350</v>
      </c>
      <c r="D2128" s="33" t="s">
        <v>1062</v>
      </c>
      <c r="E2128" s="33" t="s">
        <v>43</v>
      </c>
      <c r="F2128" s="33" t="s">
        <v>52</v>
      </c>
      <c r="G2128" s="33" t="s">
        <v>44</v>
      </c>
      <c r="H2128" s="34">
        <v>76000000</v>
      </c>
      <c r="I2128" s="34">
        <v>0</v>
      </c>
      <c r="J2128" s="35">
        <f>VLOOKUP(C2128,[1]Hoja1!$C$4:$E$2840,3,0)</f>
        <v>45078.408090277779</v>
      </c>
      <c r="K2128" s="36" t="s">
        <v>45</v>
      </c>
      <c r="L2128" s="16" t="e">
        <f>VLOOKUP(C2128,ACTAS!$D:$L,9,FALSE)</f>
        <v>#N/A</v>
      </c>
    </row>
    <row r="2129" spans="1:12" s="37" customFormat="1" hidden="1">
      <c r="A2129" s="32">
        <v>508</v>
      </c>
      <c r="B2129" s="33" t="s">
        <v>1063</v>
      </c>
      <c r="C2129" s="33">
        <v>80845762</v>
      </c>
      <c r="D2129" s="33" t="s">
        <v>1064</v>
      </c>
      <c r="E2129" s="33" t="s">
        <v>43</v>
      </c>
      <c r="F2129" s="33" t="s">
        <v>59</v>
      </c>
      <c r="G2129" s="33" t="s">
        <v>44</v>
      </c>
      <c r="H2129" s="34">
        <v>40000000</v>
      </c>
      <c r="I2129" s="34">
        <v>40000000</v>
      </c>
      <c r="J2129" s="35">
        <f>VLOOKUP(C2129,[1]Hoja1!$C$4:$E$2840,3,0)</f>
        <v>45078.40896990741</v>
      </c>
      <c r="K2129" s="36" t="s">
        <v>54</v>
      </c>
      <c r="L2129" s="16" t="str">
        <f>VLOOKUP(C2129,ACTAS!$D:$L,9,FALSE)</f>
        <v>ACTA 3 MARZO 2024</v>
      </c>
    </row>
    <row r="2130" spans="1:12" s="37" customFormat="1" hidden="1">
      <c r="A2130" s="32">
        <v>509</v>
      </c>
      <c r="B2130" s="33" t="s">
        <v>1065</v>
      </c>
      <c r="C2130" s="33">
        <v>91524682</v>
      </c>
      <c r="D2130" s="33" t="s">
        <v>1066</v>
      </c>
      <c r="E2130" s="33" t="s">
        <v>43</v>
      </c>
      <c r="F2130" s="33" t="s">
        <v>59</v>
      </c>
      <c r="G2130" s="33" t="s">
        <v>44</v>
      </c>
      <c r="H2130" s="34">
        <v>51000000</v>
      </c>
      <c r="I2130" s="34">
        <v>0</v>
      </c>
      <c r="J2130" s="35">
        <f>VLOOKUP(C2130,[1]Hoja1!$C$4:$E$2840,3,0)</f>
        <v>45078.409317129626</v>
      </c>
      <c r="K2130" s="36" t="s">
        <v>45</v>
      </c>
      <c r="L2130" s="16" t="e">
        <f>VLOOKUP(C2130,ACTAS!$D:$L,9,FALSE)</f>
        <v>#N/A</v>
      </c>
    </row>
    <row r="2131" spans="1:12" s="37" customFormat="1" hidden="1">
      <c r="A2131" s="32">
        <v>510</v>
      </c>
      <c r="B2131" s="33" t="s">
        <v>1067</v>
      </c>
      <c r="C2131" s="33">
        <v>15920543</v>
      </c>
      <c r="D2131" s="33" t="s">
        <v>1068</v>
      </c>
      <c r="E2131" s="33" t="s">
        <v>43</v>
      </c>
      <c r="F2131" s="33" t="s">
        <v>52</v>
      </c>
      <c r="G2131" s="33" t="s">
        <v>44</v>
      </c>
      <c r="H2131" s="34">
        <v>90000000</v>
      </c>
      <c r="I2131" s="34">
        <v>0</v>
      </c>
      <c r="J2131" s="35">
        <f>VLOOKUP(C2131,[1]Hoja1!$C$4:$E$2840,3,0)</f>
        <v>45078.40934027778</v>
      </c>
      <c r="K2131" s="36" t="s">
        <v>45</v>
      </c>
      <c r="L2131" s="16">
        <f>VLOOKUP(C2131,ACTAS!$D:$L,9,FALSE)</f>
        <v>16</v>
      </c>
    </row>
    <row r="2132" spans="1:12" s="37" customFormat="1" hidden="1">
      <c r="A2132" s="32">
        <v>511</v>
      </c>
      <c r="B2132" s="33" t="s">
        <v>1069</v>
      </c>
      <c r="C2132" s="33">
        <v>1080933265</v>
      </c>
      <c r="D2132" s="33" t="s">
        <v>1070</v>
      </c>
      <c r="E2132" s="33" t="s">
        <v>43</v>
      </c>
      <c r="F2132" s="33" t="s">
        <v>38</v>
      </c>
      <c r="G2132" s="33" t="s">
        <v>44</v>
      </c>
      <c r="H2132" s="34">
        <v>30000000</v>
      </c>
      <c r="I2132" s="34">
        <v>30000000</v>
      </c>
      <c r="J2132" s="35">
        <f>VLOOKUP(C2132,[1]Hoja1!$C$4:$E$2840,3,0)</f>
        <v>45078.409363425926</v>
      </c>
      <c r="K2132" s="36" t="s">
        <v>54</v>
      </c>
      <c r="L2132" s="16" t="e">
        <f>VLOOKUP(C2132,ACTAS!$D:$L,9,FALSE)</f>
        <v>#N/A</v>
      </c>
    </row>
    <row r="2133" spans="1:12" s="37" customFormat="1" hidden="1">
      <c r="A2133" s="32">
        <v>512</v>
      </c>
      <c r="B2133" s="33" t="s">
        <v>1071</v>
      </c>
      <c r="C2133" s="33">
        <v>12751205</v>
      </c>
      <c r="D2133" s="33" t="s">
        <v>1072</v>
      </c>
      <c r="E2133" s="33" t="s">
        <v>43</v>
      </c>
      <c r="F2133" s="33" t="s">
        <v>59</v>
      </c>
      <c r="G2133" s="33" t="s">
        <v>44</v>
      </c>
      <c r="H2133" s="34">
        <v>80000000</v>
      </c>
      <c r="I2133" s="34">
        <v>80000000</v>
      </c>
      <c r="J2133" s="35">
        <f>VLOOKUP(C2133,[1]Hoja1!$C$4:$E$2840,3,0)</f>
        <v>45078.409942129627</v>
      </c>
      <c r="K2133" s="36" t="s">
        <v>54</v>
      </c>
      <c r="L2133" s="16">
        <f>VLOOKUP(C2133,ACTAS!$D:$L,9,FALSE)</f>
        <v>16</v>
      </c>
    </row>
    <row r="2134" spans="1:12" s="37" customFormat="1" hidden="1">
      <c r="A2134" s="32">
        <v>513</v>
      </c>
      <c r="B2134" s="33" t="s">
        <v>1073</v>
      </c>
      <c r="C2134" s="33">
        <v>40010451</v>
      </c>
      <c r="D2134" s="33" t="s">
        <v>1074</v>
      </c>
      <c r="E2134" s="33" t="s">
        <v>43</v>
      </c>
      <c r="F2134" s="33" t="s">
        <v>38</v>
      </c>
      <c r="G2134" s="33" t="s">
        <v>44</v>
      </c>
      <c r="H2134" s="34">
        <v>50000000</v>
      </c>
      <c r="I2134" s="34">
        <v>0</v>
      </c>
      <c r="J2134" s="35">
        <f>VLOOKUP(C2134,[1]Hoja1!$C$4:$E$2840,3,0)</f>
        <v>45078.410370370373</v>
      </c>
      <c r="K2134" s="36" t="s">
        <v>84</v>
      </c>
      <c r="L2134" s="16" t="str">
        <f>VLOOKUP(C2134,ACTAS!$D:$L,9,FALSE)</f>
        <v>ACTA 1 FEBRERO 2024</v>
      </c>
    </row>
    <row r="2135" spans="1:12" s="37" customFormat="1" hidden="1">
      <c r="A2135" s="32">
        <v>514</v>
      </c>
      <c r="B2135" s="33" t="s">
        <v>1075</v>
      </c>
      <c r="C2135" s="33">
        <v>94469379</v>
      </c>
      <c r="D2135" s="33" t="s">
        <v>1076</v>
      </c>
      <c r="E2135" s="33" t="s">
        <v>43</v>
      </c>
      <c r="F2135" s="33" t="s">
        <v>59</v>
      </c>
      <c r="G2135" s="33" t="s">
        <v>44</v>
      </c>
      <c r="H2135" s="34">
        <v>60000000</v>
      </c>
      <c r="I2135" s="34">
        <v>0</v>
      </c>
      <c r="J2135" s="35">
        <f>VLOOKUP(C2135,[1]Hoja1!$C$4:$E$2840,3,0)</f>
        <v>45078.410555555558</v>
      </c>
      <c r="K2135" s="36" t="s">
        <v>54</v>
      </c>
      <c r="L2135" s="16" t="e">
        <f>VLOOKUP(C2135,ACTAS!$D:$L,9,FALSE)</f>
        <v>#N/A</v>
      </c>
    </row>
    <row r="2136" spans="1:12" s="37" customFormat="1" ht="24" hidden="1">
      <c r="A2136" s="32">
        <v>515</v>
      </c>
      <c r="B2136" s="33" t="s">
        <v>1077</v>
      </c>
      <c r="C2136" s="33">
        <v>10698758</v>
      </c>
      <c r="D2136" s="33" t="s">
        <v>1078</v>
      </c>
      <c r="E2136" s="33" t="s">
        <v>43</v>
      </c>
      <c r="F2136" s="33" t="s">
        <v>59</v>
      </c>
      <c r="G2136" s="33" t="s">
        <v>49</v>
      </c>
      <c r="H2136" s="34">
        <v>55000000</v>
      </c>
      <c r="I2136" s="34">
        <v>0</v>
      </c>
      <c r="J2136" s="35">
        <f>VLOOKUP(C2136,[1]Hoja1!$C$4:$E$2840,3,0)</f>
        <v>45078.410578703704</v>
      </c>
      <c r="K2136" s="36" t="s">
        <v>54</v>
      </c>
      <c r="L2136" s="16" t="e">
        <f>VLOOKUP(C2136,ACTAS!$D:$L,9,FALSE)</f>
        <v>#N/A</v>
      </c>
    </row>
    <row r="2137" spans="1:12" s="37" customFormat="1" ht="24" hidden="1">
      <c r="A2137" s="32">
        <v>516</v>
      </c>
      <c r="B2137" s="33" t="s">
        <v>1079</v>
      </c>
      <c r="C2137" s="33">
        <v>1033740567</v>
      </c>
      <c r="D2137" s="33" t="s">
        <v>1080</v>
      </c>
      <c r="E2137" s="33" t="s">
        <v>43</v>
      </c>
      <c r="F2137" s="33" t="s">
        <v>38</v>
      </c>
      <c r="G2137" s="33" t="s">
        <v>53</v>
      </c>
      <c r="H2137" s="34">
        <v>8000000</v>
      </c>
      <c r="I2137" s="34">
        <v>2000000</v>
      </c>
      <c r="J2137" s="35">
        <f>VLOOKUP(C2137,[1]Hoja1!$C$4:$E$2840,3,0)</f>
        <v>45078.41065972222</v>
      </c>
      <c r="K2137" s="36" t="s">
        <v>54</v>
      </c>
      <c r="L2137" s="16" t="e">
        <f>VLOOKUP(C2137,ACTAS!$D:$L,9,FALSE)</f>
        <v>#N/A</v>
      </c>
    </row>
    <row r="2138" spans="1:12" s="37" customFormat="1" hidden="1">
      <c r="A2138" s="32">
        <v>517</v>
      </c>
      <c r="B2138" s="33" t="s">
        <v>1081</v>
      </c>
      <c r="C2138" s="33">
        <v>52159804</v>
      </c>
      <c r="D2138" s="33" t="s">
        <v>1082</v>
      </c>
      <c r="E2138" s="33" t="s">
        <v>43</v>
      </c>
      <c r="F2138" s="33" t="s">
        <v>38</v>
      </c>
      <c r="G2138" s="33" t="s">
        <v>44</v>
      </c>
      <c r="H2138" s="34">
        <v>33000000</v>
      </c>
      <c r="I2138" s="34">
        <v>0</v>
      </c>
      <c r="J2138" s="35">
        <f>VLOOKUP(C2138,[1]Hoja1!$C$4:$E$2840,3,0)</f>
        <v>45078.411041666666</v>
      </c>
      <c r="K2138" s="36" t="s">
        <v>45</v>
      </c>
      <c r="L2138" s="16" t="e">
        <f>VLOOKUP(C2138,ACTAS!$D:$L,9,FALSE)</f>
        <v>#N/A</v>
      </c>
    </row>
    <row r="2139" spans="1:12" s="37" customFormat="1" hidden="1">
      <c r="A2139" s="32">
        <v>518</v>
      </c>
      <c r="B2139" s="33" t="s">
        <v>1083</v>
      </c>
      <c r="C2139" s="33">
        <v>91110528</v>
      </c>
      <c r="D2139" s="33" t="s">
        <v>1084</v>
      </c>
      <c r="E2139" s="33" t="s">
        <v>43</v>
      </c>
      <c r="F2139" s="33" t="s">
        <v>52</v>
      </c>
      <c r="G2139" s="33" t="s">
        <v>44</v>
      </c>
      <c r="H2139" s="34">
        <v>60000000</v>
      </c>
      <c r="I2139" s="34">
        <v>0</v>
      </c>
      <c r="J2139" s="35">
        <f>VLOOKUP(C2139,[1]Hoja1!$C$4:$E$2840,3,0)</f>
        <v>45078.411145833335</v>
      </c>
      <c r="K2139" s="36" t="s">
        <v>45</v>
      </c>
      <c r="L2139" s="16" t="e">
        <f>VLOOKUP(C2139,ACTAS!$D:$L,9,FALSE)</f>
        <v>#N/A</v>
      </c>
    </row>
    <row r="2140" spans="1:12" s="37" customFormat="1" ht="24" hidden="1">
      <c r="A2140" s="32">
        <v>519</v>
      </c>
      <c r="B2140" s="33" t="s">
        <v>1085</v>
      </c>
      <c r="C2140" s="33">
        <v>28210857</v>
      </c>
      <c r="D2140" s="33" t="s">
        <v>1086</v>
      </c>
      <c r="E2140" s="33" t="s">
        <v>43</v>
      </c>
      <c r="F2140" s="33" t="s">
        <v>52</v>
      </c>
      <c r="G2140" s="33" t="s">
        <v>49</v>
      </c>
      <c r="H2140" s="34">
        <v>134000000</v>
      </c>
      <c r="I2140" s="34">
        <v>0</v>
      </c>
      <c r="J2140" s="35">
        <f>VLOOKUP(C2140,[1]Hoja1!$C$4:$E$2840,3,0)</f>
        <v>45078.412395833337</v>
      </c>
      <c r="K2140" s="36" t="s">
        <v>45</v>
      </c>
      <c r="L2140" s="16" t="e">
        <f>VLOOKUP(C2140,ACTAS!$D:$L,9,FALSE)</f>
        <v>#N/A</v>
      </c>
    </row>
    <row r="2141" spans="1:12" s="37" customFormat="1" hidden="1">
      <c r="A2141" s="32">
        <v>520</v>
      </c>
      <c r="B2141" s="33" t="s">
        <v>1087</v>
      </c>
      <c r="C2141" s="33">
        <v>1144061709</v>
      </c>
      <c r="D2141" s="33" t="s">
        <v>1088</v>
      </c>
      <c r="E2141" s="33" t="s">
        <v>43</v>
      </c>
      <c r="F2141" s="33" t="s">
        <v>52</v>
      </c>
      <c r="G2141" s="33" t="s">
        <v>44</v>
      </c>
      <c r="H2141" s="34">
        <v>40000000</v>
      </c>
      <c r="I2141" s="34">
        <v>0</v>
      </c>
      <c r="J2141" s="35">
        <f>VLOOKUP(C2141,[1]Hoja1!$C$4:$E$2840,3,0)</f>
        <v>45078.412847222222</v>
      </c>
      <c r="K2141" s="36" t="s">
        <v>54</v>
      </c>
      <c r="L2141" s="16" t="e">
        <f>VLOOKUP(C2141,ACTAS!$D:$L,9,FALSE)</f>
        <v>#N/A</v>
      </c>
    </row>
    <row r="2142" spans="1:12" s="37" customFormat="1" hidden="1">
      <c r="A2142" s="32">
        <v>521</v>
      </c>
      <c r="B2142" s="33" t="s">
        <v>1089</v>
      </c>
      <c r="C2142" s="33">
        <v>1010101402</v>
      </c>
      <c r="D2142" s="33" t="s">
        <v>1090</v>
      </c>
      <c r="E2142" s="33" t="s">
        <v>43</v>
      </c>
      <c r="F2142" s="33" t="s">
        <v>38</v>
      </c>
      <c r="G2142" s="33" t="s">
        <v>44</v>
      </c>
      <c r="H2142" s="34">
        <v>20000000</v>
      </c>
      <c r="I2142" s="34">
        <v>20000000</v>
      </c>
      <c r="J2142" s="35">
        <f>VLOOKUP(C2142,[1]Hoja1!$C$4:$E$2840,3,0)</f>
        <v>45078.412881944445</v>
      </c>
      <c r="K2142" s="36" t="s">
        <v>54</v>
      </c>
      <c r="L2142" s="16">
        <f>VLOOKUP(C2142,ACTAS!$D:$L,9,FALSE)</f>
        <v>16</v>
      </c>
    </row>
    <row r="2143" spans="1:12" s="37" customFormat="1" hidden="1">
      <c r="A2143" s="32">
        <v>522</v>
      </c>
      <c r="B2143" s="33" t="s">
        <v>1091</v>
      </c>
      <c r="C2143" s="33">
        <v>1086018653</v>
      </c>
      <c r="D2143" s="33" t="s">
        <v>1092</v>
      </c>
      <c r="E2143" s="33" t="s">
        <v>43</v>
      </c>
      <c r="F2143" s="33" t="s">
        <v>59</v>
      </c>
      <c r="G2143" s="33" t="s">
        <v>44</v>
      </c>
      <c r="H2143" s="34">
        <v>70000000</v>
      </c>
      <c r="I2143" s="34">
        <v>0</v>
      </c>
      <c r="J2143" s="35">
        <f>VLOOKUP(C2143,[1]Hoja1!$C$4:$E$2840,3,0)</f>
        <v>45078.413078703707</v>
      </c>
      <c r="K2143" s="36" t="s">
        <v>54</v>
      </c>
      <c r="L2143" s="16" t="e">
        <f>VLOOKUP(C2143,ACTAS!$D:$L,9,FALSE)</f>
        <v>#N/A</v>
      </c>
    </row>
    <row r="2144" spans="1:12" s="37" customFormat="1" hidden="1">
      <c r="A2144" s="32">
        <v>523</v>
      </c>
      <c r="B2144" s="33" t="s">
        <v>1093</v>
      </c>
      <c r="C2144" s="33">
        <v>97480564</v>
      </c>
      <c r="D2144" s="33" t="s">
        <v>1094</v>
      </c>
      <c r="E2144" s="33" t="s">
        <v>43</v>
      </c>
      <c r="F2144" s="33" t="s">
        <v>59</v>
      </c>
      <c r="G2144" s="33" t="s">
        <v>44</v>
      </c>
      <c r="H2144" s="34">
        <v>53000000</v>
      </c>
      <c r="I2144" s="34">
        <v>0</v>
      </c>
      <c r="J2144" s="35">
        <f>VLOOKUP(C2144,[1]Hoja1!$C$4:$E$2840,3,0)</f>
        <v>45078.413900462961</v>
      </c>
      <c r="K2144" s="36" t="s">
        <v>45</v>
      </c>
      <c r="L2144" s="16">
        <f>VLOOKUP(C2144,ACTAS!$D:$L,9,FALSE)</f>
        <v>17</v>
      </c>
    </row>
    <row r="2145" spans="1:12" s="37" customFormat="1" hidden="1">
      <c r="A2145" s="32">
        <v>524</v>
      </c>
      <c r="B2145" s="33" t="s">
        <v>1095</v>
      </c>
      <c r="C2145" s="33">
        <v>79703849</v>
      </c>
      <c r="D2145" s="33" t="s">
        <v>1096</v>
      </c>
      <c r="E2145" s="33" t="s">
        <v>43</v>
      </c>
      <c r="F2145" s="33" t="s">
        <v>48</v>
      </c>
      <c r="G2145" s="33" t="s">
        <v>44</v>
      </c>
      <c r="H2145" s="34">
        <v>45000000</v>
      </c>
      <c r="I2145" s="34">
        <v>0</v>
      </c>
      <c r="J2145" s="35">
        <f>VLOOKUP(C2145,[1]Hoja1!$C$4:$E$2840,3,0)</f>
        <v>45078.414236111108</v>
      </c>
      <c r="K2145" s="36" t="s">
        <v>45</v>
      </c>
      <c r="L2145" s="16" t="e">
        <f>VLOOKUP(C2145,ACTAS!$D:$L,9,FALSE)</f>
        <v>#N/A</v>
      </c>
    </row>
    <row r="2146" spans="1:12" s="37" customFormat="1" hidden="1">
      <c r="A2146" s="32">
        <v>525</v>
      </c>
      <c r="B2146" s="33" t="s">
        <v>1097</v>
      </c>
      <c r="C2146" s="33">
        <v>7169043</v>
      </c>
      <c r="D2146" s="33" t="s">
        <v>1098</v>
      </c>
      <c r="E2146" s="33" t="s">
        <v>43</v>
      </c>
      <c r="F2146" s="33" t="s">
        <v>52</v>
      </c>
      <c r="G2146" s="33" t="s">
        <v>44</v>
      </c>
      <c r="H2146" s="34">
        <v>50000000</v>
      </c>
      <c r="I2146" s="34">
        <v>0</v>
      </c>
      <c r="J2146" s="35">
        <f>VLOOKUP(C2146,[1]Hoja1!$C$4:$E$2840,3,0)</f>
        <v>45078.415289351855</v>
      </c>
      <c r="K2146" s="36" t="s">
        <v>91</v>
      </c>
      <c r="L2146" s="16" t="str">
        <f>VLOOKUP(C2146,ACTAS!$D:$L,9,FALSE)</f>
        <v>ACTA 2 MARZO 2024</v>
      </c>
    </row>
    <row r="2147" spans="1:12" s="37" customFormat="1" hidden="1">
      <c r="A2147" s="32">
        <v>526</v>
      </c>
      <c r="B2147" s="33" t="s">
        <v>1099</v>
      </c>
      <c r="C2147" s="33">
        <v>43651779</v>
      </c>
      <c r="D2147" s="33" t="s">
        <v>1100</v>
      </c>
      <c r="E2147" s="33" t="s">
        <v>43</v>
      </c>
      <c r="F2147" s="33" t="s">
        <v>52</v>
      </c>
      <c r="G2147" s="33" t="s">
        <v>44</v>
      </c>
      <c r="H2147" s="34">
        <v>40000000</v>
      </c>
      <c r="I2147" s="34">
        <v>0</v>
      </c>
      <c r="J2147" s="35">
        <f>VLOOKUP(C2147,[1]Hoja1!$C$4:$E$2840,3,0)</f>
        <v>45078.415358796294</v>
      </c>
      <c r="K2147" s="36" t="s">
        <v>45</v>
      </c>
      <c r="L2147" s="16">
        <f>VLOOKUP(C2147,ACTAS!$D:$L,9,FALSE)</f>
        <v>16</v>
      </c>
    </row>
    <row r="2148" spans="1:12" s="37" customFormat="1" hidden="1">
      <c r="A2148" s="32">
        <v>527</v>
      </c>
      <c r="B2148" s="33" t="s">
        <v>1101</v>
      </c>
      <c r="C2148" s="33">
        <v>28902481</v>
      </c>
      <c r="D2148" s="33" t="s">
        <v>1102</v>
      </c>
      <c r="E2148" s="33" t="s">
        <v>43</v>
      </c>
      <c r="F2148" s="33" t="s">
        <v>38</v>
      </c>
      <c r="G2148" s="33" t="s">
        <v>44</v>
      </c>
      <c r="H2148" s="34">
        <v>15000000</v>
      </c>
      <c r="I2148" s="34">
        <v>0</v>
      </c>
      <c r="J2148" s="35">
        <f>VLOOKUP(C2148,[1]Hoja1!$C$4:$E$2840,3,0)</f>
        <v>45078.415497685186</v>
      </c>
      <c r="K2148" s="36" t="s">
        <v>45</v>
      </c>
      <c r="L2148" s="16" t="e">
        <f>VLOOKUP(C2148,ACTAS!$D:$L,9,FALSE)</f>
        <v>#N/A</v>
      </c>
    </row>
    <row r="2149" spans="1:12" s="37" customFormat="1" hidden="1">
      <c r="A2149" s="32">
        <v>528</v>
      </c>
      <c r="B2149" s="33" t="s">
        <v>1103</v>
      </c>
      <c r="C2149" s="33">
        <v>65709339</v>
      </c>
      <c r="D2149" s="33" t="s">
        <v>1104</v>
      </c>
      <c r="E2149" s="33" t="s">
        <v>43</v>
      </c>
      <c r="F2149" s="33" t="s">
        <v>48</v>
      </c>
      <c r="G2149" s="33" t="s">
        <v>44</v>
      </c>
      <c r="H2149" s="34">
        <v>35000000</v>
      </c>
      <c r="I2149" s="34">
        <v>0</v>
      </c>
      <c r="J2149" s="35">
        <f>VLOOKUP(C2149,[1]Hoja1!$C$4:$E$2840,3,0)</f>
        <v>45078.416122685187</v>
      </c>
      <c r="K2149" s="36" t="s">
        <v>54</v>
      </c>
      <c r="L2149" s="16">
        <f>VLOOKUP(C2149,ACTAS!$D:$L,9,FALSE)</f>
        <v>16</v>
      </c>
    </row>
    <row r="2150" spans="1:12" s="37" customFormat="1" hidden="1">
      <c r="A2150" s="32">
        <v>529</v>
      </c>
      <c r="B2150" s="33" t="s">
        <v>1105</v>
      </c>
      <c r="C2150" s="33">
        <v>1010224782</v>
      </c>
      <c r="D2150" s="33" t="s">
        <v>1106</v>
      </c>
      <c r="E2150" s="33" t="s">
        <v>43</v>
      </c>
      <c r="F2150" s="33" t="s">
        <v>62</v>
      </c>
      <c r="G2150" s="33" t="s">
        <v>994</v>
      </c>
      <c r="H2150" s="34">
        <v>10000000</v>
      </c>
      <c r="I2150" s="34">
        <v>0</v>
      </c>
      <c r="J2150" s="35">
        <f>VLOOKUP(C2150,[1]Hoja1!$C$4:$E$2840,3,0)</f>
        <v>45078.416203703702</v>
      </c>
      <c r="K2150" s="36" t="s">
        <v>40</v>
      </c>
      <c r="L2150" s="16" t="e">
        <f>VLOOKUP(C2150,ACTAS!$D:$L,9,FALSE)</f>
        <v>#N/A</v>
      </c>
    </row>
    <row r="2151" spans="1:12" s="37" customFormat="1" hidden="1">
      <c r="A2151" s="32">
        <v>530</v>
      </c>
      <c r="B2151" s="33" t="s">
        <v>1107</v>
      </c>
      <c r="C2151" s="33">
        <v>79454894</v>
      </c>
      <c r="D2151" s="33" t="s">
        <v>1108</v>
      </c>
      <c r="E2151" s="33" t="s">
        <v>43</v>
      </c>
      <c r="F2151" s="33" t="s">
        <v>59</v>
      </c>
      <c r="G2151" s="33" t="s">
        <v>44</v>
      </c>
      <c r="H2151" s="34">
        <v>50000000</v>
      </c>
      <c r="I2151" s="34">
        <v>0</v>
      </c>
      <c r="J2151" s="35">
        <f>VLOOKUP(C2151,[1]Hoja1!$C$4:$E$2840,3,0)</f>
        <v>45078.416400462964</v>
      </c>
      <c r="K2151" s="36" t="s">
        <v>45</v>
      </c>
      <c r="L2151" s="16">
        <f>VLOOKUP(C2151,ACTAS!$D:$L,9,FALSE)</f>
        <v>17</v>
      </c>
    </row>
    <row r="2152" spans="1:12" s="37" customFormat="1" hidden="1">
      <c r="A2152" s="32">
        <v>531</v>
      </c>
      <c r="B2152" s="33" t="s">
        <v>1109</v>
      </c>
      <c r="C2152" s="33">
        <v>13073571</v>
      </c>
      <c r="D2152" s="33" t="s">
        <v>1110</v>
      </c>
      <c r="E2152" s="33" t="s">
        <v>43</v>
      </c>
      <c r="F2152" s="33" t="s">
        <v>59</v>
      </c>
      <c r="G2152" s="33" t="s">
        <v>44</v>
      </c>
      <c r="H2152" s="34">
        <v>30000000</v>
      </c>
      <c r="I2152" s="34">
        <v>0</v>
      </c>
      <c r="J2152" s="35">
        <f>VLOOKUP(C2152,[1]Hoja1!$C$4:$E$2840,3,0)</f>
        <v>45078.416875000003</v>
      </c>
      <c r="K2152" s="36" t="s">
        <v>45</v>
      </c>
      <c r="L2152" s="16">
        <f>VLOOKUP(C2152,ACTAS!$D:$L,9,FALSE)</f>
        <v>17</v>
      </c>
    </row>
    <row r="2153" spans="1:12" s="37" customFormat="1" ht="24" hidden="1">
      <c r="A2153" s="32">
        <v>532</v>
      </c>
      <c r="B2153" s="33" t="s">
        <v>1111</v>
      </c>
      <c r="C2153" s="33">
        <v>79762528</v>
      </c>
      <c r="D2153" s="33" t="s">
        <v>1112</v>
      </c>
      <c r="E2153" s="33" t="s">
        <v>43</v>
      </c>
      <c r="F2153" s="33" t="s">
        <v>59</v>
      </c>
      <c r="G2153" s="33" t="s">
        <v>49</v>
      </c>
      <c r="H2153" s="34">
        <v>56000000</v>
      </c>
      <c r="I2153" s="34">
        <v>0</v>
      </c>
      <c r="J2153" s="35">
        <f>VLOOKUP(C2153,[1]Hoja1!$C$4:$E$2840,3,0)</f>
        <v>45078.416886574072</v>
      </c>
      <c r="K2153" s="36" t="s">
        <v>54</v>
      </c>
      <c r="L2153" s="16" t="e">
        <f>VLOOKUP(C2153,ACTAS!$D:$L,9,FALSE)</f>
        <v>#N/A</v>
      </c>
    </row>
    <row r="2154" spans="1:12" s="37" customFormat="1" hidden="1">
      <c r="A2154" s="32">
        <v>533</v>
      </c>
      <c r="B2154" s="33" t="s">
        <v>1113</v>
      </c>
      <c r="C2154" s="33">
        <v>1097388725</v>
      </c>
      <c r="D2154" s="33" t="s">
        <v>1114</v>
      </c>
      <c r="E2154" s="33" t="s">
        <v>43</v>
      </c>
      <c r="F2154" s="33" t="s">
        <v>59</v>
      </c>
      <c r="G2154" s="33" t="s">
        <v>44</v>
      </c>
      <c r="H2154" s="34">
        <v>50000000</v>
      </c>
      <c r="I2154" s="34">
        <v>50000000</v>
      </c>
      <c r="J2154" s="35">
        <f>VLOOKUP(C2154,[1]Hoja1!$C$4:$E$2840,3,0)</f>
        <v>45078.417013888888</v>
      </c>
      <c r="K2154" s="36" t="s">
        <v>54</v>
      </c>
      <c r="L2154" s="16" t="e">
        <f>VLOOKUP(C2154,ACTAS!$D:$L,9,FALSE)</f>
        <v>#N/A</v>
      </c>
    </row>
    <row r="2155" spans="1:12" s="37" customFormat="1" hidden="1">
      <c r="A2155" s="32">
        <v>534</v>
      </c>
      <c r="B2155" s="33" t="s">
        <v>1115</v>
      </c>
      <c r="C2155" s="33">
        <v>79897956</v>
      </c>
      <c r="D2155" s="33" t="s">
        <v>1116</v>
      </c>
      <c r="E2155" s="33" t="s">
        <v>43</v>
      </c>
      <c r="F2155" s="33" t="s">
        <v>48</v>
      </c>
      <c r="G2155" s="33" t="s">
        <v>44</v>
      </c>
      <c r="H2155" s="34">
        <v>74000000</v>
      </c>
      <c r="I2155" s="34">
        <v>0</v>
      </c>
      <c r="J2155" s="35">
        <f>VLOOKUP(C2155,[1]Hoja1!$C$4:$E$2840,3,0)</f>
        <v>45078.41715277778</v>
      </c>
      <c r="K2155" s="36" t="s">
        <v>45</v>
      </c>
      <c r="L2155" s="16" t="e">
        <f>VLOOKUP(C2155,ACTAS!$D:$L,9,FALSE)</f>
        <v>#N/A</v>
      </c>
    </row>
    <row r="2156" spans="1:12" s="37" customFormat="1" hidden="1">
      <c r="A2156" s="32">
        <v>535</v>
      </c>
      <c r="B2156" s="33" t="s">
        <v>1117</v>
      </c>
      <c r="C2156" s="33">
        <v>51669760</v>
      </c>
      <c r="D2156" s="33" t="s">
        <v>1118</v>
      </c>
      <c r="E2156" s="33" t="s">
        <v>43</v>
      </c>
      <c r="F2156" s="33" t="s">
        <v>62</v>
      </c>
      <c r="G2156" s="33" t="s">
        <v>994</v>
      </c>
      <c r="H2156" s="34">
        <v>7879500</v>
      </c>
      <c r="I2156" s="34">
        <v>0</v>
      </c>
      <c r="J2156" s="35">
        <f>VLOOKUP(C2156,[1]Hoja1!$C$4:$E$2840,3,0)</f>
        <v>45078.417326388888</v>
      </c>
      <c r="K2156" s="36" t="s">
        <v>84</v>
      </c>
      <c r="L2156" s="16" t="e">
        <f>VLOOKUP(C2156,ACTAS!$D:$L,9,FALSE)</f>
        <v>#N/A</v>
      </c>
    </row>
    <row r="2157" spans="1:12" s="37" customFormat="1" hidden="1">
      <c r="A2157" s="32">
        <v>536</v>
      </c>
      <c r="B2157" s="33" t="s">
        <v>1119</v>
      </c>
      <c r="C2157" s="33">
        <v>1024524190</v>
      </c>
      <c r="D2157" s="33" t="s">
        <v>1120</v>
      </c>
      <c r="E2157" s="33" t="s">
        <v>43</v>
      </c>
      <c r="F2157" s="33" t="s">
        <v>59</v>
      </c>
      <c r="G2157" s="33" t="s">
        <v>44</v>
      </c>
      <c r="H2157" s="34">
        <v>48000000</v>
      </c>
      <c r="I2157" s="34">
        <v>48000000</v>
      </c>
      <c r="J2157" s="35">
        <f>VLOOKUP(C2157,[1]Hoja1!$C$4:$E$2840,3,0)</f>
        <v>45078.417719907404</v>
      </c>
      <c r="K2157" s="36" t="s">
        <v>54</v>
      </c>
      <c r="L2157" s="16" t="e">
        <f>VLOOKUP(C2157,ACTAS!$D:$L,9,FALSE)</f>
        <v>#N/A</v>
      </c>
    </row>
    <row r="2158" spans="1:12" s="37" customFormat="1" ht="24" hidden="1">
      <c r="A2158" s="32">
        <v>537</v>
      </c>
      <c r="B2158" s="33" t="s">
        <v>1121</v>
      </c>
      <c r="C2158" s="33">
        <v>72237094</v>
      </c>
      <c r="D2158" s="33" t="s">
        <v>1122</v>
      </c>
      <c r="E2158" s="33" t="s">
        <v>43</v>
      </c>
      <c r="F2158" s="33" t="s">
        <v>38</v>
      </c>
      <c r="G2158" s="33" t="s">
        <v>49</v>
      </c>
      <c r="H2158" s="34">
        <v>120000000</v>
      </c>
      <c r="I2158" s="34">
        <v>0</v>
      </c>
      <c r="J2158" s="35">
        <f>VLOOKUP(C2158,[1]Hoja1!$C$4:$E$2840,3,0)</f>
        <v>45078.419085648151</v>
      </c>
      <c r="K2158" s="36" t="s">
        <v>54</v>
      </c>
      <c r="L2158" s="16" t="e">
        <f>VLOOKUP(C2158,ACTAS!$D:$L,9,FALSE)</f>
        <v>#N/A</v>
      </c>
    </row>
    <row r="2159" spans="1:12" s="37" customFormat="1" ht="24" hidden="1">
      <c r="A2159" s="32">
        <v>538</v>
      </c>
      <c r="B2159" s="33" t="s">
        <v>1123</v>
      </c>
      <c r="C2159" s="33">
        <v>11799765</v>
      </c>
      <c r="D2159" s="33" t="s">
        <v>1124</v>
      </c>
      <c r="E2159" s="33" t="s">
        <v>43</v>
      </c>
      <c r="F2159" s="33" t="s">
        <v>52</v>
      </c>
      <c r="G2159" s="33" t="s">
        <v>49</v>
      </c>
      <c r="H2159" s="34">
        <v>13000000</v>
      </c>
      <c r="I2159" s="34">
        <v>0</v>
      </c>
      <c r="J2159" s="35">
        <f>VLOOKUP(C2159,[1]Hoja1!$C$4:$E$2840,3,0)</f>
        <v>45078.419907407406</v>
      </c>
      <c r="K2159" s="36" t="s">
        <v>54</v>
      </c>
      <c r="L2159" s="16" t="e">
        <f>VLOOKUP(C2159,ACTAS!$D:$L,9,FALSE)</f>
        <v>#N/A</v>
      </c>
    </row>
    <row r="2160" spans="1:12" s="37" customFormat="1" hidden="1">
      <c r="A2160" s="32">
        <v>539</v>
      </c>
      <c r="B2160" s="33" t="s">
        <v>1125</v>
      </c>
      <c r="C2160" s="33">
        <v>10306785</v>
      </c>
      <c r="D2160" s="33" t="s">
        <v>1126</v>
      </c>
      <c r="E2160" s="33" t="s">
        <v>43</v>
      </c>
      <c r="F2160" s="33" t="s">
        <v>38</v>
      </c>
      <c r="G2160" s="33" t="s">
        <v>44</v>
      </c>
      <c r="H2160" s="34">
        <v>60000000</v>
      </c>
      <c r="I2160" s="34">
        <v>0</v>
      </c>
      <c r="J2160" s="35">
        <f>VLOOKUP(C2160,[1]Hoja1!$C$4:$E$2840,3,0)</f>
        <v>45078.420740740738</v>
      </c>
      <c r="K2160" s="36" t="s">
        <v>54</v>
      </c>
      <c r="L2160" s="16" t="e">
        <f>VLOOKUP(C2160,ACTAS!$D:$L,9,FALSE)</f>
        <v>#N/A</v>
      </c>
    </row>
    <row r="2161" spans="1:12" s="37" customFormat="1" hidden="1">
      <c r="A2161" s="32">
        <v>540</v>
      </c>
      <c r="B2161" s="33" t="s">
        <v>1127</v>
      </c>
      <c r="C2161" s="33">
        <v>1193333650</v>
      </c>
      <c r="D2161" s="33" t="s">
        <v>1128</v>
      </c>
      <c r="E2161" s="33" t="s">
        <v>43</v>
      </c>
      <c r="F2161" s="33" t="s">
        <v>38</v>
      </c>
      <c r="G2161" s="33" t="s">
        <v>53</v>
      </c>
      <c r="H2161" s="34">
        <v>10000000</v>
      </c>
      <c r="I2161" s="34">
        <v>0</v>
      </c>
      <c r="J2161" s="35">
        <f>VLOOKUP(C2161,[1]Hoja1!$C$4:$E$2840,3,0)</f>
        <v>45078.4218287037</v>
      </c>
      <c r="K2161" s="36" t="s">
        <v>54</v>
      </c>
      <c r="L2161" s="16" t="str">
        <f>VLOOKUP(C2161,ACTAS!$D:$L,9,FALSE)</f>
        <v>ACTA 5 ABRIL 2024</v>
      </c>
    </row>
    <row r="2162" spans="1:12" s="37" customFormat="1" ht="24" hidden="1">
      <c r="A2162" s="32">
        <v>541</v>
      </c>
      <c r="B2162" s="33" t="s">
        <v>1129</v>
      </c>
      <c r="C2162" s="33">
        <v>28115642</v>
      </c>
      <c r="D2162" s="33" t="s">
        <v>1130</v>
      </c>
      <c r="E2162" s="33" t="s">
        <v>43</v>
      </c>
      <c r="F2162" s="33" t="s">
        <v>52</v>
      </c>
      <c r="G2162" s="33" t="s">
        <v>49</v>
      </c>
      <c r="H2162" s="34">
        <v>147000000</v>
      </c>
      <c r="I2162" s="34">
        <v>147000000</v>
      </c>
      <c r="J2162" s="35">
        <f>VLOOKUP(C2162,[1]Hoja1!$C$4:$E$2840,3,0)</f>
        <v>45078.422175925924</v>
      </c>
      <c r="K2162" s="36" t="s">
        <v>54</v>
      </c>
      <c r="L2162" s="16" t="e">
        <f>VLOOKUP(C2162,ACTAS!$D:$L,9,FALSE)</f>
        <v>#N/A</v>
      </c>
    </row>
    <row r="2163" spans="1:12" s="37" customFormat="1" hidden="1">
      <c r="A2163" s="32">
        <v>542</v>
      </c>
      <c r="B2163" s="33" t="s">
        <v>1131</v>
      </c>
      <c r="C2163" s="33">
        <v>40215525</v>
      </c>
      <c r="D2163" s="33" t="s">
        <v>1132</v>
      </c>
      <c r="E2163" s="33" t="s">
        <v>43</v>
      </c>
      <c r="F2163" s="33" t="s">
        <v>38</v>
      </c>
      <c r="G2163" s="33" t="s">
        <v>44</v>
      </c>
      <c r="H2163" s="34">
        <v>24000000</v>
      </c>
      <c r="I2163" s="34">
        <v>0</v>
      </c>
      <c r="J2163" s="35">
        <f>VLOOKUP(C2163,[1]Hoja1!$C$4:$E$2840,3,0)</f>
        <v>45078.42224537037</v>
      </c>
      <c r="K2163" s="36" t="s">
        <v>91</v>
      </c>
      <c r="L2163" s="16" t="e">
        <f>VLOOKUP(C2163,ACTAS!$D:$L,9,FALSE)</f>
        <v>#N/A</v>
      </c>
    </row>
    <row r="2164" spans="1:12" s="37" customFormat="1" hidden="1">
      <c r="A2164" s="32">
        <v>543</v>
      </c>
      <c r="B2164" s="33" t="s">
        <v>1133</v>
      </c>
      <c r="C2164" s="33">
        <v>80121454</v>
      </c>
      <c r="D2164" s="33" t="s">
        <v>1134</v>
      </c>
      <c r="E2164" s="33" t="s">
        <v>43</v>
      </c>
      <c r="F2164" s="33" t="s">
        <v>52</v>
      </c>
      <c r="G2164" s="33" t="s">
        <v>44</v>
      </c>
      <c r="H2164" s="34">
        <v>30000000</v>
      </c>
      <c r="I2164" s="34">
        <v>30000000</v>
      </c>
      <c r="J2164" s="35">
        <f>VLOOKUP(C2164,[1]Hoja1!$C$4:$E$2840,3,0)</f>
        <v>45078.423333333332</v>
      </c>
      <c r="K2164" s="36" t="s">
        <v>54</v>
      </c>
      <c r="L2164" s="16" t="e">
        <f>VLOOKUP(C2164,ACTAS!$D:$L,9,FALSE)</f>
        <v>#N/A</v>
      </c>
    </row>
    <row r="2165" spans="1:12" s="37" customFormat="1" hidden="1">
      <c r="A2165" s="32">
        <v>544</v>
      </c>
      <c r="B2165" s="33" t="s">
        <v>1135</v>
      </c>
      <c r="C2165" s="33">
        <v>52164357</v>
      </c>
      <c r="D2165" s="33" t="s">
        <v>1136</v>
      </c>
      <c r="E2165" s="33" t="s">
        <v>43</v>
      </c>
      <c r="F2165" s="33" t="s">
        <v>52</v>
      </c>
      <c r="G2165" s="33" t="s">
        <v>53</v>
      </c>
      <c r="H2165" s="34">
        <v>5000000</v>
      </c>
      <c r="I2165" s="34">
        <v>5000000</v>
      </c>
      <c r="J2165" s="35">
        <f>VLOOKUP(C2165,[1]Hoja1!$C$4:$E$2840,3,0)</f>
        <v>45078.425416666665</v>
      </c>
      <c r="K2165" s="36" t="s">
        <v>54</v>
      </c>
      <c r="L2165" s="16" t="e">
        <f>VLOOKUP(C2165,ACTAS!$D:$L,9,FALSE)</f>
        <v>#N/A</v>
      </c>
    </row>
    <row r="2166" spans="1:12" s="37" customFormat="1" hidden="1">
      <c r="A2166" s="32">
        <v>545</v>
      </c>
      <c r="B2166" s="33" t="s">
        <v>1137</v>
      </c>
      <c r="C2166" s="33">
        <v>1023974558</v>
      </c>
      <c r="D2166" s="33" t="s">
        <v>1138</v>
      </c>
      <c r="E2166" s="33" t="s">
        <v>43</v>
      </c>
      <c r="F2166" s="33" t="s">
        <v>38</v>
      </c>
      <c r="G2166" s="33" t="s">
        <v>44</v>
      </c>
      <c r="H2166" s="34">
        <v>15000000</v>
      </c>
      <c r="I2166" s="34">
        <v>0</v>
      </c>
      <c r="J2166" s="35">
        <f>VLOOKUP(C2166,[1]Hoja1!$C$4:$E$2840,3,0)</f>
        <v>45078.425856481481</v>
      </c>
      <c r="K2166" s="36" t="s">
        <v>54</v>
      </c>
      <c r="L2166" s="16" t="e">
        <f>VLOOKUP(C2166,ACTAS!$D:$L,9,FALSE)</f>
        <v>#N/A</v>
      </c>
    </row>
    <row r="2167" spans="1:12" s="37" customFormat="1" hidden="1">
      <c r="A2167" s="32">
        <v>546</v>
      </c>
      <c r="B2167" s="33" t="s">
        <v>1139</v>
      </c>
      <c r="C2167" s="33">
        <v>35418321</v>
      </c>
      <c r="D2167" s="33" t="s">
        <v>1140</v>
      </c>
      <c r="E2167" s="33" t="s">
        <v>43</v>
      </c>
      <c r="F2167" s="33" t="s">
        <v>38</v>
      </c>
      <c r="G2167" s="33" t="s">
        <v>53</v>
      </c>
      <c r="H2167" s="34">
        <v>10000000</v>
      </c>
      <c r="I2167" s="34">
        <v>0</v>
      </c>
      <c r="J2167" s="35">
        <f>VLOOKUP(C2167,[1]Hoja1!$C$4:$E$2840,3,0)</f>
        <v>45078.426053240742</v>
      </c>
      <c r="K2167" s="36" t="s">
        <v>45</v>
      </c>
      <c r="L2167" s="16">
        <f>VLOOKUP(C2167,ACTAS!$D:$L,9,FALSE)</f>
        <v>12</v>
      </c>
    </row>
    <row r="2168" spans="1:12" s="37" customFormat="1" hidden="1">
      <c r="A2168" s="32">
        <v>547</v>
      </c>
      <c r="B2168" s="33" t="s">
        <v>1141</v>
      </c>
      <c r="C2168" s="33">
        <v>51891606</v>
      </c>
      <c r="D2168" s="33" t="s">
        <v>1142</v>
      </c>
      <c r="E2168" s="33" t="s">
        <v>43</v>
      </c>
      <c r="F2168" s="33" t="s">
        <v>52</v>
      </c>
      <c r="G2168" s="33" t="s">
        <v>53</v>
      </c>
      <c r="H2168" s="34">
        <v>10000000</v>
      </c>
      <c r="I2168" s="34">
        <v>6000000</v>
      </c>
      <c r="J2168" s="35">
        <f>VLOOKUP(C2168,[1]Hoja1!$C$4:$E$2840,3,0)</f>
        <v>45078.426388888889</v>
      </c>
      <c r="K2168" s="36" t="s">
        <v>54</v>
      </c>
      <c r="L2168" s="16" t="e">
        <f>VLOOKUP(C2168,ACTAS!$D:$L,9,FALSE)</f>
        <v>#N/A</v>
      </c>
    </row>
    <row r="2169" spans="1:12" s="37" customFormat="1" hidden="1">
      <c r="A2169" s="32">
        <v>548</v>
      </c>
      <c r="B2169" s="33" t="s">
        <v>1143</v>
      </c>
      <c r="C2169" s="33">
        <v>1022923544</v>
      </c>
      <c r="D2169" s="33" t="s">
        <v>1144</v>
      </c>
      <c r="E2169" s="33" t="s">
        <v>43</v>
      </c>
      <c r="F2169" s="33" t="s">
        <v>38</v>
      </c>
      <c r="G2169" s="33" t="s">
        <v>44</v>
      </c>
      <c r="H2169" s="34">
        <v>50000000</v>
      </c>
      <c r="I2169" s="34">
        <v>36000000</v>
      </c>
      <c r="J2169" s="35">
        <f>VLOOKUP(C2169,[1]Hoja1!$C$4:$E$2840,3,0)</f>
        <v>45078.427129629628</v>
      </c>
      <c r="K2169" s="36" t="s">
        <v>54</v>
      </c>
      <c r="L2169" s="16" t="e">
        <f>VLOOKUP(C2169,ACTAS!$D:$L,9,FALSE)</f>
        <v>#N/A</v>
      </c>
    </row>
    <row r="2170" spans="1:12" s="37" customFormat="1" hidden="1">
      <c r="A2170" s="32">
        <v>549</v>
      </c>
      <c r="B2170" s="33" t="s">
        <v>1145</v>
      </c>
      <c r="C2170" s="33">
        <v>11222253</v>
      </c>
      <c r="D2170" s="33" t="s">
        <v>1146</v>
      </c>
      <c r="E2170" s="33" t="s">
        <v>43</v>
      </c>
      <c r="F2170" s="33" t="s">
        <v>73</v>
      </c>
      <c r="G2170" s="33" t="s">
        <v>53</v>
      </c>
      <c r="H2170" s="34">
        <v>9000000</v>
      </c>
      <c r="I2170" s="34">
        <v>0</v>
      </c>
      <c r="J2170" s="35">
        <f>VLOOKUP(C2170,[1]Hoja1!$C$4:$E$2840,3,0)</f>
        <v>45078.427546296298</v>
      </c>
      <c r="K2170" s="36" t="s">
        <v>45</v>
      </c>
      <c r="L2170" s="16" t="e">
        <f>VLOOKUP(C2170,ACTAS!$D:$L,9,FALSE)</f>
        <v>#N/A</v>
      </c>
    </row>
    <row r="2171" spans="1:12" s="37" customFormat="1" hidden="1">
      <c r="A2171" s="32">
        <v>550</v>
      </c>
      <c r="B2171" s="33" t="s">
        <v>1147</v>
      </c>
      <c r="C2171" s="33">
        <v>79527883</v>
      </c>
      <c r="D2171" s="33" t="s">
        <v>1148</v>
      </c>
      <c r="E2171" s="33" t="s">
        <v>43</v>
      </c>
      <c r="F2171" s="33" t="s">
        <v>48</v>
      </c>
      <c r="G2171" s="33" t="s">
        <v>44</v>
      </c>
      <c r="H2171" s="34">
        <v>65000000</v>
      </c>
      <c r="I2171" s="34">
        <v>0</v>
      </c>
      <c r="J2171" s="35">
        <f>VLOOKUP(C2171,[1]Hoja1!$C$4:$E$2840,3,0)</f>
        <v>45078.429456018515</v>
      </c>
      <c r="K2171" s="36" t="s">
        <v>45</v>
      </c>
      <c r="L2171" s="16">
        <f>VLOOKUP(C2171,ACTAS!$D:$L,9,FALSE)</f>
        <v>16</v>
      </c>
    </row>
    <row r="2172" spans="1:12" s="37" customFormat="1" hidden="1">
      <c r="A2172" s="32">
        <v>551</v>
      </c>
      <c r="B2172" s="33" t="s">
        <v>1149</v>
      </c>
      <c r="C2172" s="33">
        <v>19192154</v>
      </c>
      <c r="D2172" s="33" t="s">
        <v>1150</v>
      </c>
      <c r="E2172" s="33" t="s">
        <v>43</v>
      </c>
      <c r="F2172" s="33" t="s">
        <v>52</v>
      </c>
      <c r="G2172" s="33" t="s">
        <v>44</v>
      </c>
      <c r="H2172" s="34">
        <v>30000000</v>
      </c>
      <c r="I2172" s="34">
        <v>0</v>
      </c>
      <c r="J2172" s="35">
        <f>VLOOKUP(C2172,[1]Hoja1!$C$4:$E$2840,3,0)</f>
        <v>45078.429930555554</v>
      </c>
      <c r="K2172" s="36" t="s">
        <v>45</v>
      </c>
      <c r="L2172" s="16" t="e">
        <f>VLOOKUP(C2172,ACTAS!$D:$L,9,FALSE)</f>
        <v>#N/A</v>
      </c>
    </row>
    <row r="2173" spans="1:12" s="37" customFormat="1" hidden="1">
      <c r="A2173" s="32">
        <v>552</v>
      </c>
      <c r="B2173" s="33" t="s">
        <v>1151</v>
      </c>
      <c r="C2173" s="33">
        <v>28089341</v>
      </c>
      <c r="D2173" s="33" t="s">
        <v>1152</v>
      </c>
      <c r="E2173" s="33" t="s">
        <v>43</v>
      </c>
      <c r="F2173" s="33" t="s">
        <v>38</v>
      </c>
      <c r="G2173" s="33" t="s">
        <v>53</v>
      </c>
      <c r="H2173" s="34">
        <v>10000000</v>
      </c>
      <c r="I2173" s="34">
        <v>0</v>
      </c>
      <c r="J2173" s="35">
        <f>VLOOKUP(C2173,[1]Hoja1!$C$4:$E$2840,3,0)</f>
        <v>45078.430069444446</v>
      </c>
      <c r="K2173" s="36" t="s">
        <v>45</v>
      </c>
      <c r="L2173" s="16" t="e">
        <f>VLOOKUP(C2173,ACTAS!$D:$L,9,FALSE)</f>
        <v>#N/A</v>
      </c>
    </row>
    <row r="2174" spans="1:12" s="37" customFormat="1" ht="24" hidden="1">
      <c r="A2174" s="32">
        <v>553</v>
      </c>
      <c r="B2174" s="33" t="s">
        <v>1153</v>
      </c>
      <c r="C2174" s="33">
        <v>86085587</v>
      </c>
      <c r="D2174" s="33" t="s">
        <v>1154</v>
      </c>
      <c r="E2174" s="33" t="s">
        <v>43</v>
      </c>
      <c r="F2174" s="33" t="s">
        <v>38</v>
      </c>
      <c r="G2174" s="33" t="s">
        <v>44</v>
      </c>
      <c r="H2174" s="34">
        <v>50000000</v>
      </c>
      <c r="I2174" s="34">
        <v>0</v>
      </c>
      <c r="J2174" s="35">
        <f>VLOOKUP(C2174,[1]Hoja1!$C$4:$E$2840,3,0)</f>
        <v>45078.431990740741</v>
      </c>
      <c r="K2174" s="36" t="s">
        <v>54</v>
      </c>
      <c r="L2174" s="16" t="e">
        <f>VLOOKUP(C2174,ACTAS!$D:$L,9,FALSE)</f>
        <v>#N/A</v>
      </c>
    </row>
    <row r="2175" spans="1:12" s="37" customFormat="1" hidden="1">
      <c r="A2175" s="32">
        <v>554</v>
      </c>
      <c r="B2175" s="33" t="s">
        <v>1155</v>
      </c>
      <c r="C2175" s="33">
        <v>1032383633</v>
      </c>
      <c r="D2175" s="33" t="s">
        <v>1156</v>
      </c>
      <c r="E2175" s="33" t="s">
        <v>43</v>
      </c>
      <c r="F2175" s="33" t="s">
        <v>38</v>
      </c>
      <c r="G2175" s="33" t="s">
        <v>44</v>
      </c>
      <c r="H2175" s="34">
        <v>50000000</v>
      </c>
      <c r="I2175" s="34">
        <v>50000000</v>
      </c>
      <c r="J2175" s="35">
        <f>VLOOKUP(C2175,[1]Hoja1!$C$4:$E$2840,3,0)</f>
        <v>45078.434305555558</v>
      </c>
      <c r="K2175" s="36" t="s">
        <v>54</v>
      </c>
      <c r="L2175" s="16" t="e">
        <f>VLOOKUP(C2175,ACTAS!$D:$L,9,FALSE)</f>
        <v>#N/A</v>
      </c>
    </row>
    <row r="2176" spans="1:12" s="37" customFormat="1" hidden="1">
      <c r="A2176" s="32">
        <v>555</v>
      </c>
      <c r="B2176" s="33" t="s">
        <v>1157</v>
      </c>
      <c r="C2176" s="33">
        <v>1095798347</v>
      </c>
      <c r="D2176" s="33" t="s">
        <v>1158</v>
      </c>
      <c r="E2176" s="33" t="s">
        <v>43</v>
      </c>
      <c r="F2176" s="33" t="s">
        <v>48</v>
      </c>
      <c r="G2176" s="33" t="s">
        <v>44</v>
      </c>
      <c r="H2176" s="34">
        <v>50000000</v>
      </c>
      <c r="I2176" s="34">
        <v>0</v>
      </c>
      <c r="J2176" s="35">
        <f>VLOOKUP(C2176,[1]Hoja1!$C$4:$E$2840,3,0)</f>
        <v>45078.434988425928</v>
      </c>
      <c r="K2176" s="36" t="s">
        <v>54</v>
      </c>
      <c r="L2176" s="16" t="e">
        <f>VLOOKUP(C2176,ACTAS!$D:$L,9,FALSE)</f>
        <v>#N/A</v>
      </c>
    </row>
    <row r="2177" spans="1:12" s="37" customFormat="1" hidden="1">
      <c r="A2177" s="32">
        <v>556</v>
      </c>
      <c r="B2177" s="33" t="s">
        <v>1159</v>
      </c>
      <c r="C2177" s="33">
        <v>16835469</v>
      </c>
      <c r="D2177" s="33" t="s">
        <v>1160</v>
      </c>
      <c r="E2177" s="33" t="s">
        <v>43</v>
      </c>
      <c r="F2177" s="33" t="s">
        <v>59</v>
      </c>
      <c r="G2177" s="33" t="s">
        <v>44</v>
      </c>
      <c r="H2177" s="34">
        <v>35000000</v>
      </c>
      <c r="I2177" s="34">
        <v>0</v>
      </c>
      <c r="J2177" s="35">
        <f>VLOOKUP(C2177,[1]Hoja1!$C$4:$E$2840,3,0)</f>
        <v>45078.436261574076</v>
      </c>
      <c r="K2177" s="36" t="s">
        <v>45</v>
      </c>
      <c r="L2177" s="16" t="e">
        <f>VLOOKUP(C2177,ACTAS!$D:$L,9,FALSE)</f>
        <v>#N/A</v>
      </c>
    </row>
    <row r="2178" spans="1:12" s="37" customFormat="1" hidden="1">
      <c r="A2178" s="32">
        <v>557</v>
      </c>
      <c r="B2178" s="33" t="s">
        <v>1161</v>
      </c>
      <c r="C2178" s="33">
        <v>83246491</v>
      </c>
      <c r="D2178" s="33" t="s">
        <v>1162</v>
      </c>
      <c r="E2178" s="33" t="s">
        <v>43</v>
      </c>
      <c r="F2178" s="33" t="s">
        <v>48</v>
      </c>
      <c r="G2178" s="33" t="s">
        <v>44</v>
      </c>
      <c r="H2178" s="34">
        <v>15000000</v>
      </c>
      <c r="I2178" s="34">
        <v>15000000</v>
      </c>
      <c r="J2178" s="35">
        <f>VLOOKUP(C2178,[1]Hoja1!$C$4:$E$2840,3,0)</f>
        <v>45078.436435185184</v>
      </c>
      <c r="K2178" s="36" t="s">
        <v>54</v>
      </c>
      <c r="L2178" s="16" t="e">
        <f>VLOOKUP(C2178,ACTAS!$D:$L,9,FALSE)</f>
        <v>#N/A</v>
      </c>
    </row>
    <row r="2179" spans="1:12" s="37" customFormat="1" hidden="1">
      <c r="A2179" s="32">
        <v>558</v>
      </c>
      <c r="B2179" s="33" t="s">
        <v>1163</v>
      </c>
      <c r="C2179" s="33">
        <v>79958495</v>
      </c>
      <c r="D2179" s="33" t="s">
        <v>1164</v>
      </c>
      <c r="E2179" s="33" t="s">
        <v>43</v>
      </c>
      <c r="F2179" s="33" t="s">
        <v>38</v>
      </c>
      <c r="G2179" s="33" t="s">
        <v>53</v>
      </c>
      <c r="H2179" s="34">
        <v>3700000</v>
      </c>
      <c r="I2179" s="34">
        <v>3500000</v>
      </c>
      <c r="J2179" s="35">
        <f>VLOOKUP(C2179,[1]Hoja1!$C$4:$E$2840,3,0)</f>
        <v>45078.436840277776</v>
      </c>
      <c r="K2179" s="36" t="s">
        <v>54</v>
      </c>
      <c r="L2179" s="16" t="e">
        <f>VLOOKUP(C2179,ACTAS!$D:$L,9,FALSE)</f>
        <v>#N/A</v>
      </c>
    </row>
    <row r="2180" spans="1:12" s="37" customFormat="1" hidden="1">
      <c r="A2180" s="32">
        <v>559</v>
      </c>
      <c r="B2180" s="33" t="s">
        <v>1165</v>
      </c>
      <c r="C2180" s="33">
        <v>1070331598</v>
      </c>
      <c r="D2180" s="33" t="s">
        <v>1166</v>
      </c>
      <c r="E2180" s="33" t="s">
        <v>43</v>
      </c>
      <c r="F2180" s="33" t="s">
        <v>38</v>
      </c>
      <c r="G2180" s="33" t="s">
        <v>44</v>
      </c>
      <c r="H2180" s="34">
        <v>55000000</v>
      </c>
      <c r="I2180" s="34">
        <v>9000000</v>
      </c>
      <c r="J2180" s="35">
        <f>VLOOKUP(C2180,[1]Hoja1!$C$4:$E$2840,3,0)</f>
        <v>45078.438668981478</v>
      </c>
      <c r="K2180" s="36" t="s">
        <v>54</v>
      </c>
      <c r="L2180" s="16" t="e">
        <f>VLOOKUP(C2180,ACTAS!$D:$L,9,FALSE)</f>
        <v>#N/A</v>
      </c>
    </row>
    <row r="2181" spans="1:12" s="37" customFormat="1" hidden="1">
      <c r="A2181" s="32">
        <v>560</v>
      </c>
      <c r="B2181" s="33" t="s">
        <v>1167</v>
      </c>
      <c r="C2181" s="33">
        <v>55162126</v>
      </c>
      <c r="D2181" s="33" t="s">
        <v>1168</v>
      </c>
      <c r="E2181" s="33" t="s">
        <v>43</v>
      </c>
      <c r="F2181" s="33" t="s">
        <v>38</v>
      </c>
      <c r="G2181" s="33" t="s">
        <v>44</v>
      </c>
      <c r="H2181" s="34">
        <v>33000000</v>
      </c>
      <c r="I2181" s="34">
        <v>0</v>
      </c>
      <c r="J2181" s="35">
        <f>VLOOKUP(C2181,[1]Hoja1!$C$4:$E$2840,3,0)</f>
        <v>45078.439432870371</v>
      </c>
      <c r="K2181" s="36" t="s">
        <v>45</v>
      </c>
      <c r="L2181" s="16">
        <f>VLOOKUP(C2181,ACTAS!$D:$L,9,FALSE)</f>
        <v>12</v>
      </c>
    </row>
    <row r="2182" spans="1:12" s="37" customFormat="1" hidden="1">
      <c r="A2182" s="32">
        <v>561</v>
      </c>
      <c r="B2182" s="33" t="s">
        <v>1169</v>
      </c>
      <c r="C2182" s="33">
        <v>79913738</v>
      </c>
      <c r="D2182" s="33" t="s">
        <v>1170</v>
      </c>
      <c r="E2182" s="33" t="s">
        <v>43</v>
      </c>
      <c r="F2182" s="33" t="s">
        <v>38</v>
      </c>
      <c r="G2182" s="33" t="s">
        <v>44</v>
      </c>
      <c r="H2182" s="34">
        <v>15000000</v>
      </c>
      <c r="I2182" s="34">
        <v>0</v>
      </c>
      <c r="J2182" s="35">
        <f>VLOOKUP(C2182,[1]Hoja1!$C$4:$E$2840,3,0)</f>
        <v>45078.439722222225</v>
      </c>
      <c r="K2182" s="36" t="s">
        <v>45</v>
      </c>
      <c r="L2182" s="16" t="e">
        <f>VLOOKUP(C2182,ACTAS!$D:$L,9,FALSE)</f>
        <v>#N/A</v>
      </c>
    </row>
    <row r="2183" spans="1:12" s="37" customFormat="1" hidden="1">
      <c r="A2183" s="32">
        <v>562</v>
      </c>
      <c r="B2183" s="33" t="s">
        <v>1171</v>
      </c>
      <c r="C2183" s="33">
        <v>5996456</v>
      </c>
      <c r="D2183" s="33" t="s">
        <v>1172</v>
      </c>
      <c r="E2183" s="33" t="s">
        <v>43</v>
      </c>
      <c r="F2183" s="33" t="s">
        <v>59</v>
      </c>
      <c r="G2183" s="33" t="s">
        <v>44</v>
      </c>
      <c r="H2183" s="34">
        <v>20000000</v>
      </c>
      <c r="I2183" s="34">
        <v>20000000</v>
      </c>
      <c r="J2183" s="35">
        <f>VLOOKUP(C2183,[1]Hoja1!$C$4:$E$2840,3,0)</f>
        <v>45078.439895833333</v>
      </c>
      <c r="K2183" s="36" t="s">
        <v>54</v>
      </c>
      <c r="L2183" s="16" t="e">
        <f>VLOOKUP(C2183,ACTAS!$D:$L,9,FALSE)</f>
        <v>#N/A</v>
      </c>
    </row>
    <row r="2184" spans="1:12" s="37" customFormat="1" hidden="1">
      <c r="A2184" s="32">
        <v>563</v>
      </c>
      <c r="B2184" s="33" t="s">
        <v>1173</v>
      </c>
      <c r="C2184" s="33">
        <v>24346730</v>
      </c>
      <c r="D2184" s="33" t="s">
        <v>1174</v>
      </c>
      <c r="E2184" s="33" t="s">
        <v>43</v>
      </c>
      <c r="F2184" s="33" t="s">
        <v>59</v>
      </c>
      <c r="G2184" s="33" t="s">
        <v>44</v>
      </c>
      <c r="H2184" s="34">
        <v>130000000</v>
      </c>
      <c r="I2184" s="34">
        <v>0</v>
      </c>
      <c r="J2184" s="35">
        <f>VLOOKUP(C2184,[1]Hoja1!$C$4:$E$2840,3,0)</f>
        <v>45078.440960648149</v>
      </c>
      <c r="K2184" s="36" t="s">
        <v>54</v>
      </c>
      <c r="L2184" s="16" t="e">
        <f>VLOOKUP(C2184,ACTAS!$D:$L,9,FALSE)</f>
        <v>#N/A</v>
      </c>
    </row>
    <row r="2185" spans="1:12" s="37" customFormat="1" hidden="1">
      <c r="A2185" s="32">
        <v>564</v>
      </c>
      <c r="B2185" s="33" t="s">
        <v>1175</v>
      </c>
      <c r="C2185" s="33">
        <v>79471360</v>
      </c>
      <c r="D2185" s="33" t="s">
        <v>1176</v>
      </c>
      <c r="E2185" s="33" t="s">
        <v>43</v>
      </c>
      <c r="F2185" s="33" t="s">
        <v>38</v>
      </c>
      <c r="G2185" s="33" t="s">
        <v>44</v>
      </c>
      <c r="H2185" s="34">
        <v>15000000</v>
      </c>
      <c r="I2185" s="34">
        <v>0</v>
      </c>
      <c r="J2185" s="35">
        <f>VLOOKUP(C2185,[1]Hoja1!$C$4:$E$2840,3,0)</f>
        <v>45078.441203703704</v>
      </c>
      <c r="K2185" s="36" t="s">
        <v>54</v>
      </c>
      <c r="L2185" s="16" t="e">
        <f>VLOOKUP(C2185,ACTAS!$D:$L,9,FALSE)</f>
        <v>#N/A</v>
      </c>
    </row>
    <row r="2186" spans="1:12" s="37" customFormat="1" hidden="1">
      <c r="A2186" s="32">
        <v>565</v>
      </c>
      <c r="B2186" s="33" t="s">
        <v>1177</v>
      </c>
      <c r="C2186" s="33">
        <v>13176189</v>
      </c>
      <c r="D2186" s="33" t="s">
        <v>1178</v>
      </c>
      <c r="E2186" s="33" t="s">
        <v>43</v>
      </c>
      <c r="F2186" s="33" t="s">
        <v>59</v>
      </c>
      <c r="G2186" s="33" t="s">
        <v>44</v>
      </c>
      <c r="H2186" s="34">
        <v>25000000</v>
      </c>
      <c r="I2186" s="34">
        <v>0</v>
      </c>
      <c r="J2186" s="35">
        <f>VLOOKUP(C2186,[1]Hoja1!$C$4:$E$2840,3,0)</f>
        <v>45078.442708333336</v>
      </c>
      <c r="K2186" s="36" t="s">
        <v>54</v>
      </c>
      <c r="L2186" s="16" t="str">
        <f>VLOOKUP(C2186,ACTAS!$D:$L,9,FALSE)</f>
        <v>ACTA 2 MARZO 2024</v>
      </c>
    </row>
    <row r="2187" spans="1:12" s="37" customFormat="1" hidden="1">
      <c r="A2187" s="32">
        <v>566</v>
      </c>
      <c r="B2187" s="33" t="s">
        <v>1179</v>
      </c>
      <c r="C2187" s="33">
        <v>80772090</v>
      </c>
      <c r="D2187" s="33" t="s">
        <v>1180</v>
      </c>
      <c r="E2187" s="33" t="s">
        <v>43</v>
      </c>
      <c r="F2187" s="33" t="s">
        <v>59</v>
      </c>
      <c r="G2187" s="33" t="s">
        <v>44</v>
      </c>
      <c r="H2187" s="34">
        <v>70000000</v>
      </c>
      <c r="I2187" s="34">
        <v>0</v>
      </c>
      <c r="J2187" s="35">
        <f>VLOOKUP(C2187,[1]Hoja1!$C$4:$E$2840,3,0)</f>
        <v>45078.445150462961</v>
      </c>
      <c r="K2187" s="36" t="s">
        <v>54</v>
      </c>
      <c r="L2187" s="16" t="e">
        <f>VLOOKUP(C2187,ACTAS!$D:$L,9,FALSE)</f>
        <v>#N/A</v>
      </c>
    </row>
    <row r="2188" spans="1:12" s="37" customFormat="1" hidden="1">
      <c r="A2188" s="32">
        <v>567</v>
      </c>
      <c r="B2188" s="33" t="s">
        <v>1181</v>
      </c>
      <c r="C2188" s="33">
        <v>98764511</v>
      </c>
      <c r="D2188" s="33" t="s">
        <v>142</v>
      </c>
      <c r="E2188" s="33" t="s">
        <v>43</v>
      </c>
      <c r="F2188" s="33" t="s">
        <v>38</v>
      </c>
      <c r="G2188" s="33" t="s">
        <v>44</v>
      </c>
      <c r="H2188" s="34">
        <v>50000000</v>
      </c>
      <c r="I2188" s="34">
        <v>0</v>
      </c>
      <c r="J2188" s="35">
        <f>VLOOKUP(C2188,[1]Hoja1!$C$4:$E$2840,3,0)</f>
        <v>44986.55201388889</v>
      </c>
      <c r="K2188" s="36" t="s">
        <v>54</v>
      </c>
      <c r="L2188" s="16" t="e">
        <f>VLOOKUP(C2188,ACTAS!$D:$L,9,FALSE)</f>
        <v>#N/A</v>
      </c>
    </row>
    <row r="2189" spans="1:12" s="37" customFormat="1" hidden="1">
      <c r="A2189" s="32">
        <v>568</v>
      </c>
      <c r="B2189" s="33" t="s">
        <v>1182</v>
      </c>
      <c r="C2189" s="33">
        <v>80024831</v>
      </c>
      <c r="D2189" s="33" t="s">
        <v>1183</v>
      </c>
      <c r="E2189" s="33" t="s">
        <v>43</v>
      </c>
      <c r="F2189" s="33" t="s">
        <v>59</v>
      </c>
      <c r="G2189" s="33" t="s">
        <v>44</v>
      </c>
      <c r="H2189" s="34">
        <v>120000000</v>
      </c>
      <c r="I2189" s="34">
        <v>0</v>
      </c>
      <c r="J2189" s="35">
        <f>VLOOKUP(C2189,[1]Hoja1!$C$4:$E$2840,3,0)</f>
        <v>45078.448298611111</v>
      </c>
      <c r="K2189" s="36" t="s">
        <v>45</v>
      </c>
      <c r="L2189" s="16" t="e">
        <f>VLOOKUP(C2189,ACTAS!$D:$L,9,FALSE)</f>
        <v>#N/A</v>
      </c>
    </row>
    <row r="2190" spans="1:12" s="37" customFormat="1" hidden="1">
      <c r="A2190" s="32">
        <v>569</v>
      </c>
      <c r="B2190" s="33" t="s">
        <v>1184</v>
      </c>
      <c r="C2190" s="33">
        <v>1022323885</v>
      </c>
      <c r="D2190" s="33" t="s">
        <v>1185</v>
      </c>
      <c r="E2190" s="33" t="s">
        <v>43</v>
      </c>
      <c r="F2190" s="33" t="s">
        <v>52</v>
      </c>
      <c r="G2190" s="33" t="s">
        <v>44</v>
      </c>
      <c r="H2190" s="34">
        <v>100000000</v>
      </c>
      <c r="I2190" s="34">
        <v>0</v>
      </c>
      <c r="J2190" s="35">
        <f>VLOOKUP(C2190,[1]Hoja1!$C$4:$E$2840,3,0)</f>
        <v>45078.455428240741</v>
      </c>
      <c r="K2190" s="36" t="s">
        <v>54</v>
      </c>
      <c r="L2190" s="16" t="e">
        <f>VLOOKUP(C2190,ACTAS!$D:$L,9,FALSE)</f>
        <v>#N/A</v>
      </c>
    </row>
    <row r="2191" spans="1:12" s="37" customFormat="1" hidden="1">
      <c r="A2191" s="32">
        <v>570</v>
      </c>
      <c r="B2191" s="33" t="s">
        <v>1186</v>
      </c>
      <c r="C2191" s="33">
        <v>1118532661</v>
      </c>
      <c r="D2191" s="33" t="s">
        <v>1187</v>
      </c>
      <c r="E2191" s="33" t="s">
        <v>43</v>
      </c>
      <c r="F2191" s="33" t="s">
        <v>38</v>
      </c>
      <c r="G2191" s="33" t="s">
        <v>44</v>
      </c>
      <c r="H2191" s="34">
        <v>30000000</v>
      </c>
      <c r="I2191" s="34">
        <v>0</v>
      </c>
      <c r="J2191" s="35">
        <f>VLOOKUP(C2191,[1]Hoja1!$C$4:$E$2840,3,0)</f>
        <v>45078.460057870368</v>
      </c>
      <c r="K2191" s="36" t="s">
        <v>54</v>
      </c>
      <c r="L2191" s="16" t="e">
        <f>VLOOKUP(C2191,ACTAS!$D:$L,9,FALSE)</f>
        <v>#N/A</v>
      </c>
    </row>
    <row r="2192" spans="1:12" s="37" customFormat="1" hidden="1">
      <c r="A2192" s="32">
        <v>571</v>
      </c>
      <c r="B2192" s="33" t="s">
        <v>1188</v>
      </c>
      <c r="C2192" s="33">
        <v>17339428</v>
      </c>
      <c r="D2192" s="33" t="s">
        <v>1189</v>
      </c>
      <c r="E2192" s="33" t="s">
        <v>43</v>
      </c>
      <c r="F2192" s="33" t="s">
        <v>48</v>
      </c>
      <c r="G2192" s="33" t="s">
        <v>44</v>
      </c>
      <c r="H2192" s="34">
        <v>86000000</v>
      </c>
      <c r="I2192" s="34">
        <v>0</v>
      </c>
      <c r="J2192" s="35">
        <f>VLOOKUP(C2192,[1]Hoja1!$C$4:$E$2840,3,0)</f>
        <v>45078.460844907408</v>
      </c>
      <c r="K2192" s="36" t="s">
        <v>45</v>
      </c>
      <c r="L2192" s="16" t="e">
        <f>VLOOKUP(C2192,ACTAS!$D:$L,9,FALSE)</f>
        <v>#N/A</v>
      </c>
    </row>
    <row r="2193" spans="1:12" s="37" customFormat="1" hidden="1">
      <c r="A2193" s="32">
        <v>572</v>
      </c>
      <c r="B2193" s="33" t="s">
        <v>1190</v>
      </c>
      <c r="C2193" s="33">
        <v>86006666</v>
      </c>
      <c r="D2193" s="33" t="s">
        <v>1191</v>
      </c>
      <c r="E2193" s="33" t="s">
        <v>43</v>
      </c>
      <c r="F2193" s="33" t="s">
        <v>130</v>
      </c>
      <c r="G2193" s="33" t="s">
        <v>44</v>
      </c>
      <c r="H2193" s="34">
        <v>96000000</v>
      </c>
      <c r="I2193" s="34">
        <v>0</v>
      </c>
      <c r="J2193" s="35">
        <f>VLOOKUP(C2193,[1]Hoja1!$C$4:$E$2840,3,0)</f>
        <v>45078.461018518516</v>
      </c>
      <c r="K2193" s="36" t="s">
        <v>45</v>
      </c>
      <c r="L2193" s="16" t="e">
        <f>VLOOKUP(C2193,ACTAS!$D:$L,9,FALSE)</f>
        <v>#N/A</v>
      </c>
    </row>
    <row r="2194" spans="1:12" s="37" customFormat="1" hidden="1">
      <c r="A2194" s="32">
        <v>573</v>
      </c>
      <c r="B2194" s="33" t="s">
        <v>1192</v>
      </c>
      <c r="C2194" s="33">
        <v>80750713</v>
      </c>
      <c r="D2194" s="33" t="s">
        <v>1193</v>
      </c>
      <c r="E2194" s="33" t="s">
        <v>43</v>
      </c>
      <c r="F2194" s="33" t="s">
        <v>59</v>
      </c>
      <c r="G2194" s="33" t="s">
        <v>44</v>
      </c>
      <c r="H2194" s="34">
        <v>139000000</v>
      </c>
      <c r="I2194" s="34">
        <v>0</v>
      </c>
      <c r="J2194" s="35">
        <f>VLOOKUP(C2194,[1]Hoja1!$C$4:$E$2840,3,0)</f>
        <v>45078.461909722224</v>
      </c>
      <c r="K2194" s="36" t="s">
        <v>54</v>
      </c>
      <c r="L2194" s="16" t="e">
        <f>VLOOKUP(C2194,ACTAS!$D:$L,9,FALSE)</f>
        <v>#N/A</v>
      </c>
    </row>
    <row r="2195" spans="1:12" s="37" customFormat="1" ht="24" hidden="1">
      <c r="A2195" s="32">
        <v>574</v>
      </c>
      <c r="B2195" s="33" t="s">
        <v>1194</v>
      </c>
      <c r="C2195" s="33">
        <v>40402673</v>
      </c>
      <c r="D2195" s="33" t="s">
        <v>1195</v>
      </c>
      <c r="E2195" s="33" t="s">
        <v>43</v>
      </c>
      <c r="F2195" s="33" t="s">
        <v>59</v>
      </c>
      <c r="G2195" s="33" t="s">
        <v>49</v>
      </c>
      <c r="H2195" s="34">
        <v>117000000</v>
      </c>
      <c r="I2195" s="34">
        <v>117000000</v>
      </c>
      <c r="J2195" s="35">
        <f>VLOOKUP(C2195,[1]Hoja1!$C$4:$E$2840,3,0)</f>
        <v>45078.464050925926</v>
      </c>
      <c r="K2195" s="36" t="s">
        <v>54</v>
      </c>
      <c r="L2195" s="16" t="e">
        <f>VLOOKUP(C2195,ACTAS!$D:$L,9,FALSE)</f>
        <v>#N/A</v>
      </c>
    </row>
    <row r="2196" spans="1:12" s="37" customFormat="1" hidden="1">
      <c r="A2196" s="32">
        <v>575</v>
      </c>
      <c r="B2196" s="33" t="s">
        <v>1196</v>
      </c>
      <c r="C2196" s="33">
        <v>10029789</v>
      </c>
      <c r="D2196" s="33" t="s">
        <v>1197</v>
      </c>
      <c r="E2196" s="33" t="s">
        <v>43</v>
      </c>
      <c r="F2196" s="33" t="s">
        <v>38</v>
      </c>
      <c r="G2196" s="33" t="s">
        <v>44</v>
      </c>
      <c r="H2196" s="34">
        <v>60000000</v>
      </c>
      <c r="I2196" s="34">
        <v>0</v>
      </c>
      <c r="J2196" s="35">
        <f>VLOOKUP(C2196,[1]Hoja1!$C$4:$E$2840,3,0)</f>
        <v>45078.468356481484</v>
      </c>
      <c r="K2196" s="36" t="s">
        <v>45</v>
      </c>
      <c r="L2196" s="16" t="e">
        <f>VLOOKUP(C2196,ACTAS!$D:$L,9,FALSE)</f>
        <v>#N/A</v>
      </c>
    </row>
    <row r="2197" spans="1:12" s="37" customFormat="1" hidden="1">
      <c r="A2197" s="32">
        <v>576</v>
      </c>
      <c r="B2197" s="33" t="s">
        <v>1198</v>
      </c>
      <c r="C2197" s="33">
        <v>98763789</v>
      </c>
      <c r="D2197" s="33" t="s">
        <v>1199</v>
      </c>
      <c r="E2197" s="33" t="s">
        <v>43</v>
      </c>
      <c r="F2197" s="33" t="s">
        <v>59</v>
      </c>
      <c r="G2197" s="33" t="s">
        <v>44</v>
      </c>
      <c r="H2197" s="34">
        <v>90000000</v>
      </c>
      <c r="I2197" s="34">
        <v>0</v>
      </c>
      <c r="J2197" s="35">
        <f>VLOOKUP(C2197,[1]Hoja1!$C$4:$E$2840,3,0)</f>
        <v>45078.472280092596</v>
      </c>
      <c r="K2197" s="36" t="s">
        <v>40</v>
      </c>
      <c r="L2197" s="16" t="e">
        <f>VLOOKUP(C2197,ACTAS!$D:$L,9,FALSE)</f>
        <v>#N/A</v>
      </c>
    </row>
    <row r="2198" spans="1:12" s="37" customFormat="1" hidden="1">
      <c r="A2198" s="32">
        <v>577</v>
      </c>
      <c r="B2198" s="33" t="s">
        <v>1200</v>
      </c>
      <c r="C2198" s="33">
        <v>1093220502</v>
      </c>
      <c r="D2198" s="33" t="s">
        <v>1201</v>
      </c>
      <c r="E2198" s="33" t="s">
        <v>43</v>
      </c>
      <c r="F2198" s="33" t="s">
        <v>59</v>
      </c>
      <c r="G2198" s="33" t="s">
        <v>44</v>
      </c>
      <c r="H2198" s="34">
        <v>70000000</v>
      </c>
      <c r="I2198" s="34">
        <v>0</v>
      </c>
      <c r="J2198" s="35">
        <f>VLOOKUP(C2198,[1]Hoja1!$C$4:$E$2840,3,0)</f>
        <v>45078.482118055559</v>
      </c>
      <c r="K2198" s="36" t="s">
        <v>54</v>
      </c>
      <c r="L2198" s="16" t="e">
        <f>VLOOKUP(C2198,ACTAS!$D:$L,9,FALSE)</f>
        <v>#N/A</v>
      </c>
    </row>
    <row r="2199" spans="1:12" s="37" customFormat="1" hidden="1">
      <c r="A2199" s="32">
        <v>578</v>
      </c>
      <c r="B2199" s="33" t="s">
        <v>1202</v>
      </c>
      <c r="C2199" s="33">
        <v>16495036</v>
      </c>
      <c r="D2199" s="33" t="s">
        <v>1203</v>
      </c>
      <c r="E2199" s="33" t="s">
        <v>43</v>
      </c>
      <c r="F2199" s="33" t="s">
        <v>52</v>
      </c>
      <c r="G2199" s="33" t="s">
        <v>44</v>
      </c>
      <c r="H2199" s="34">
        <v>38000000</v>
      </c>
      <c r="I2199" s="34">
        <v>0</v>
      </c>
      <c r="J2199" s="35">
        <f>VLOOKUP(C2199,[1]Hoja1!$C$4:$E$2840,3,0)</f>
        <v>45078.482708333337</v>
      </c>
      <c r="K2199" s="36" t="s">
        <v>45</v>
      </c>
      <c r="L2199" s="16" t="e">
        <f>VLOOKUP(C2199,ACTAS!$D:$L,9,FALSE)</f>
        <v>#N/A</v>
      </c>
    </row>
    <row r="2200" spans="1:12" s="37" customFormat="1" hidden="1">
      <c r="A2200" s="32">
        <v>579</v>
      </c>
      <c r="B2200" s="33" t="s">
        <v>1204</v>
      </c>
      <c r="C2200" s="33">
        <v>1005604181</v>
      </c>
      <c r="D2200" s="33" t="s">
        <v>1205</v>
      </c>
      <c r="E2200" s="33" t="s">
        <v>43</v>
      </c>
      <c r="F2200" s="33" t="s">
        <v>59</v>
      </c>
      <c r="G2200" s="33" t="s">
        <v>44</v>
      </c>
      <c r="H2200" s="34">
        <v>40000000</v>
      </c>
      <c r="I2200" s="34">
        <v>24000000</v>
      </c>
      <c r="J2200" s="35">
        <f>VLOOKUP(C2200,[1]Hoja1!$C$4:$E$2840,3,0)</f>
        <v>45078.489282407405</v>
      </c>
      <c r="K2200" s="36" t="s">
        <v>54</v>
      </c>
      <c r="L2200" s="16" t="e">
        <f>VLOOKUP(C2200,ACTAS!$D:$L,9,FALSE)</f>
        <v>#N/A</v>
      </c>
    </row>
    <row r="2201" spans="1:12" s="37" customFormat="1" hidden="1">
      <c r="A2201" s="32">
        <v>580</v>
      </c>
      <c r="B2201" s="33" t="s">
        <v>1206</v>
      </c>
      <c r="C2201" s="33">
        <v>51714498</v>
      </c>
      <c r="D2201" s="33" t="s">
        <v>1207</v>
      </c>
      <c r="E2201" s="33" t="s">
        <v>43</v>
      </c>
      <c r="F2201" s="33" t="s">
        <v>59</v>
      </c>
      <c r="G2201" s="33" t="s">
        <v>44</v>
      </c>
      <c r="H2201" s="34">
        <v>100000000</v>
      </c>
      <c r="I2201" s="34">
        <v>0</v>
      </c>
      <c r="J2201" s="35">
        <f>VLOOKUP(C2201,[1]Hoja1!$C$4:$E$2840,3,0)</f>
        <v>45078.494490740741</v>
      </c>
      <c r="K2201" s="36" t="s">
        <v>45</v>
      </c>
      <c r="L2201" s="16" t="e">
        <f>VLOOKUP(C2201,ACTAS!$D:$L,9,FALSE)</f>
        <v>#N/A</v>
      </c>
    </row>
    <row r="2202" spans="1:12" s="37" customFormat="1" hidden="1">
      <c r="A2202" s="32">
        <v>581</v>
      </c>
      <c r="B2202" s="33" t="s">
        <v>1208</v>
      </c>
      <c r="C2202" s="33">
        <v>79341179</v>
      </c>
      <c r="D2202" s="33" t="s">
        <v>1209</v>
      </c>
      <c r="E2202" s="33" t="s">
        <v>43</v>
      </c>
      <c r="F2202" s="33" t="s">
        <v>52</v>
      </c>
      <c r="G2202" s="33" t="s">
        <v>44</v>
      </c>
      <c r="H2202" s="34">
        <v>60000000</v>
      </c>
      <c r="I2202" s="34">
        <v>0</v>
      </c>
      <c r="J2202" s="35">
        <f>VLOOKUP(C2202,[1]Hoja1!$C$4:$E$2840,3,0)</f>
        <v>45078.495243055557</v>
      </c>
      <c r="K2202" s="36" t="s">
        <v>84</v>
      </c>
      <c r="L2202" s="16" t="e">
        <f>VLOOKUP(C2202,ACTAS!$D:$L,9,FALSE)</f>
        <v>#N/A</v>
      </c>
    </row>
    <row r="2203" spans="1:12" s="37" customFormat="1" hidden="1">
      <c r="A2203" s="32">
        <v>582</v>
      </c>
      <c r="B2203" s="33" t="s">
        <v>1210</v>
      </c>
      <c r="C2203" s="33">
        <v>66966083</v>
      </c>
      <c r="D2203" s="33" t="s">
        <v>1211</v>
      </c>
      <c r="E2203" s="33" t="s">
        <v>43</v>
      </c>
      <c r="F2203" s="33" t="s">
        <v>59</v>
      </c>
      <c r="G2203" s="33" t="s">
        <v>44</v>
      </c>
      <c r="H2203" s="34">
        <v>77000000</v>
      </c>
      <c r="I2203" s="34">
        <v>0</v>
      </c>
      <c r="J2203" s="35">
        <f>VLOOKUP(C2203,[1]Hoja1!$C$4:$E$2840,3,0)</f>
        <v>45078.503819444442</v>
      </c>
      <c r="K2203" s="36" t="s">
        <v>45</v>
      </c>
      <c r="L2203" s="16" t="e">
        <f>VLOOKUP(C2203,ACTAS!$D:$L,9,FALSE)</f>
        <v>#N/A</v>
      </c>
    </row>
    <row r="2204" spans="1:12" s="37" customFormat="1" ht="24" hidden="1">
      <c r="A2204" s="32">
        <v>583</v>
      </c>
      <c r="B2204" s="33" t="s">
        <v>1212</v>
      </c>
      <c r="C2204" s="33">
        <v>52076088</v>
      </c>
      <c r="D2204" s="33" t="s">
        <v>1213</v>
      </c>
      <c r="E2204" s="33" t="s">
        <v>43</v>
      </c>
      <c r="F2204" s="33" t="s">
        <v>38</v>
      </c>
      <c r="G2204" s="33" t="s">
        <v>39</v>
      </c>
      <c r="H2204" s="34">
        <v>50000000</v>
      </c>
      <c r="I2204" s="34">
        <v>0</v>
      </c>
      <c r="J2204" s="35">
        <f>VLOOKUP(C2204,[1]Hoja1!$C$4:$E$2840,3,0)</f>
        <v>45078.617025462961</v>
      </c>
      <c r="K2204" s="36" t="s">
        <v>40</v>
      </c>
      <c r="L2204" s="16" t="e">
        <f>VLOOKUP(C2204,ACTAS!$D:$L,9,FALSE)</f>
        <v>#N/A</v>
      </c>
    </row>
    <row r="2205" spans="1:12" s="37" customFormat="1" hidden="1">
      <c r="A2205" s="32">
        <v>584</v>
      </c>
      <c r="B2205" s="33" t="s">
        <v>1214</v>
      </c>
      <c r="C2205" s="33">
        <v>1118556023</v>
      </c>
      <c r="D2205" s="33" t="s">
        <v>1215</v>
      </c>
      <c r="E2205" s="33" t="s">
        <v>43</v>
      </c>
      <c r="F2205" s="33" t="s">
        <v>38</v>
      </c>
      <c r="G2205" s="33" t="s">
        <v>53</v>
      </c>
      <c r="H2205" s="34">
        <v>10000000</v>
      </c>
      <c r="I2205" s="34">
        <v>3500000</v>
      </c>
      <c r="J2205" s="35">
        <f>VLOOKUP(C2205,[1]Hoja1!$C$4:$E$2840,3,0)</f>
        <v>45078.625844907408</v>
      </c>
      <c r="K2205" s="36" t="s">
        <v>54</v>
      </c>
      <c r="L2205" s="16" t="e">
        <f>VLOOKUP(C2205,ACTAS!$D:$L,9,FALSE)</f>
        <v>#N/A</v>
      </c>
    </row>
    <row r="2206" spans="1:12" s="37" customFormat="1" hidden="1">
      <c r="A2206" s="32">
        <v>585</v>
      </c>
      <c r="B2206" s="33" t="s">
        <v>1216</v>
      </c>
      <c r="C2206" s="33">
        <v>80865264</v>
      </c>
      <c r="D2206" s="33" t="s">
        <v>1217</v>
      </c>
      <c r="E2206" s="33" t="s">
        <v>43</v>
      </c>
      <c r="F2206" s="33" t="s">
        <v>59</v>
      </c>
      <c r="G2206" s="33" t="s">
        <v>44</v>
      </c>
      <c r="H2206" s="34">
        <v>60000000</v>
      </c>
      <c r="I2206" s="34">
        <v>0</v>
      </c>
      <c r="J2206" s="35">
        <f>VLOOKUP(C2206,[1]Hoja1!$C$4:$E$2840,3,0)</f>
        <v>45078.631655092591</v>
      </c>
      <c r="K2206" s="36" t="s">
        <v>45</v>
      </c>
      <c r="L2206" s="16" t="e">
        <f>VLOOKUP(C2206,ACTAS!$D:$L,9,FALSE)</f>
        <v>#N/A</v>
      </c>
    </row>
    <row r="2207" spans="1:12" s="37" customFormat="1" hidden="1">
      <c r="A2207" s="32">
        <v>586</v>
      </c>
      <c r="B2207" s="33" t="s">
        <v>1218</v>
      </c>
      <c r="C2207" s="33">
        <v>13508430</v>
      </c>
      <c r="D2207" s="33" t="s">
        <v>952</v>
      </c>
      <c r="E2207" s="33" t="s">
        <v>43</v>
      </c>
      <c r="F2207" s="33" t="s">
        <v>38</v>
      </c>
      <c r="G2207" s="33" t="s">
        <v>44</v>
      </c>
      <c r="H2207" s="34">
        <v>70000000</v>
      </c>
      <c r="I2207" s="34">
        <v>0</v>
      </c>
      <c r="J2207" s="35">
        <f>VLOOKUP(C2207,[1]Hoja1!$C$4:$E$2840,3,0)</f>
        <v>45078.383194444446</v>
      </c>
      <c r="K2207" s="36" t="s">
        <v>45</v>
      </c>
      <c r="L2207" s="16">
        <f>VLOOKUP(C2207,ACTAS!$D:$L,9,FALSE)</f>
        <v>15</v>
      </c>
    </row>
    <row r="2208" spans="1:12" s="37" customFormat="1" hidden="1">
      <c r="A2208" s="32">
        <v>587</v>
      </c>
      <c r="B2208" s="33" t="s">
        <v>1219</v>
      </c>
      <c r="C2208" s="33">
        <v>92513069</v>
      </c>
      <c r="D2208" s="33" t="s">
        <v>606</v>
      </c>
      <c r="E2208" s="33" t="s">
        <v>43</v>
      </c>
      <c r="F2208" s="33" t="s">
        <v>62</v>
      </c>
      <c r="G2208" s="33" t="s">
        <v>994</v>
      </c>
      <c r="H2208" s="34">
        <v>6000000</v>
      </c>
      <c r="I2208" s="34">
        <v>0</v>
      </c>
      <c r="J2208" s="35">
        <f>VLOOKUP(C2208,[1]Hoja1!$C$4:$E$2840,3,0)</f>
        <v>45078.341932870368</v>
      </c>
      <c r="K2208" s="36" t="s">
        <v>45</v>
      </c>
      <c r="L2208" s="16" t="e">
        <f>VLOOKUP(C2208,ACTAS!$D:$L,9,FALSE)</f>
        <v>#N/A</v>
      </c>
    </row>
    <row r="2209" spans="1:12" s="37" customFormat="1" hidden="1">
      <c r="A2209" s="32">
        <v>588</v>
      </c>
      <c r="B2209" s="33" t="s">
        <v>1220</v>
      </c>
      <c r="C2209" s="33">
        <v>6244987</v>
      </c>
      <c r="D2209" s="33" t="s">
        <v>570</v>
      </c>
      <c r="E2209" s="33" t="s">
        <v>43</v>
      </c>
      <c r="F2209" s="33" t="s">
        <v>52</v>
      </c>
      <c r="G2209" s="33" t="s">
        <v>44</v>
      </c>
      <c r="H2209" s="34">
        <v>25000000</v>
      </c>
      <c r="I2209" s="34">
        <v>0</v>
      </c>
      <c r="J2209" s="35">
        <f>VLOOKUP(C2209,[1]Hoja1!$C$4:$E$2840,3,0)</f>
        <v>45078.324988425928</v>
      </c>
      <c r="K2209" s="36" t="s">
        <v>45</v>
      </c>
      <c r="L2209" s="16">
        <f>VLOOKUP(C2209,ACTAS!$D:$L,9,FALSE)</f>
        <v>15</v>
      </c>
    </row>
    <row r="2210" spans="1:12" s="37" customFormat="1" hidden="1">
      <c r="A2210" s="32">
        <v>589</v>
      </c>
      <c r="B2210" s="33" t="s">
        <v>1221</v>
      </c>
      <c r="C2210" s="33">
        <v>1013630546</v>
      </c>
      <c r="D2210" s="33" t="s">
        <v>1222</v>
      </c>
      <c r="E2210" s="33" t="s">
        <v>43</v>
      </c>
      <c r="F2210" s="33" t="s">
        <v>165</v>
      </c>
      <c r="G2210" s="33" t="s">
        <v>53</v>
      </c>
      <c r="H2210" s="34">
        <v>10000000</v>
      </c>
      <c r="I2210" s="34">
        <v>0</v>
      </c>
      <c r="J2210" s="35">
        <f>VLOOKUP(C2210,[1]Hoja1!$C$4:$E$2840,3,0)</f>
        <v>45222.381874999999</v>
      </c>
      <c r="K2210" s="36" t="s">
        <v>54</v>
      </c>
      <c r="L2210" s="16" t="e">
        <f>VLOOKUP(C2210,ACTAS!$D:$L,9,FALSE)</f>
        <v>#N/A</v>
      </c>
    </row>
    <row r="2211" spans="1:12" s="37" customFormat="1" hidden="1">
      <c r="A2211" s="32">
        <v>590</v>
      </c>
      <c r="B2211" s="33" t="s">
        <v>1223</v>
      </c>
      <c r="C2211" s="33">
        <v>63534065</v>
      </c>
      <c r="D2211" s="33" t="s">
        <v>1224</v>
      </c>
      <c r="E2211" s="33" t="s">
        <v>43</v>
      </c>
      <c r="F2211" s="33" t="s">
        <v>59</v>
      </c>
      <c r="G2211" s="33" t="s">
        <v>53</v>
      </c>
      <c r="H2211" s="34">
        <v>6000000</v>
      </c>
      <c r="I2211" s="34">
        <v>0</v>
      </c>
      <c r="J2211" s="35">
        <f>VLOOKUP(C2211,[1]Hoja1!$C$4:$E$2840,3,0)</f>
        <v>45222.382337962961</v>
      </c>
      <c r="K2211" s="36" t="s">
        <v>54</v>
      </c>
      <c r="L2211" s="16" t="e">
        <f>VLOOKUP(C2211,ACTAS!$D:$L,9,FALSE)</f>
        <v>#N/A</v>
      </c>
    </row>
    <row r="2212" spans="1:12" s="37" customFormat="1" hidden="1">
      <c r="A2212" s="32">
        <v>591</v>
      </c>
      <c r="B2212" s="33" t="s">
        <v>1225</v>
      </c>
      <c r="C2212" s="33">
        <v>79471806</v>
      </c>
      <c r="D2212" s="33" t="s">
        <v>1226</v>
      </c>
      <c r="E2212" s="33" t="s">
        <v>43</v>
      </c>
      <c r="F2212" s="33" t="s">
        <v>38</v>
      </c>
      <c r="G2212" s="33" t="s">
        <v>44</v>
      </c>
      <c r="H2212" s="34">
        <v>85000000</v>
      </c>
      <c r="I2212" s="34">
        <v>0</v>
      </c>
      <c r="J2212" s="35">
        <f>VLOOKUP(C2212,[1]Hoja1!$C$4:$E$2840,3,0)</f>
        <v>45222.382708333331</v>
      </c>
      <c r="K2212" s="36" t="s">
        <v>45</v>
      </c>
      <c r="L2212" s="16" t="e">
        <f>VLOOKUP(C2212,ACTAS!$D:$L,9,FALSE)</f>
        <v>#N/A</v>
      </c>
    </row>
    <row r="2213" spans="1:12" s="37" customFormat="1" hidden="1">
      <c r="A2213" s="32">
        <v>592</v>
      </c>
      <c r="B2213" s="33" t="s">
        <v>1227</v>
      </c>
      <c r="C2213" s="33">
        <v>13539558</v>
      </c>
      <c r="D2213" s="33" t="s">
        <v>1228</v>
      </c>
      <c r="E2213" s="33" t="s">
        <v>43</v>
      </c>
      <c r="F2213" s="33" t="s">
        <v>59</v>
      </c>
      <c r="G2213" s="33" t="s">
        <v>53</v>
      </c>
      <c r="H2213" s="34">
        <v>10000000</v>
      </c>
      <c r="I2213" s="34">
        <v>10000000</v>
      </c>
      <c r="J2213" s="35">
        <f>VLOOKUP(C2213,[1]Hoja1!$C$4:$E$2840,3,0)</f>
        <v>45222.382777777777</v>
      </c>
      <c r="K2213" s="36" t="s">
        <v>91</v>
      </c>
      <c r="L2213" s="16" t="e">
        <f>VLOOKUP(C2213,ACTAS!$D:$L,9,FALSE)</f>
        <v>#N/A</v>
      </c>
    </row>
    <row r="2214" spans="1:12" s="37" customFormat="1" ht="24" hidden="1">
      <c r="A2214" s="32">
        <v>593</v>
      </c>
      <c r="B2214" s="33" t="s">
        <v>1229</v>
      </c>
      <c r="C2214" s="33">
        <v>14567350</v>
      </c>
      <c r="D2214" s="33" t="s">
        <v>1230</v>
      </c>
      <c r="E2214" s="33" t="s">
        <v>43</v>
      </c>
      <c r="F2214" s="33" t="s">
        <v>38</v>
      </c>
      <c r="G2214" s="33" t="s">
        <v>49</v>
      </c>
      <c r="H2214" s="34">
        <v>74000000</v>
      </c>
      <c r="I2214" s="34">
        <v>0</v>
      </c>
      <c r="J2214" s="35">
        <f>VLOOKUP(C2214,[1]Hoja1!$C$4:$E$2840,3,0)</f>
        <v>45078.340543981481</v>
      </c>
      <c r="K2214" s="36" t="s">
        <v>54</v>
      </c>
      <c r="L2214" s="16">
        <f>VLOOKUP(C2214,ACTAS!$D:$L,9,FALSE)</f>
        <v>10</v>
      </c>
    </row>
    <row r="2215" spans="1:12" s="37" customFormat="1" hidden="1">
      <c r="A2215" s="32">
        <v>594</v>
      </c>
      <c r="B2215" s="33" t="s">
        <v>1231</v>
      </c>
      <c r="C2215" s="33">
        <v>17588776</v>
      </c>
      <c r="D2215" s="33" t="s">
        <v>1232</v>
      </c>
      <c r="E2215" s="33" t="s">
        <v>43</v>
      </c>
      <c r="F2215" s="33" t="s">
        <v>62</v>
      </c>
      <c r="G2215" s="33" t="s">
        <v>53</v>
      </c>
      <c r="H2215" s="34">
        <v>10000000</v>
      </c>
      <c r="I2215" s="34">
        <v>0</v>
      </c>
      <c r="J2215" s="35">
        <f>VLOOKUP(C2215,[1]Hoja1!$C$4:$E$2840,3,0)</f>
        <v>45222.384085648147</v>
      </c>
      <c r="K2215" s="36" t="s">
        <v>45</v>
      </c>
      <c r="L2215" s="16" t="e">
        <f>VLOOKUP(C2215,ACTAS!$D:$L,9,FALSE)</f>
        <v>#N/A</v>
      </c>
    </row>
    <row r="2216" spans="1:12" s="37" customFormat="1" hidden="1">
      <c r="A2216" s="32">
        <v>595</v>
      </c>
      <c r="B2216" s="33" t="s">
        <v>1233</v>
      </c>
      <c r="C2216" s="33">
        <v>4236685</v>
      </c>
      <c r="D2216" s="33" t="s">
        <v>1234</v>
      </c>
      <c r="E2216" s="33" t="s">
        <v>43</v>
      </c>
      <c r="F2216" s="33" t="s">
        <v>59</v>
      </c>
      <c r="G2216" s="33" t="s">
        <v>44</v>
      </c>
      <c r="H2216" s="34">
        <v>30000000</v>
      </c>
      <c r="I2216" s="34">
        <v>0</v>
      </c>
      <c r="J2216" s="35">
        <f>VLOOKUP(C2216,[1]Hoja1!$C$4:$E$2840,3,0)</f>
        <v>45222.385821759257</v>
      </c>
      <c r="K2216" s="36" t="s">
        <v>45</v>
      </c>
      <c r="L2216" s="16">
        <f>VLOOKUP(C2216,ACTAS!$D:$L,9,FALSE)</f>
        <v>15</v>
      </c>
    </row>
    <row r="2217" spans="1:12" s="37" customFormat="1" hidden="1">
      <c r="A2217" s="32">
        <v>596</v>
      </c>
      <c r="B2217" s="33" t="s">
        <v>1235</v>
      </c>
      <c r="C2217" s="33">
        <v>1093775549</v>
      </c>
      <c r="D2217" s="33" t="s">
        <v>1236</v>
      </c>
      <c r="E2217" s="33" t="s">
        <v>43</v>
      </c>
      <c r="F2217" s="33" t="s">
        <v>52</v>
      </c>
      <c r="G2217" s="33" t="s">
        <v>53</v>
      </c>
      <c r="H2217" s="34">
        <v>10000000</v>
      </c>
      <c r="I2217" s="34">
        <v>0</v>
      </c>
      <c r="J2217" s="35">
        <f>VLOOKUP(C2217,[1]Hoja1!$C$4:$E$2840,3,0)</f>
        <v>45222.386354166665</v>
      </c>
      <c r="K2217" s="36" t="s">
        <v>54</v>
      </c>
      <c r="L2217" s="16" t="e">
        <f>VLOOKUP(C2217,ACTAS!$D:$L,9,FALSE)</f>
        <v>#N/A</v>
      </c>
    </row>
    <row r="2218" spans="1:12" s="37" customFormat="1" hidden="1">
      <c r="A2218" s="32">
        <v>597</v>
      </c>
      <c r="B2218" s="33" t="s">
        <v>1237</v>
      </c>
      <c r="C2218" s="33">
        <v>1023906551</v>
      </c>
      <c r="D2218" s="33" t="s">
        <v>1238</v>
      </c>
      <c r="E2218" s="33" t="s">
        <v>43</v>
      </c>
      <c r="F2218" s="33" t="s">
        <v>52</v>
      </c>
      <c r="G2218" s="33" t="s">
        <v>53</v>
      </c>
      <c r="H2218" s="34">
        <v>10000000</v>
      </c>
      <c r="I2218" s="34">
        <v>10000000</v>
      </c>
      <c r="J2218" s="35">
        <f>VLOOKUP(C2218,[1]Hoja1!$C$4:$E$2840,3,0)</f>
        <v>45222.386504629627</v>
      </c>
      <c r="K2218" s="36" t="s">
        <v>54</v>
      </c>
      <c r="L2218" s="16" t="e">
        <f>VLOOKUP(C2218,ACTAS!$D:$L,9,FALSE)</f>
        <v>#N/A</v>
      </c>
    </row>
    <row r="2219" spans="1:12" s="37" customFormat="1" hidden="1">
      <c r="A2219" s="32">
        <v>598</v>
      </c>
      <c r="B2219" s="33" t="s">
        <v>1239</v>
      </c>
      <c r="C2219" s="33">
        <v>79342691</v>
      </c>
      <c r="D2219" s="33" t="s">
        <v>664</v>
      </c>
      <c r="E2219" s="33" t="s">
        <v>43</v>
      </c>
      <c r="F2219" s="33" t="s">
        <v>52</v>
      </c>
      <c r="G2219" s="33" t="s">
        <v>53</v>
      </c>
      <c r="H2219" s="34">
        <v>10000000</v>
      </c>
      <c r="I2219" s="34">
        <v>10000000</v>
      </c>
      <c r="J2219" s="35">
        <f>VLOOKUP(C2219,[1]Hoja1!$C$4:$E$2840,3,0)</f>
        <v>45078.348321759258</v>
      </c>
      <c r="K2219" s="36" t="s">
        <v>45</v>
      </c>
      <c r="L2219" s="16" t="e">
        <f>VLOOKUP(C2219,ACTAS!$D:$L,9,FALSE)</f>
        <v>#N/A</v>
      </c>
    </row>
    <row r="2220" spans="1:12" s="37" customFormat="1" hidden="1">
      <c r="A2220" s="32">
        <v>599</v>
      </c>
      <c r="B2220" s="33" t="s">
        <v>1240</v>
      </c>
      <c r="C2220" s="33">
        <v>1022973859</v>
      </c>
      <c r="D2220" s="33" t="s">
        <v>1241</v>
      </c>
      <c r="E2220" s="33" t="s">
        <v>43</v>
      </c>
      <c r="F2220" s="33" t="s">
        <v>38</v>
      </c>
      <c r="G2220" s="33" t="s">
        <v>53</v>
      </c>
      <c r="H2220" s="34">
        <v>10000000</v>
      </c>
      <c r="I2220" s="34">
        <v>10000000</v>
      </c>
      <c r="J2220" s="35">
        <f>VLOOKUP(C2220,[1]Hoja1!$C$4:$E$2840,3,0)</f>
        <v>45222.38685185185</v>
      </c>
      <c r="K2220" s="36" t="s">
        <v>54</v>
      </c>
      <c r="L2220" s="16">
        <f>VLOOKUP(C2220,ACTAS!$D:$L,9,FALSE)</f>
        <v>16</v>
      </c>
    </row>
    <row r="2221" spans="1:12" s="37" customFormat="1" hidden="1">
      <c r="A2221" s="32">
        <v>600</v>
      </c>
      <c r="B2221" s="33" t="s">
        <v>1242</v>
      </c>
      <c r="C2221" s="33">
        <v>79515324</v>
      </c>
      <c r="D2221" s="33" t="s">
        <v>1243</v>
      </c>
      <c r="E2221" s="33" t="s">
        <v>43</v>
      </c>
      <c r="F2221" s="33" t="s">
        <v>59</v>
      </c>
      <c r="G2221" s="33" t="s">
        <v>44</v>
      </c>
      <c r="H2221" s="34">
        <v>11000000</v>
      </c>
      <c r="I2221" s="34">
        <v>0</v>
      </c>
      <c r="J2221" s="35">
        <f>VLOOKUP(C2221,[1]Hoja1!$C$4:$E$2840,3,0)</f>
        <v>45222.388599537036</v>
      </c>
      <c r="K2221" s="36" t="s">
        <v>45</v>
      </c>
      <c r="L2221" s="16" t="e">
        <f>VLOOKUP(C2221,ACTAS!$D:$L,9,FALSE)</f>
        <v>#N/A</v>
      </c>
    </row>
    <row r="2222" spans="1:12" s="37" customFormat="1" hidden="1">
      <c r="A2222" s="32">
        <v>601</v>
      </c>
      <c r="B2222" s="33" t="s">
        <v>1244</v>
      </c>
      <c r="C2222" s="33">
        <v>80140836</v>
      </c>
      <c r="D2222" s="33" t="s">
        <v>1245</v>
      </c>
      <c r="E2222" s="33" t="s">
        <v>43</v>
      </c>
      <c r="F2222" s="33" t="s">
        <v>59</v>
      </c>
      <c r="G2222" s="33" t="s">
        <v>53</v>
      </c>
      <c r="H2222" s="34">
        <v>10000000</v>
      </c>
      <c r="I2222" s="34">
        <v>10000000</v>
      </c>
      <c r="J2222" s="35">
        <f>VLOOKUP(C2222,[1]Hoja1!$C$4:$E$2840,3,0)</f>
        <v>45222.388611111113</v>
      </c>
      <c r="K2222" s="36" t="s">
        <v>54</v>
      </c>
      <c r="L2222" s="16" t="e">
        <f>VLOOKUP(C2222,ACTAS!$D:$L,9,FALSE)</f>
        <v>#N/A</v>
      </c>
    </row>
    <row r="2223" spans="1:12" s="37" customFormat="1" ht="24" hidden="1">
      <c r="A2223" s="32">
        <v>602</v>
      </c>
      <c r="B2223" s="33" t="s">
        <v>1246</v>
      </c>
      <c r="C2223" s="33">
        <v>52697467</v>
      </c>
      <c r="D2223" s="33" t="s">
        <v>1247</v>
      </c>
      <c r="E2223" s="33" t="s">
        <v>43</v>
      </c>
      <c r="F2223" s="33" t="s">
        <v>165</v>
      </c>
      <c r="G2223" s="33" t="s">
        <v>106</v>
      </c>
      <c r="H2223" s="34">
        <v>10000000</v>
      </c>
      <c r="I2223" s="34">
        <v>10000000</v>
      </c>
      <c r="J2223" s="35">
        <f>VLOOKUP(C2223,[1]Hoja1!$C$4:$E$2840,3,0)</f>
        <v>45222.388773148145</v>
      </c>
      <c r="K2223" s="36" t="s">
        <v>54</v>
      </c>
      <c r="L2223" s="16">
        <f>VLOOKUP(C2223,ACTAS!$D:$L,9,FALSE)</f>
        <v>16</v>
      </c>
    </row>
    <row r="2224" spans="1:12" s="37" customFormat="1" ht="24" hidden="1">
      <c r="A2224" s="32">
        <v>603</v>
      </c>
      <c r="B2224" s="33" t="s">
        <v>1248</v>
      </c>
      <c r="C2224" s="33">
        <v>52291869</v>
      </c>
      <c r="D2224" s="33" t="s">
        <v>1249</v>
      </c>
      <c r="E2224" s="33" t="s">
        <v>43</v>
      </c>
      <c r="F2224" s="33" t="s">
        <v>59</v>
      </c>
      <c r="G2224" s="33" t="s">
        <v>49</v>
      </c>
      <c r="H2224" s="34">
        <v>115000000</v>
      </c>
      <c r="I2224" s="34">
        <v>0</v>
      </c>
      <c r="J2224" s="35">
        <f>VLOOKUP(C2224,[1]Hoja1!$C$4:$E$2840,3,0)</f>
        <v>45222.390104166669</v>
      </c>
      <c r="K2224" s="36" t="s">
        <v>54</v>
      </c>
      <c r="L2224" s="16">
        <f>VLOOKUP(C2224,ACTAS!$D:$L,9,FALSE)</f>
        <v>14</v>
      </c>
    </row>
    <row r="2225" spans="1:12" s="37" customFormat="1" hidden="1">
      <c r="A2225" s="32">
        <v>604</v>
      </c>
      <c r="B2225" s="33" t="s">
        <v>1250</v>
      </c>
      <c r="C2225" s="33">
        <v>75106404</v>
      </c>
      <c r="D2225" s="33" t="s">
        <v>1251</v>
      </c>
      <c r="E2225" s="33" t="s">
        <v>43</v>
      </c>
      <c r="F2225" s="33" t="s">
        <v>38</v>
      </c>
      <c r="G2225" s="33" t="s">
        <v>44</v>
      </c>
      <c r="H2225" s="34">
        <v>91500000</v>
      </c>
      <c r="I2225" s="34">
        <v>0</v>
      </c>
      <c r="J2225" s="35">
        <f>VLOOKUP(C2225,[1]Hoja1!$C$4:$E$2840,3,0)</f>
        <v>45222.3906712963</v>
      </c>
      <c r="K2225" s="36" t="s">
        <v>54</v>
      </c>
      <c r="L2225" s="16">
        <f>VLOOKUP(C2225,ACTAS!$D:$L,9,FALSE)</f>
        <v>15</v>
      </c>
    </row>
    <row r="2226" spans="1:12" s="37" customFormat="1" hidden="1">
      <c r="A2226" s="32">
        <v>605</v>
      </c>
      <c r="B2226" s="33" t="s">
        <v>1252</v>
      </c>
      <c r="C2226" s="33">
        <v>1052916323</v>
      </c>
      <c r="D2226" s="33" t="s">
        <v>1253</v>
      </c>
      <c r="E2226" s="33" t="s">
        <v>43</v>
      </c>
      <c r="F2226" s="33" t="s">
        <v>73</v>
      </c>
      <c r="G2226" s="33" t="s">
        <v>53</v>
      </c>
      <c r="H2226" s="34">
        <v>10000000</v>
      </c>
      <c r="I2226" s="34">
        <v>0</v>
      </c>
      <c r="J2226" s="35">
        <f>VLOOKUP(C2226,[1]Hoja1!$C$4:$E$2840,3,0)</f>
        <v>45222.390833333331</v>
      </c>
      <c r="K2226" s="36" t="s">
        <v>54</v>
      </c>
      <c r="L2226" s="16" t="e">
        <f>VLOOKUP(C2226,ACTAS!$D:$L,9,FALSE)</f>
        <v>#N/A</v>
      </c>
    </row>
    <row r="2227" spans="1:12" s="37" customFormat="1" hidden="1">
      <c r="A2227" s="32">
        <v>606</v>
      </c>
      <c r="B2227" s="33" t="s">
        <v>1254</v>
      </c>
      <c r="C2227" s="33">
        <v>1032458982</v>
      </c>
      <c r="D2227" s="33" t="s">
        <v>1255</v>
      </c>
      <c r="E2227" s="33" t="s">
        <v>43</v>
      </c>
      <c r="F2227" s="33" t="s">
        <v>59</v>
      </c>
      <c r="G2227" s="33" t="s">
        <v>53</v>
      </c>
      <c r="H2227" s="34">
        <v>10000000</v>
      </c>
      <c r="I2227" s="34">
        <v>10000000</v>
      </c>
      <c r="J2227" s="35">
        <f>VLOOKUP(C2227,[1]Hoja1!$C$4:$E$2840,3,0)</f>
        <v>45222.391851851855</v>
      </c>
      <c r="K2227" s="36" t="s">
        <v>54</v>
      </c>
      <c r="L2227" s="16" t="e">
        <f>VLOOKUP(C2227,ACTAS!$D:$L,9,FALSE)</f>
        <v>#N/A</v>
      </c>
    </row>
    <row r="2228" spans="1:12" s="37" customFormat="1" ht="24" hidden="1">
      <c r="A2228" s="32">
        <v>607</v>
      </c>
      <c r="B2228" s="33" t="s">
        <v>1256</v>
      </c>
      <c r="C2228" s="33">
        <v>16925112</v>
      </c>
      <c r="D2228" s="33" t="s">
        <v>1257</v>
      </c>
      <c r="E2228" s="33" t="s">
        <v>43</v>
      </c>
      <c r="F2228" s="33" t="s">
        <v>38</v>
      </c>
      <c r="G2228" s="33" t="s">
        <v>49</v>
      </c>
      <c r="H2228" s="34">
        <v>90000000</v>
      </c>
      <c r="I2228" s="34">
        <v>0</v>
      </c>
      <c r="J2228" s="35">
        <f>VLOOKUP(C2228,[1]Hoja1!$C$4:$E$2840,3,0)</f>
        <v>45222.391851851855</v>
      </c>
      <c r="K2228" s="36" t="s">
        <v>54</v>
      </c>
      <c r="L2228" s="16">
        <f>VLOOKUP(C2228,ACTAS!$D:$L,9,FALSE)</f>
        <v>14</v>
      </c>
    </row>
    <row r="2229" spans="1:12" s="37" customFormat="1" hidden="1">
      <c r="A2229" s="32">
        <v>608</v>
      </c>
      <c r="B2229" s="33" t="s">
        <v>1258</v>
      </c>
      <c r="C2229" s="33">
        <v>1092346833</v>
      </c>
      <c r="D2229" s="33" t="s">
        <v>1259</v>
      </c>
      <c r="E2229" s="33" t="s">
        <v>43</v>
      </c>
      <c r="F2229" s="33" t="s">
        <v>59</v>
      </c>
      <c r="G2229" s="33" t="s">
        <v>53</v>
      </c>
      <c r="H2229" s="34">
        <v>10000000</v>
      </c>
      <c r="I2229" s="34">
        <v>10000000</v>
      </c>
      <c r="J2229" s="35">
        <f>VLOOKUP(C2229,[1]Hoja1!$C$4:$E$2840,3,0)</f>
        <v>45222.392002314817</v>
      </c>
      <c r="K2229" s="36" t="s">
        <v>54</v>
      </c>
      <c r="L2229" s="16" t="e">
        <f>VLOOKUP(C2229,ACTAS!$D:$L,9,FALSE)</f>
        <v>#N/A</v>
      </c>
    </row>
    <row r="2230" spans="1:12" s="37" customFormat="1" ht="24" hidden="1">
      <c r="A2230" s="32">
        <v>609</v>
      </c>
      <c r="B2230" s="33" t="s">
        <v>1260</v>
      </c>
      <c r="C2230" s="33">
        <v>79959671</v>
      </c>
      <c r="D2230" s="33" t="s">
        <v>1261</v>
      </c>
      <c r="E2230" s="33" t="s">
        <v>43</v>
      </c>
      <c r="F2230" s="33" t="s">
        <v>59</v>
      </c>
      <c r="G2230" s="33" t="s">
        <v>106</v>
      </c>
      <c r="H2230" s="34">
        <v>10000000</v>
      </c>
      <c r="I2230" s="34">
        <v>10000000</v>
      </c>
      <c r="J2230" s="35">
        <f>VLOOKUP(C2230,[1]Hoja1!$C$4:$E$2840,3,0)</f>
        <v>45078.372523148151</v>
      </c>
      <c r="K2230" s="36" t="s">
        <v>54</v>
      </c>
      <c r="L2230" s="16">
        <f>VLOOKUP(C2230,ACTAS!$D:$L,9,FALSE)</f>
        <v>10</v>
      </c>
    </row>
    <row r="2231" spans="1:12" s="37" customFormat="1" ht="24" hidden="1">
      <c r="A2231" s="32">
        <v>610</v>
      </c>
      <c r="B2231" s="33" t="s">
        <v>1262</v>
      </c>
      <c r="C2231" s="33">
        <v>10183688</v>
      </c>
      <c r="D2231" s="33" t="s">
        <v>1263</v>
      </c>
      <c r="E2231" s="33" t="s">
        <v>43</v>
      </c>
      <c r="F2231" s="33" t="s">
        <v>38</v>
      </c>
      <c r="G2231" s="33" t="s">
        <v>106</v>
      </c>
      <c r="H2231" s="34">
        <v>6000000</v>
      </c>
      <c r="I2231" s="34">
        <v>6000000</v>
      </c>
      <c r="J2231" s="35">
        <f>VLOOKUP(C2231,[1]Hoja1!$C$4:$E$2840,3,0)</f>
        <v>45222.392314814817</v>
      </c>
      <c r="K2231" s="36" t="s">
        <v>45</v>
      </c>
      <c r="L2231" s="16" t="e">
        <f>VLOOKUP(C2231,ACTAS!$D:$L,9,FALSE)</f>
        <v>#N/A</v>
      </c>
    </row>
    <row r="2232" spans="1:12" s="37" customFormat="1" hidden="1">
      <c r="A2232" s="32">
        <v>611</v>
      </c>
      <c r="B2232" s="33" t="s">
        <v>1264</v>
      </c>
      <c r="C2232" s="33">
        <v>1088248698</v>
      </c>
      <c r="D2232" s="33" t="s">
        <v>1265</v>
      </c>
      <c r="E2232" s="33" t="s">
        <v>43</v>
      </c>
      <c r="F2232" s="33" t="s">
        <v>48</v>
      </c>
      <c r="G2232" s="33" t="s">
        <v>53</v>
      </c>
      <c r="H2232" s="34">
        <v>10000000</v>
      </c>
      <c r="I2232" s="34">
        <v>0</v>
      </c>
      <c r="J2232" s="35">
        <f>VLOOKUP(C2232,[1]Hoja1!$C$4:$E$2840,3,0)</f>
        <v>45222.392430555556</v>
      </c>
      <c r="K2232" s="36" t="s">
        <v>54</v>
      </c>
      <c r="L2232" s="16" t="e">
        <f>VLOOKUP(C2232,ACTAS!$D:$L,9,FALSE)</f>
        <v>#N/A</v>
      </c>
    </row>
    <row r="2233" spans="1:12" s="37" customFormat="1" hidden="1">
      <c r="A2233" s="32">
        <v>612</v>
      </c>
      <c r="B2233" s="33" t="s">
        <v>1266</v>
      </c>
      <c r="C2233" s="33">
        <v>1096007511</v>
      </c>
      <c r="D2233" s="33" t="s">
        <v>1267</v>
      </c>
      <c r="E2233" s="33" t="s">
        <v>43</v>
      </c>
      <c r="F2233" s="33" t="s">
        <v>38</v>
      </c>
      <c r="G2233" s="33" t="s">
        <v>53</v>
      </c>
      <c r="H2233" s="34">
        <v>6000000</v>
      </c>
      <c r="I2233" s="34">
        <v>0</v>
      </c>
      <c r="J2233" s="35">
        <f>VLOOKUP(C2233,[1]Hoja1!$C$4:$E$2840,3,0)</f>
        <v>45222.392546296294</v>
      </c>
      <c r="K2233" s="36" t="s">
        <v>54</v>
      </c>
      <c r="L2233" s="16" t="e">
        <f>VLOOKUP(C2233,ACTAS!$D:$L,9,FALSE)</f>
        <v>#N/A</v>
      </c>
    </row>
    <row r="2234" spans="1:12" s="37" customFormat="1" hidden="1">
      <c r="A2234" s="32">
        <v>613</v>
      </c>
      <c r="B2234" s="33" t="s">
        <v>1268</v>
      </c>
      <c r="C2234" s="33">
        <v>14801692</v>
      </c>
      <c r="D2234" s="33" t="s">
        <v>1269</v>
      </c>
      <c r="E2234" s="33" t="s">
        <v>43</v>
      </c>
      <c r="F2234" s="33" t="s">
        <v>59</v>
      </c>
      <c r="G2234" s="33" t="s">
        <v>53</v>
      </c>
      <c r="H2234" s="34">
        <v>9000000</v>
      </c>
      <c r="I2234" s="34">
        <v>0</v>
      </c>
      <c r="J2234" s="35">
        <f>VLOOKUP(C2234,[1]Hoja1!$C$4:$E$2840,3,0)</f>
        <v>45222.392858796295</v>
      </c>
      <c r="K2234" s="36" t="s">
        <v>54</v>
      </c>
      <c r="L2234" s="16" t="e">
        <f>VLOOKUP(C2234,ACTAS!$D:$L,9,FALSE)</f>
        <v>#N/A</v>
      </c>
    </row>
    <row r="2235" spans="1:12" s="37" customFormat="1" hidden="1">
      <c r="A2235" s="32">
        <v>614</v>
      </c>
      <c r="B2235" s="33" t="s">
        <v>1270</v>
      </c>
      <c r="C2235" s="33">
        <v>52096499</v>
      </c>
      <c r="D2235" s="33" t="s">
        <v>1271</v>
      </c>
      <c r="E2235" s="33" t="s">
        <v>43</v>
      </c>
      <c r="F2235" s="33" t="s">
        <v>62</v>
      </c>
      <c r="G2235" s="33" t="s">
        <v>44</v>
      </c>
      <c r="H2235" s="34">
        <v>33000000</v>
      </c>
      <c r="I2235" s="34">
        <v>0</v>
      </c>
      <c r="J2235" s="35">
        <f>VLOOKUP(C2235,[1]Hoja1!$C$4:$E$2840,3,0)</f>
        <v>45222.393310185187</v>
      </c>
      <c r="K2235" s="36" t="s">
        <v>45</v>
      </c>
      <c r="L2235" s="16">
        <f>VLOOKUP(C2235,ACTAS!$D:$L,9,FALSE)</f>
        <v>15</v>
      </c>
    </row>
    <row r="2236" spans="1:12" s="37" customFormat="1" hidden="1">
      <c r="A2236" s="32">
        <v>615</v>
      </c>
      <c r="B2236" s="33" t="s">
        <v>1272</v>
      </c>
      <c r="C2236" s="33">
        <v>1053800103</v>
      </c>
      <c r="D2236" s="33" t="s">
        <v>1273</v>
      </c>
      <c r="E2236" s="33" t="s">
        <v>43</v>
      </c>
      <c r="F2236" s="33" t="s">
        <v>59</v>
      </c>
      <c r="G2236" s="33" t="s">
        <v>53</v>
      </c>
      <c r="H2236" s="34">
        <v>10000000</v>
      </c>
      <c r="I2236" s="34">
        <v>0</v>
      </c>
      <c r="J2236" s="35">
        <f>VLOOKUP(C2236,[1]Hoja1!$C$4:$E$2840,3,0)</f>
        <v>45222.393379629626</v>
      </c>
      <c r="K2236" s="36" t="s">
        <v>54</v>
      </c>
      <c r="L2236" s="16" t="e">
        <f>VLOOKUP(C2236,ACTAS!$D:$L,9,FALSE)</f>
        <v>#N/A</v>
      </c>
    </row>
    <row r="2237" spans="1:12" s="37" customFormat="1" hidden="1">
      <c r="A2237" s="32">
        <v>616</v>
      </c>
      <c r="B2237" s="33" t="s">
        <v>1274</v>
      </c>
      <c r="C2237" s="33">
        <v>1101320838</v>
      </c>
      <c r="D2237" s="33" t="s">
        <v>1275</v>
      </c>
      <c r="E2237" s="33" t="s">
        <v>43</v>
      </c>
      <c r="F2237" s="33" t="s">
        <v>38</v>
      </c>
      <c r="G2237" s="33" t="s">
        <v>53</v>
      </c>
      <c r="H2237" s="34">
        <v>8000000</v>
      </c>
      <c r="I2237" s="34">
        <v>0</v>
      </c>
      <c r="J2237" s="35">
        <f>VLOOKUP(C2237,[1]Hoja1!$C$4:$E$2840,3,0)</f>
        <v>45222.394375000003</v>
      </c>
      <c r="K2237" s="36" t="s">
        <v>54</v>
      </c>
      <c r="L2237" s="16" t="e">
        <f>VLOOKUP(C2237,ACTAS!$D:$L,9,FALSE)</f>
        <v>#N/A</v>
      </c>
    </row>
    <row r="2238" spans="1:12" s="37" customFormat="1" hidden="1">
      <c r="A2238" s="32">
        <v>617</v>
      </c>
      <c r="B2238" s="33" t="s">
        <v>1276</v>
      </c>
      <c r="C2238" s="33">
        <v>73560269</v>
      </c>
      <c r="D2238" s="33" t="s">
        <v>1277</v>
      </c>
      <c r="E2238" s="33" t="s">
        <v>43</v>
      </c>
      <c r="F2238" s="33" t="s">
        <v>59</v>
      </c>
      <c r="G2238" s="33" t="s">
        <v>44</v>
      </c>
      <c r="H2238" s="34">
        <v>65000000</v>
      </c>
      <c r="I2238" s="34">
        <v>0</v>
      </c>
      <c r="J2238" s="35">
        <f>VLOOKUP(C2238,[1]Hoja1!$C$4:$E$2840,3,0)</f>
        <v>45222.394791666666</v>
      </c>
      <c r="K2238" s="36" t="s">
        <v>45</v>
      </c>
      <c r="L2238" s="16">
        <f>VLOOKUP(C2238,ACTAS!$D:$L,9,FALSE)</f>
        <v>16</v>
      </c>
    </row>
    <row r="2239" spans="1:12" s="37" customFormat="1" hidden="1">
      <c r="A2239" s="32">
        <v>618</v>
      </c>
      <c r="B2239" s="33" t="s">
        <v>1278</v>
      </c>
      <c r="C2239" s="33">
        <v>51917918</v>
      </c>
      <c r="D2239" s="33" t="s">
        <v>1279</v>
      </c>
      <c r="E2239" s="33" t="s">
        <v>43</v>
      </c>
      <c r="F2239" s="33" t="s">
        <v>59</v>
      </c>
      <c r="G2239" s="33" t="s">
        <v>44</v>
      </c>
      <c r="H2239" s="34">
        <v>15000000</v>
      </c>
      <c r="I2239" s="34">
        <v>0</v>
      </c>
      <c r="J2239" s="35">
        <f>VLOOKUP(C2239,[1]Hoja1!$C$4:$E$2840,3,0)</f>
        <v>45222.395162037035</v>
      </c>
      <c r="K2239" s="36" t="s">
        <v>84</v>
      </c>
      <c r="L2239" s="16">
        <f>VLOOKUP(C2239,ACTAS!$D:$L,9,FALSE)</f>
        <v>14</v>
      </c>
    </row>
    <row r="2240" spans="1:12" s="37" customFormat="1" hidden="1">
      <c r="A2240" s="32">
        <v>619</v>
      </c>
      <c r="B2240" s="33" t="s">
        <v>1280</v>
      </c>
      <c r="C2240" s="33">
        <v>60358716</v>
      </c>
      <c r="D2240" s="33" t="s">
        <v>1281</v>
      </c>
      <c r="E2240" s="33" t="s">
        <v>43</v>
      </c>
      <c r="F2240" s="33" t="s">
        <v>130</v>
      </c>
      <c r="G2240" s="33" t="s">
        <v>53</v>
      </c>
      <c r="H2240" s="34">
        <v>10000000</v>
      </c>
      <c r="I2240" s="34">
        <v>10000000</v>
      </c>
      <c r="J2240" s="35">
        <f>VLOOKUP(C2240,[1]Hoja1!$C$4:$E$2840,3,0)</f>
        <v>45222.396145833336</v>
      </c>
      <c r="K2240" s="36" t="s">
        <v>45</v>
      </c>
      <c r="L2240" s="16" t="e">
        <f>VLOOKUP(C2240,ACTAS!$D:$L,9,FALSE)</f>
        <v>#N/A</v>
      </c>
    </row>
    <row r="2241" spans="1:12" s="37" customFormat="1" hidden="1">
      <c r="A2241" s="32">
        <v>620</v>
      </c>
      <c r="B2241" s="33" t="s">
        <v>1282</v>
      </c>
      <c r="C2241" s="33">
        <v>4237369</v>
      </c>
      <c r="D2241" s="33" t="s">
        <v>1283</v>
      </c>
      <c r="E2241" s="33" t="s">
        <v>43</v>
      </c>
      <c r="F2241" s="33" t="s">
        <v>59</v>
      </c>
      <c r="G2241" s="33" t="s">
        <v>44</v>
      </c>
      <c r="H2241" s="34">
        <v>15000000</v>
      </c>
      <c r="I2241" s="34">
        <v>0</v>
      </c>
      <c r="J2241" s="35">
        <f>VLOOKUP(C2241,[1]Hoja1!$C$4:$E$2840,3,0)</f>
        <v>45222.396180555559</v>
      </c>
      <c r="K2241" s="36" t="s">
        <v>54</v>
      </c>
      <c r="L2241" s="16" t="e">
        <f>VLOOKUP(C2241,ACTAS!$D:$L,9,FALSE)</f>
        <v>#N/A</v>
      </c>
    </row>
    <row r="2242" spans="1:12" s="37" customFormat="1" ht="24" hidden="1">
      <c r="A2242" s="32">
        <v>621</v>
      </c>
      <c r="B2242" s="33" t="s">
        <v>1284</v>
      </c>
      <c r="C2242" s="33">
        <v>79724091</v>
      </c>
      <c r="D2242" s="33" t="s">
        <v>1285</v>
      </c>
      <c r="E2242" s="33" t="s">
        <v>43</v>
      </c>
      <c r="F2242" s="33" t="s">
        <v>38</v>
      </c>
      <c r="G2242" s="33" t="s">
        <v>49</v>
      </c>
      <c r="H2242" s="34">
        <v>11000000</v>
      </c>
      <c r="I2242" s="34">
        <v>0</v>
      </c>
      <c r="J2242" s="35">
        <f>VLOOKUP(C2242,[1]Hoja1!$C$4:$E$2840,3,0)</f>
        <v>45222.396423611113</v>
      </c>
      <c r="K2242" s="36" t="s">
        <v>54</v>
      </c>
      <c r="L2242" s="16">
        <f>VLOOKUP(C2242,ACTAS!$D:$L,9,FALSE)</f>
        <v>14</v>
      </c>
    </row>
    <row r="2243" spans="1:12" s="37" customFormat="1" hidden="1">
      <c r="A2243" s="32">
        <v>622</v>
      </c>
      <c r="B2243" s="33" t="s">
        <v>1286</v>
      </c>
      <c r="C2243" s="33">
        <v>1128048073</v>
      </c>
      <c r="D2243" s="33" t="s">
        <v>1287</v>
      </c>
      <c r="E2243" s="33" t="s">
        <v>43</v>
      </c>
      <c r="F2243" s="33" t="s">
        <v>38</v>
      </c>
      <c r="G2243" s="33" t="s">
        <v>53</v>
      </c>
      <c r="H2243" s="34">
        <v>8000000</v>
      </c>
      <c r="I2243" s="34">
        <v>0</v>
      </c>
      <c r="J2243" s="35">
        <f>VLOOKUP(C2243,[1]Hoja1!$C$4:$E$2840,3,0)</f>
        <v>45222.396666666667</v>
      </c>
      <c r="K2243" s="36" t="s">
        <v>54</v>
      </c>
      <c r="L2243" s="16" t="e">
        <f>VLOOKUP(C2243,ACTAS!$D:$L,9,FALSE)</f>
        <v>#N/A</v>
      </c>
    </row>
    <row r="2244" spans="1:12" s="37" customFormat="1" ht="24" hidden="1">
      <c r="A2244" s="32">
        <v>623</v>
      </c>
      <c r="B2244" s="33" t="s">
        <v>1288</v>
      </c>
      <c r="C2244" s="33">
        <v>12209583</v>
      </c>
      <c r="D2244" s="33" t="s">
        <v>1289</v>
      </c>
      <c r="E2244" s="33" t="s">
        <v>43</v>
      </c>
      <c r="F2244" s="33" t="s">
        <v>59</v>
      </c>
      <c r="G2244" s="33" t="s">
        <v>49</v>
      </c>
      <c r="H2244" s="34">
        <v>68000000</v>
      </c>
      <c r="I2244" s="34">
        <v>0</v>
      </c>
      <c r="J2244" s="35">
        <f>VLOOKUP(C2244,[1]Hoja1!$C$4:$E$2840,3,0)</f>
        <v>45222.396678240744</v>
      </c>
      <c r="K2244" s="36" t="s">
        <v>54</v>
      </c>
      <c r="L2244" s="16" t="str">
        <f>VLOOKUP(C2244,ACTAS!$D:$L,9,FALSE)</f>
        <v>ACTA 3 MARZO 2024</v>
      </c>
    </row>
    <row r="2245" spans="1:12" s="37" customFormat="1" hidden="1">
      <c r="A2245" s="32">
        <v>624</v>
      </c>
      <c r="B2245" s="33" t="s">
        <v>1290</v>
      </c>
      <c r="C2245" s="33">
        <v>93363474</v>
      </c>
      <c r="D2245" s="33" t="s">
        <v>1291</v>
      </c>
      <c r="E2245" s="33" t="s">
        <v>43</v>
      </c>
      <c r="F2245" s="33" t="s">
        <v>38</v>
      </c>
      <c r="G2245" s="33" t="s">
        <v>53</v>
      </c>
      <c r="H2245" s="34">
        <v>5000000</v>
      </c>
      <c r="I2245" s="34">
        <v>0</v>
      </c>
      <c r="J2245" s="35">
        <f>VLOOKUP(C2245,[1]Hoja1!$C$4:$E$2840,3,0)</f>
        <v>45222.396932870368</v>
      </c>
      <c r="K2245" s="36" t="s">
        <v>45</v>
      </c>
      <c r="L2245" s="16" t="e">
        <f>VLOOKUP(C2245,ACTAS!$D:$L,9,FALSE)</f>
        <v>#N/A</v>
      </c>
    </row>
    <row r="2246" spans="1:12" s="37" customFormat="1" hidden="1">
      <c r="A2246" s="32">
        <v>625</v>
      </c>
      <c r="B2246" s="33" t="s">
        <v>1292</v>
      </c>
      <c r="C2246" s="33">
        <v>1113655732</v>
      </c>
      <c r="D2246" s="33" t="s">
        <v>1293</v>
      </c>
      <c r="E2246" s="33" t="s">
        <v>43</v>
      </c>
      <c r="F2246" s="33" t="s">
        <v>73</v>
      </c>
      <c r="G2246" s="33" t="s">
        <v>53</v>
      </c>
      <c r="H2246" s="34">
        <v>6500000</v>
      </c>
      <c r="I2246" s="34">
        <v>0</v>
      </c>
      <c r="J2246" s="35">
        <f>VLOOKUP(C2246,[1]Hoja1!$C$4:$E$2840,3,0)</f>
        <v>44986.856226851851</v>
      </c>
      <c r="K2246" s="36" t="s">
        <v>54</v>
      </c>
      <c r="L2246" s="16">
        <f>VLOOKUP(C2246,ACTAS!$D:$L,9,FALSE)</f>
        <v>3</v>
      </c>
    </row>
    <row r="2247" spans="1:12" s="37" customFormat="1" hidden="1">
      <c r="A2247" s="32">
        <v>626</v>
      </c>
      <c r="B2247" s="33" t="s">
        <v>1294</v>
      </c>
      <c r="C2247" s="33">
        <v>43641304</v>
      </c>
      <c r="D2247" s="33" t="s">
        <v>1295</v>
      </c>
      <c r="E2247" s="33" t="s">
        <v>43</v>
      </c>
      <c r="F2247" s="33" t="s">
        <v>38</v>
      </c>
      <c r="G2247" s="33" t="s">
        <v>44</v>
      </c>
      <c r="H2247" s="34">
        <v>30000000</v>
      </c>
      <c r="I2247" s="34">
        <v>0</v>
      </c>
      <c r="J2247" s="35">
        <f>VLOOKUP(C2247,[1]Hoja1!$C$4:$E$2840,3,0)</f>
        <v>45222.397418981483</v>
      </c>
      <c r="K2247" s="36" t="s">
        <v>45</v>
      </c>
      <c r="L2247" s="16" t="e">
        <f>VLOOKUP(C2247,ACTAS!$D:$L,9,FALSE)</f>
        <v>#N/A</v>
      </c>
    </row>
    <row r="2248" spans="1:12" s="37" customFormat="1" ht="24" hidden="1">
      <c r="A2248" s="32">
        <v>627</v>
      </c>
      <c r="B2248" s="33" t="s">
        <v>1296</v>
      </c>
      <c r="C2248" s="33">
        <v>5973104</v>
      </c>
      <c r="D2248" s="33" t="s">
        <v>1297</v>
      </c>
      <c r="E2248" s="33" t="s">
        <v>43</v>
      </c>
      <c r="F2248" s="33" t="s">
        <v>52</v>
      </c>
      <c r="G2248" s="33" t="s">
        <v>106</v>
      </c>
      <c r="H2248" s="34">
        <v>10000000</v>
      </c>
      <c r="I2248" s="34">
        <v>0</v>
      </c>
      <c r="J2248" s="35">
        <f>VLOOKUP(C2248,[1]Hoja1!$C$4:$E$2840,3,0)</f>
        <v>45222.398368055554</v>
      </c>
      <c r="K2248" s="36" t="s">
        <v>54</v>
      </c>
      <c r="L2248" s="16" t="e">
        <f>VLOOKUP(C2248,ACTAS!$D:$L,9,FALSE)</f>
        <v>#N/A</v>
      </c>
    </row>
    <row r="2249" spans="1:12" s="37" customFormat="1" hidden="1">
      <c r="A2249" s="32">
        <v>628</v>
      </c>
      <c r="B2249" s="33" t="s">
        <v>1298</v>
      </c>
      <c r="C2249" s="33">
        <v>1023880051</v>
      </c>
      <c r="D2249" s="33" t="s">
        <v>1299</v>
      </c>
      <c r="E2249" s="33" t="s">
        <v>43</v>
      </c>
      <c r="F2249" s="33" t="s">
        <v>38</v>
      </c>
      <c r="G2249" s="33" t="s">
        <v>53</v>
      </c>
      <c r="H2249" s="34">
        <v>4000000</v>
      </c>
      <c r="I2249" s="34">
        <v>4000000</v>
      </c>
      <c r="J2249" s="35">
        <f>VLOOKUP(C2249,[1]Hoja1!$C$4:$E$2840,3,0)</f>
        <v>45222.398530092592</v>
      </c>
      <c r="K2249" s="36" t="s">
        <v>54</v>
      </c>
      <c r="L2249" s="16" t="e">
        <f>VLOOKUP(C2249,ACTAS!$D:$L,9,FALSE)</f>
        <v>#N/A</v>
      </c>
    </row>
    <row r="2250" spans="1:12" s="37" customFormat="1" ht="24" hidden="1">
      <c r="A2250" s="32">
        <v>629</v>
      </c>
      <c r="B2250" s="33" t="s">
        <v>1300</v>
      </c>
      <c r="C2250" s="33">
        <v>7703985</v>
      </c>
      <c r="D2250" s="33" t="s">
        <v>1301</v>
      </c>
      <c r="E2250" s="33" t="s">
        <v>43</v>
      </c>
      <c r="F2250" s="33" t="s">
        <v>38</v>
      </c>
      <c r="G2250" s="33" t="s">
        <v>106</v>
      </c>
      <c r="H2250" s="34">
        <v>10000000</v>
      </c>
      <c r="I2250" s="34">
        <v>0</v>
      </c>
      <c r="J2250" s="35">
        <f>VLOOKUP(C2250,[1]Hoja1!$C$4:$E$2840,3,0)</f>
        <v>45222.398784722223</v>
      </c>
      <c r="K2250" s="36" t="s">
        <v>54</v>
      </c>
      <c r="L2250" s="16" t="e">
        <f>VLOOKUP(C2250,ACTAS!$D:$L,9,FALSE)</f>
        <v>#N/A</v>
      </c>
    </row>
    <row r="2251" spans="1:12" s="37" customFormat="1" hidden="1">
      <c r="A2251" s="32">
        <v>630</v>
      </c>
      <c r="B2251" s="33" t="s">
        <v>1302</v>
      </c>
      <c r="C2251" s="33">
        <v>19126977</v>
      </c>
      <c r="D2251" s="33" t="s">
        <v>1303</v>
      </c>
      <c r="E2251" s="33" t="s">
        <v>43</v>
      </c>
      <c r="F2251" s="33" t="s">
        <v>48</v>
      </c>
      <c r="G2251" s="33" t="s">
        <v>44</v>
      </c>
      <c r="H2251" s="34">
        <v>80000000</v>
      </c>
      <c r="I2251" s="34">
        <v>0</v>
      </c>
      <c r="J2251" s="35">
        <f>VLOOKUP(C2251,[1]Hoja1!$C$4:$E$2840,3,0)</f>
        <v>45222.399178240739</v>
      </c>
      <c r="K2251" s="36" t="s">
        <v>45</v>
      </c>
      <c r="L2251" s="16">
        <f>VLOOKUP(C2251,ACTAS!$D:$L,9,FALSE)</f>
        <v>16</v>
      </c>
    </row>
    <row r="2252" spans="1:12" s="37" customFormat="1" hidden="1">
      <c r="A2252" s="32">
        <v>631</v>
      </c>
      <c r="B2252" s="33" t="s">
        <v>1304</v>
      </c>
      <c r="C2252" s="33">
        <v>1052397778</v>
      </c>
      <c r="D2252" s="33" t="s">
        <v>1305</v>
      </c>
      <c r="E2252" s="33" t="s">
        <v>43</v>
      </c>
      <c r="F2252" s="33" t="s">
        <v>52</v>
      </c>
      <c r="G2252" s="33" t="s">
        <v>53</v>
      </c>
      <c r="H2252" s="34">
        <v>10000000</v>
      </c>
      <c r="I2252" s="34">
        <v>10000000</v>
      </c>
      <c r="J2252" s="35">
        <f>VLOOKUP(C2252,[1]Hoja1!$C$4:$E$2840,3,0)</f>
        <v>45222.400416666664</v>
      </c>
      <c r="K2252" s="36" t="s">
        <v>54</v>
      </c>
      <c r="L2252" s="16" t="e">
        <f>VLOOKUP(C2252,ACTAS!$D:$L,9,FALSE)</f>
        <v>#N/A</v>
      </c>
    </row>
    <row r="2253" spans="1:12" s="37" customFormat="1" hidden="1">
      <c r="A2253" s="32">
        <v>632</v>
      </c>
      <c r="B2253" s="33" t="s">
        <v>1306</v>
      </c>
      <c r="C2253" s="33">
        <v>46384570</v>
      </c>
      <c r="D2253" s="33" t="s">
        <v>810</v>
      </c>
      <c r="E2253" s="33" t="s">
        <v>43</v>
      </c>
      <c r="F2253" s="33" t="s">
        <v>59</v>
      </c>
      <c r="G2253" s="33" t="s">
        <v>44</v>
      </c>
      <c r="H2253" s="34">
        <v>150000000</v>
      </c>
      <c r="I2253" s="34">
        <v>0</v>
      </c>
      <c r="J2253" s="35">
        <f>VLOOKUP(C2253,[1]Hoja1!$C$4:$E$2840,3,0)</f>
        <v>45078.363298611112</v>
      </c>
      <c r="K2253" s="36" t="s">
        <v>54</v>
      </c>
      <c r="L2253" s="16">
        <f>VLOOKUP(C2253,ACTAS!$D:$L,9,FALSE)</f>
        <v>15</v>
      </c>
    </row>
    <row r="2254" spans="1:12" s="37" customFormat="1" hidden="1">
      <c r="A2254" s="32">
        <v>633</v>
      </c>
      <c r="B2254" s="33" t="s">
        <v>1307</v>
      </c>
      <c r="C2254" s="33">
        <v>1032415842</v>
      </c>
      <c r="D2254" s="33" t="s">
        <v>1308</v>
      </c>
      <c r="E2254" s="33" t="s">
        <v>43</v>
      </c>
      <c r="F2254" s="33" t="s">
        <v>59</v>
      </c>
      <c r="G2254" s="33" t="s">
        <v>44</v>
      </c>
      <c r="H2254" s="34">
        <v>64000000</v>
      </c>
      <c r="I2254" s="34">
        <v>0</v>
      </c>
      <c r="J2254" s="35">
        <f>VLOOKUP(C2254,[1]Hoja1!$C$4:$E$2840,3,0)</f>
        <v>45222.401562500003</v>
      </c>
      <c r="K2254" s="36" t="s">
        <v>54</v>
      </c>
      <c r="L2254" s="16" t="e">
        <f>VLOOKUP(C2254,ACTAS!$D:$L,9,FALSE)</f>
        <v>#N/A</v>
      </c>
    </row>
    <row r="2255" spans="1:12" s="37" customFormat="1" hidden="1">
      <c r="A2255" s="32">
        <v>634</v>
      </c>
      <c r="B2255" s="33" t="s">
        <v>1309</v>
      </c>
      <c r="C2255" s="33">
        <v>9590197</v>
      </c>
      <c r="D2255" s="33" t="s">
        <v>1310</v>
      </c>
      <c r="E2255" s="33" t="s">
        <v>43</v>
      </c>
      <c r="F2255" s="33" t="s">
        <v>59</v>
      </c>
      <c r="G2255" s="33" t="s">
        <v>53</v>
      </c>
      <c r="H2255" s="34">
        <v>10000000</v>
      </c>
      <c r="I2255" s="34">
        <v>0</v>
      </c>
      <c r="J2255" s="35">
        <f>VLOOKUP(C2255,[1]Hoja1!$C$4:$E$2840,3,0)</f>
        <v>45222.402175925927</v>
      </c>
      <c r="K2255" s="36" t="s">
        <v>54</v>
      </c>
      <c r="L2255" s="16" t="e">
        <f>VLOOKUP(C2255,ACTAS!$D:$L,9,FALSE)</f>
        <v>#N/A</v>
      </c>
    </row>
    <row r="2256" spans="1:12" s="37" customFormat="1" hidden="1">
      <c r="A2256" s="32">
        <v>635</v>
      </c>
      <c r="B2256" s="33" t="s">
        <v>1311</v>
      </c>
      <c r="C2256" s="33">
        <v>51739423</v>
      </c>
      <c r="D2256" s="33" t="s">
        <v>455</v>
      </c>
      <c r="E2256" s="33" t="s">
        <v>43</v>
      </c>
      <c r="F2256" s="33" t="s">
        <v>59</v>
      </c>
      <c r="G2256" s="33" t="s">
        <v>53</v>
      </c>
      <c r="H2256" s="34">
        <v>10000000</v>
      </c>
      <c r="I2256" s="34">
        <v>10000000</v>
      </c>
      <c r="J2256" s="35">
        <f>VLOOKUP(C2256,[1]Hoja1!$C$4:$E$2840,3,0)</f>
        <v>44987.867800925924</v>
      </c>
      <c r="K2256" s="36" t="s">
        <v>45</v>
      </c>
      <c r="L2256" s="16" t="e">
        <f>VLOOKUP(C2256,ACTAS!$D:$L,9,FALSE)</f>
        <v>#N/A</v>
      </c>
    </row>
    <row r="2257" spans="1:12" s="37" customFormat="1" hidden="1">
      <c r="A2257" s="32">
        <v>636</v>
      </c>
      <c r="B2257" s="33" t="s">
        <v>1312</v>
      </c>
      <c r="C2257" s="33">
        <v>1070608972</v>
      </c>
      <c r="D2257" s="33" t="s">
        <v>1313</v>
      </c>
      <c r="E2257" s="33" t="s">
        <v>43</v>
      </c>
      <c r="F2257" s="33" t="s">
        <v>52</v>
      </c>
      <c r="G2257" s="33" t="s">
        <v>53</v>
      </c>
      <c r="H2257" s="34">
        <v>3000000</v>
      </c>
      <c r="I2257" s="34">
        <v>0</v>
      </c>
      <c r="J2257" s="35">
        <f>VLOOKUP(C2257,[1]Hoja1!$C$4:$E$2840,3,0)</f>
        <v>45222.402685185189</v>
      </c>
      <c r="K2257" s="36" t="s">
        <v>54</v>
      </c>
      <c r="L2257" s="16" t="e">
        <f>VLOOKUP(C2257,ACTAS!$D:$L,9,FALSE)</f>
        <v>#N/A</v>
      </c>
    </row>
    <row r="2258" spans="1:12" s="37" customFormat="1" hidden="1">
      <c r="A2258" s="32">
        <v>637</v>
      </c>
      <c r="B2258" s="33" t="s">
        <v>1314</v>
      </c>
      <c r="C2258" s="33">
        <v>79187395</v>
      </c>
      <c r="D2258" s="33" t="s">
        <v>1315</v>
      </c>
      <c r="E2258" s="33" t="s">
        <v>43</v>
      </c>
      <c r="F2258" s="33" t="s">
        <v>130</v>
      </c>
      <c r="G2258" s="33" t="s">
        <v>53</v>
      </c>
      <c r="H2258" s="34">
        <v>3000000</v>
      </c>
      <c r="I2258" s="34">
        <v>3000000</v>
      </c>
      <c r="J2258" s="35">
        <f>VLOOKUP(C2258,[1]Hoja1!$C$4:$E$2840,3,0)</f>
        <v>45222.402754629627</v>
      </c>
      <c r="K2258" s="36" t="s">
        <v>45</v>
      </c>
      <c r="L2258" s="16" t="e">
        <f>VLOOKUP(C2258,ACTAS!$D:$L,9,FALSE)</f>
        <v>#N/A</v>
      </c>
    </row>
    <row r="2259" spans="1:12" s="37" customFormat="1" hidden="1">
      <c r="A2259" s="32">
        <v>638</v>
      </c>
      <c r="B2259" s="33" t="s">
        <v>1316</v>
      </c>
      <c r="C2259" s="33">
        <v>1045758051</v>
      </c>
      <c r="D2259" s="33" t="s">
        <v>1317</v>
      </c>
      <c r="E2259" s="33" t="s">
        <v>43</v>
      </c>
      <c r="F2259" s="33" t="s">
        <v>38</v>
      </c>
      <c r="G2259" s="33" t="s">
        <v>53</v>
      </c>
      <c r="H2259" s="34">
        <v>6000000</v>
      </c>
      <c r="I2259" s="34">
        <v>0</v>
      </c>
      <c r="J2259" s="35">
        <f>VLOOKUP(C2259,[1]Hoja1!$C$4:$E$2840,3,0)</f>
        <v>45222.403009259258</v>
      </c>
      <c r="K2259" s="36" t="s">
        <v>54</v>
      </c>
      <c r="L2259" s="16" t="e">
        <f>VLOOKUP(C2259,ACTAS!$D:$L,9,FALSE)</f>
        <v>#N/A</v>
      </c>
    </row>
    <row r="2260" spans="1:12" s="37" customFormat="1" hidden="1">
      <c r="A2260" s="32">
        <v>639</v>
      </c>
      <c r="B2260" s="33" t="s">
        <v>1318</v>
      </c>
      <c r="C2260" s="33">
        <v>52365817</v>
      </c>
      <c r="D2260" s="33" t="s">
        <v>1319</v>
      </c>
      <c r="E2260" s="33" t="s">
        <v>43</v>
      </c>
      <c r="F2260" s="33" t="s">
        <v>38</v>
      </c>
      <c r="G2260" s="33" t="s">
        <v>127</v>
      </c>
      <c r="H2260" s="34">
        <v>10000000</v>
      </c>
      <c r="I2260" s="34">
        <v>0</v>
      </c>
      <c r="J2260" s="35">
        <f>VLOOKUP(C2260,[1]Hoja1!$C$4:$E$2840,3,0)</f>
        <v>45222.403368055559</v>
      </c>
      <c r="K2260" s="36" t="s">
        <v>40</v>
      </c>
      <c r="L2260" s="16" t="e">
        <f>VLOOKUP(C2260,ACTAS!$D:$L,9,FALSE)</f>
        <v>#N/A</v>
      </c>
    </row>
    <row r="2261" spans="1:12" s="37" customFormat="1" ht="24" hidden="1">
      <c r="A2261" s="32">
        <v>640</v>
      </c>
      <c r="B2261" s="33" t="s">
        <v>1320</v>
      </c>
      <c r="C2261" s="33">
        <v>94480570</v>
      </c>
      <c r="D2261" s="33" t="s">
        <v>594</v>
      </c>
      <c r="E2261" s="33" t="s">
        <v>43</v>
      </c>
      <c r="F2261" s="33" t="s">
        <v>48</v>
      </c>
      <c r="G2261" s="33" t="s">
        <v>49</v>
      </c>
      <c r="H2261" s="34">
        <v>20000000</v>
      </c>
      <c r="I2261" s="34">
        <v>0</v>
      </c>
      <c r="J2261" s="35">
        <f>VLOOKUP(C2261,[1]Hoja1!$C$4:$E$2840,3,0)</f>
        <v>45078.340219907404</v>
      </c>
      <c r="K2261" s="36" t="s">
        <v>54</v>
      </c>
      <c r="L2261" s="16">
        <f>VLOOKUP(C2261,ACTAS!$D:$L,9,FALSE)</f>
        <v>14</v>
      </c>
    </row>
    <row r="2262" spans="1:12" s="37" customFormat="1" hidden="1">
      <c r="A2262" s="32">
        <v>641</v>
      </c>
      <c r="B2262" s="33" t="s">
        <v>1321</v>
      </c>
      <c r="C2262" s="33">
        <v>1022982644</v>
      </c>
      <c r="D2262" s="33" t="s">
        <v>1322</v>
      </c>
      <c r="E2262" s="33" t="s">
        <v>43</v>
      </c>
      <c r="F2262" s="33" t="s">
        <v>73</v>
      </c>
      <c r="G2262" s="33" t="s">
        <v>53</v>
      </c>
      <c r="H2262" s="34">
        <v>10000000</v>
      </c>
      <c r="I2262" s="34">
        <v>0</v>
      </c>
      <c r="J2262" s="35">
        <f>VLOOKUP(C2262,[1]Hoja1!$C$4:$E$2840,3,0)</f>
        <v>45222.403935185182</v>
      </c>
      <c r="K2262" s="36" t="s">
        <v>54</v>
      </c>
      <c r="L2262" s="16" t="e">
        <f>VLOOKUP(C2262,ACTAS!$D:$L,9,FALSE)</f>
        <v>#N/A</v>
      </c>
    </row>
    <row r="2263" spans="1:12" s="37" customFormat="1" ht="24" hidden="1">
      <c r="A2263" s="32">
        <v>642</v>
      </c>
      <c r="B2263" s="33" t="s">
        <v>1323</v>
      </c>
      <c r="C2263" s="33">
        <v>74130338</v>
      </c>
      <c r="D2263" s="33" t="s">
        <v>1324</v>
      </c>
      <c r="E2263" s="33" t="s">
        <v>43</v>
      </c>
      <c r="F2263" s="33" t="s">
        <v>48</v>
      </c>
      <c r="G2263" s="33" t="s">
        <v>49</v>
      </c>
      <c r="H2263" s="34">
        <v>40000000</v>
      </c>
      <c r="I2263" s="34">
        <v>0</v>
      </c>
      <c r="J2263" s="35">
        <f>VLOOKUP(C2263,[1]Hoja1!$C$4:$E$2840,3,0)</f>
        <v>45222.404317129629</v>
      </c>
      <c r="K2263" s="36" t="s">
        <v>54</v>
      </c>
      <c r="L2263" s="16" t="e">
        <f>VLOOKUP(C2263,ACTAS!$D:$L,9,FALSE)</f>
        <v>#N/A</v>
      </c>
    </row>
    <row r="2264" spans="1:12" s="37" customFormat="1" hidden="1">
      <c r="A2264" s="32">
        <v>643</v>
      </c>
      <c r="B2264" s="33" t="s">
        <v>1325</v>
      </c>
      <c r="C2264" s="33">
        <v>79584887</v>
      </c>
      <c r="D2264" s="33" t="s">
        <v>1326</v>
      </c>
      <c r="E2264" s="33" t="s">
        <v>43</v>
      </c>
      <c r="F2264" s="33" t="s">
        <v>62</v>
      </c>
      <c r="G2264" s="33" t="s">
        <v>44</v>
      </c>
      <c r="H2264" s="34">
        <v>12000000</v>
      </c>
      <c r="I2264" s="34">
        <v>0</v>
      </c>
      <c r="J2264" s="35">
        <f>VLOOKUP(C2264,[1]Hoja1!$C$4:$E$2840,3,0)</f>
        <v>45222.404328703706</v>
      </c>
      <c r="K2264" s="36" t="s">
        <v>45</v>
      </c>
      <c r="L2264" s="16">
        <f>VLOOKUP(C2264,ACTAS!$D:$L,9,FALSE)</f>
        <v>16</v>
      </c>
    </row>
    <row r="2265" spans="1:12" s="37" customFormat="1" hidden="1">
      <c r="A2265" s="32">
        <v>644</v>
      </c>
      <c r="B2265" s="33" t="s">
        <v>1327</v>
      </c>
      <c r="C2265" s="33">
        <v>71224916</v>
      </c>
      <c r="D2265" s="33" t="s">
        <v>1328</v>
      </c>
      <c r="E2265" s="33" t="s">
        <v>43</v>
      </c>
      <c r="F2265" s="33" t="s">
        <v>130</v>
      </c>
      <c r="G2265" s="33" t="s">
        <v>44</v>
      </c>
      <c r="H2265" s="34">
        <v>11000000</v>
      </c>
      <c r="I2265" s="34">
        <v>0</v>
      </c>
      <c r="J2265" s="35">
        <f>VLOOKUP(C2265,[1]Hoja1!$C$4:$E$2840,3,0)</f>
        <v>45222.405601851853</v>
      </c>
      <c r="K2265" s="36" t="s">
        <v>45</v>
      </c>
      <c r="L2265" s="16">
        <f>VLOOKUP(C2265,ACTAS!$D:$L,9,FALSE)</f>
        <v>15</v>
      </c>
    </row>
    <row r="2266" spans="1:12" s="37" customFormat="1" ht="24" hidden="1">
      <c r="A2266" s="32">
        <v>645</v>
      </c>
      <c r="B2266" s="33" t="s">
        <v>1329</v>
      </c>
      <c r="C2266" s="33">
        <v>12568141</v>
      </c>
      <c r="D2266" s="33" t="s">
        <v>1330</v>
      </c>
      <c r="E2266" s="33" t="s">
        <v>43</v>
      </c>
      <c r="F2266" s="33" t="s">
        <v>38</v>
      </c>
      <c r="G2266" s="33" t="s">
        <v>49</v>
      </c>
      <c r="H2266" s="34">
        <v>50000000</v>
      </c>
      <c r="I2266" s="34">
        <v>0</v>
      </c>
      <c r="J2266" s="35">
        <f>VLOOKUP(C2266,[1]Hoja1!$C$4:$E$2840,3,0)</f>
        <v>45222.405763888892</v>
      </c>
      <c r="K2266" s="36" t="s">
        <v>54</v>
      </c>
      <c r="L2266" s="16" t="str">
        <f>VLOOKUP(C2266,ACTAS!$D:$L,9,FALSE)</f>
        <v>ACTA 2 MARZO 2024</v>
      </c>
    </row>
    <row r="2267" spans="1:12" s="37" customFormat="1" hidden="1">
      <c r="A2267" s="32">
        <v>646</v>
      </c>
      <c r="B2267" s="33" t="s">
        <v>1331</v>
      </c>
      <c r="C2267" s="33">
        <v>72289337</v>
      </c>
      <c r="D2267" s="33" t="s">
        <v>1332</v>
      </c>
      <c r="E2267" s="33" t="s">
        <v>43</v>
      </c>
      <c r="F2267" s="33" t="s">
        <v>59</v>
      </c>
      <c r="G2267" s="33" t="s">
        <v>53</v>
      </c>
      <c r="H2267" s="34">
        <v>10000000</v>
      </c>
      <c r="I2267" s="34">
        <v>0</v>
      </c>
      <c r="J2267" s="35">
        <f>VLOOKUP(C2267,[1]Hoja1!$C$4:$E$2840,3,0)</f>
        <v>45222.406053240738</v>
      </c>
      <c r="K2267" s="36" t="s">
        <v>54</v>
      </c>
      <c r="L2267" s="16" t="e">
        <f>VLOOKUP(C2267,ACTAS!$D:$L,9,FALSE)</f>
        <v>#N/A</v>
      </c>
    </row>
    <row r="2268" spans="1:12" s="37" customFormat="1" ht="24" hidden="1">
      <c r="A2268" s="32">
        <v>647</v>
      </c>
      <c r="B2268" s="33" t="s">
        <v>1333</v>
      </c>
      <c r="C2268" s="33">
        <v>88214971</v>
      </c>
      <c r="D2268" s="33" t="s">
        <v>1334</v>
      </c>
      <c r="E2268" s="33" t="s">
        <v>43</v>
      </c>
      <c r="F2268" s="33" t="s">
        <v>59</v>
      </c>
      <c r="G2268" s="33" t="s">
        <v>49</v>
      </c>
      <c r="H2268" s="34">
        <v>150000000</v>
      </c>
      <c r="I2268" s="34">
        <v>0</v>
      </c>
      <c r="J2268" s="35">
        <f>VLOOKUP(C2268,[1]Hoja1!$C$4:$E$2840,3,0)</f>
        <v>45222.406064814815</v>
      </c>
      <c r="K2268" s="36" t="s">
        <v>54</v>
      </c>
      <c r="L2268" s="16">
        <f>VLOOKUP(C2268,ACTAS!$D:$L,9,FALSE)</f>
        <v>13</v>
      </c>
    </row>
    <row r="2269" spans="1:12" s="37" customFormat="1" ht="24" hidden="1">
      <c r="A2269" s="32">
        <v>648</v>
      </c>
      <c r="B2269" s="33" t="s">
        <v>1335</v>
      </c>
      <c r="C2269" s="33">
        <v>86060719</v>
      </c>
      <c r="D2269" s="33" t="s">
        <v>1336</v>
      </c>
      <c r="E2269" s="33" t="s">
        <v>43</v>
      </c>
      <c r="F2269" s="33" t="s">
        <v>52</v>
      </c>
      <c r="G2269" s="33" t="s">
        <v>49</v>
      </c>
      <c r="H2269" s="34">
        <v>30000000</v>
      </c>
      <c r="I2269" s="34">
        <v>0</v>
      </c>
      <c r="J2269" s="35">
        <f>VLOOKUP(C2269,[1]Hoja1!$C$4:$E$2840,3,0)</f>
        <v>45222.406446759262</v>
      </c>
      <c r="K2269" s="36" t="s">
        <v>45</v>
      </c>
      <c r="L2269" s="16">
        <f>VLOOKUP(C2269,ACTAS!$D:$L,9,FALSE)</f>
        <v>15</v>
      </c>
    </row>
    <row r="2270" spans="1:12" s="37" customFormat="1" ht="24" hidden="1">
      <c r="A2270" s="32">
        <v>649</v>
      </c>
      <c r="B2270" s="33" t="s">
        <v>1337</v>
      </c>
      <c r="C2270" s="33">
        <v>18608881</v>
      </c>
      <c r="D2270" s="33" t="s">
        <v>1338</v>
      </c>
      <c r="E2270" s="33" t="s">
        <v>43</v>
      </c>
      <c r="F2270" s="33" t="s">
        <v>38</v>
      </c>
      <c r="G2270" s="33" t="s">
        <v>49</v>
      </c>
      <c r="H2270" s="34">
        <v>150000000</v>
      </c>
      <c r="I2270" s="34">
        <v>0</v>
      </c>
      <c r="J2270" s="35">
        <f>VLOOKUP(C2270,[1]Hoja1!$C$4:$E$2840,3,0)</f>
        <v>44986.341608796298</v>
      </c>
      <c r="K2270" s="36" t="s">
        <v>54</v>
      </c>
      <c r="L2270" s="16">
        <f>VLOOKUP(C2270,ACTAS!$D:$L,9,FALSE)</f>
        <v>1</v>
      </c>
    </row>
    <row r="2271" spans="1:12" s="37" customFormat="1" hidden="1">
      <c r="A2271" s="32">
        <v>650</v>
      </c>
      <c r="B2271" s="33" t="s">
        <v>1339</v>
      </c>
      <c r="C2271" s="33">
        <v>52520507</v>
      </c>
      <c r="D2271" s="33" t="s">
        <v>1340</v>
      </c>
      <c r="E2271" s="33" t="s">
        <v>43</v>
      </c>
      <c r="F2271" s="33" t="s">
        <v>38</v>
      </c>
      <c r="G2271" s="33" t="s">
        <v>53</v>
      </c>
      <c r="H2271" s="34">
        <v>10000000</v>
      </c>
      <c r="I2271" s="34">
        <v>0</v>
      </c>
      <c r="J2271" s="35">
        <f>VLOOKUP(C2271,[1]Hoja1!$C$4:$E$2840,3,0)</f>
        <v>45222.407094907408</v>
      </c>
      <c r="K2271" s="36" t="s">
        <v>54</v>
      </c>
      <c r="L2271" s="16" t="e">
        <f>VLOOKUP(C2271,ACTAS!$D:$L,9,FALSE)</f>
        <v>#N/A</v>
      </c>
    </row>
    <row r="2272" spans="1:12" s="37" customFormat="1" hidden="1">
      <c r="A2272" s="32">
        <v>651</v>
      </c>
      <c r="B2272" s="33" t="s">
        <v>1341</v>
      </c>
      <c r="C2272" s="33">
        <v>52622850</v>
      </c>
      <c r="D2272" s="33" t="s">
        <v>1342</v>
      </c>
      <c r="E2272" s="33" t="s">
        <v>43</v>
      </c>
      <c r="F2272" s="33" t="s">
        <v>59</v>
      </c>
      <c r="G2272" s="33" t="s">
        <v>53</v>
      </c>
      <c r="H2272" s="34">
        <v>10000000</v>
      </c>
      <c r="I2272" s="34">
        <v>10000000</v>
      </c>
      <c r="J2272" s="35">
        <f>VLOOKUP(C2272,[1]Hoja1!$C$4:$E$2840,3,0)</f>
        <v>45222.407384259262</v>
      </c>
      <c r="K2272" s="36" t="s">
        <v>45</v>
      </c>
      <c r="L2272" s="16">
        <f>VLOOKUP(C2272,ACTAS!$D:$L,9,FALSE)</f>
        <v>15</v>
      </c>
    </row>
    <row r="2273" spans="1:12" s="37" customFormat="1" hidden="1">
      <c r="A2273" s="32">
        <v>652</v>
      </c>
      <c r="B2273" s="33" t="s">
        <v>1343</v>
      </c>
      <c r="C2273" s="33">
        <v>88275514</v>
      </c>
      <c r="D2273" s="33" t="s">
        <v>1344</v>
      </c>
      <c r="E2273" s="33" t="s">
        <v>43</v>
      </c>
      <c r="F2273" s="33" t="s">
        <v>73</v>
      </c>
      <c r="G2273" s="33" t="s">
        <v>53</v>
      </c>
      <c r="H2273" s="34">
        <v>10000000</v>
      </c>
      <c r="I2273" s="34">
        <v>0</v>
      </c>
      <c r="J2273" s="35">
        <f>VLOOKUP(C2273,[1]Hoja1!$C$4:$E$2840,3,0)</f>
        <v>45222.407893518517</v>
      </c>
      <c r="K2273" s="36" t="s">
        <v>54</v>
      </c>
      <c r="L2273" s="16" t="e">
        <f>VLOOKUP(C2273,ACTAS!$D:$L,9,FALSE)</f>
        <v>#N/A</v>
      </c>
    </row>
    <row r="2274" spans="1:12" s="37" customFormat="1" hidden="1">
      <c r="A2274" s="32">
        <v>653</v>
      </c>
      <c r="B2274" s="33" t="s">
        <v>1345</v>
      </c>
      <c r="C2274" s="33">
        <v>34567475</v>
      </c>
      <c r="D2274" s="33" t="s">
        <v>1346</v>
      </c>
      <c r="E2274" s="33" t="s">
        <v>43</v>
      </c>
      <c r="F2274" s="33" t="s">
        <v>59</v>
      </c>
      <c r="G2274" s="33" t="s">
        <v>44</v>
      </c>
      <c r="H2274" s="34">
        <v>100000000</v>
      </c>
      <c r="I2274" s="34">
        <v>0</v>
      </c>
      <c r="J2274" s="35">
        <f>VLOOKUP(C2274,[1]Hoja1!$C$4:$E$2840,3,0)</f>
        <v>45222.408182870371</v>
      </c>
      <c r="K2274" s="36" t="s">
        <v>45</v>
      </c>
      <c r="L2274" s="16">
        <f>VLOOKUP(C2274,ACTAS!$D:$L,9,FALSE)</f>
        <v>17</v>
      </c>
    </row>
    <row r="2275" spans="1:12" s="37" customFormat="1" hidden="1">
      <c r="A2275" s="32">
        <v>654</v>
      </c>
      <c r="B2275" s="33" t="s">
        <v>1347</v>
      </c>
      <c r="C2275" s="33">
        <v>11413552</v>
      </c>
      <c r="D2275" s="33" t="s">
        <v>1348</v>
      </c>
      <c r="E2275" s="33" t="s">
        <v>43</v>
      </c>
      <c r="F2275" s="33" t="s">
        <v>38</v>
      </c>
      <c r="G2275" s="33" t="s">
        <v>53</v>
      </c>
      <c r="H2275" s="34">
        <v>10000000</v>
      </c>
      <c r="I2275" s="34">
        <v>7000000</v>
      </c>
      <c r="J2275" s="35">
        <f>VLOOKUP(C2275,[1]Hoja1!$C$4:$E$2840,3,0)</f>
        <v>45222.408275462964</v>
      </c>
      <c r="K2275" s="36" t="s">
        <v>54</v>
      </c>
      <c r="L2275" s="16" t="e">
        <f>VLOOKUP(C2275,ACTAS!$D:$L,9,FALSE)</f>
        <v>#N/A</v>
      </c>
    </row>
    <row r="2276" spans="1:12" s="37" customFormat="1" ht="24" hidden="1">
      <c r="A2276" s="32">
        <v>655</v>
      </c>
      <c r="B2276" s="33" t="s">
        <v>1349</v>
      </c>
      <c r="C2276" s="33">
        <v>10772237</v>
      </c>
      <c r="D2276" s="33" t="s">
        <v>1350</v>
      </c>
      <c r="E2276" s="33" t="s">
        <v>43</v>
      </c>
      <c r="F2276" s="33" t="s">
        <v>38</v>
      </c>
      <c r="G2276" s="33" t="s">
        <v>49</v>
      </c>
      <c r="H2276" s="34">
        <v>105000000</v>
      </c>
      <c r="I2276" s="34">
        <v>0</v>
      </c>
      <c r="J2276" s="35">
        <f>VLOOKUP(C2276,[1]Hoja1!$C$4:$E$2840,3,0)</f>
        <v>45222.408587962964</v>
      </c>
      <c r="K2276" s="36" t="s">
        <v>54</v>
      </c>
      <c r="L2276" s="16">
        <f>VLOOKUP(C2276,ACTAS!$D:$L,9,FALSE)</f>
        <v>15</v>
      </c>
    </row>
    <row r="2277" spans="1:12" s="37" customFormat="1" hidden="1">
      <c r="A2277" s="32">
        <v>656</v>
      </c>
      <c r="B2277" s="33" t="s">
        <v>1351</v>
      </c>
      <c r="C2277" s="33">
        <v>14254503</v>
      </c>
      <c r="D2277" s="33" t="s">
        <v>1352</v>
      </c>
      <c r="E2277" s="33" t="s">
        <v>43</v>
      </c>
      <c r="F2277" s="33" t="s">
        <v>38</v>
      </c>
      <c r="G2277" s="33" t="s">
        <v>44</v>
      </c>
      <c r="H2277" s="34">
        <v>50000000</v>
      </c>
      <c r="I2277" s="34">
        <v>0</v>
      </c>
      <c r="J2277" s="35">
        <f>VLOOKUP(C2277,[1]Hoja1!$C$4:$E$2840,3,0)</f>
        <v>45222.408587962964</v>
      </c>
      <c r="K2277" s="36" t="s">
        <v>54</v>
      </c>
      <c r="L2277" s="16" t="str">
        <f>VLOOKUP(C2277,ACTAS!$D:$L,9,FALSE)</f>
        <v>ACTA 2 MARZO 2024</v>
      </c>
    </row>
    <row r="2278" spans="1:12" s="37" customFormat="1" hidden="1">
      <c r="A2278" s="32">
        <v>657</v>
      </c>
      <c r="B2278" s="33" t="s">
        <v>1353</v>
      </c>
      <c r="C2278" s="33">
        <v>1128465642</v>
      </c>
      <c r="D2278" s="33" t="s">
        <v>1354</v>
      </c>
      <c r="E2278" s="33" t="s">
        <v>43</v>
      </c>
      <c r="F2278" s="33" t="s">
        <v>38</v>
      </c>
      <c r="G2278" s="33" t="s">
        <v>53</v>
      </c>
      <c r="H2278" s="34">
        <v>10000000</v>
      </c>
      <c r="I2278" s="34">
        <v>0</v>
      </c>
      <c r="J2278" s="35">
        <f>VLOOKUP(C2278,[1]Hoja1!$C$4:$E$2840,3,0)</f>
        <v>45222.408946759257</v>
      </c>
      <c r="K2278" s="36" t="s">
        <v>54</v>
      </c>
      <c r="L2278" s="16" t="e">
        <f>VLOOKUP(C2278,ACTAS!$D:$L,9,FALSE)</f>
        <v>#N/A</v>
      </c>
    </row>
    <row r="2279" spans="1:12" s="37" customFormat="1" hidden="1">
      <c r="A2279" s="32">
        <v>658</v>
      </c>
      <c r="B2279" s="33" t="s">
        <v>1355</v>
      </c>
      <c r="C2279" s="33">
        <v>52478135</v>
      </c>
      <c r="D2279" s="33" t="s">
        <v>1356</v>
      </c>
      <c r="E2279" s="33" t="s">
        <v>43</v>
      </c>
      <c r="F2279" s="33" t="s">
        <v>38</v>
      </c>
      <c r="G2279" s="33" t="s">
        <v>53</v>
      </c>
      <c r="H2279" s="34">
        <v>7000000</v>
      </c>
      <c r="I2279" s="34">
        <v>0</v>
      </c>
      <c r="J2279" s="35">
        <f>VLOOKUP(C2279,[1]Hoja1!$C$4:$E$2840,3,0)</f>
        <v>45222.409039351849</v>
      </c>
      <c r="K2279" s="36" t="s">
        <v>54</v>
      </c>
      <c r="L2279" s="16" t="e">
        <f>VLOOKUP(C2279,ACTAS!$D:$L,9,FALSE)</f>
        <v>#N/A</v>
      </c>
    </row>
    <row r="2280" spans="1:12" s="37" customFormat="1" hidden="1">
      <c r="A2280" s="32">
        <v>659</v>
      </c>
      <c r="B2280" s="33" t="s">
        <v>1357</v>
      </c>
      <c r="C2280" s="33">
        <v>1030626273</v>
      </c>
      <c r="D2280" s="33" t="s">
        <v>1358</v>
      </c>
      <c r="E2280" s="33" t="s">
        <v>43</v>
      </c>
      <c r="F2280" s="33" t="s">
        <v>52</v>
      </c>
      <c r="G2280" s="33" t="s">
        <v>44</v>
      </c>
      <c r="H2280" s="34">
        <v>15000000</v>
      </c>
      <c r="I2280" s="34">
        <v>0</v>
      </c>
      <c r="J2280" s="35">
        <f>VLOOKUP(C2280,[1]Hoja1!$C$4:$E$2840,3,0)</f>
        <v>45222.409363425926</v>
      </c>
      <c r="K2280" s="36" t="s">
        <v>54</v>
      </c>
      <c r="L2280" s="16" t="e">
        <f>VLOOKUP(C2280,ACTAS!$D:$L,9,FALSE)</f>
        <v>#N/A</v>
      </c>
    </row>
    <row r="2281" spans="1:12" s="37" customFormat="1" hidden="1">
      <c r="A2281" s="32">
        <v>660</v>
      </c>
      <c r="B2281" s="33" t="s">
        <v>1359</v>
      </c>
      <c r="C2281" s="33">
        <v>79812985</v>
      </c>
      <c r="D2281" s="33" t="s">
        <v>1360</v>
      </c>
      <c r="E2281" s="33" t="s">
        <v>43</v>
      </c>
      <c r="F2281" s="33" t="s">
        <v>59</v>
      </c>
      <c r="G2281" s="33" t="s">
        <v>44</v>
      </c>
      <c r="H2281" s="34">
        <v>80000000</v>
      </c>
      <c r="I2281" s="34">
        <v>0</v>
      </c>
      <c r="J2281" s="35">
        <f>VLOOKUP(C2281,[1]Hoja1!$C$4:$E$2840,3,0)</f>
        <v>45222.41</v>
      </c>
      <c r="K2281" s="36" t="s">
        <v>45</v>
      </c>
      <c r="L2281" s="16" t="e">
        <f>VLOOKUP(C2281,ACTAS!$D:$L,9,FALSE)</f>
        <v>#N/A</v>
      </c>
    </row>
    <row r="2282" spans="1:12" s="37" customFormat="1" hidden="1">
      <c r="A2282" s="32">
        <v>661</v>
      </c>
      <c r="B2282" s="33" t="s">
        <v>1361</v>
      </c>
      <c r="C2282" s="33">
        <v>80156918</v>
      </c>
      <c r="D2282" s="33" t="s">
        <v>1362</v>
      </c>
      <c r="E2282" s="33" t="s">
        <v>43</v>
      </c>
      <c r="F2282" s="33" t="s">
        <v>52</v>
      </c>
      <c r="G2282" s="33" t="s">
        <v>44</v>
      </c>
      <c r="H2282" s="34">
        <v>11000000</v>
      </c>
      <c r="I2282" s="34">
        <v>0</v>
      </c>
      <c r="J2282" s="35">
        <f>VLOOKUP(C2282,[1]Hoja1!$C$4:$E$2840,3,0)</f>
        <v>45222.410381944443</v>
      </c>
      <c r="K2282" s="36" t="s">
        <v>54</v>
      </c>
      <c r="L2282" s="16" t="str">
        <f>VLOOKUP(C2282,ACTAS!$D:$L,9,FALSE)</f>
        <v>ACTA 1 FEBRERO 2024</v>
      </c>
    </row>
    <row r="2283" spans="1:12" s="37" customFormat="1" hidden="1">
      <c r="A2283" s="32">
        <v>662</v>
      </c>
      <c r="B2283" s="33" t="s">
        <v>1363</v>
      </c>
      <c r="C2283" s="33">
        <v>1065827702</v>
      </c>
      <c r="D2283" s="33" t="s">
        <v>1364</v>
      </c>
      <c r="E2283" s="33" t="s">
        <v>43</v>
      </c>
      <c r="F2283" s="33" t="s">
        <v>38</v>
      </c>
      <c r="G2283" s="33" t="s">
        <v>53</v>
      </c>
      <c r="H2283" s="34">
        <v>6000000</v>
      </c>
      <c r="I2283" s="34">
        <v>0</v>
      </c>
      <c r="J2283" s="35">
        <f>VLOOKUP(C2283,[1]Hoja1!$C$4:$E$2840,3,0)</f>
        <v>45222.410428240742</v>
      </c>
      <c r="K2283" s="36" t="s">
        <v>54</v>
      </c>
      <c r="L2283" s="16" t="e">
        <f>VLOOKUP(C2283,ACTAS!$D:$L,9,FALSE)</f>
        <v>#N/A</v>
      </c>
    </row>
    <row r="2284" spans="1:12" s="37" customFormat="1" hidden="1">
      <c r="A2284" s="32">
        <v>663</v>
      </c>
      <c r="B2284" s="33" t="s">
        <v>1365</v>
      </c>
      <c r="C2284" s="33">
        <v>1053327044</v>
      </c>
      <c r="D2284" s="33" t="s">
        <v>1366</v>
      </c>
      <c r="E2284" s="33" t="s">
        <v>43</v>
      </c>
      <c r="F2284" s="33" t="s">
        <v>52</v>
      </c>
      <c r="G2284" s="33" t="s">
        <v>53</v>
      </c>
      <c r="H2284" s="34">
        <v>10000000</v>
      </c>
      <c r="I2284" s="34">
        <v>10000000</v>
      </c>
      <c r="J2284" s="35">
        <f>VLOOKUP(C2284,[1]Hoja1!$C$4:$E$2840,3,0)</f>
        <v>45222.410474537035</v>
      </c>
      <c r="K2284" s="36" t="s">
        <v>54</v>
      </c>
      <c r="L2284" s="16" t="e">
        <f>VLOOKUP(C2284,ACTAS!$D:$L,9,FALSE)</f>
        <v>#N/A</v>
      </c>
    </row>
    <row r="2285" spans="1:12" s="37" customFormat="1" hidden="1">
      <c r="A2285" s="32">
        <v>664</v>
      </c>
      <c r="B2285" s="33" t="s">
        <v>1367</v>
      </c>
      <c r="C2285" s="33">
        <v>79752268</v>
      </c>
      <c r="D2285" s="33" t="s">
        <v>804</v>
      </c>
      <c r="E2285" s="33" t="s">
        <v>43</v>
      </c>
      <c r="F2285" s="33" t="s">
        <v>38</v>
      </c>
      <c r="G2285" s="33" t="s">
        <v>44</v>
      </c>
      <c r="H2285" s="34">
        <v>150000000</v>
      </c>
      <c r="I2285" s="34">
        <v>0</v>
      </c>
      <c r="J2285" s="35">
        <f>VLOOKUP(C2285,[1]Hoja1!$C$4:$E$2840,3,0)</f>
        <v>45078.362858796296</v>
      </c>
      <c r="K2285" s="36" t="s">
        <v>45</v>
      </c>
      <c r="L2285" s="16">
        <f>VLOOKUP(C2285,ACTAS!$D:$L,9,FALSE)</f>
        <v>16</v>
      </c>
    </row>
    <row r="2286" spans="1:12" s="37" customFormat="1" hidden="1">
      <c r="A2286" s="32">
        <v>665</v>
      </c>
      <c r="B2286" s="33" t="s">
        <v>1368</v>
      </c>
      <c r="C2286" s="33">
        <v>19481251</v>
      </c>
      <c r="D2286" s="33" t="s">
        <v>1369</v>
      </c>
      <c r="E2286" s="33" t="s">
        <v>43</v>
      </c>
      <c r="F2286" s="33" t="s">
        <v>62</v>
      </c>
      <c r="G2286" s="33" t="s">
        <v>44</v>
      </c>
      <c r="H2286" s="34">
        <v>46000000</v>
      </c>
      <c r="I2286" s="34">
        <v>0</v>
      </c>
      <c r="J2286" s="35">
        <f>VLOOKUP(C2286,[1]Hoja1!$C$4:$E$2840,3,0)</f>
        <v>45222.410902777781</v>
      </c>
      <c r="K2286" s="36" t="s">
        <v>84</v>
      </c>
      <c r="L2286" s="16" t="e">
        <f>VLOOKUP(C2286,ACTAS!$D:$L,9,FALSE)</f>
        <v>#N/A</v>
      </c>
    </row>
    <row r="2287" spans="1:12" s="37" customFormat="1" hidden="1">
      <c r="A2287" s="32">
        <v>666</v>
      </c>
      <c r="B2287" s="33" t="s">
        <v>1370</v>
      </c>
      <c r="C2287" s="33">
        <v>1116263860</v>
      </c>
      <c r="D2287" s="33" t="s">
        <v>1371</v>
      </c>
      <c r="E2287" s="33" t="s">
        <v>43</v>
      </c>
      <c r="F2287" s="33" t="s">
        <v>48</v>
      </c>
      <c r="G2287" s="33" t="s">
        <v>53</v>
      </c>
      <c r="H2287" s="34">
        <v>6000000</v>
      </c>
      <c r="I2287" s="34">
        <v>6000000</v>
      </c>
      <c r="J2287" s="35">
        <f>VLOOKUP(C2287,[1]Hoja1!$C$4:$E$2840,3,0)</f>
        <v>45222.41097222222</v>
      </c>
      <c r="K2287" s="36" t="s">
        <v>54</v>
      </c>
      <c r="L2287" s="16" t="e">
        <f>VLOOKUP(C2287,ACTAS!$D:$L,9,FALSE)</f>
        <v>#N/A</v>
      </c>
    </row>
    <row r="2288" spans="1:12" s="37" customFormat="1" hidden="1">
      <c r="A2288" s="32">
        <v>667</v>
      </c>
      <c r="B2288" s="33" t="s">
        <v>1372</v>
      </c>
      <c r="C2288" s="33">
        <v>87573939</v>
      </c>
      <c r="D2288" s="33" t="s">
        <v>1373</v>
      </c>
      <c r="E2288" s="33" t="s">
        <v>43</v>
      </c>
      <c r="F2288" s="33" t="s">
        <v>62</v>
      </c>
      <c r="G2288" s="33" t="s">
        <v>53</v>
      </c>
      <c r="H2288" s="34">
        <v>10000000</v>
      </c>
      <c r="I2288" s="34">
        <v>0</v>
      </c>
      <c r="J2288" s="35">
        <f>VLOOKUP(C2288,[1]Hoja1!$C$4:$E$2840,3,0)</f>
        <v>45222.411192129628</v>
      </c>
      <c r="K2288" s="36" t="s">
        <v>54</v>
      </c>
      <c r="L2288" s="16" t="str">
        <f>VLOOKUP(C2288,ACTAS!$D:$L,9,FALSE)</f>
        <v>ACTA 2 MARZO 2024</v>
      </c>
    </row>
    <row r="2289" spans="1:12" s="37" customFormat="1" hidden="1">
      <c r="A2289" s="32">
        <v>668</v>
      </c>
      <c r="B2289" s="33" t="s">
        <v>1374</v>
      </c>
      <c r="C2289" s="33">
        <v>79966841</v>
      </c>
      <c r="D2289" s="33" t="s">
        <v>1375</v>
      </c>
      <c r="E2289" s="33" t="s">
        <v>43</v>
      </c>
      <c r="F2289" s="33" t="s">
        <v>38</v>
      </c>
      <c r="G2289" s="33" t="s">
        <v>44</v>
      </c>
      <c r="H2289" s="34">
        <v>90000000</v>
      </c>
      <c r="I2289" s="34">
        <v>0</v>
      </c>
      <c r="J2289" s="35">
        <f>VLOOKUP(C2289,[1]Hoja1!$C$4:$E$2840,3,0)</f>
        <v>45222.411504629628</v>
      </c>
      <c r="K2289" s="36" t="s">
        <v>45</v>
      </c>
      <c r="L2289" s="16" t="e">
        <f>VLOOKUP(C2289,ACTAS!$D:$L,9,FALSE)</f>
        <v>#N/A</v>
      </c>
    </row>
    <row r="2290" spans="1:12" s="37" customFormat="1" hidden="1">
      <c r="A2290" s="32">
        <v>669</v>
      </c>
      <c r="B2290" s="33" t="s">
        <v>1376</v>
      </c>
      <c r="C2290" s="33">
        <v>1039759937</v>
      </c>
      <c r="D2290" s="33" t="s">
        <v>1377</v>
      </c>
      <c r="E2290" s="33" t="s">
        <v>43</v>
      </c>
      <c r="F2290" s="33" t="s">
        <v>38</v>
      </c>
      <c r="G2290" s="33" t="s">
        <v>53</v>
      </c>
      <c r="H2290" s="34">
        <v>10000000</v>
      </c>
      <c r="I2290" s="34">
        <v>0</v>
      </c>
      <c r="J2290" s="35">
        <f>VLOOKUP(C2290,[1]Hoja1!$C$4:$E$2840,3,0)</f>
        <v>45222.411574074074</v>
      </c>
      <c r="K2290" s="36" t="s">
        <v>54</v>
      </c>
      <c r="L2290" s="16" t="e">
        <f>VLOOKUP(C2290,ACTAS!$D:$L,9,FALSE)</f>
        <v>#N/A</v>
      </c>
    </row>
    <row r="2291" spans="1:12" s="37" customFormat="1" hidden="1">
      <c r="A2291" s="32">
        <v>670</v>
      </c>
      <c r="B2291" s="33" t="s">
        <v>1378</v>
      </c>
      <c r="C2291" s="33">
        <v>94064899</v>
      </c>
      <c r="D2291" s="33" t="s">
        <v>1379</v>
      </c>
      <c r="E2291" s="33" t="s">
        <v>43</v>
      </c>
      <c r="F2291" s="33" t="s">
        <v>59</v>
      </c>
      <c r="G2291" s="33" t="s">
        <v>44</v>
      </c>
      <c r="H2291" s="34">
        <v>11000000</v>
      </c>
      <c r="I2291" s="34">
        <v>0</v>
      </c>
      <c r="J2291" s="35">
        <f>VLOOKUP(C2291,[1]Hoja1!$C$4:$E$2840,3,0)</f>
        <v>45222.412569444445</v>
      </c>
      <c r="K2291" s="36" t="s">
        <v>54</v>
      </c>
      <c r="L2291" s="16" t="e">
        <f>VLOOKUP(C2291,ACTAS!$D:$L,9,FALSE)</f>
        <v>#N/A</v>
      </c>
    </row>
    <row r="2292" spans="1:12" s="37" customFormat="1" hidden="1">
      <c r="A2292" s="32">
        <v>671</v>
      </c>
      <c r="B2292" s="33" t="s">
        <v>1380</v>
      </c>
      <c r="C2292" s="33">
        <v>80833508</v>
      </c>
      <c r="D2292" s="33" t="s">
        <v>1381</v>
      </c>
      <c r="E2292" s="33" t="s">
        <v>43</v>
      </c>
      <c r="F2292" s="33" t="s">
        <v>38</v>
      </c>
      <c r="G2292" s="33" t="s">
        <v>53</v>
      </c>
      <c r="H2292" s="34">
        <v>10000000</v>
      </c>
      <c r="I2292" s="34">
        <v>0</v>
      </c>
      <c r="J2292" s="35">
        <f>VLOOKUP(C2292,[1]Hoja1!$C$4:$E$2840,3,0)</f>
        <v>45222.412662037037</v>
      </c>
      <c r="K2292" s="36" t="s">
        <v>54</v>
      </c>
      <c r="L2292" s="16" t="e">
        <f>VLOOKUP(C2292,ACTAS!$D:$L,9,FALSE)</f>
        <v>#N/A</v>
      </c>
    </row>
    <row r="2293" spans="1:12" s="37" customFormat="1" hidden="1">
      <c r="A2293" s="32">
        <v>672</v>
      </c>
      <c r="B2293" s="33" t="s">
        <v>1382</v>
      </c>
      <c r="C2293" s="33">
        <v>1088282441</v>
      </c>
      <c r="D2293" s="33" t="s">
        <v>1383</v>
      </c>
      <c r="E2293" s="33" t="s">
        <v>43</v>
      </c>
      <c r="F2293" s="33" t="s">
        <v>52</v>
      </c>
      <c r="G2293" s="33" t="s">
        <v>53</v>
      </c>
      <c r="H2293" s="34">
        <v>4500000</v>
      </c>
      <c r="I2293" s="34">
        <v>4500000</v>
      </c>
      <c r="J2293" s="35">
        <f>VLOOKUP(C2293,[1]Hoja1!$C$4:$E$2840,3,0)</f>
        <v>45222.415138888886</v>
      </c>
      <c r="K2293" s="36" t="s">
        <v>54</v>
      </c>
      <c r="L2293" s="16" t="e">
        <f>VLOOKUP(C2293,ACTAS!$D:$L,9,FALSE)</f>
        <v>#N/A</v>
      </c>
    </row>
    <row r="2294" spans="1:12" s="37" customFormat="1" hidden="1">
      <c r="A2294" s="32">
        <v>673</v>
      </c>
      <c r="B2294" s="33" t="s">
        <v>1384</v>
      </c>
      <c r="C2294" s="33">
        <v>86085357</v>
      </c>
      <c r="D2294" s="33" t="s">
        <v>1385</v>
      </c>
      <c r="E2294" s="33" t="s">
        <v>43</v>
      </c>
      <c r="F2294" s="33" t="s">
        <v>38</v>
      </c>
      <c r="G2294" s="33" t="s">
        <v>53</v>
      </c>
      <c r="H2294" s="34">
        <v>3000000</v>
      </c>
      <c r="I2294" s="34">
        <v>0</v>
      </c>
      <c r="J2294" s="35">
        <f>VLOOKUP(C2294,[1]Hoja1!$C$4:$E$2840,3,0)</f>
        <v>45222.415312500001</v>
      </c>
      <c r="K2294" s="36" t="s">
        <v>54</v>
      </c>
      <c r="L2294" s="16" t="e">
        <f>VLOOKUP(C2294,ACTAS!$D:$L,9,FALSE)</f>
        <v>#N/A</v>
      </c>
    </row>
    <row r="2295" spans="1:12" s="37" customFormat="1" hidden="1">
      <c r="A2295" s="32">
        <v>674</v>
      </c>
      <c r="B2295" s="33" t="s">
        <v>1386</v>
      </c>
      <c r="C2295" s="33">
        <v>1111201535</v>
      </c>
      <c r="D2295" s="33" t="s">
        <v>1387</v>
      </c>
      <c r="E2295" s="33" t="s">
        <v>43</v>
      </c>
      <c r="F2295" s="33" t="s">
        <v>52</v>
      </c>
      <c r="G2295" s="33" t="s">
        <v>53</v>
      </c>
      <c r="H2295" s="34">
        <v>2500000</v>
      </c>
      <c r="I2295" s="34">
        <v>0</v>
      </c>
      <c r="J2295" s="35">
        <f>VLOOKUP(C2295,[1]Hoja1!$C$4:$E$2840,3,0)</f>
        <v>45222.415370370371</v>
      </c>
      <c r="K2295" s="36" t="s">
        <v>54</v>
      </c>
      <c r="L2295" s="16" t="e">
        <f>VLOOKUP(C2295,ACTAS!$D:$L,9,FALSE)</f>
        <v>#N/A</v>
      </c>
    </row>
    <row r="2296" spans="1:12" s="37" customFormat="1" hidden="1">
      <c r="A2296" s="32">
        <v>675</v>
      </c>
      <c r="B2296" s="33" t="s">
        <v>1388</v>
      </c>
      <c r="C2296" s="33">
        <v>51634498</v>
      </c>
      <c r="D2296" s="33" t="s">
        <v>1389</v>
      </c>
      <c r="E2296" s="33" t="s">
        <v>43</v>
      </c>
      <c r="F2296" s="33" t="s">
        <v>48</v>
      </c>
      <c r="G2296" s="33" t="s">
        <v>44</v>
      </c>
      <c r="H2296" s="34">
        <v>40000000</v>
      </c>
      <c r="I2296" s="34">
        <v>0</v>
      </c>
      <c r="J2296" s="35">
        <f>VLOOKUP(C2296,[1]Hoja1!$C$4:$E$2840,3,0)</f>
        <v>45222.415393518517</v>
      </c>
      <c r="K2296" s="36" t="s">
        <v>84</v>
      </c>
      <c r="L2296" s="16" t="e">
        <f>VLOOKUP(C2296,ACTAS!$D:$L,9,FALSE)</f>
        <v>#N/A</v>
      </c>
    </row>
    <row r="2297" spans="1:12" s="37" customFormat="1" ht="24" hidden="1">
      <c r="A2297" s="32">
        <v>676</v>
      </c>
      <c r="B2297" s="33" t="s">
        <v>1390</v>
      </c>
      <c r="C2297" s="33">
        <v>6119481</v>
      </c>
      <c r="D2297" s="33" t="s">
        <v>706</v>
      </c>
      <c r="E2297" s="33" t="s">
        <v>43</v>
      </c>
      <c r="F2297" s="33" t="s">
        <v>59</v>
      </c>
      <c r="G2297" s="33" t="s">
        <v>49</v>
      </c>
      <c r="H2297" s="34">
        <v>70000000</v>
      </c>
      <c r="I2297" s="34">
        <v>0</v>
      </c>
      <c r="J2297" s="35">
        <f>VLOOKUP(C2297,[1]Hoja1!$C$4:$E$2840,3,0)</f>
        <v>45078.352638888886</v>
      </c>
      <c r="K2297" s="36" t="s">
        <v>54</v>
      </c>
      <c r="L2297" s="16" t="e">
        <f>VLOOKUP(C2297,ACTAS!$D:$L,9,FALSE)</f>
        <v>#N/A</v>
      </c>
    </row>
    <row r="2298" spans="1:12" s="37" customFormat="1" hidden="1">
      <c r="A2298" s="32">
        <v>677</v>
      </c>
      <c r="B2298" s="33" t="s">
        <v>1391</v>
      </c>
      <c r="C2298" s="33">
        <v>1053800968</v>
      </c>
      <c r="D2298" s="33" t="s">
        <v>72</v>
      </c>
      <c r="E2298" s="33" t="s">
        <v>43</v>
      </c>
      <c r="F2298" s="33" t="s">
        <v>73</v>
      </c>
      <c r="G2298" s="33" t="s">
        <v>53</v>
      </c>
      <c r="H2298" s="34">
        <v>8000000</v>
      </c>
      <c r="I2298" s="34">
        <v>0</v>
      </c>
      <c r="J2298" s="35">
        <f>VLOOKUP(C2298,[1]Hoja1!$C$4:$E$2840,3,0)</f>
        <v>44986.382361111115</v>
      </c>
      <c r="K2298" s="36" t="s">
        <v>54</v>
      </c>
      <c r="L2298" s="16" t="str">
        <f>VLOOKUP(C2298,ACTAS!$D:$L,9,FALSE)</f>
        <v>ACTA 3 MARZO 2024</v>
      </c>
    </row>
    <row r="2299" spans="1:12" s="37" customFormat="1" hidden="1">
      <c r="A2299" s="32">
        <v>678</v>
      </c>
      <c r="B2299" s="33" t="s">
        <v>1392</v>
      </c>
      <c r="C2299" s="33">
        <v>85477878</v>
      </c>
      <c r="D2299" s="33" t="s">
        <v>1393</v>
      </c>
      <c r="E2299" s="33" t="s">
        <v>43</v>
      </c>
      <c r="F2299" s="33" t="s">
        <v>52</v>
      </c>
      <c r="G2299" s="33" t="s">
        <v>53</v>
      </c>
      <c r="H2299" s="34">
        <v>7000000</v>
      </c>
      <c r="I2299" s="34">
        <v>0</v>
      </c>
      <c r="J2299" s="35">
        <f>VLOOKUP(C2299,[1]Hoja1!$C$4:$E$2840,3,0)</f>
        <v>45222.417997685188</v>
      </c>
      <c r="K2299" s="36" t="s">
        <v>54</v>
      </c>
      <c r="L2299" s="16" t="e">
        <f>VLOOKUP(C2299,ACTAS!$D:$L,9,FALSE)</f>
        <v>#N/A</v>
      </c>
    </row>
    <row r="2300" spans="1:12" s="37" customFormat="1" hidden="1">
      <c r="A2300" s="32">
        <v>679</v>
      </c>
      <c r="B2300" s="33" t="s">
        <v>1394</v>
      </c>
      <c r="C2300" s="33">
        <v>11000508</v>
      </c>
      <c r="D2300" s="33" t="s">
        <v>1395</v>
      </c>
      <c r="E2300" s="33" t="s">
        <v>43</v>
      </c>
      <c r="F2300" s="33" t="s">
        <v>52</v>
      </c>
      <c r="G2300" s="33" t="s">
        <v>53</v>
      </c>
      <c r="H2300" s="34">
        <v>10000000</v>
      </c>
      <c r="I2300" s="34">
        <v>10000000</v>
      </c>
      <c r="J2300" s="35">
        <f>VLOOKUP(C2300,[1]Hoja1!$C$4:$E$2840,3,0)</f>
        <v>45222.418124999997</v>
      </c>
      <c r="K2300" s="36" t="s">
        <v>45</v>
      </c>
      <c r="L2300" s="16" t="e">
        <f>VLOOKUP(C2300,ACTAS!$D:$L,9,FALSE)</f>
        <v>#N/A</v>
      </c>
    </row>
    <row r="2301" spans="1:12" s="37" customFormat="1" hidden="1">
      <c r="A2301" s="32">
        <v>680</v>
      </c>
      <c r="B2301" s="33" t="s">
        <v>1396</v>
      </c>
      <c r="C2301" s="33">
        <v>1110444644</v>
      </c>
      <c r="D2301" s="33" t="s">
        <v>1397</v>
      </c>
      <c r="E2301" s="33" t="s">
        <v>43</v>
      </c>
      <c r="F2301" s="33" t="s">
        <v>130</v>
      </c>
      <c r="G2301" s="33" t="s">
        <v>53</v>
      </c>
      <c r="H2301" s="34">
        <v>5000000</v>
      </c>
      <c r="I2301" s="34">
        <v>0</v>
      </c>
      <c r="J2301" s="35">
        <f>VLOOKUP(C2301,[1]Hoja1!$C$4:$E$2840,3,0)</f>
        <v>45222.418449074074</v>
      </c>
      <c r="K2301" s="36" t="s">
        <v>54</v>
      </c>
      <c r="L2301" s="16" t="e">
        <f>VLOOKUP(C2301,ACTAS!$D:$L,9,FALSE)</f>
        <v>#N/A</v>
      </c>
    </row>
    <row r="2302" spans="1:12" s="37" customFormat="1" hidden="1">
      <c r="A2302" s="32">
        <v>681</v>
      </c>
      <c r="B2302" s="33" t="s">
        <v>1398</v>
      </c>
      <c r="C2302" s="33">
        <v>1032383633</v>
      </c>
      <c r="D2302" s="33" t="s">
        <v>1156</v>
      </c>
      <c r="E2302" s="33" t="s">
        <v>43</v>
      </c>
      <c r="F2302" s="33" t="s">
        <v>52</v>
      </c>
      <c r="G2302" s="33" t="s">
        <v>53</v>
      </c>
      <c r="H2302" s="34">
        <v>10000000</v>
      </c>
      <c r="I2302" s="34">
        <v>0</v>
      </c>
      <c r="J2302" s="35">
        <f>VLOOKUP(C2302,[1]Hoja1!$C$4:$E$2840,3,0)</f>
        <v>45078.434305555558</v>
      </c>
      <c r="K2302" s="36" t="s">
        <v>54</v>
      </c>
      <c r="L2302" s="16" t="e">
        <f>VLOOKUP(C2302,ACTAS!$D:$L,9,FALSE)</f>
        <v>#N/A</v>
      </c>
    </row>
    <row r="2303" spans="1:12" s="37" customFormat="1" hidden="1">
      <c r="A2303" s="32">
        <v>682</v>
      </c>
      <c r="B2303" s="33" t="s">
        <v>1399</v>
      </c>
      <c r="C2303" s="33">
        <v>32935536</v>
      </c>
      <c r="D2303" s="33" t="s">
        <v>1400</v>
      </c>
      <c r="E2303" s="33" t="s">
        <v>43</v>
      </c>
      <c r="F2303" s="33" t="s">
        <v>52</v>
      </c>
      <c r="G2303" s="33" t="s">
        <v>44</v>
      </c>
      <c r="H2303" s="34">
        <v>11000000</v>
      </c>
      <c r="I2303" s="34">
        <v>0</v>
      </c>
      <c r="J2303" s="35">
        <f>VLOOKUP(C2303,[1]Hoja1!$C$4:$E$2840,3,0)</f>
        <v>44986.640925925924</v>
      </c>
      <c r="K2303" s="36" t="s">
        <v>54</v>
      </c>
      <c r="L2303" s="16">
        <f>VLOOKUP(C2303,ACTAS!$D:$L,9,FALSE)</f>
        <v>2</v>
      </c>
    </row>
    <row r="2304" spans="1:12" s="37" customFormat="1" hidden="1">
      <c r="A2304" s="32">
        <v>683</v>
      </c>
      <c r="B2304" s="33" t="s">
        <v>1401</v>
      </c>
      <c r="C2304" s="33">
        <v>60357994</v>
      </c>
      <c r="D2304" s="33" t="s">
        <v>1402</v>
      </c>
      <c r="E2304" s="33" t="s">
        <v>43</v>
      </c>
      <c r="F2304" s="33" t="s">
        <v>38</v>
      </c>
      <c r="G2304" s="33" t="s">
        <v>53</v>
      </c>
      <c r="H2304" s="34">
        <v>10000000</v>
      </c>
      <c r="I2304" s="34">
        <v>10000000</v>
      </c>
      <c r="J2304" s="35">
        <f>VLOOKUP(C2304,[1]Hoja1!$C$4:$E$2840,3,0)</f>
        <v>45222.419224537036</v>
      </c>
      <c r="K2304" s="36" t="s">
        <v>45</v>
      </c>
      <c r="L2304" s="16">
        <f>VLOOKUP(C2304,ACTAS!$D:$L,9,FALSE)</f>
        <v>15</v>
      </c>
    </row>
    <row r="2305" spans="1:12" s="37" customFormat="1" hidden="1">
      <c r="A2305" s="32">
        <v>684</v>
      </c>
      <c r="B2305" s="33" t="s">
        <v>1403</v>
      </c>
      <c r="C2305" s="33">
        <v>40185333</v>
      </c>
      <c r="D2305" s="33" t="s">
        <v>1404</v>
      </c>
      <c r="E2305" s="33" t="s">
        <v>43</v>
      </c>
      <c r="F2305" s="33" t="s">
        <v>38</v>
      </c>
      <c r="G2305" s="33" t="s">
        <v>53</v>
      </c>
      <c r="H2305" s="34">
        <v>10000000</v>
      </c>
      <c r="I2305" s="34">
        <v>10000000</v>
      </c>
      <c r="J2305" s="35">
        <f>VLOOKUP(C2305,[1]Hoja1!$C$4:$E$2840,3,0)</f>
        <v>45222.419398148151</v>
      </c>
      <c r="K2305" s="36" t="s">
        <v>54</v>
      </c>
      <c r="L2305" s="16" t="e">
        <f>VLOOKUP(C2305,ACTAS!$D:$L,9,FALSE)</f>
        <v>#N/A</v>
      </c>
    </row>
    <row r="2306" spans="1:12" s="37" customFormat="1" ht="24" hidden="1">
      <c r="A2306" s="32">
        <v>685</v>
      </c>
      <c r="B2306" s="33" t="s">
        <v>1405</v>
      </c>
      <c r="C2306" s="33">
        <v>79908915</v>
      </c>
      <c r="D2306" s="33" t="s">
        <v>1406</v>
      </c>
      <c r="E2306" s="33" t="s">
        <v>43</v>
      </c>
      <c r="F2306" s="33" t="s">
        <v>38</v>
      </c>
      <c r="G2306" s="33" t="s">
        <v>106</v>
      </c>
      <c r="H2306" s="34">
        <v>10000000</v>
      </c>
      <c r="I2306" s="34">
        <v>0</v>
      </c>
      <c r="J2306" s="35">
        <f>VLOOKUP(C2306,[1]Hoja1!$C$4:$E$2840,3,0)</f>
        <v>44986.864629629628</v>
      </c>
      <c r="K2306" s="36" t="s">
        <v>54</v>
      </c>
      <c r="L2306" s="16">
        <f>VLOOKUP(C2306,ACTAS!$D:$L,9,FALSE)</f>
        <v>5</v>
      </c>
    </row>
    <row r="2307" spans="1:12" s="37" customFormat="1" hidden="1">
      <c r="A2307" s="32">
        <v>686</v>
      </c>
      <c r="B2307" s="33" t="s">
        <v>1407</v>
      </c>
      <c r="C2307" s="33">
        <v>98766273</v>
      </c>
      <c r="D2307" s="33" t="s">
        <v>1408</v>
      </c>
      <c r="E2307" s="33" t="s">
        <v>43</v>
      </c>
      <c r="F2307" s="33" t="s">
        <v>38</v>
      </c>
      <c r="G2307" s="33" t="s">
        <v>53</v>
      </c>
      <c r="H2307" s="34">
        <v>8000000</v>
      </c>
      <c r="I2307" s="34">
        <v>8000000</v>
      </c>
      <c r="J2307" s="35">
        <f>VLOOKUP(C2307,[1]Hoja1!$C$4:$E$2840,3,0)</f>
        <v>45222.420474537037</v>
      </c>
      <c r="K2307" s="36" t="s">
        <v>54</v>
      </c>
      <c r="L2307" s="16" t="str">
        <f>VLOOKUP(C2307,ACTAS!$D:$L,9,FALSE)</f>
        <v>ACTA 5 ABRIL 2024</v>
      </c>
    </row>
    <row r="2308" spans="1:12" s="37" customFormat="1" hidden="1">
      <c r="A2308" s="32">
        <v>687</v>
      </c>
      <c r="B2308" s="33" t="s">
        <v>1409</v>
      </c>
      <c r="C2308" s="33">
        <v>98215339</v>
      </c>
      <c r="D2308" s="33" t="s">
        <v>1410</v>
      </c>
      <c r="E2308" s="33" t="s">
        <v>43</v>
      </c>
      <c r="F2308" s="33" t="s">
        <v>52</v>
      </c>
      <c r="G2308" s="33" t="s">
        <v>53</v>
      </c>
      <c r="H2308" s="34">
        <v>10000000</v>
      </c>
      <c r="I2308" s="34">
        <v>10000000</v>
      </c>
      <c r="J2308" s="35">
        <f>VLOOKUP(C2308,[1]Hoja1!$C$4:$E$2840,3,0)</f>
        <v>45222.421273148146</v>
      </c>
      <c r="K2308" s="36" t="s">
        <v>84</v>
      </c>
      <c r="L2308" s="16" t="e">
        <f>VLOOKUP(C2308,ACTAS!$D:$L,9,FALSE)</f>
        <v>#N/A</v>
      </c>
    </row>
    <row r="2309" spans="1:12" s="37" customFormat="1" hidden="1">
      <c r="A2309" s="32">
        <v>688</v>
      </c>
      <c r="B2309" s="33" t="s">
        <v>1411</v>
      </c>
      <c r="C2309" s="33">
        <v>6013600</v>
      </c>
      <c r="D2309" s="33" t="s">
        <v>1412</v>
      </c>
      <c r="E2309" s="33" t="s">
        <v>43</v>
      </c>
      <c r="F2309" s="33" t="s">
        <v>48</v>
      </c>
      <c r="G2309" s="33" t="s">
        <v>44</v>
      </c>
      <c r="H2309" s="34">
        <v>30000000</v>
      </c>
      <c r="I2309" s="34">
        <v>0</v>
      </c>
      <c r="J2309" s="35">
        <f>VLOOKUP(C2309,[1]Hoja1!$C$4:$E$2840,3,0)</f>
        <v>45222.422500000001</v>
      </c>
      <c r="K2309" s="36" t="s">
        <v>45</v>
      </c>
      <c r="L2309" s="16">
        <f>VLOOKUP(C2309,ACTAS!$D:$L,9,FALSE)</f>
        <v>17</v>
      </c>
    </row>
    <row r="2310" spans="1:12" s="37" customFormat="1" ht="24" hidden="1">
      <c r="A2310" s="32">
        <v>689</v>
      </c>
      <c r="B2310" s="33" t="s">
        <v>1413</v>
      </c>
      <c r="C2310" s="33">
        <v>93089976</v>
      </c>
      <c r="D2310" s="33" t="s">
        <v>1414</v>
      </c>
      <c r="E2310" s="33" t="s">
        <v>43</v>
      </c>
      <c r="F2310" s="33" t="s">
        <v>48</v>
      </c>
      <c r="G2310" s="33" t="s">
        <v>106</v>
      </c>
      <c r="H2310" s="34">
        <v>10000000</v>
      </c>
      <c r="I2310" s="34">
        <v>10000000</v>
      </c>
      <c r="J2310" s="35">
        <f>VLOOKUP(C2310,[1]Hoja1!$C$4:$E$2840,3,0)</f>
        <v>45222.422534722224</v>
      </c>
      <c r="K2310" s="36" t="s">
        <v>54</v>
      </c>
      <c r="L2310" s="16" t="e">
        <f>VLOOKUP(C2310,ACTAS!$D:$L,9,FALSE)</f>
        <v>#N/A</v>
      </c>
    </row>
    <row r="2311" spans="1:12" s="37" customFormat="1" hidden="1">
      <c r="A2311" s="32">
        <v>690</v>
      </c>
      <c r="B2311" s="33" t="s">
        <v>1415</v>
      </c>
      <c r="C2311" s="33">
        <v>91356066</v>
      </c>
      <c r="D2311" s="33" t="s">
        <v>1416</v>
      </c>
      <c r="E2311" s="33" t="s">
        <v>43</v>
      </c>
      <c r="F2311" s="33" t="s">
        <v>59</v>
      </c>
      <c r="G2311" s="33" t="s">
        <v>44</v>
      </c>
      <c r="H2311" s="34">
        <v>70000000</v>
      </c>
      <c r="I2311" s="34">
        <v>0</v>
      </c>
      <c r="J2311" s="35">
        <f>VLOOKUP(C2311,[1]Hoja1!$C$4:$E$2840,3,0)</f>
        <v>45222.422569444447</v>
      </c>
      <c r="K2311" s="36" t="s">
        <v>54</v>
      </c>
      <c r="L2311" s="16" t="str">
        <f>VLOOKUP(C2311,ACTAS!$D:$L,9,FALSE)</f>
        <v>ACTA 2 MARZO 2024</v>
      </c>
    </row>
    <row r="2312" spans="1:12" s="37" customFormat="1" ht="24" hidden="1">
      <c r="A2312" s="32">
        <v>691</v>
      </c>
      <c r="B2312" s="33" t="s">
        <v>1417</v>
      </c>
      <c r="C2312" s="33">
        <v>80764291</v>
      </c>
      <c r="D2312" s="33" t="s">
        <v>1418</v>
      </c>
      <c r="E2312" s="33" t="s">
        <v>43</v>
      </c>
      <c r="F2312" s="33" t="s">
        <v>59</v>
      </c>
      <c r="G2312" s="33" t="s">
        <v>49</v>
      </c>
      <c r="H2312" s="34">
        <v>65000000</v>
      </c>
      <c r="I2312" s="34">
        <v>0</v>
      </c>
      <c r="J2312" s="35">
        <f>VLOOKUP(C2312,[1]Hoja1!$C$4:$E$2840,3,0)</f>
        <v>45222.422673611109</v>
      </c>
      <c r="K2312" s="36" t="s">
        <v>54</v>
      </c>
      <c r="L2312" s="16">
        <f>VLOOKUP(C2312,ACTAS!$D:$L,9,FALSE)</f>
        <v>13</v>
      </c>
    </row>
    <row r="2313" spans="1:12" s="37" customFormat="1" hidden="1">
      <c r="A2313" s="32">
        <v>692</v>
      </c>
      <c r="B2313" s="33" t="s">
        <v>1419</v>
      </c>
      <c r="C2313" s="33">
        <v>1093769163</v>
      </c>
      <c r="D2313" s="33" t="s">
        <v>586</v>
      </c>
      <c r="E2313" s="33" t="s">
        <v>43</v>
      </c>
      <c r="F2313" s="33" t="s">
        <v>59</v>
      </c>
      <c r="G2313" s="33" t="s">
        <v>44</v>
      </c>
      <c r="H2313" s="34">
        <v>65000000</v>
      </c>
      <c r="I2313" s="34">
        <v>0</v>
      </c>
      <c r="J2313" s="35">
        <f>VLOOKUP(C2313,[1]Hoja1!$C$4:$E$2840,3,0)</f>
        <v>45078.337187500001</v>
      </c>
      <c r="K2313" s="36" t="s">
        <v>54</v>
      </c>
      <c r="L2313" s="16">
        <f>VLOOKUP(C2313,ACTAS!$D:$L,9,FALSE)</f>
        <v>14</v>
      </c>
    </row>
    <row r="2314" spans="1:12" s="37" customFormat="1" hidden="1">
      <c r="A2314" s="32">
        <v>693</v>
      </c>
      <c r="B2314" s="33" t="s">
        <v>1420</v>
      </c>
      <c r="C2314" s="33">
        <v>16651150</v>
      </c>
      <c r="D2314" s="33" t="s">
        <v>1421</v>
      </c>
      <c r="E2314" s="33" t="s">
        <v>43</v>
      </c>
      <c r="F2314" s="33" t="s">
        <v>38</v>
      </c>
      <c r="G2314" s="33" t="s">
        <v>53</v>
      </c>
      <c r="H2314" s="34">
        <v>10000000</v>
      </c>
      <c r="I2314" s="34">
        <v>10000000</v>
      </c>
      <c r="J2314" s="35">
        <f>VLOOKUP(C2314,[1]Hoja1!$C$4:$E$2840,3,0)</f>
        <v>45222.425034722219</v>
      </c>
      <c r="K2314" s="36" t="s">
        <v>45</v>
      </c>
      <c r="L2314" s="16" t="e">
        <f>VLOOKUP(C2314,ACTAS!$D:$L,9,FALSE)</f>
        <v>#N/A</v>
      </c>
    </row>
    <row r="2315" spans="1:12" s="37" customFormat="1" hidden="1">
      <c r="A2315" s="32">
        <v>694</v>
      </c>
      <c r="B2315" s="33" t="s">
        <v>1422</v>
      </c>
      <c r="C2315" s="33">
        <v>74083123</v>
      </c>
      <c r="D2315" s="33" t="s">
        <v>800</v>
      </c>
      <c r="E2315" s="33" t="s">
        <v>43</v>
      </c>
      <c r="F2315" s="33" t="s">
        <v>52</v>
      </c>
      <c r="G2315" s="33" t="s">
        <v>44</v>
      </c>
      <c r="H2315" s="34">
        <v>75000000</v>
      </c>
      <c r="I2315" s="34">
        <v>0</v>
      </c>
      <c r="J2315" s="35">
        <f>VLOOKUP(C2315,[1]Hoja1!$C$4:$E$2840,3,0)</f>
        <v>45078.362812500003</v>
      </c>
      <c r="K2315" s="36" t="s">
        <v>45</v>
      </c>
      <c r="L2315" s="16" t="e">
        <f>VLOOKUP(C2315,ACTAS!$D:$L,9,FALSE)</f>
        <v>#N/A</v>
      </c>
    </row>
    <row r="2316" spans="1:12" s="37" customFormat="1" hidden="1">
      <c r="A2316" s="32">
        <v>695</v>
      </c>
      <c r="B2316" s="33" t="s">
        <v>1423</v>
      </c>
      <c r="C2316" s="33">
        <v>1121912608</v>
      </c>
      <c r="D2316" s="33" t="s">
        <v>1424</v>
      </c>
      <c r="E2316" s="33" t="s">
        <v>43</v>
      </c>
      <c r="F2316" s="33" t="s">
        <v>38</v>
      </c>
      <c r="G2316" s="33" t="s">
        <v>53</v>
      </c>
      <c r="H2316" s="34">
        <v>10000000</v>
      </c>
      <c r="I2316" s="34">
        <v>10000000</v>
      </c>
      <c r="J2316" s="35">
        <f>VLOOKUP(C2316,[1]Hoja1!$C$4:$E$2840,3,0)</f>
        <v>45222.42596064815</v>
      </c>
      <c r="K2316" s="36" t="s">
        <v>54</v>
      </c>
      <c r="L2316" s="16" t="e">
        <f>VLOOKUP(C2316,ACTAS!$D:$L,9,FALSE)</f>
        <v>#N/A</v>
      </c>
    </row>
    <row r="2317" spans="1:12" s="37" customFormat="1" hidden="1">
      <c r="A2317" s="32">
        <v>696</v>
      </c>
      <c r="B2317" s="33" t="s">
        <v>1425</v>
      </c>
      <c r="C2317" s="33">
        <v>7369602</v>
      </c>
      <c r="D2317" s="33" t="s">
        <v>1426</v>
      </c>
      <c r="E2317" s="33" t="s">
        <v>43</v>
      </c>
      <c r="F2317" s="33" t="s">
        <v>59</v>
      </c>
      <c r="G2317" s="33" t="s">
        <v>53</v>
      </c>
      <c r="H2317" s="34">
        <v>10000000</v>
      </c>
      <c r="I2317" s="34">
        <v>10000000</v>
      </c>
      <c r="J2317" s="35">
        <f>VLOOKUP(C2317,[1]Hoja1!$C$4:$E$2840,3,0)</f>
        <v>45222.426157407404</v>
      </c>
      <c r="K2317" s="36" t="s">
        <v>54</v>
      </c>
      <c r="L2317" s="16">
        <f>VLOOKUP(C2317,ACTAS!$D:$L,9,FALSE)</f>
        <v>15</v>
      </c>
    </row>
    <row r="2318" spans="1:12" s="37" customFormat="1" hidden="1">
      <c r="A2318" s="32">
        <v>697</v>
      </c>
      <c r="B2318" s="33" t="s">
        <v>1427</v>
      </c>
      <c r="C2318" s="33">
        <v>1121205496</v>
      </c>
      <c r="D2318" s="33" t="s">
        <v>1428</v>
      </c>
      <c r="E2318" s="33" t="s">
        <v>43</v>
      </c>
      <c r="F2318" s="33" t="s">
        <v>130</v>
      </c>
      <c r="G2318" s="33" t="s">
        <v>53</v>
      </c>
      <c r="H2318" s="34">
        <v>5000000</v>
      </c>
      <c r="I2318" s="34">
        <v>5000000</v>
      </c>
      <c r="J2318" s="35">
        <f>VLOOKUP(C2318,[1]Hoja1!$C$4:$E$2840,3,0)</f>
        <v>45222.42628472222</v>
      </c>
      <c r="K2318" s="36" t="s">
        <v>54</v>
      </c>
      <c r="L2318" s="16" t="e">
        <f>VLOOKUP(C2318,ACTAS!$D:$L,9,FALSE)</f>
        <v>#N/A</v>
      </c>
    </row>
    <row r="2319" spans="1:12" s="37" customFormat="1" hidden="1">
      <c r="A2319" s="32">
        <v>698</v>
      </c>
      <c r="B2319" s="33" t="s">
        <v>1429</v>
      </c>
      <c r="C2319" s="33">
        <v>93372466</v>
      </c>
      <c r="D2319" s="33" t="s">
        <v>1430</v>
      </c>
      <c r="E2319" s="33" t="s">
        <v>43</v>
      </c>
      <c r="F2319" s="33" t="s">
        <v>38</v>
      </c>
      <c r="G2319" s="33" t="s">
        <v>44</v>
      </c>
      <c r="H2319" s="34">
        <v>30000000</v>
      </c>
      <c r="I2319" s="34">
        <v>0</v>
      </c>
      <c r="J2319" s="35">
        <f>VLOOKUP(C2319,[1]Hoja1!$C$4:$E$2840,3,0)</f>
        <v>45222.426550925928</v>
      </c>
      <c r="K2319" s="36" t="s">
        <v>45</v>
      </c>
      <c r="L2319" s="16" t="e">
        <f>VLOOKUP(C2319,ACTAS!$D:$L,9,FALSE)</f>
        <v>#N/A</v>
      </c>
    </row>
    <row r="2320" spans="1:12" s="37" customFormat="1" hidden="1">
      <c r="A2320" s="32">
        <v>699</v>
      </c>
      <c r="B2320" s="33" t="s">
        <v>1431</v>
      </c>
      <c r="C2320" s="33">
        <v>79432092</v>
      </c>
      <c r="D2320" s="33" t="s">
        <v>673</v>
      </c>
      <c r="E2320" s="33" t="s">
        <v>43</v>
      </c>
      <c r="F2320" s="33" t="s">
        <v>48</v>
      </c>
      <c r="G2320" s="33" t="s">
        <v>44</v>
      </c>
      <c r="H2320" s="34">
        <v>150000000</v>
      </c>
      <c r="I2320" s="34">
        <v>0</v>
      </c>
      <c r="J2320" s="35">
        <f>VLOOKUP(C2320,[1]Hoja1!$C$4:$E$2840,3,0)</f>
        <v>45078.349421296298</v>
      </c>
      <c r="K2320" s="36" t="s">
        <v>45</v>
      </c>
      <c r="L2320" s="16" t="e">
        <f>VLOOKUP(C2320,ACTAS!$D:$L,9,FALSE)</f>
        <v>#N/A</v>
      </c>
    </row>
    <row r="2321" spans="1:12" s="37" customFormat="1" hidden="1">
      <c r="A2321" s="32">
        <v>700</v>
      </c>
      <c r="B2321" s="33" t="s">
        <v>1432</v>
      </c>
      <c r="C2321" s="33">
        <v>1058819135</v>
      </c>
      <c r="D2321" s="33" t="s">
        <v>1433</v>
      </c>
      <c r="E2321" s="33" t="s">
        <v>43</v>
      </c>
      <c r="F2321" s="33" t="s">
        <v>38</v>
      </c>
      <c r="G2321" s="33" t="s">
        <v>44</v>
      </c>
      <c r="H2321" s="34">
        <v>16000000</v>
      </c>
      <c r="I2321" s="34">
        <v>0</v>
      </c>
      <c r="J2321" s="35">
        <f>VLOOKUP(C2321,[1]Hoja1!$C$4:$E$2840,3,0)</f>
        <v>45222.427268518521</v>
      </c>
      <c r="K2321" s="36" t="s">
        <v>54</v>
      </c>
      <c r="L2321" s="16" t="e">
        <f>VLOOKUP(C2321,ACTAS!$D:$L,9,FALSE)</f>
        <v>#N/A</v>
      </c>
    </row>
    <row r="2322" spans="1:12" s="37" customFormat="1" hidden="1">
      <c r="A2322" s="32">
        <v>701</v>
      </c>
      <c r="B2322" s="33" t="s">
        <v>1434</v>
      </c>
      <c r="C2322" s="33">
        <v>33378660</v>
      </c>
      <c r="D2322" s="33" t="s">
        <v>1435</v>
      </c>
      <c r="E2322" s="33" t="s">
        <v>43</v>
      </c>
      <c r="F2322" s="33" t="s">
        <v>38</v>
      </c>
      <c r="G2322" s="33" t="s">
        <v>53</v>
      </c>
      <c r="H2322" s="34">
        <v>3500000</v>
      </c>
      <c r="I2322" s="34">
        <v>3500000</v>
      </c>
      <c r="J2322" s="35">
        <f>VLOOKUP(C2322,[1]Hoja1!$C$4:$E$2840,3,0)</f>
        <v>45222.428726851853</v>
      </c>
      <c r="K2322" s="36" t="s">
        <v>54</v>
      </c>
      <c r="L2322" s="16" t="e">
        <f>VLOOKUP(C2322,ACTAS!$D:$L,9,FALSE)</f>
        <v>#N/A</v>
      </c>
    </row>
    <row r="2323" spans="1:12" s="37" customFormat="1" hidden="1">
      <c r="A2323" s="32">
        <v>702</v>
      </c>
      <c r="B2323" s="33" t="s">
        <v>1436</v>
      </c>
      <c r="C2323" s="33">
        <v>79900605</v>
      </c>
      <c r="D2323" s="33" t="s">
        <v>1437</v>
      </c>
      <c r="E2323" s="33" t="s">
        <v>43</v>
      </c>
      <c r="F2323" s="33" t="s">
        <v>38</v>
      </c>
      <c r="G2323" s="33" t="s">
        <v>44</v>
      </c>
      <c r="H2323" s="34">
        <v>20000000</v>
      </c>
      <c r="I2323" s="34">
        <v>0</v>
      </c>
      <c r="J2323" s="35">
        <f>VLOOKUP(C2323,[1]Hoja1!$C$4:$E$2840,3,0)</f>
        <v>45222.429189814815</v>
      </c>
      <c r="K2323" s="36" t="s">
        <v>45</v>
      </c>
      <c r="L2323" s="16">
        <f>VLOOKUP(C2323,ACTAS!$D:$L,9,FALSE)</f>
        <v>16</v>
      </c>
    </row>
    <row r="2324" spans="1:12" s="37" customFormat="1" hidden="1">
      <c r="A2324" s="32">
        <v>703</v>
      </c>
      <c r="B2324" s="33" t="s">
        <v>1438</v>
      </c>
      <c r="C2324" s="33">
        <v>75107709</v>
      </c>
      <c r="D2324" s="33" t="s">
        <v>1439</v>
      </c>
      <c r="E2324" s="33" t="s">
        <v>43</v>
      </c>
      <c r="F2324" s="33" t="s">
        <v>59</v>
      </c>
      <c r="G2324" s="33" t="s">
        <v>53</v>
      </c>
      <c r="H2324" s="34">
        <v>10000000</v>
      </c>
      <c r="I2324" s="34">
        <v>10000000</v>
      </c>
      <c r="J2324" s="35">
        <f>VLOOKUP(C2324,[1]Hoja1!$C$4:$E$2840,3,0)</f>
        <v>45222.429606481484</v>
      </c>
      <c r="K2324" s="36" t="s">
        <v>54</v>
      </c>
      <c r="L2324" s="16" t="e">
        <f>VLOOKUP(C2324,ACTAS!$D:$L,9,FALSE)</f>
        <v>#N/A</v>
      </c>
    </row>
    <row r="2325" spans="1:12" s="37" customFormat="1" hidden="1">
      <c r="A2325" s="32">
        <v>704</v>
      </c>
      <c r="B2325" s="33" t="s">
        <v>1440</v>
      </c>
      <c r="C2325" s="33">
        <v>1121850336</v>
      </c>
      <c r="D2325" s="33" t="s">
        <v>1441</v>
      </c>
      <c r="E2325" s="33" t="s">
        <v>43</v>
      </c>
      <c r="F2325" s="33" t="s">
        <v>62</v>
      </c>
      <c r="G2325" s="33" t="s">
        <v>44</v>
      </c>
      <c r="H2325" s="34">
        <v>90000000</v>
      </c>
      <c r="I2325" s="34">
        <v>0</v>
      </c>
      <c r="J2325" s="35">
        <f>VLOOKUP(C2325,[1]Hoja1!$C$4:$E$2840,3,0)</f>
        <v>45222.430509259262</v>
      </c>
      <c r="K2325" s="36" t="s">
        <v>54</v>
      </c>
      <c r="L2325" s="16">
        <f>VLOOKUP(C2325,ACTAS!$D:$L,9,FALSE)</f>
        <v>15</v>
      </c>
    </row>
    <row r="2326" spans="1:12" s="37" customFormat="1" hidden="1">
      <c r="A2326" s="32">
        <v>705</v>
      </c>
      <c r="B2326" s="33" t="s">
        <v>1442</v>
      </c>
      <c r="C2326" s="33">
        <v>71795603</v>
      </c>
      <c r="D2326" s="33" t="s">
        <v>1443</v>
      </c>
      <c r="E2326" s="33" t="s">
        <v>43</v>
      </c>
      <c r="F2326" s="33" t="s">
        <v>38</v>
      </c>
      <c r="G2326" s="33" t="s">
        <v>53</v>
      </c>
      <c r="H2326" s="34">
        <v>10000000</v>
      </c>
      <c r="I2326" s="34">
        <v>10000000</v>
      </c>
      <c r="J2326" s="35">
        <f>VLOOKUP(C2326,[1]Hoja1!$C$4:$E$2840,3,0)</f>
        <v>45222.43136574074</v>
      </c>
      <c r="K2326" s="36" t="s">
        <v>54</v>
      </c>
      <c r="L2326" s="16" t="e">
        <f>VLOOKUP(C2326,ACTAS!$D:$L,9,FALSE)</f>
        <v>#N/A</v>
      </c>
    </row>
    <row r="2327" spans="1:12" s="37" customFormat="1" ht="24" hidden="1">
      <c r="A2327" s="32">
        <v>706</v>
      </c>
      <c r="B2327" s="33" t="s">
        <v>1444</v>
      </c>
      <c r="C2327" s="33">
        <v>30317884</v>
      </c>
      <c r="D2327" s="33" t="s">
        <v>1445</v>
      </c>
      <c r="E2327" s="33" t="s">
        <v>43</v>
      </c>
      <c r="F2327" s="33" t="s">
        <v>38</v>
      </c>
      <c r="G2327" s="33" t="s">
        <v>49</v>
      </c>
      <c r="H2327" s="34">
        <v>120000000</v>
      </c>
      <c r="I2327" s="34">
        <v>0</v>
      </c>
      <c r="J2327" s="35">
        <f>VLOOKUP(C2327,[1]Hoja1!$C$4:$E$2840,3,0)</f>
        <v>45222.431921296295</v>
      </c>
      <c r="K2327" s="36" t="s">
        <v>45</v>
      </c>
      <c r="L2327" s="16">
        <f>VLOOKUP(C2327,ACTAS!$D:$L,9,FALSE)</f>
        <v>15</v>
      </c>
    </row>
    <row r="2328" spans="1:12" s="37" customFormat="1" hidden="1">
      <c r="A2328" s="32">
        <v>707</v>
      </c>
      <c r="B2328" s="33" t="s">
        <v>1446</v>
      </c>
      <c r="C2328" s="33">
        <v>1032404353</v>
      </c>
      <c r="D2328" s="33" t="s">
        <v>1447</v>
      </c>
      <c r="E2328" s="33" t="s">
        <v>43</v>
      </c>
      <c r="F2328" s="33" t="s">
        <v>52</v>
      </c>
      <c r="G2328" s="33" t="s">
        <v>53</v>
      </c>
      <c r="H2328" s="34">
        <v>10000000</v>
      </c>
      <c r="I2328" s="34">
        <v>10000000</v>
      </c>
      <c r="J2328" s="35">
        <f>VLOOKUP(C2328,[1]Hoja1!$C$4:$E$2840,3,0)</f>
        <v>45222.431967592594</v>
      </c>
      <c r="K2328" s="36" t="s">
        <v>54</v>
      </c>
      <c r="L2328" s="16" t="e">
        <f>VLOOKUP(C2328,ACTAS!$D:$L,9,FALSE)</f>
        <v>#N/A</v>
      </c>
    </row>
    <row r="2329" spans="1:12" s="37" customFormat="1" hidden="1">
      <c r="A2329" s="32">
        <v>708</v>
      </c>
      <c r="B2329" s="33" t="s">
        <v>1448</v>
      </c>
      <c r="C2329" s="33">
        <v>21526114</v>
      </c>
      <c r="D2329" s="33" t="s">
        <v>1449</v>
      </c>
      <c r="E2329" s="33" t="s">
        <v>43</v>
      </c>
      <c r="F2329" s="33" t="s">
        <v>59</v>
      </c>
      <c r="G2329" s="33" t="s">
        <v>44</v>
      </c>
      <c r="H2329" s="34">
        <v>60000000</v>
      </c>
      <c r="I2329" s="34">
        <v>0</v>
      </c>
      <c r="J2329" s="35">
        <f>VLOOKUP(C2329,[1]Hoja1!$C$4:$E$2840,3,0)</f>
        <v>44987.719965277778</v>
      </c>
      <c r="K2329" s="36" t="s">
        <v>54</v>
      </c>
      <c r="L2329" s="16">
        <f>VLOOKUP(C2329,ACTAS!$D:$L,9,FALSE)</f>
        <v>7</v>
      </c>
    </row>
    <row r="2330" spans="1:12" s="37" customFormat="1" hidden="1">
      <c r="A2330" s="32">
        <v>709</v>
      </c>
      <c r="B2330" s="33" t="s">
        <v>1450</v>
      </c>
      <c r="C2330" s="33">
        <v>1053610494</v>
      </c>
      <c r="D2330" s="33" t="s">
        <v>910</v>
      </c>
      <c r="E2330" s="33" t="s">
        <v>43</v>
      </c>
      <c r="F2330" s="33" t="s">
        <v>38</v>
      </c>
      <c r="G2330" s="33" t="s">
        <v>53</v>
      </c>
      <c r="H2330" s="34">
        <v>10000000</v>
      </c>
      <c r="I2330" s="34">
        <v>0</v>
      </c>
      <c r="J2330" s="35">
        <f>VLOOKUP(C2330,[1]Hoja1!$C$4:$E$2840,3,0)</f>
        <v>45078.377685185187</v>
      </c>
      <c r="K2330" s="36" t="s">
        <v>54</v>
      </c>
      <c r="L2330" s="16" t="e">
        <f>VLOOKUP(C2330,ACTAS!$D:$L,9,FALSE)</f>
        <v>#N/A</v>
      </c>
    </row>
    <row r="2331" spans="1:12" s="37" customFormat="1" hidden="1">
      <c r="A2331" s="32">
        <v>710</v>
      </c>
      <c r="B2331" s="33" t="s">
        <v>1451</v>
      </c>
      <c r="C2331" s="33">
        <v>1073693021</v>
      </c>
      <c r="D2331" s="33" t="s">
        <v>1452</v>
      </c>
      <c r="E2331" s="33" t="s">
        <v>43</v>
      </c>
      <c r="F2331" s="33" t="s">
        <v>52</v>
      </c>
      <c r="G2331" s="33" t="s">
        <v>53</v>
      </c>
      <c r="H2331" s="34">
        <v>10000000</v>
      </c>
      <c r="I2331" s="34">
        <v>5500000</v>
      </c>
      <c r="J2331" s="35">
        <f>VLOOKUP(C2331,[1]Hoja1!$C$4:$E$2840,3,0)</f>
        <v>45222.433252314811</v>
      </c>
      <c r="K2331" s="36" t="s">
        <v>54</v>
      </c>
      <c r="L2331" s="16" t="e">
        <f>VLOOKUP(C2331,ACTAS!$D:$L,9,FALSE)</f>
        <v>#N/A</v>
      </c>
    </row>
    <row r="2332" spans="1:12" s="37" customFormat="1" hidden="1">
      <c r="A2332" s="32">
        <v>711</v>
      </c>
      <c r="B2332" s="33" t="s">
        <v>1453</v>
      </c>
      <c r="C2332" s="33">
        <v>92549598</v>
      </c>
      <c r="D2332" s="33" t="s">
        <v>1454</v>
      </c>
      <c r="E2332" s="33" t="s">
        <v>43</v>
      </c>
      <c r="F2332" s="33" t="s">
        <v>38</v>
      </c>
      <c r="G2332" s="33" t="s">
        <v>53</v>
      </c>
      <c r="H2332" s="34">
        <v>5000000</v>
      </c>
      <c r="I2332" s="34">
        <v>0</v>
      </c>
      <c r="J2332" s="35">
        <f>VLOOKUP(C2332,[1]Hoja1!$C$4:$E$2840,3,0)</f>
        <v>45222.433622685188</v>
      </c>
      <c r="K2332" s="36" t="s">
        <v>54</v>
      </c>
      <c r="L2332" s="16" t="e">
        <f>VLOOKUP(C2332,ACTAS!$D:$L,9,FALSE)</f>
        <v>#N/A</v>
      </c>
    </row>
    <row r="2333" spans="1:12" s="37" customFormat="1" hidden="1">
      <c r="A2333" s="32">
        <v>712</v>
      </c>
      <c r="B2333" s="33" t="s">
        <v>1455</v>
      </c>
      <c r="C2333" s="33">
        <v>15530873</v>
      </c>
      <c r="D2333" s="33" t="s">
        <v>1456</v>
      </c>
      <c r="E2333" s="33" t="s">
        <v>43</v>
      </c>
      <c r="F2333" s="33" t="s">
        <v>38</v>
      </c>
      <c r="G2333" s="33" t="s">
        <v>53</v>
      </c>
      <c r="H2333" s="34">
        <v>10000000</v>
      </c>
      <c r="I2333" s="34">
        <v>10000000</v>
      </c>
      <c r="J2333" s="35">
        <f>VLOOKUP(C2333,[1]Hoja1!$C$4:$E$2840,3,0)</f>
        <v>45222.434317129628</v>
      </c>
      <c r="K2333" s="36" t="s">
        <v>45</v>
      </c>
      <c r="L2333" s="16" t="e">
        <f>VLOOKUP(C2333,ACTAS!$D:$L,9,FALSE)</f>
        <v>#N/A</v>
      </c>
    </row>
    <row r="2334" spans="1:12" s="37" customFormat="1" hidden="1">
      <c r="A2334" s="32">
        <v>713</v>
      </c>
      <c r="B2334" s="33" t="s">
        <v>1457</v>
      </c>
      <c r="C2334" s="33">
        <v>79955260</v>
      </c>
      <c r="D2334" s="33" t="s">
        <v>926</v>
      </c>
      <c r="E2334" s="33" t="s">
        <v>43</v>
      </c>
      <c r="F2334" s="33" t="s">
        <v>38</v>
      </c>
      <c r="G2334" s="33" t="s">
        <v>44</v>
      </c>
      <c r="H2334" s="34">
        <v>45000000</v>
      </c>
      <c r="I2334" s="34">
        <v>0</v>
      </c>
      <c r="J2334" s="35">
        <f>VLOOKUP(C2334,[1]Hoja1!$C$4:$E$2840,3,0)</f>
        <v>45078.37972222222</v>
      </c>
      <c r="K2334" s="36" t="s">
        <v>45</v>
      </c>
      <c r="L2334" s="16">
        <f>VLOOKUP(C2334,ACTAS!$D:$L,9,FALSE)</f>
        <v>16</v>
      </c>
    </row>
    <row r="2335" spans="1:12" s="37" customFormat="1" hidden="1">
      <c r="A2335" s="32">
        <v>714</v>
      </c>
      <c r="B2335" s="33" t="s">
        <v>1458</v>
      </c>
      <c r="C2335" s="33">
        <v>18611963</v>
      </c>
      <c r="D2335" s="33" t="s">
        <v>1459</v>
      </c>
      <c r="E2335" s="33" t="s">
        <v>43</v>
      </c>
      <c r="F2335" s="33" t="s">
        <v>73</v>
      </c>
      <c r="G2335" s="33" t="s">
        <v>53</v>
      </c>
      <c r="H2335" s="34">
        <v>10000000</v>
      </c>
      <c r="I2335" s="34">
        <v>10000000</v>
      </c>
      <c r="J2335" s="35">
        <f>VLOOKUP(C2335,[1]Hoja1!$C$4:$E$2840,3,0)</f>
        <v>45222.43445601852</v>
      </c>
      <c r="K2335" s="36" t="s">
        <v>45</v>
      </c>
      <c r="L2335" s="16" t="e">
        <f>VLOOKUP(C2335,ACTAS!$D:$L,9,FALSE)</f>
        <v>#N/A</v>
      </c>
    </row>
    <row r="2336" spans="1:12" s="37" customFormat="1" hidden="1">
      <c r="A2336" s="32">
        <v>715</v>
      </c>
      <c r="B2336" s="33" t="s">
        <v>1460</v>
      </c>
      <c r="C2336" s="33">
        <v>1128452856</v>
      </c>
      <c r="D2336" s="33" t="s">
        <v>1461</v>
      </c>
      <c r="E2336" s="33" t="s">
        <v>43</v>
      </c>
      <c r="F2336" s="33" t="s">
        <v>59</v>
      </c>
      <c r="G2336" s="33" t="s">
        <v>53</v>
      </c>
      <c r="H2336" s="34">
        <v>10000000</v>
      </c>
      <c r="I2336" s="34">
        <v>0</v>
      </c>
      <c r="J2336" s="35">
        <f>VLOOKUP(C2336,[1]Hoja1!$C$4:$E$2840,3,0)</f>
        <v>45222.434502314813</v>
      </c>
      <c r="K2336" s="36" t="s">
        <v>54</v>
      </c>
      <c r="L2336" s="16" t="e">
        <f>VLOOKUP(C2336,ACTAS!$D:$L,9,FALSE)</f>
        <v>#N/A</v>
      </c>
    </row>
    <row r="2337" spans="1:12" s="37" customFormat="1" hidden="1">
      <c r="A2337" s="32">
        <v>716</v>
      </c>
      <c r="B2337" s="33" t="s">
        <v>1462</v>
      </c>
      <c r="C2337" s="33">
        <v>1090363854</v>
      </c>
      <c r="D2337" s="33" t="s">
        <v>1463</v>
      </c>
      <c r="E2337" s="33" t="s">
        <v>43</v>
      </c>
      <c r="F2337" s="33" t="s">
        <v>52</v>
      </c>
      <c r="G2337" s="33" t="s">
        <v>53</v>
      </c>
      <c r="H2337" s="34">
        <v>10000000</v>
      </c>
      <c r="I2337" s="34">
        <v>0</v>
      </c>
      <c r="J2337" s="35">
        <f>VLOOKUP(C2337,[1]Hoja1!$C$4:$E$2840,3,0)</f>
        <v>45222.434907407405</v>
      </c>
      <c r="K2337" s="36" t="s">
        <v>54</v>
      </c>
      <c r="L2337" s="16" t="str">
        <f>VLOOKUP(C2337,ACTAS!$D:$L,9,FALSE)</f>
        <v>ACTA 1 FEBRERO 2024</v>
      </c>
    </row>
    <row r="2338" spans="1:12" s="37" customFormat="1" ht="24" hidden="1">
      <c r="A2338" s="32">
        <v>717</v>
      </c>
      <c r="B2338" s="33" t="s">
        <v>1464</v>
      </c>
      <c r="C2338" s="33">
        <v>80071197</v>
      </c>
      <c r="D2338" s="33" t="s">
        <v>1465</v>
      </c>
      <c r="E2338" s="33" t="s">
        <v>43</v>
      </c>
      <c r="F2338" s="33" t="s">
        <v>38</v>
      </c>
      <c r="G2338" s="33" t="s">
        <v>106</v>
      </c>
      <c r="H2338" s="34">
        <v>10000000</v>
      </c>
      <c r="I2338" s="34">
        <v>0</v>
      </c>
      <c r="J2338" s="35">
        <f>VLOOKUP(C2338,[1]Hoja1!$C$4:$E$2840,3,0)</f>
        <v>45222.437962962962</v>
      </c>
      <c r="K2338" s="36" t="s">
        <v>54</v>
      </c>
      <c r="L2338" s="16" t="e">
        <f>VLOOKUP(C2338,ACTAS!$D:$L,9,FALSE)</f>
        <v>#N/A</v>
      </c>
    </row>
    <row r="2339" spans="1:12" s="37" customFormat="1" hidden="1">
      <c r="A2339" s="32">
        <v>718</v>
      </c>
      <c r="B2339" s="33" t="s">
        <v>1466</v>
      </c>
      <c r="C2339" s="33">
        <v>80093762</v>
      </c>
      <c r="D2339" s="33" t="s">
        <v>1467</v>
      </c>
      <c r="E2339" s="33" t="s">
        <v>43</v>
      </c>
      <c r="F2339" s="33" t="s">
        <v>52</v>
      </c>
      <c r="G2339" s="33" t="s">
        <v>44</v>
      </c>
      <c r="H2339" s="34">
        <v>11000000</v>
      </c>
      <c r="I2339" s="34">
        <v>0</v>
      </c>
      <c r="J2339" s="35">
        <f>VLOOKUP(C2339,[1]Hoja1!$C$4:$E$2840,3,0)</f>
        <v>45222.438067129631</v>
      </c>
      <c r="K2339" s="36" t="s">
        <v>54</v>
      </c>
      <c r="L2339" s="16" t="e">
        <f>VLOOKUP(C2339,ACTAS!$D:$L,9,FALSE)</f>
        <v>#N/A</v>
      </c>
    </row>
    <row r="2340" spans="1:12" s="37" customFormat="1" hidden="1">
      <c r="A2340" s="32">
        <v>719</v>
      </c>
      <c r="B2340" s="33" t="s">
        <v>1468</v>
      </c>
      <c r="C2340" s="33">
        <v>98391817</v>
      </c>
      <c r="D2340" s="33" t="s">
        <v>1469</v>
      </c>
      <c r="E2340" s="33" t="s">
        <v>43</v>
      </c>
      <c r="F2340" s="33" t="s">
        <v>52</v>
      </c>
      <c r="G2340" s="33" t="s">
        <v>44</v>
      </c>
      <c r="H2340" s="34">
        <v>11000000</v>
      </c>
      <c r="I2340" s="34">
        <v>0</v>
      </c>
      <c r="J2340" s="35">
        <f>VLOOKUP(C2340,[1]Hoja1!$C$4:$E$2840,3,0)</f>
        <v>45222.438587962963</v>
      </c>
      <c r="K2340" s="36" t="s">
        <v>45</v>
      </c>
      <c r="L2340" s="16" t="e">
        <f>VLOOKUP(C2340,ACTAS!$D:$L,9,FALSE)</f>
        <v>#N/A</v>
      </c>
    </row>
    <row r="2341" spans="1:12" s="37" customFormat="1" hidden="1">
      <c r="A2341" s="32">
        <v>720</v>
      </c>
      <c r="B2341" s="33" t="s">
        <v>1470</v>
      </c>
      <c r="C2341" s="33">
        <v>1094168367</v>
      </c>
      <c r="D2341" s="33" t="s">
        <v>1471</v>
      </c>
      <c r="E2341" s="33" t="s">
        <v>43</v>
      </c>
      <c r="F2341" s="33" t="s">
        <v>38</v>
      </c>
      <c r="G2341" s="33" t="s">
        <v>53</v>
      </c>
      <c r="H2341" s="34">
        <v>5000000</v>
      </c>
      <c r="I2341" s="34">
        <v>0</v>
      </c>
      <c r="J2341" s="35">
        <f>VLOOKUP(C2341,[1]Hoja1!$C$4:$E$2840,3,0)</f>
        <v>45222.439074074071</v>
      </c>
      <c r="K2341" s="36" t="s">
        <v>54</v>
      </c>
      <c r="L2341" s="16" t="e">
        <f>VLOOKUP(C2341,ACTAS!$D:$L,9,FALSE)</f>
        <v>#N/A</v>
      </c>
    </row>
    <row r="2342" spans="1:12" s="37" customFormat="1" hidden="1">
      <c r="A2342" s="32">
        <v>721</v>
      </c>
      <c r="B2342" s="33" t="s">
        <v>1472</v>
      </c>
      <c r="C2342" s="33">
        <v>1020424433</v>
      </c>
      <c r="D2342" s="33" t="s">
        <v>1473</v>
      </c>
      <c r="E2342" s="33" t="s">
        <v>43</v>
      </c>
      <c r="F2342" s="33" t="s">
        <v>38</v>
      </c>
      <c r="G2342" s="33" t="s">
        <v>53</v>
      </c>
      <c r="H2342" s="34">
        <v>1500000</v>
      </c>
      <c r="I2342" s="34">
        <v>1500000</v>
      </c>
      <c r="J2342" s="35">
        <f>VLOOKUP(C2342,[1]Hoja1!$C$4:$E$2840,3,0)</f>
        <v>45222.439375000002</v>
      </c>
      <c r="K2342" s="36" t="s">
        <v>54</v>
      </c>
      <c r="L2342" s="16" t="e">
        <f>VLOOKUP(C2342,ACTAS!$D:$L,9,FALSE)</f>
        <v>#N/A</v>
      </c>
    </row>
    <row r="2343" spans="1:12" s="37" customFormat="1" hidden="1">
      <c r="A2343" s="32">
        <v>722</v>
      </c>
      <c r="B2343" s="33" t="s">
        <v>1474</v>
      </c>
      <c r="C2343" s="33">
        <v>18400883</v>
      </c>
      <c r="D2343" s="33" t="s">
        <v>1475</v>
      </c>
      <c r="E2343" s="33" t="s">
        <v>43</v>
      </c>
      <c r="F2343" s="33" t="s">
        <v>59</v>
      </c>
      <c r="G2343" s="33" t="s">
        <v>53</v>
      </c>
      <c r="H2343" s="34">
        <v>5000000</v>
      </c>
      <c r="I2343" s="34">
        <v>0</v>
      </c>
      <c r="J2343" s="35">
        <f>VLOOKUP(C2343,[1]Hoja1!$C$4:$E$2840,3,0)</f>
        <v>45222.43949074074</v>
      </c>
      <c r="K2343" s="36" t="s">
        <v>54</v>
      </c>
      <c r="L2343" s="16" t="e">
        <f>VLOOKUP(C2343,ACTAS!$D:$L,9,FALSE)</f>
        <v>#N/A</v>
      </c>
    </row>
    <row r="2344" spans="1:12" s="37" customFormat="1" hidden="1">
      <c r="A2344" s="32">
        <v>723</v>
      </c>
      <c r="B2344" s="33" t="s">
        <v>1476</v>
      </c>
      <c r="C2344" s="33">
        <v>80902960</v>
      </c>
      <c r="D2344" s="33" t="s">
        <v>1477</v>
      </c>
      <c r="E2344" s="33" t="s">
        <v>43</v>
      </c>
      <c r="F2344" s="33" t="s">
        <v>59</v>
      </c>
      <c r="G2344" s="33" t="s">
        <v>44</v>
      </c>
      <c r="H2344" s="34">
        <v>25000000</v>
      </c>
      <c r="I2344" s="34">
        <v>0</v>
      </c>
      <c r="J2344" s="35">
        <f>VLOOKUP(C2344,[1]Hoja1!$C$4:$E$2840,3,0)</f>
        <v>45222.440046296295</v>
      </c>
      <c r="K2344" s="36" t="s">
        <v>54</v>
      </c>
      <c r="L2344" s="16" t="e">
        <f>VLOOKUP(C2344,ACTAS!$D:$L,9,FALSE)</f>
        <v>#N/A</v>
      </c>
    </row>
    <row r="2345" spans="1:12" s="37" customFormat="1" hidden="1">
      <c r="A2345" s="32">
        <v>724</v>
      </c>
      <c r="B2345" s="33" t="s">
        <v>1478</v>
      </c>
      <c r="C2345" s="33">
        <v>1114121406</v>
      </c>
      <c r="D2345" s="33" t="s">
        <v>1479</v>
      </c>
      <c r="E2345" s="33" t="s">
        <v>43</v>
      </c>
      <c r="F2345" s="33" t="s">
        <v>38</v>
      </c>
      <c r="G2345" s="33" t="s">
        <v>53</v>
      </c>
      <c r="H2345" s="34">
        <v>10000000</v>
      </c>
      <c r="I2345" s="34">
        <v>0</v>
      </c>
      <c r="J2345" s="35">
        <f>VLOOKUP(C2345,[1]Hoja1!$C$4:$E$2840,3,0)</f>
        <v>45222.440254629626</v>
      </c>
      <c r="K2345" s="36" t="s">
        <v>54</v>
      </c>
      <c r="L2345" s="16" t="e">
        <f>VLOOKUP(C2345,ACTAS!$D:$L,9,FALSE)</f>
        <v>#N/A</v>
      </c>
    </row>
    <row r="2346" spans="1:12" s="37" customFormat="1" hidden="1">
      <c r="A2346" s="32">
        <v>725</v>
      </c>
      <c r="B2346" s="33" t="s">
        <v>1480</v>
      </c>
      <c r="C2346" s="33">
        <v>1090378584</v>
      </c>
      <c r="D2346" s="33" t="s">
        <v>1481</v>
      </c>
      <c r="E2346" s="33" t="s">
        <v>43</v>
      </c>
      <c r="F2346" s="33" t="s">
        <v>52</v>
      </c>
      <c r="G2346" s="33" t="s">
        <v>53</v>
      </c>
      <c r="H2346" s="34">
        <v>10000000</v>
      </c>
      <c r="I2346" s="34">
        <v>0</v>
      </c>
      <c r="J2346" s="35">
        <f>VLOOKUP(C2346,[1]Hoja1!$C$4:$E$2840,3,0)</f>
        <v>45222.440474537034</v>
      </c>
      <c r="K2346" s="36" t="s">
        <v>54</v>
      </c>
      <c r="L2346" s="16">
        <f>VLOOKUP(C2346,ACTAS!$D:$L,9,FALSE)</f>
        <v>15</v>
      </c>
    </row>
    <row r="2347" spans="1:12" s="37" customFormat="1" hidden="1">
      <c r="A2347" s="32">
        <v>726</v>
      </c>
      <c r="B2347" s="33" t="s">
        <v>1482</v>
      </c>
      <c r="C2347" s="33">
        <v>1061804658</v>
      </c>
      <c r="D2347" s="33" t="s">
        <v>1483</v>
      </c>
      <c r="E2347" s="33" t="s">
        <v>43</v>
      </c>
      <c r="F2347" s="33" t="s">
        <v>38</v>
      </c>
      <c r="G2347" s="33" t="s">
        <v>53</v>
      </c>
      <c r="H2347" s="34">
        <v>8000000</v>
      </c>
      <c r="I2347" s="34">
        <v>0</v>
      </c>
      <c r="J2347" s="35">
        <f>VLOOKUP(C2347,[1]Hoja1!$C$4:$E$2840,3,0)</f>
        <v>45222.440775462965</v>
      </c>
      <c r="K2347" s="36" t="s">
        <v>54</v>
      </c>
      <c r="L2347" s="16" t="e">
        <f>VLOOKUP(C2347,ACTAS!$D:$L,9,FALSE)</f>
        <v>#N/A</v>
      </c>
    </row>
    <row r="2348" spans="1:12" s="37" customFormat="1" hidden="1">
      <c r="A2348" s="32">
        <v>727</v>
      </c>
      <c r="B2348" s="33" t="s">
        <v>1484</v>
      </c>
      <c r="C2348" s="33">
        <v>19161760</v>
      </c>
      <c r="D2348" s="33" t="s">
        <v>1485</v>
      </c>
      <c r="E2348" s="33" t="s">
        <v>43</v>
      </c>
      <c r="F2348" s="33" t="s">
        <v>130</v>
      </c>
      <c r="G2348" s="33" t="s">
        <v>53</v>
      </c>
      <c r="H2348" s="34">
        <v>8000000</v>
      </c>
      <c r="I2348" s="34">
        <v>8000000</v>
      </c>
      <c r="J2348" s="35">
        <f>VLOOKUP(C2348,[1]Hoja1!$C$4:$E$2840,3,0)</f>
        <v>45222.441354166665</v>
      </c>
      <c r="K2348" s="36" t="s">
        <v>45</v>
      </c>
      <c r="L2348" s="16" t="e">
        <f>VLOOKUP(C2348,ACTAS!$D:$L,9,FALSE)</f>
        <v>#N/A</v>
      </c>
    </row>
    <row r="2349" spans="1:12" s="37" customFormat="1" hidden="1">
      <c r="A2349" s="32">
        <v>728</v>
      </c>
      <c r="B2349" s="33" t="s">
        <v>1486</v>
      </c>
      <c r="C2349" s="33">
        <v>1101757693</v>
      </c>
      <c r="D2349" s="33" t="s">
        <v>1487</v>
      </c>
      <c r="E2349" s="33" t="s">
        <v>43</v>
      </c>
      <c r="F2349" s="33" t="s">
        <v>52</v>
      </c>
      <c r="G2349" s="33" t="s">
        <v>53</v>
      </c>
      <c r="H2349" s="34">
        <v>10000000</v>
      </c>
      <c r="I2349" s="34">
        <v>0</v>
      </c>
      <c r="J2349" s="35">
        <f>VLOOKUP(C2349,[1]Hoja1!$C$4:$E$2840,3,0)</f>
        <v>45078.355428240742</v>
      </c>
      <c r="K2349" s="36" t="s">
        <v>54</v>
      </c>
      <c r="L2349" s="16">
        <f>VLOOKUP(C2349,ACTAS!$D:$L,9,FALSE)</f>
        <v>11</v>
      </c>
    </row>
    <row r="2350" spans="1:12" s="37" customFormat="1" hidden="1">
      <c r="A2350" s="32">
        <v>729</v>
      </c>
      <c r="B2350" s="33" t="s">
        <v>1488</v>
      </c>
      <c r="C2350" s="33">
        <v>1115191334</v>
      </c>
      <c r="D2350" s="33" t="s">
        <v>1489</v>
      </c>
      <c r="E2350" s="33" t="s">
        <v>43</v>
      </c>
      <c r="F2350" s="33" t="s">
        <v>130</v>
      </c>
      <c r="G2350" s="33" t="s">
        <v>53</v>
      </c>
      <c r="H2350" s="34">
        <v>5000000</v>
      </c>
      <c r="I2350" s="34">
        <v>5000000</v>
      </c>
      <c r="J2350" s="35">
        <f>VLOOKUP(C2350,[1]Hoja1!$C$4:$E$2840,3,0)</f>
        <v>45222.44332175926</v>
      </c>
      <c r="K2350" s="36" t="s">
        <v>54</v>
      </c>
      <c r="L2350" s="16" t="e">
        <f>VLOOKUP(C2350,ACTAS!$D:$L,9,FALSE)</f>
        <v>#N/A</v>
      </c>
    </row>
    <row r="2351" spans="1:12" s="37" customFormat="1" hidden="1">
      <c r="A2351" s="32">
        <v>730</v>
      </c>
      <c r="B2351" s="33" t="s">
        <v>1490</v>
      </c>
      <c r="C2351" s="33">
        <v>1051316359</v>
      </c>
      <c r="D2351" s="33" t="s">
        <v>1491</v>
      </c>
      <c r="E2351" s="33" t="s">
        <v>43</v>
      </c>
      <c r="F2351" s="33" t="s">
        <v>52</v>
      </c>
      <c r="G2351" s="33" t="s">
        <v>53</v>
      </c>
      <c r="H2351" s="34">
        <v>10000000</v>
      </c>
      <c r="I2351" s="34">
        <v>10000000</v>
      </c>
      <c r="J2351" s="35">
        <f>VLOOKUP(C2351,[1]Hoja1!$C$4:$E$2840,3,0)</f>
        <v>45222.4452662037</v>
      </c>
      <c r="K2351" s="36" t="s">
        <v>54</v>
      </c>
      <c r="L2351" s="16" t="e">
        <f>VLOOKUP(C2351,ACTAS!$D:$L,9,FALSE)</f>
        <v>#N/A</v>
      </c>
    </row>
    <row r="2352" spans="1:12" s="37" customFormat="1" hidden="1">
      <c r="A2352" s="32">
        <v>731</v>
      </c>
      <c r="B2352" s="33" t="s">
        <v>1492</v>
      </c>
      <c r="C2352" s="33">
        <v>1023873572</v>
      </c>
      <c r="D2352" s="33" t="s">
        <v>600</v>
      </c>
      <c r="E2352" s="33" t="s">
        <v>43</v>
      </c>
      <c r="F2352" s="33" t="s">
        <v>59</v>
      </c>
      <c r="G2352" s="33" t="s">
        <v>44</v>
      </c>
      <c r="H2352" s="34">
        <v>150000000</v>
      </c>
      <c r="I2352" s="34">
        <v>0</v>
      </c>
      <c r="J2352" s="35">
        <f>VLOOKUP(C2352,[1]Hoja1!$C$4:$E$2840,3,0)</f>
        <v>45078.341261574074</v>
      </c>
      <c r="K2352" s="36" t="s">
        <v>54</v>
      </c>
      <c r="L2352" s="16" t="e">
        <f>VLOOKUP(C2352,ACTAS!$D:$L,9,FALSE)</f>
        <v>#N/A</v>
      </c>
    </row>
    <row r="2353" spans="1:12" s="37" customFormat="1" hidden="1">
      <c r="A2353" s="32">
        <v>732</v>
      </c>
      <c r="B2353" s="33" t="s">
        <v>1493</v>
      </c>
      <c r="C2353" s="33">
        <v>16946672</v>
      </c>
      <c r="D2353" s="33" t="s">
        <v>1494</v>
      </c>
      <c r="E2353" s="33" t="s">
        <v>43</v>
      </c>
      <c r="F2353" s="33" t="s">
        <v>48</v>
      </c>
      <c r="G2353" s="33" t="s">
        <v>44</v>
      </c>
      <c r="H2353" s="34">
        <v>42000000</v>
      </c>
      <c r="I2353" s="34">
        <v>0</v>
      </c>
      <c r="J2353" s="35">
        <f>VLOOKUP(C2353,[1]Hoja1!$C$4:$E$2840,3,0)</f>
        <v>45222.445462962962</v>
      </c>
      <c r="K2353" s="36" t="s">
        <v>54</v>
      </c>
      <c r="L2353" s="16" t="e">
        <f>VLOOKUP(C2353,ACTAS!$D:$L,9,FALSE)</f>
        <v>#N/A</v>
      </c>
    </row>
    <row r="2354" spans="1:12" s="37" customFormat="1" hidden="1">
      <c r="A2354" s="32">
        <v>733</v>
      </c>
      <c r="B2354" s="33" t="s">
        <v>1495</v>
      </c>
      <c r="C2354" s="33">
        <v>75107787</v>
      </c>
      <c r="D2354" s="33" t="s">
        <v>1496</v>
      </c>
      <c r="E2354" s="33" t="s">
        <v>43</v>
      </c>
      <c r="F2354" s="33" t="s">
        <v>59</v>
      </c>
      <c r="G2354" s="33" t="s">
        <v>44</v>
      </c>
      <c r="H2354" s="34">
        <v>51000000</v>
      </c>
      <c r="I2354" s="34">
        <v>0</v>
      </c>
      <c r="J2354" s="35">
        <f>VLOOKUP(C2354,[1]Hoja1!$C$4:$E$2840,3,0)</f>
        <v>45222.445555555554</v>
      </c>
      <c r="K2354" s="36" t="s">
        <v>54</v>
      </c>
      <c r="L2354" s="16">
        <f>VLOOKUP(C2354,ACTAS!$D:$L,9,FALSE)</f>
        <v>15</v>
      </c>
    </row>
    <row r="2355" spans="1:12" s="37" customFormat="1" hidden="1">
      <c r="A2355" s="32">
        <v>734</v>
      </c>
      <c r="B2355" s="33" t="s">
        <v>1497</v>
      </c>
      <c r="C2355" s="33">
        <v>1022346883</v>
      </c>
      <c r="D2355" s="33" t="s">
        <v>1498</v>
      </c>
      <c r="E2355" s="33" t="s">
        <v>43</v>
      </c>
      <c r="F2355" s="33" t="s">
        <v>59</v>
      </c>
      <c r="G2355" s="33" t="s">
        <v>53</v>
      </c>
      <c r="H2355" s="34">
        <v>10000000</v>
      </c>
      <c r="I2355" s="34">
        <v>0</v>
      </c>
      <c r="J2355" s="35">
        <f>VLOOKUP(C2355,[1]Hoja1!$C$4:$E$2840,3,0)</f>
        <v>44986.374305555553</v>
      </c>
      <c r="K2355" s="36" t="s">
        <v>54</v>
      </c>
      <c r="L2355" s="16">
        <f>VLOOKUP(C2355,ACTAS!$D:$L,9,FALSE)</f>
        <v>1</v>
      </c>
    </row>
    <row r="2356" spans="1:12" s="37" customFormat="1" ht="24" hidden="1">
      <c r="A2356" s="32">
        <v>735</v>
      </c>
      <c r="B2356" s="33" t="s">
        <v>1499</v>
      </c>
      <c r="C2356" s="33">
        <v>6240308</v>
      </c>
      <c r="D2356" s="33" t="s">
        <v>1500</v>
      </c>
      <c r="E2356" s="33" t="s">
        <v>43</v>
      </c>
      <c r="F2356" s="33" t="s">
        <v>38</v>
      </c>
      <c r="G2356" s="33" t="s">
        <v>49</v>
      </c>
      <c r="H2356" s="34">
        <v>150000000</v>
      </c>
      <c r="I2356" s="34">
        <v>0</v>
      </c>
      <c r="J2356" s="35">
        <f>VLOOKUP(C2356,[1]Hoja1!$C$4:$E$2840,3,0)</f>
        <v>45222.447233796294</v>
      </c>
      <c r="K2356" s="36" t="s">
        <v>54</v>
      </c>
      <c r="L2356" s="16" t="e">
        <f>VLOOKUP(C2356,ACTAS!$D:$L,9,FALSE)</f>
        <v>#N/A</v>
      </c>
    </row>
    <row r="2357" spans="1:12" s="37" customFormat="1" ht="24" hidden="1">
      <c r="A2357" s="32">
        <v>736</v>
      </c>
      <c r="B2357" s="33" t="s">
        <v>1501</v>
      </c>
      <c r="C2357" s="33">
        <v>24023358</v>
      </c>
      <c r="D2357" s="33" t="s">
        <v>543</v>
      </c>
      <c r="E2357" s="33" t="s">
        <v>43</v>
      </c>
      <c r="F2357" s="33" t="s">
        <v>59</v>
      </c>
      <c r="G2357" s="33" t="s">
        <v>39</v>
      </c>
      <c r="H2357" s="34">
        <v>37000000</v>
      </c>
      <c r="I2357" s="34">
        <v>0</v>
      </c>
      <c r="J2357" s="35">
        <f>VLOOKUP(C2357,[1]Hoja1!$C$4:$E$2840,3,0)</f>
        <v>45222.447384259256</v>
      </c>
      <c r="K2357" s="36" t="s">
        <v>40</v>
      </c>
      <c r="L2357" s="16">
        <f>VLOOKUP(C2357,ACTAS!$D:$L,9,FALSE)</f>
        <v>14</v>
      </c>
    </row>
    <row r="2358" spans="1:12" s="37" customFormat="1" ht="24" hidden="1">
      <c r="A2358" s="32">
        <v>737</v>
      </c>
      <c r="B2358" s="33" t="s">
        <v>1502</v>
      </c>
      <c r="C2358" s="33">
        <v>1093736127</v>
      </c>
      <c r="D2358" s="33" t="s">
        <v>1503</v>
      </c>
      <c r="E2358" s="33" t="s">
        <v>43</v>
      </c>
      <c r="F2358" s="33" t="s">
        <v>52</v>
      </c>
      <c r="G2358" s="33" t="s">
        <v>53</v>
      </c>
      <c r="H2358" s="34">
        <v>10000000</v>
      </c>
      <c r="I2358" s="34">
        <v>0</v>
      </c>
      <c r="J2358" s="35">
        <f>VLOOKUP(C2358,[1]Hoja1!$C$4:$E$2840,3,0)</f>
        <v>45222.448831018519</v>
      </c>
      <c r="K2358" s="36" t="s">
        <v>54</v>
      </c>
      <c r="L2358" s="16" t="e">
        <f>VLOOKUP(C2358,ACTAS!$D:$L,9,FALSE)</f>
        <v>#N/A</v>
      </c>
    </row>
    <row r="2359" spans="1:12" s="37" customFormat="1" hidden="1">
      <c r="A2359" s="32">
        <v>738</v>
      </c>
      <c r="B2359" s="33" t="s">
        <v>1504</v>
      </c>
      <c r="C2359" s="33">
        <v>1023892549</v>
      </c>
      <c r="D2359" s="33" t="s">
        <v>1505</v>
      </c>
      <c r="E2359" s="33" t="s">
        <v>43</v>
      </c>
      <c r="F2359" s="33" t="s">
        <v>59</v>
      </c>
      <c r="G2359" s="33" t="s">
        <v>53</v>
      </c>
      <c r="H2359" s="34">
        <v>4000000</v>
      </c>
      <c r="I2359" s="34">
        <v>0</v>
      </c>
      <c r="J2359" s="35">
        <f>VLOOKUP(C2359,[1]Hoja1!$C$4:$E$2840,3,0)</f>
        <v>45222.450150462966</v>
      </c>
      <c r="K2359" s="36" t="s">
        <v>54</v>
      </c>
      <c r="L2359" s="16" t="e">
        <f>VLOOKUP(C2359,ACTAS!$D:$L,9,FALSE)</f>
        <v>#N/A</v>
      </c>
    </row>
    <row r="2360" spans="1:12" s="37" customFormat="1" hidden="1">
      <c r="A2360" s="32">
        <v>739</v>
      </c>
      <c r="B2360" s="33" t="s">
        <v>1506</v>
      </c>
      <c r="C2360" s="33">
        <v>51716996</v>
      </c>
      <c r="D2360" s="33" t="s">
        <v>1038</v>
      </c>
      <c r="E2360" s="33" t="s">
        <v>43</v>
      </c>
      <c r="F2360" s="33" t="s">
        <v>62</v>
      </c>
      <c r="G2360" s="33" t="s">
        <v>44</v>
      </c>
      <c r="H2360" s="34">
        <v>60000000</v>
      </c>
      <c r="I2360" s="34">
        <v>0</v>
      </c>
      <c r="J2360" s="35">
        <f>VLOOKUP(C2360,[1]Hoja1!$C$4:$E$2840,3,0)</f>
        <v>45078.398634259262</v>
      </c>
      <c r="K2360" s="36" t="s">
        <v>45</v>
      </c>
      <c r="L2360" s="16" t="e">
        <f>VLOOKUP(C2360,ACTAS!$D:$L,9,FALSE)</f>
        <v>#N/A</v>
      </c>
    </row>
    <row r="2361" spans="1:12" s="37" customFormat="1" hidden="1">
      <c r="A2361" s="32">
        <v>740</v>
      </c>
      <c r="B2361" s="33" t="s">
        <v>1507</v>
      </c>
      <c r="C2361" s="33">
        <v>1053796178</v>
      </c>
      <c r="D2361" s="33" t="s">
        <v>1508</v>
      </c>
      <c r="E2361" s="33" t="s">
        <v>43</v>
      </c>
      <c r="F2361" s="33" t="s">
        <v>59</v>
      </c>
      <c r="G2361" s="33" t="s">
        <v>44</v>
      </c>
      <c r="H2361" s="34">
        <v>100000000</v>
      </c>
      <c r="I2361" s="34">
        <v>0</v>
      </c>
      <c r="J2361" s="35">
        <f>VLOOKUP(C2361,[1]Hoja1!$C$4:$E$2840,3,0)</f>
        <v>45222.453842592593</v>
      </c>
      <c r="K2361" s="36" t="s">
        <v>54</v>
      </c>
      <c r="L2361" s="16" t="e">
        <f>VLOOKUP(C2361,ACTAS!$D:$L,9,FALSE)</f>
        <v>#N/A</v>
      </c>
    </row>
    <row r="2362" spans="1:12" s="37" customFormat="1" hidden="1">
      <c r="A2362" s="32">
        <v>741</v>
      </c>
      <c r="B2362" s="33" t="s">
        <v>1509</v>
      </c>
      <c r="C2362" s="33">
        <v>52076616</v>
      </c>
      <c r="D2362" s="33" t="s">
        <v>1510</v>
      </c>
      <c r="E2362" s="33" t="s">
        <v>43</v>
      </c>
      <c r="F2362" s="33" t="s">
        <v>59</v>
      </c>
      <c r="G2362" s="33" t="s">
        <v>53</v>
      </c>
      <c r="H2362" s="34">
        <v>10000000</v>
      </c>
      <c r="I2362" s="34">
        <v>10000000</v>
      </c>
      <c r="J2362" s="35">
        <f>VLOOKUP(C2362,[1]Hoja1!$C$4:$E$2840,3,0)</f>
        <v>45222.454398148147</v>
      </c>
      <c r="K2362" s="36" t="s">
        <v>45</v>
      </c>
      <c r="L2362" s="16">
        <f>VLOOKUP(C2362,ACTAS!$D:$L,9,FALSE)</f>
        <v>16</v>
      </c>
    </row>
    <row r="2363" spans="1:12" s="37" customFormat="1" hidden="1">
      <c r="A2363" s="32">
        <v>742</v>
      </c>
      <c r="B2363" s="33" t="s">
        <v>1511</v>
      </c>
      <c r="C2363" s="33">
        <v>79718615</v>
      </c>
      <c r="D2363" s="33" t="s">
        <v>1512</v>
      </c>
      <c r="E2363" s="33" t="s">
        <v>43</v>
      </c>
      <c r="F2363" s="33" t="s">
        <v>59</v>
      </c>
      <c r="G2363" s="33" t="s">
        <v>44</v>
      </c>
      <c r="H2363" s="34">
        <v>100000000</v>
      </c>
      <c r="I2363" s="34">
        <v>0</v>
      </c>
      <c r="J2363" s="35">
        <f>VLOOKUP(C2363,[1]Hoja1!$C$4:$E$2840,3,0)</f>
        <v>45222.454560185186</v>
      </c>
      <c r="K2363" s="36" t="s">
        <v>45</v>
      </c>
      <c r="L2363" s="16" t="e">
        <f>VLOOKUP(C2363,ACTAS!$D:$L,9,FALSE)</f>
        <v>#N/A</v>
      </c>
    </row>
    <row r="2364" spans="1:12" s="37" customFormat="1" ht="24" hidden="1">
      <c r="A2364" s="32">
        <v>743</v>
      </c>
      <c r="B2364" s="33" t="s">
        <v>1513</v>
      </c>
      <c r="C2364" s="33">
        <v>79714595</v>
      </c>
      <c r="D2364" s="33" t="s">
        <v>1514</v>
      </c>
      <c r="E2364" s="33" t="s">
        <v>43</v>
      </c>
      <c r="F2364" s="33" t="s">
        <v>38</v>
      </c>
      <c r="G2364" s="33" t="s">
        <v>49</v>
      </c>
      <c r="H2364" s="34">
        <v>36000000</v>
      </c>
      <c r="I2364" s="34">
        <v>0</v>
      </c>
      <c r="J2364" s="35">
        <f>VLOOKUP(C2364,[1]Hoja1!$C$4:$E$2840,3,0)</f>
        <v>45222.454861111109</v>
      </c>
      <c r="K2364" s="36" t="s">
        <v>45</v>
      </c>
      <c r="L2364" s="16">
        <f>VLOOKUP(C2364,ACTAS!$D:$L,9,FALSE)</f>
        <v>15</v>
      </c>
    </row>
    <row r="2365" spans="1:12" s="37" customFormat="1" hidden="1">
      <c r="A2365" s="32">
        <v>744</v>
      </c>
      <c r="B2365" s="33" t="s">
        <v>1515</v>
      </c>
      <c r="C2365" s="33">
        <v>52827166</v>
      </c>
      <c r="D2365" s="33" t="s">
        <v>1516</v>
      </c>
      <c r="E2365" s="33" t="s">
        <v>43</v>
      </c>
      <c r="F2365" s="33" t="s">
        <v>38</v>
      </c>
      <c r="G2365" s="33" t="s">
        <v>53</v>
      </c>
      <c r="H2365" s="34">
        <v>10000000</v>
      </c>
      <c r="I2365" s="34">
        <v>0</v>
      </c>
      <c r="J2365" s="35">
        <f>VLOOKUP(C2365,[1]Hoja1!$C$4:$E$2840,3,0)</f>
        <v>45222.45553240741</v>
      </c>
      <c r="K2365" s="36" t="s">
        <v>45</v>
      </c>
      <c r="L2365" s="16" t="e">
        <f>VLOOKUP(C2365,ACTAS!$D:$L,9,FALSE)</f>
        <v>#N/A</v>
      </c>
    </row>
    <row r="2366" spans="1:12" s="37" customFormat="1" ht="24" hidden="1">
      <c r="A2366" s="32">
        <v>745</v>
      </c>
      <c r="B2366" s="33" t="s">
        <v>1517</v>
      </c>
      <c r="C2366" s="33">
        <v>79999999</v>
      </c>
      <c r="D2366" s="33" t="s">
        <v>1050</v>
      </c>
      <c r="E2366" s="33" t="s">
        <v>43</v>
      </c>
      <c r="F2366" s="33" t="s">
        <v>38</v>
      </c>
      <c r="G2366" s="33" t="s">
        <v>49</v>
      </c>
      <c r="H2366" s="34">
        <v>80000000</v>
      </c>
      <c r="I2366" s="34">
        <v>0</v>
      </c>
      <c r="J2366" s="35">
        <f>VLOOKUP(C2366,[1]Hoja1!$C$4:$E$2840,3,0)</f>
        <v>45078.403958333336</v>
      </c>
      <c r="K2366" s="36" t="s">
        <v>54</v>
      </c>
      <c r="L2366" s="16">
        <f>VLOOKUP(C2366,ACTAS!$D:$L,9,FALSE)</f>
        <v>16</v>
      </c>
    </row>
    <row r="2367" spans="1:12" s="37" customFormat="1" hidden="1">
      <c r="A2367" s="32">
        <v>746</v>
      </c>
      <c r="B2367" s="33" t="s">
        <v>1518</v>
      </c>
      <c r="C2367" s="33">
        <v>1120864549</v>
      </c>
      <c r="D2367" s="33" t="s">
        <v>1519</v>
      </c>
      <c r="E2367" s="33" t="s">
        <v>43</v>
      </c>
      <c r="F2367" s="33" t="s">
        <v>38</v>
      </c>
      <c r="G2367" s="33" t="s">
        <v>44</v>
      </c>
      <c r="H2367" s="34">
        <v>20000000</v>
      </c>
      <c r="I2367" s="34">
        <v>0</v>
      </c>
      <c r="J2367" s="35">
        <f>VLOOKUP(C2367,[1]Hoja1!$C$4:$E$2840,3,0)</f>
        <v>45222.456226851849</v>
      </c>
      <c r="K2367" s="36" t="s">
        <v>91</v>
      </c>
      <c r="L2367" s="16" t="e">
        <f>VLOOKUP(C2367,ACTAS!$D:$L,9,FALSE)</f>
        <v>#N/A</v>
      </c>
    </row>
    <row r="2368" spans="1:12" s="37" customFormat="1" hidden="1">
      <c r="A2368" s="32">
        <v>747</v>
      </c>
      <c r="B2368" s="33" t="s">
        <v>1520</v>
      </c>
      <c r="C2368" s="33">
        <v>79884181</v>
      </c>
      <c r="D2368" s="33" t="s">
        <v>1521</v>
      </c>
      <c r="E2368" s="33" t="s">
        <v>43</v>
      </c>
      <c r="F2368" s="33" t="s">
        <v>38</v>
      </c>
      <c r="G2368" s="33" t="s">
        <v>53</v>
      </c>
      <c r="H2368" s="34">
        <v>10000000</v>
      </c>
      <c r="I2368" s="34">
        <v>10000000</v>
      </c>
      <c r="J2368" s="35">
        <f>VLOOKUP(C2368,[1]Hoja1!$C$4:$E$2840,3,0)</f>
        <v>45222.456354166665</v>
      </c>
      <c r="K2368" s="36" t="s">
        <v>45</v>
      </c>
      <c r="L2368" s="16" t="e">
        <f>VLOOKUP(C2368,ACTAS!$D:$L,9,FALSE)</f>
        <v>#N/A</v>
      </c>
    </row>
    <row r="2369" spans="1:12" s="37" customFormat="1" ht="24" hidden="1">
      <c r="A2369" s="32">
        <v>748</v>
      </c>
      <c r="B2369" s="33" t="s">
        <v>1522</v>
      </c>
      <c r="C2369" s="33">
        <v>52505221</v>
      </c>
      <c r="D2369" s="33" t="s">
        <v>1523</v>
      </c>
      <c r="E2369" s="33" t="s">
        <v>43</v>
      </c>
      <c r="F2369" s="33" t="s">
        <v>38</v>
      </c>
      <c r="G2369" s="33" t="s">
        <v>106</v>
      </c>
      <c r="H2369" s="34">
        <v>10000000</v>
      </c>
      <c r="I2369" s="34">
        <v>10000000</v>
      </c>
      <c r="J2369" s="35">
        <f>VLOOKUP(C2369,[1]Hoja1!$C$4:$E$2840,3,0)</f>
        <v>45222.457291666666</v>
      </c>
      <c r="K2369" s="36" t="s">
        <v>54</v>
      </c>
      <c r="L2369" s="16" t="e">
        <f>VLOOKUP(C2369,ACTAS!$D:$L,9,FALSE)</f>
        <v>#N/A</v>
      </c>
    </row>
    <row r="2370" spans="1:12" s="37" customFormat="1" ht="24" hidden="1">
      <c r="A2370" s="32">
        <v>749</v>
      </c>
      <c r="B2370" s="33" t="s">
        <v>1524</v>
      </c>
      <c r="C2370" s="33">
        <v>7124640</v>
      </c>
      <c r="D2370" s="33" t="s">
        <v>1525</v>
      </c>
      <c r="E2370" s="33" t="s">
        <v>43</v>
      </c>
      <c r="F2370" s="33" t="s">
        <v>59</v>
      </c>
      <c r="G2370" s="33" t="s">
        <v>49</v>
      </c>
      <c r="H2370" s="34">
        <v>70000000</v>
      </c>
      <c r="I2370" s="34">
        <v>0</v>
      </c>
      <c r="J2370" s="35">
        <f>VLOOKUP(C2370,[1]Hoja1!$C$4:$E$2840,3,0)</f>
        <v>45222.458101851851</v>
      </c>
      <c r="K2370" s="36" t="s">
        <v>45</v>
      </c>
      <c r="L2370" s="16" t="e">
        <f>VLOOKUP(C2370,ACTAS!$D:$L,9,FALSE)</f>
        <v>#N/A</v>
      </c>
    </row>
    <row r="2371" spans="1:12" s="37" customFormat="1" hidden="1">
      <c r="A2371" s="32">
        <v>750</v>
      </c>
      <c r="B2371" s="33" t="s">
        <v>1526</v>
      </c>
      <c r="C2371" s="33">
        <v>80051759</v>
      </c>
      <c r="D2371" s="33" t="s">
        <v>690</v>
      </c>
      <c r="E2371" s="33" t="s">
        <v>43</v>
      </c>
      <c r="F2371" s="33" t="s">
        <v>59</v>
      </c>
      <c r="G2371" s="33" t="s">
        <v>44</v>
      </c>
      <c r="H2371" s="34">
        <v>100000000</v>
      </c>
      <c r="I2371" s="34">
        <v>0</v>
      </c>
      <c r="J2371" s="35">
        <f>VLOOKUP(C2371,[1]Hoja1!$C$4:$E$2840,3,0)</f>
        <v>45078.351585648146</v>
      </c>
      <c r="K2371" s="36" t="s">
        <v>45</v>
      </c>
      <c r="L2371" s="16">
        <f>VLOOKUP(C2371,ACTAS!$D:$L,9,FALSE)</f>
        <v>15</v>
      </c>
    </row>
    <row r="2372" spans="1:12" s="37" customFormat="1" hidden="1">
      <c r="A2372" s="32">
        <v>751</v>
      </c>
      <c r="B2372" s="33" t="s">
        <v>1527</v>
      </c>
      <c r="C2372" s="33">
        <v>51566047</v>
      </c>
      <c r="D2372" s="33" t="s">
        <v>1528</v>
      </c>
      <c r="E2372" s="33" t="s">
        <v>43</v>
      </c>
      <c r="F2372" s="33" t="s">
        <v>38</v>
      </c>
      <c r="G2372" s="33" t="s">
        <v>44</v>
      </c>
      <c r="H2372" s="34">
        <v>18000000</v>
      </c>
      <c r="I2372" s="34">
        <v>0</v>
      </c>
      <c r="J2372" s="35">
        <f>VLOOKUP(C2372,[1]Hoja1!$C$4:$E$2840,3,0)</f>
        <v>45222.459178240744</v>
      </c>
      <c r="K2372" s="36" t="s">
        <v>45</v>
      </c>
      <c r="L2372" s="16" t="e">
        <f>VLOOKUP(C2372,ACTAS!$D:$L,9,FALSE)</f>
        <v>#N/A</v>
      </c>
    </row>
    <row r="2373" spans="1:12" s="37" customFormat="1" ht="24" hidden="1">
      <c r="A2373" s="32">
        <v>752</v>
      </c>
      <c r="B2373" s="33" t="s">
        <v>1529</v>
      </c>
      <c r="C2373" s="33">
        <v>17268518</v>
      </c>
      <c r="D2373" s="33" t="s">
        <v>1530</v>
      </c>
      <c r="E2373" s="33" t="s">
        <v>43</v>
      </c>
      <c r="F2373" s="33" t="s">
        <v>59</v>
      </c>
      <c r="G2373" s="33" t="s">
        <v>49</v>
      </c>
      <c r="H2373" s="34">
        <v>103000000</v>
      </c>
      <c r="I2373" s="34">
        <v>0</v>
      </c>
      <c r="J2373" s="35">
        <f>VLOOKUP(C2373,[1]Hoja1!$C$4:$E$2840,3,0)</f>
        <v>45222.459282407406</v>
      </c>
      <c r="K2373" s="36" t="s">
        <v>54</v>
      </c>
      <c r="L2373" s="16">
        <f>VLOOKUP(C2373,ACTAS!$D:$L,9,FALSE)</f>
        <v>16</v>
      </c>
    </row>
    <row r="2374" spans="1:12" s="37" customFormat="1" hidden="1">
      <c r="A2374" s="32">
        <v>753</v>
      </c>
      <c r="B2374" s="33" t="s">
        <v>1531</v>
      </c>
      <c r="C2374" s="33">
        <v>8033159</v>
      </c>
      <c r="D2374" s="33" t="s">
        <v>1532</v>
      </c>
      <c r="E2374" s="33" t="s">
        <v>43</v>
      </c>
      <c r="F2374" s="33" t="s">
        <v>130</v>
      </c>
      <c r="G2374" s="33" t="s">
        <v>53</v>
      </c>
      <c r="H2374" s="34">
        <v>10000000</v>
      </c>
      <c r="I2374" s="34">
        <v>0</v>
      </c>
      <c r="J2374" s="35">
        <f>VLOOKUP(C2374,[1]Hoja1!$C$4:$E$2840,3,0)</f>
        <v>45222.459976851853</v>
      </c>
      <c r="K2374" s="36" t="s">
        <v>54</v>
      </c>
      <c r="L2374" s="16" t="e">
        <f>VLOOKUP(C2374,ACTAS!$D:$L,9,FALSE)</f>
        <v>#N/A</v>
      </c>
    </row>
    <row r="2375" spans="1:12" s="37" customFormat="1" hidden="1">
      <c r="A2375" s="32">
        <v>754</v>
      </c>
      <c r="B2375" s="33" t="s">
        <v>1533</v>
      </c>
      <c r="C2375" s="33">
        <v>1057488493</v>
      </c>
      <c r="D2375" s="33" t="s">
        <v>1534</v>
      </c>
      <c r="E2375" s="33" t="s">
        <v>43</v>
      </c>
      <c r="F2375" s="33" t="s">
        <v>38</v>
      </c>
      <c r="G2375" s="33" t="s">
        <v>53</v>
      </c>
      <c r="H2375" s="34">
        <v>8500000</v>
      </c>
      <c r="I2375" s="34">
        <v>8500000</v>
      </c>
      <c r="J2375" s="35">
        <f>VLOOKUP(C2375,[1]Hoja1!$C$4:$E$2840,3,0)</f>
        <v>45222.460324074076</v>
      </c>
      <c r="K2375" s="36" t="s">
        <v>54</v>
      </c>
      <c r="L2375" s="16" t="e">
        <f>VLOOKUP(C2375,ACTAS!$D:$L,9,FALSE)</f>
        <v>#N/A</v>
      </c>
    </row>
    <row r="2376" spans="1:12" s="37" customFormat="1" hidden="1">
      <c r="A2376" s="32">
        <v>755</v>
      </c>
      <c r="B2376" s="33" t="s">
        <v>1535</v>
      </c>
      <c r="C2376" s="33">
        <v>19709436</v>
      </c>
      <c r="D2376" s="33" t="s">
        <v>1536</v>
      </c>
      <c r="E2376" s="33" t="s">
        <v>43</v>
      </c>
      <c r="F2376" s="33" t="s">
        <v>59</v>
      </c>
      <c r="G2376" s="33" t="s">
        <v>53</v>
      </c>
      <c r="H2376" s="34">
        <v>10000000</v>
      </c>
      <c r="I2376" s="34">
        <v>0</v>
      </c>
      <c r="J2376" s="35">
        <f>VLOOKUP(C2376,[1]Hoja1!$C$4:$E$2840,3,0)</f>
        <v>45222.461689814816</v>
      </c>
      <c r="K2376" s="36" t="s">
        <v>54</v>
      </c>
      <c r="L2376" s="16" t="e">
        <f>VLOOKUP(C2376,ACTAS!$D:$L,9,FALSE)</f>
        <v>#N/A</v>
      </c>
    </row>
    <row r="2377" spans="1:12" s="37" customFormat="1" hidden="1">
      <c r="A2377" s="32">
        <v>756</v>
      </c>
      <c r="B2377" s="33" t="s">
        <v>1537</v>
      </c>
      <c r="C2377" s="33">
        <v>52009973</v>
      </c>
      <c r="D2377" s="33" t="s">
        <v>1538</v>
      </c>
      <c r="E2377" s="33" t="s">
        <v>43</v>
      </c>
      <c r="F2377" s="33" t="s">
        <v>38</v>
      </c>
      <c r="G2377" s="33" t="s">
        <v>53</v>
      </c>
      <c r="H2377" s="34">
        <v>10000000</v>
      </c>
      <c r="I2377" s="34">
        <v>0</v>
      </c>
      <c r="J2377" s="35">
        <f>VLOOKUP(C2377,[1]Hoja1!$C$4:$E$2840,3,0)</f>
        <v>45222.462025462963</v>
      </c>
      <c r="K2377" s="36" t="s">
        <v>54</v>
      </c>
      <c r="L2377" s="16" t="e">
        <f>VLOOKUP(C2377,ACTAS!$D:$L,9,FALSE)</f>
        <v>#N/A</v>
      </c>
    </row>
    <row r="2378" spans="1:12" s="37" customFormat="1" hidden="1">
      <c r="A2378" s="32">
        <v>757</v>
      </c>
      <c r="B2378" s="33" t="s">
        <v>1539</v>
      </c>
      <c r="C2378" s="33">
        <v>1110489451</v>
      </c>
      <c r="D2378" s="33" t="s">
        <v>1540</v>
      </c>
      <c r="E2378" s="33" t="s">
        <v>43</v>
      </c>
      <c r="F2378" s="33" t="s">
        <v>38</v>
      </c>
      <c r="G2378" s="33" t="s">
        <v>53</v>
      </c>
      <c r="H2378" s="34">
        <v>10000000</v>
      </c>
      <c r="I2378" s="34">
        <v>10000000</v>
      </c>
      <c r="J2378" s="35">
        <f>VLOOKUP(C2378,[1]Hoja1!$C$4:$E$2840,3,0)</f>
        <v>45222.462094907409</v>
      </c>
      <c r="K2378" s="36" t="s">
        <v>54</v>
      </c>
      <c r="L2378" s="16" t="e">
        <f>VLOOKUP(C2378,ACTAS!$D:$L,9,FALSE)</f>
        <v>#N/A</v>
      </c>
    </row>
    <row r="2379" spans="1:12" s="37" customFormat="1" ht="24" hidden="1">
      <c r="A2379" s="32">
        <v>758</v>
      </c>
      <c r="B2379" s="33" t="s">
        <v>1541</v>
      </c>
      <c r="C2379" s="33">
        <v>80005437</v>
      </c>
      <c r="D2379" s="33" t="s">
        <v>1542</v>
      </c>
      <c r="E2379" s="33" t="s">
        <v>43</v>
      </c>
      <c r="F2379" s="33" t="s">
        <v>59</v>
      </c>
      <c r="G2379" s="33" t="s">
        <v>49</v>
      </c>
      <c r="H2379" s="34">
        <v>130000000</v>
      </c>
      <c r="I2379" s="34">
        <v>0</v>
      </c>
      <c r="J2379" s="35">
        <f>VLOOKUP(C2379,[1]Hoja1!$C$4:$E$2840,3,0)</f>
        <v>45222.463865740741</v>
      </c>
      <c r="K2379" s="36" t="s">
        <v>54</v>
      </c>
      <c r="L2379" s="16" t="e">
        <f>VLOOKUP(C2379,ACTAS!$D:$L,9,FALSE)</f>
        <v>#N/A</v>
      </c>
    </row>
    <row r="2380" spans="1:12" s="37" customFormat="1" hidden="1">
      <c r="A2380" s="32">
        <v>759</v>
      </c>
      <c r="B2380" s="33" t="s">
        <v>1543</v>
      </c>
      <c r="C2380" s="33">
        <v>1152214336</v>
      </c>
      <c r="D2380" s="33" t="s">
        <v>1544</v>
      </c>
      <c r="E2380" s="33" t="s">
        <v>43</v>
      </c>
      <c r="F2380" s="33" t="s">
        <v>52</v>
      </c>
      <c r="G2380" s="33" t="s">
        <v>53</v>
      </c>
      <c r="H2380" s="34">
        <v>10000000</v>
      </c>
      <c r="I2380" s="34">
        <v>0</v>
      </c>
      <c r="J2380" s="35">
        <f>VLOOKUP(C2380,[1]Hoja1!$C$4:$E$2840,3,0)</f>
        <v>45222.464270833334</v>
      </c>
      <c r="K2380" s="36" t="s">
        <v>54</v>
      </c>
      <c r="L2380" s="16" t="e">
        <f>VLOOKUP(C2380,ACTAS!$D:$L,9,FALSE)</f>
        <v>#N/A</v>
      </c>
    </row>
    <row r="2381" spans="1:12" s="37" customFormat="1" ht="24" hidden="1">
      <c r="A2381" s="32">
        <v>760</v>
      </c>
      <c r="B2381" s="33" t="s">
        <v>1545</v>
      </c>
      <c r="C2381" s="33">
        <v>80170225</v>
      </c>
      <c r="D2381" s="33" t="s">
        <v>1046</v>
      </c>
      <c r="E2381" s="33" t="s">
        <v>43</v>
      </c>
      <c r="F2381" s="33" t="s">
        <v>59</v>
      </c>
      <c r="G2381" s="33" t="s">
        <v>49</v>
      </c>
      <c r="H2381" s="34">
        <v>60000000</v>
      </c>
      <c r="I2381" s="34">
        <v>0</v>
      </c>
      <c r="J2381" s="35">
        <f>VLOOKUP(C2381,[1]Hoja1!$C$4:$E$2840,3,0)</f>
        <v>45078.40115740741</v>
      </c>
      <c r="K2381" s="36" t="s">
        <v>54</v>
      </c>
      <c r="L2381" s="16" t="e">
        <f>VLOOKUP(C2381,ACTAS!$D:$L,9,FALSE)</f>
        <v>#N/A</v>
      </c>
    </row>
    <row r="2382" spans="1:12" s="37" customFormat="1" hidden="1">
      <c r="A2382" s="32">
        <v>761</v>
      </c>
      <c r="B2382" s="33" t="s">
        <v>1546</v>
      </c>
      <c r="C2382" s="33">
        <v>1089242914</v>
      </c>
      <c r="D2382" s="33" t="s">
        <v>1547</v>
      </c>
      <c r="E2382" s="33" t="s">
        <v>43</v>
      </c>
      <c r="F2382" s="33" t="s">
        <v>52</v>
      </c>
      <c r="G2382" s="33" t="s">
        <v>53</v>
      </c>
      <c r="H2382" s="34">
        <v>10000000</v>
      </c>
      <c r="I2382" s="34">
        <v>1500000</v>
      </c>
      <c r="J2382" s="35">
        <f>VLOOKUP(C2382,[1]Hoja1!$C$4:$E$2840,3,0)</f>
        <v>45222.466481481482</v>
      </c>
      <c r="K2382" s="36" t="s">
        <v>54</v>
      </c>
      <c r="L2382" s="16" t="e">
        <f>VLOOKUP(C2382,ACTAS!$D:$L,9,FALSE)</f>
        <v>#N/A</v>
      </c>
    </row>
    <row r="2383" spans="1:12" s="37" customFormat="1" hidden="1">
      <c r="A2383" s="32">
        <v>762</v>
      </c>
      <c r="B2383" s="33" t="s">
        <v>1548</v>
      </c>
      <c r="C2383" s="33">
        <v>1069743997</v>
      </c>
      <c r="D2383" s="33" t="s">
        <v>841</v>
      </c>
      <c r="E2383" s="33" t="s">
        <v>43</v>
      </c>
      <c r="F2383" s="33" t="s">
        <v>38</v>
      </c>
      <c r="G2383" s="33" t="s">
        <v>53</v>
      </c>
      <c r="H2383" s="34">
        <v>10000000</v>
      </c>
      <c r="I2383" s="34">
        <v>0</v>
      </c>
      <c r="J2383" s="35">
        <f>VLOOKUP(C2383,[1]Hoja1!$C$4:$E$2840,3,0)</f>
        <v>45078.366990740738</v>
      </c>
      <c r="K2383" s="36" t="s">
        <v>54</v>
      </c>
      <c r="L2383" s="16" t="e">
        <f>VLOOKUP(C2383,ACTAS!$D:$L,9,FALSE)</f>
        <v>#N/A</v>
      </c>
    </row>
    <row r="2384" spans="1:12" s="37" customFormat="1" hidden="1">
      <c r="A2384" s="32">
        <v>763</v>
      </c>
      <c r="B2384" s="33" t="s">
        <v>1549</v>
      </c>
      <c r="C2384" s="33">
        <v>65709339</v>
      </c>
      <c r="D2384" s="33" t="s">
        <v>1104</v>
      </c>
      <c r="E2384" s="33" t="s">
        <v>43</v>
      </c>
      <c r="F2384" s="33" t="s">
        <v>59</v>
      </c>
      <c r="G2384" s="33" t="s">
        <v>44</v>
      </c>
      <c r="H2384" s="34">
        <v>35000000</v>
      </c>
      <c r="I2384" s="34">
        <v>0</v>
      </c>
      <c r="J2384" s="35">
        <f>VLOOKUP(C2384,[1]Hoja1!$C$4:$E$2840,3,0)</f>
        <v>45078.416122685187</v>
      </c>
      <c r="K2384" s="36" t="s">
        <v>54</v>
      </c>
      <c r="L2384" s="16">
        <f>VLOOKUP(C2384,ACTAS!$D:$L,9,FALSE)</f>
        <v>16</v>
      </c>
    </row>
    <row r="2385" spans="1:12" s="37" customFormat="1" hidden="1">
      <c r="A2385" s="32">
        <v>764</v>
      </c>
      <c r="B2385" s="33" t="s">
        <v>1550</v>
      </c>
      <c r="C2385" s="33">
        <v>1050220265</v>
      </c>
      <c r="D2385" s="33" t="s">
        <v>1551</v>
      </c>
      <c r="E2385" s="33" t="s">
        <v>43</v>
      </c>
      <c r="F2385" s="33" t="s">
        <v>59</v>
      </c>
      <c r="G2385" s="33" t="s">
        <v>44</v>
      </c>
      <c r="H2385" s="34">
        <v>90000000</v>
      </c>
      <c r="I2385" s="34">
        <v>0</v>
      </c>
      <c r="J2385" s="35">
        <f>VLOOKUP(C2385,[1]Hoja1!$C$4:$E$2840,3,0)</f>
        <v>45222.469895833332</v>
      </c>
      <c r="K2385" s="36" t="s">
        <v>54</v>
      </c>
      <c r="L2385" s="16">
        <f>VLOOKUP(C2385,ACTAS!$D:$L,9,FALSE)</f>
        <v>16</v>
      </c>
    </row>
    <row r="2386" spans="1:12" s="37" customFormat="1" hidden="1">
      <c r="A2386" s="32">
        <v>765</v>
      </c>
      <c r="B2386" s="33" t="s">
        <v>1552</v>
      </c>
      <c r="C2386" s="33">
        <v>79538957</v>
      </c>
      <c r="D2386" s="33" t="s">
        <v>1553</v>
      </c>
      <c r="E2386" s="33" t="s">
        <v>43</v>
      </c>
      <c r="F2386" s="33" t="s">
        <v>62</v>
      </c>
      <c r="G2386" s="33" t="s">
        <v>44</v>
      </c>
      <c r="H2386" s="34">
        <v>60000000</v>
      </c>
      <c r="I2386" s="34">
        <v>0</v>
      </c>
      <c r="J2386" s="35">
        <f>VLOOKUP(C2386,[1]Hoja1!$C$4:$E$2840,3,0)</f>
        <v>44986.932986111111</v>
      </c>
      <c r="K2386" s="36" t="s">
        <v>45</v>
      </c>
      <c r="L2386" s="16">
        <f>VLOOKUP(C2386,ACTAS!$D:$L,9,FALSE)</f>
        <v>4</v>
      </c>
    </row>
    <row r="2387" spans="1:12" s="37" customFormat="1" ht="24" hidden="1">
      <c r="A2387" s="32">
        <v>766</v>
      </c>
      <c r="B2387" s="33" t="s">
        <v>1554</v>
      </c>
      <c r="C2387" s="33">
        <v>82361607</v>
      </c>
      <c r="D2387" s="33" t="s">
        <v>1555</v>
      </c>
      <c r="E2387" s="33" t="s">
        <v>43</v>
      </c>
      <c r="F2387" s="33" t="s">
        <v>38</v>
      </c>
      <c r="G2387" s="33" t="s">
        <v>49</v>
      </c>
      <c r="H2387" s="34">
        <v>11000000</v>
      </c>
      <c r="I2387" s="34">
        <v>0</v>
      </c>
      <c r="J2387" s="35">
        <f>VLOOKUP(C2387,[1]Hoja1!$C$4:$E$2840,3,0)</f>
        <v>45222.475011574075</v>
      </c>
      <c r="K2387" s="36" t="s">
        <v>54</v>
      </c>
      <c r="L2387" s="16" t="e">
        <f>VLOOKUP(C2387,ACTAS!$D:$L,9,FALSE)</f>
        <v>#N/A</v>
      </c>
    </row>
    <row r="2388" spans="1:12" s="37" customFormat="1" hidden="1">
      <c r="A2388" s="32">
        <v>767</v>
      </c>
      <c r="B2388" s="33" t="s">
        <v>1556</v>
      </c>
      <c r="C2388" s="33">
        <v>1027945637</v>
      </c>
      <c r="D2388" s="33" t="s">
        <v>1557</v>
      </c>
      <c r="E2388" s="33" t="s">
        <v>43</v>
      </c>
      <c r="F2388" s="33" t="s">
        <v>52</v>
      </c>
      <c r="G2388" s="33" t="s">
        <v>53</v>
      </c>
      <c r="H2388" s="34">
        <v>10000000</v>
      </c>
      <c r="I2388" s="34">
        <v>0</v>
      </c>
      <c r="J2388" s="35">
        <f>VLOOKUP(C2388,[1]Hoja1!$C$4:$E$2840,3,0)</f>
        <v>45222.475462962961</v>
      </c>
      <c r="K2388" s="36" t="s">
        <v>54</v>
      </c>
      <c r="L2388" s="16" t="e">
        <f>VLOOKUP(C2388,ACTAS!$D:$L,9,FALSE)</f>
        <v>#N/A</v>
      </c>
    </row>
    <row r="2389" spans="1:12" s="37" customFormat="1" ht="24" hidden="1">
      <c r="A2389" s="32">
        <v>768</v>
      </c>
      <c r="B2389" s="33" t="s">
        <v>1558</v>
      </c>
      <c r="C2389" s="33">
        <v>74377790</v>
      </c>
      <c r="D2389" s="33" t="s">
        <v>1559</v>
      </c>
      <c r="E2389" s="33" t="s">
        <v>43</v>
      </c>
      <c r="F2389" s="33" t="s">
        <v>59</v>
      </c>
      <c r="G2389" s="33" t="s">
        <v>49</v>
      </c>
      <c r="H2389" s="34">
        <v>80000000</v>
      </c>
      <c r="I2389" s="34">
        <v>0</v>
      </c>
      <c r="J2389" s="35">
        <f>VLOOKUP(C2389,[1]Hoja1!$C$4:$E$2840,3,0)</f>
        <v>45222.476342592592</v>
      </c>
      <c r="K2389" s="36" t="s">
        <v>54</v>
      </c>
      <c r="L2389" s="16" t="str">
        <f>VLOOKUP(C2389,ACTAS!$D:$L,9,FALSE)</f>
        <v>ACTA 1 FEBRERO 2024</v>
      </c>
    </row>
    <row r="2390" spans="1:12" s="37" customFormat="1" hidden="1">
      <c r="A2390" s="32">
        <v>769</v>
      </c>
      <c r="B2390" s="33" t="s">
        <v>1560</v>
      </c>
      <c r="C2390" s="33">
        <v>1098688627</v>
      </c>
      <c r="D2390" s="33" t="s">
        <v>1561</v>
      </c>
      <c r="E2390" s="33" t="s">
        <v>43</v>
      </c>
      <c r="F2390" s="33" t="s">
        <v>59</v>
      </c>
      <c r="G2390" s="33" t="s">
        <v>44</v>
      </c>
      <c r="H2390" s="34">
        <v>80000000</v>
      </c>
      <c r="I2390" s="34">
        <v>0</v>
      </c>
      <c r="J2390" s="35">
        <f>VLOOKUP(C2390,[1]Hoja1!$C$4:$E$2840,3,0)</f>
        <v>45222.478148148148</v>
      </c>
      <c r="K2390" s="36" t="s">
        <v>54</v>
      </c>
      <c r="L2390" s="16" t="e">
        <f>VLOOKUP(C2390,ACTAS!$D:$L,9,FALSE)</f>
        <v>#N/A</v>
      </c>
    </row>
    <row r="2391" spans="1:12" s="37" customFormat="1" ht="24" hidden="1">
      <c r="A2391" s="32">
        <v>770</v>
      </c>
      <c r="B2391" s="33" t="s">
        <v>1562</v>
      </c>
      <c r="C2391" s="33">
        <v>8797786</v>
      </c>
      <c r="D2391" s="33" t="s">
        <v>1563</v>
      </c>
      <c r="E2391" s="33" t="s">
        <v>43</v>
      </c>
      <c r="F2391" s="33" t="s">
        <v>62</v>
      </c>
      <c r="G2391" s="33" t="s">
        <v>106</v>
      </c>
      <c r="H2391" s="34">
        <v>10000000</v>
      </c>
      <c r="I2391" s="34">
        <v>1000000</v>
      </c>
      <c r="J2391" s="35">
        <f>VLOOKUP(C2391,[1]Hoja1!$C$4:$E$2840,3,0)</f>
        <v>45222.481030092589</v>
      </c>
      <c r="K2391" s="36" t="s">
        <v>54</v>
      </c>
      <c r="L2391" s="16" t="e">
        <f>VLOOKUP(C2391,ACTAS!$D:$L,9,FALSE)</f>
        <v>#N/A</v>
      </c>
    </row>
    <row r="2392" spans="1:12" s="37" customFormat="1" hidden="1">
      <c r="A2392" s="32">
        <v>771</v>
      </c>
      <c r="B2392" s="33" t="s">
        <v>1564</v>
      </c>
      <c r="C2392" s="33">
        <v>1053586603</v>
      </c>
      <c r="D2392" s="33" t="s">
        <v>1565</v>
      </c>
      <c r="E2392" s="33" t="s">
        <v>43</v>
      </c>
      <c r="F2392" s="33" t="s">
        <v>59</v>
      </c>
      <c r="G2392" s="33" t="s">
        <v>53</v>
      </c>
      <c r="H2392" s="34">
        <v>8000000</v>
      </c>
      <c r="I2392" s="34">
        <v>0</v>
      </c>
      <c r="J2392" s="35">
        <f>VLOOKUP(C2392,[1]Hoja1!$C$4:$E$2840,3,0)</f>
        <v>45222.48164351852</v>
      </c>
      <c r="K2392" s="36" t="s">
        <v>54</v>
      </c>
      <c r="L2392" s="16" t="e">
        <f>VLOOKUP(C2392,ACTAS!$D:$L,9,FALSE)</f>
        <v>#N/A</v>
      </c>
    </row>
    <row r="2393" spans="1:12" s="37" customFormat="1" hidden="1">
      <c r="A2393" s="32">
        <v>772</v>
      </c>
      <c r="B2393" s="33" t="s">
        <v>1566</v>
      </c>
      <c r="C2393" s="33">
        <v>1063160536</v>
      </c>
      <c r="D2393" s="33" t="s">
        <v>1567</v>
      </c>
      <c r="E2393" s="33" t="s">
        <v>43</v>
      </c>
      <c r="F2393" s="33" t="s">
        <v>59</v>
      </c>
      <c r="G2393" s="33" t="s">
        <v>44</v>
      </c>
      <c r="H2393" s="34">
        <v>11000000</v>
      </c>
      <c r="I2393" s="34">
        <v>0</v>
      </c>
      <c r="J2393" s="35">
        <f>VLOOKUP(C2393,[1]Hoja1!$C$4:$E$2840,3,0)</f>
        <v>45222.488923611112</v>
      </c>
      <c r="K2393" s="36" t="s">
        <v>54</v>
      </c>
      <c r="L2393" s="16" t="str">
        <f>VLOOKUP(C2393,ACTAS!$D:$L,9,FALSE)</f>
        <v>ACTA 3 MARZO 2024</v>
      </c>
    </row>
    <row r="2394" spans="1:12" s="37" customFormat="1" hidden="1">
      <c r="A2394" s="32">
        <v>773</v>
      </c>
      <c r="B2394" s="33" t="s">
        <v>1568</v>
      </c>
      <c r="C2394" s="33">
        <v>1089745990</v>
      </c>
      <c r="D2394" s="33" t="s">
        <v>389</v>
      </c>
      <c r="E2394" s="33" t="s">
        <v>43</v>
      </c>
      <c r="F2394" s="33" t="s">
        <v>38</v>
      </c>
      <c r="G2394" s="33" t="s">
        <v>44</v>
      </c>
      <c r="H2394" s="34">
        <v>11000000</v>
      </c>
      <c r="I2394" s="34">
        <v>0</v>
      </c>
      <c r="J2394" s="35">
        <f>VLOOKUP(C2394,[1]Hoja1!$C$4:$E$2840,3,0)</f>
        <v>44987.608449074076</v>
      </c>
      <c r="K2394" s="36" t="s">
        <v>54</v>
      </c>
      <c r="L2394" s="16" t="e">
        <f>VLOOKUP(C2394,ACTAS!$D:$L,9,FALSE)</f>
        <v>#N/A</v>
      </c>
    </row>
    <row r="2395" spans="1:12" s="37" customFormat="1" hidden="1">
      <c r="A2395" s="32">
        <v>774</v>
      </c>
      <c r="B2395" s="33" t="s">
        <v>1569</v>
      </c>
      <c r="C2395" s="33">
        <v>9399379</v>
      </c>
      <c r="D2395" s="33" t="s">
        <v>1570</v>
      </c>
      <c r="E2395" s="33" t="s">
        <v>43</v>
      </c>
      <c r="F2395" s="33" t="s">
        <v>38</v>
      </c>
      <c r="G2395" s="33" t="s">
        <v>53</v>
      </c>
      <c r="H2395" s="34">
        <v>10000000</v>
      </c>
      <c r="I2395" s="34">
        <v>0</v>
      </c>
      <c r="J2395" s="35">
        <f>VLOOKUP(C2395,[1]Hoja1!$C$4:$E$2840,3,0)</f>
        <v>45222.491481481484</v>
      </c>
      <c r="K2395" s="36" t="s">
        <v>54</v>
      </c>
      <c r="L2395" s="16" t="e">
        <f>VLOOKUP(C2395,ACTAS!$D:$L,9,FALSE)</f>
        <v>#N/A</v>
      </c>
    </row>
    <row r="2396" spans="1:12" s="37" customFormat="1" hidden="1">
      <c r="A2396" s="32">
        <v>775</v>
      </c>
      <c r="B2396" s="33" t="s">
        <v>1571</v>
      </c>
      <c r="C2396" s="33">
        <v>1119211117</v>
      </c>
      <c r="D2396" s="33" t="s">
        <v>1572</v>
      </c>
      <c r="E2396" s="33" t="s">
        <v>43</v>
      </c>
      <c r="F2396" s="33" t="s">
        <v>59</v>
      </c>
      <c r="G2396" s="33" t="s">
        <v>53</v>
      </c>
      <c r="H2396" s="34">
        <v>10000000</v>
      </c>
      <c r="I2396" s="34">
        <v>0</v>
      </c>
      <c r="J2396" s="35">
        <f>VLOOKUP(C2396,[1]Hoja1!$C$4:$E$2840,3,0)</f>
        <v>45222.493206018517</v>
      </c>
      <c r="K2396" s="36" t="s">
        <v>54</v>
      </c>
      <c r="L2396" s="16" t="e">
        <f>VLOOKUP(C2396,ACTAS!$D:$L,9,FALSE)</f>
        <v>#N/A</v>
      </c>
    </row>
    <row r="2397" spans="1:12" s="37" customFormat="1" hidden="1">
      <c r="A2397" s="32">
        <v>776</v>
      </c>
      <c r="B2397" s="33" t="s">
        <v>1573</v>
      </c>
      <c r="C2397" s="33">
        <v>80259927</v>
      </c>
      <c r="D2397" s="33" t="s">
        <v>1574</v>
      </c>
      <c r="E2397" s="33" t="s">
        <v>43</v>
      </c>
      <c r="F2397" s="33" t="s">
        <v>59</v>
      </c>
      <c r="G2397" s="33" t="s">
        <v>44</v>
      </c>
      <c r="H2397" s="34">
        <v>20000000</v>
      </c>
      <c r="I2397" s="34">
        <v>0</v>
      </c>
      <c r="J2397" s="35">
        <f>VLOOKUP(C2397,[1]Hoja1!$C$4:$E$2840,3,0)</f>
        <v>45222.49931712963</v>
      </c>
      <c r="K2397" s="36" t="s">
        <v>54</v>
      </c>
      <c r="L2397" s="16" t="e">
        <f>VLOOKUP(C2397,ACTAS!$D:$L,9,FALSE)</f>
        <v>#N/A</v>
      </c>
    </row>
    <row r="2398" spans="1:12" s="37" customFormat="1" hidden="1">
      <c r="A2398" s="32">
        <v>777</v>
      </c>
      <c r="B2398" s="33" t="s">
        <v>1575</v>
      </c>
      <c r="C2398" s="33">
        <v>1094426209</v>
      </c>
      <c r="D2398" s="33" t="s">
        <v>1576</v>
      </c>
      <c r="E2398" s="33" t="s">
        <v>43</v>
      </c>
      <c r="F2398" s="33" t="s">
        <v>38</v>
      </c>
      <c r="G2398" s="33" t="s">
        <v>53</v>
      </c>
      <c r="H2398" s="34">
        <v>10000000</v>
      </c>
      <c r="I2398" s="34">
        <v>0</v>
      </c>
      <c r="J2398" s="35">
        <f>VLOOKUP(C2398,[1]Hoja1!$C$4:$E$2840,3,0)</f>
        <v>45222.500555555554</v>
      </c>
      <c r="K2398" s="36" t="s">
        <v>54</v>
      </c>
      <c r="L2398" s="16" t="e">
        <f>VLOOKUP(C2398,ACTAS!$D:$L,9,FALSE)</f>
        <v>#N/A</v>
      </c>
    </row>
    <row r="2399" spans="1:12" s="37" customFormat="1" ht="24" hidden="1">
      <c r="A2399" s="32">
        <v>778</v>
      </c>
      <c r="B2399" s="33" t="s">
        <v>1577</v>
      </c>
      <c r="C2399" s="33">
        <v>11257414</v>
      </c>
      <c r="D2399" s="33" t="s">
        <v>1578</v>
      </c>
      <c r="E2399" s="33" t="s">
        <v>43</v>
      </c>
      <c r="F2399" s="33" t="s">
        <v>52</v>
      </c>
      <c r="G2399" s="33" t="s">
        <v>49</v>
      </c>
      <c r="H2399" s="34">
        <v>40000000</v>
      </c>
      <c r="I2399" s="34">
        <v>0</v>
      </c>
      <c r="J2399" s="35">
        <f>VLOOKUP(C2399,[1]Hoja1!$C$4:$E$2840,3,0)</f>
        <v>45222.516250000001</v>
      </c>
      <c r="K2399" s="36" t="s">
        <v>54</v>
      </c>
      <c r="L2399" s="16">
        <f>VLOOKUP(C2399,ACTAS!$D:$L,9,FALSE)</f>
        <v>16</v>
      </c>
    </row>
    <row r="2400" spans="1:12" s="37" customFormat="1" hidden="1">
      <c r="A2400" s="32">
        <v>779</v>
      </c>
      <c r="B2400" s="33" t="s">
        <v>1579</v>
      </c>
      <c r="C2400" s="33">
        <v>1049631901</v>
      </c>
      <c r="D2400" s="33" t="s">
        <v>1580</v>
      </c>
      <c r="E2400" s="33" t="s">
        <v>43</v>
      </c>
      <c r="F2400" s="33" t="s">
        <v>48</v>
      </c>
      <c r="G2400" s="33" t="s">
        <v>53</v>
      </c>
      <c r="H2400" s="34">
        <v>7000000</v>
      </c>
      <c r="I2400" s="34">
        <v>7000000</v>
      </c>
      <c r="J2400" s="35">
        <f>VLOOKUP(C2400,[1]Hoja1!$C$4:$E$2840,3,0)</f>
        <v>45222.524699074071</v>
      </c>
      <c r="K2400" s="36" t="s">
        <v>54</v>
      </c>
      <c r="L2400" s="16" t="e">
        <f>VLOOKUP(C2400,ACTAS!$D:$L,9,FALSE)</f>
        <v>#N/A</v>
      </c>
    </row>
    <row r="2401" spans="1:12" s="37" customFormat="1" ht="24" hidden="1">
      <c r="A2401" s="32">
        <v>780</v>
      </c>
      <c r="B2401" s="33" t="s">
        <v>1581</v>
      </c>
      <c r="C2401" s="33">
        <v>75004535</v>
      </c>
      <c r="D2401" s="33" t="s">
        <v>1582</v>
      </c>
      <c r="E2401" s="33" t="s">
        <v>43</v>
      </c>
      <c r="F2401" s="33" t="s">
        <v>130</v>
      </c>
      <c r="G2401" s="33" t="s">
        <v>106</v>
      </c>
      <c r="H2401" s="34">
        <v>10000000</v>
      </c>
      <c r="I2401" s="34">
        <v>0</v>
      </c>
      <c r="J2401" s="35">
        <f>VLOOKUP(C2401,[1]Hoja1!$C$4:$E$2840,3,0)</f>
        <v>45222.527141203704</v>
      </c>
      <c r="K2401" s="36" t="s">
        <v>54</v>
      </c>
      <c r="L2401" s="16" t="e">
        <f>VLOOKUP(C2401,ACTAS!$D:$L,9,FALSE)</f>
        <v>#N/A</v>
      </c>
    </row>
    <row r="2402" spans="1:12" s="37" customFormat="1" hidden="1">
      <c r="A2402" s="32">
        <v>781</v>
      </c>
      <c r="B2402" s="33" t="s">
        <v>1583</v>
      </c>
      <c r="C2402" s="33">
        <v>51587990</v>
      </c>
      <c r="D2402" s="33" t="s">
        <v>1584</v>
      </c>
      <c r="E2402" s="33" t="s">
        <v>43</v>
      </c>
      <c r="F2402" s="33" t="s">
        <v>38</v>
      </c>
      <c r="G2402" s="33" t="s">
        <v>44</v>
      </c>
      <c r="H2402" s="34">
        <v>63000000</v>
      </c>
      <c r="I2402" s="34">
        <v>0</v>
      </c>
      <c r="J2402" s="35">
        <f>VLOOKUP(C2402,[1]Hoja1!$C$4:$E$2840,3,0)</f>
        <v>45222.59480324074</v>
      </c>
      <c r="K2402" s="36" t="s">
        <v>84</v>
      </c>
      <c r="L2402" s="16" t="e">
        <f>VLOOKUP(C2402,ACTAS!$D:$L,9,FALSE)</f>
        <v>#N/A</v>
      </c>
    </row>
    <row r="2403" spans="1:12" s="37" customFormat="1" ht="24" hidden="1">
      <c r="A2403" s="32">
        <v>782</v>
      </c>
      <c r="B2403" s="33" t="s">
        <v>1585</v>
      </c>
      <c r="C2403" s="33">
        <v>6119481</v>
      </c>
      <c r="D2403" s="33" t="s">
        <v>706</v>
      </c>
      <c r="E2403" s="33" t="s">
        <v>43</v>
      </c>
      <c r="F2403" s="33" t="s">
        <v>38</v>
      </c>
      <c r="G2403" s="33" t="s">
        <v>49</v>
      </c>
      <c r="H2403" s="34">
        <v>84000000</v>
      </c>
      <c r="I2403" s="34">
        <v>0</v>
      </c>
      <c r="J2403" s="35">
        <f>VLOOKUP(C2403,[1]Hoja1!$C$4:$E$2840,3,0)</f>
        <v>45078.352638888886</v>
      </c>
      <c r="K2403" s="36" t="s">
        <v>54</v>
      </c>
      <c r="L2403" s="16" t="e">
        <f>VLOOKUP(C2403,ACTAS!$D:$L,9,FALSE)</f>
        <v>#N/A</v>
      </c>
    </row>
    <row r="2404" spans="1:12" s="37" customFormat="1" hidden="1">
      <c r="A2404" s="32">
        <v>783</v>
      </c>
      <c r="B2404" s="33" t="s">
        <v>1586</v>
      </c>
      <c r="C2404" s="33">
        <v>1023873572</v>
      </c>
      <c r="D2404" s="33" t="s">
        <v>600</v>
      </c>
      <c r="E2404" s="33" t="s">
        <v>43</v>
      </c>
      <c r="F2404" s="33" t="s">
        <v>59</v>
      </c>
      <c r="G2404" s="33" t="s">
        <v>44</v>
      </c>
      <c r="H2404" s="34">
        <v>150000000</v>
      </c>
      <c r="I2404" s="34">
        <v>0</v>
      </c>
      <c r="J2404" s="35">
        <f>VLOOKUP(C2404,[1]Hoja1!$C$4:$E$2840,3,0)</f>
        <v>45078.341261574074</v>
      </c>
      <c r="K2404" s="36" t="s">
        <v>54</v>
      </c>
      <c r="L2404" s="16" t="e">
        <f>VLOOKUP(C2404,ACTAS!$D:$L,9,FALSE)</f>
        <v>#N/A</v>
      </c>
    </row>
    <row r="2405" spans="1:12" s="37" customFormat="1" hidden="1">
      <c r="A2405" s="32">
        <v>784</v>
      </c>
      <c r="B2405" s="33" t="s">
        <v>1587</v>
      </c>
      <c r="C2405" s="33">
        <v>60312756</v>
      </c>
      <c r="D2405" s="33" t="s">
        <v>1588</v>
      </c>
      <c r="E2405" s="33" t="s">
        <v>43</v>
      </c>
      <c r="F2405" s="33" t="s">
        <v>130</v>
      </c>
      <c r="G2405" s="33" t="s">
        <v>44</v>
      </c>
      <c r="H2405" s="34">
        <v>50000000</v>
      </c>
      <c r="I2405" s="34">
        <v>50000000</v>
      </c>
      <c r="J2405" s="35">
        <f>VLOOKUP(C2405,[1]Hoja1!$C$4:$E$2840,3,0)</f>
        <v>45237.382962962962</v>
      </c>
      <c r="K2405" s="36" t="s">
        <v>84</v>
      </c>
      <c r="L2405" s="16" t="e">
        <f>VLOOKUP(C2405,ACTAS!$D:$L,9,FALSE)</f>
        <v>#N/A</v>
      </c>
    </row>
    <row r="2406" spans="1:12" s="37" customFormat="1" ht="24" hidden="1">
      <c r="A2406" s="32">
        <v>785</v>
      </c>
      <c r="B2406" s="33" t="s">
        <v>1589</v>
      </c>
      <c r="C2406" s="33">
        <v>11227568</v>
      </c>
      <c r="D2406" s="33" t="s">
        <v>1590</v>
      </c>
      <c r="E2406" s="33" t="s">
        <v>43</v>
      </c>
      <c r="F2406" s="33" t="s">
        <v>59</v>
      </c>
      <c r="G2406" s="33" t="s">
        <v>49</v>
      </c>
      <c r="H2406" s="34">
        <v>60000000</v>
      </c>
      <c r="I2406" s="34">
        <v>60000000</v>
      </c>
      <c r="J2406" s="35">
        <f>VLOOKUP(C2406,[1]Hoja1!$C$4:$E$2840,3,0)</f>
        <v>45237.383171296293</v>
      </c>
      <c r="K2406" s="36" t="s">
        <v>54</v>
      </c>
      <c r="L2406" s="16" t="e">
        <f>VLOOKUP(C2406,ACTAS!$D:$L,9,FALSE)</f>
        <v>#N/A</v>
      </c>
    </row>
    <row r="2407" spans="1:12" s="37" customFormat="1" hidden="1">
      <c r="A2407" s="32">
        <v>786</v>
      </c>
      <c r="B2407" s="33" t="s">
        <v>1591</v>
      </c>
      <c r="C2407" s="33">
        <v>79471806</v>
      </c>
      <c r="D2407" s="33" t="s">
        <v>1226</v>
      </c>
      <c r="E2407" s="33" t="s">
        <v>43</v>
      </c>
      <c r="F2407" s="33" t="s">
        <v>59</v>
      </c>
      <c r="G2407" s="33" t="s">
        <v>44</v>
      </c>
      <c r="H2407" s="34">
        <v>105000000</v>
      </c>
      <c r="I2407" s="34">
        <v>0</v>
      </c>
      <c r="J2407" s="35">
        <f>VLOOKUP(C2407,[1]Hoja1!$C$4:$E$2840,3,0)</f>
        <v>45222.382708333331</v>
      </c>
      <c r="K2407" s="36" t="s">
        <v>45</v>
      </c>
      <c r="L2407" s="16" t="e">
        <f>VLOOKUP(C2407,ACTAS!$D:$L,9,FALSE)</f>
        <v>#N/A</v>
      </c>
    </row>
    <row r="2408" spans="1:12" s="37" customFormat="1" hidden="1">
      <c r="A2408" s="32">
        <v>787</v>
      </c>
      <c r="B2408" s="33" t="s">
        <v>1592</v>
      </c>
      <c r="C2408" s="33">
        <v>74083123</v>
      </c>
      <c r="D2408" s="33" t="s">
        <v>800</v>
      </c>
      <c r="E2408" s="33" t="s">
        <v>43</v>
      </c>
      <c r="F2408" s="33" t="s">
        <v>59</v>
      </c>
      <c r="G2408" s="33" t="s">
        <v>44</v>
      </c>
      <c r="H2408" s="34">
        <v>80000000</v>
      </c>
      <c r="I2408" s="34">
        <v>80000000</v>
      </c>
      <c r="J2408" s="35">
        <f>VLOOKUP(C2408,[1]Hoja1!$C$4:$E$2840,3,0)</f>
        <v>45078.362812500003</v>
      </c>
      <c r="K2408" s="36" t="s">
        <v>45</v>
      </c>
      <c r="L2408" s="16" t="e">
        <f>VLOOKUP(C2408,ACTAS!$D:$L,9,FALSE)</f>
        <v>#N/A</v>
      </c>
    </row>
    <row r="2409" spans="1:12" s="37" customFormat="1" hidden="1">
      <c r="A2409" s="32">
        <v>788</v>
      </c>
      <c r="B2409" s="33" t="s">
        <v>1593</v>
      </c>
      <c r="C2409" s="33">
        <v>79711086</v>
      </c>
      <c r="D2409" s="33" t="s">
        <v>1594</v>
      </c>
      <c r="E2409" s="33" t="s">
        <v>43</v>
      </c>
      <c r="F2409" s="33" t="s">
        <v>38</v>
      </c>
      <c r="G2409" s="33" t="s">
        <v>44</v>
      </c>
      <c r="H2409" s="34">
        <v>28000000</v>
      </c>
      <c r="I2409" s="34">
        <v>0</v>
      </c>
      <c r="J2409" s="35">
        <f>VLOOKUP(C2409,[1]Hoja1!$C$4:$E$2840,3,0)</f>
        <v>45237.384872685187</v>
      </c>
      <c r="K2409" s="36" t="s">
        <v>45</v>
      </c>
      <c r="L2409" s="16" t="e">
        <f>VLOOKUP(C2409,ACTAS!$D:$L,9,FALSE)</f>
        <v>#N/A</v>
      </c>
    </row>
    <row r="2410" spans="1:12" s="37" customFormat="1" hidden="1">
      <c r="A2410" s="32">
        <v>789</v>
      </c>
      <c r="B2410" s="33" t="s">
        <v>1595</v>
      </c>
      <c r="C2410" s="33">
        <v>79966841</v>
      </c>
      <c r="D2410" s="33" t="s">
        <v>1375</v>
      </c>
      <c r="E2410" s="33" t="s">
        <v>43</v>
      </c>
      <c r="F2410" s="33" t="s">
        <v>38</v>
      </c>
      <c r="G2410" s="33" t="s">
        <v>44</v>
      </c>
      <c r="H2410" s="34">
        <v>100000000</v>
      </c>
      <c r="I2410" s="34">
        <v>0</v>
      </c>
      <c r="J2410" s="35">
        <f>VLOOKUP(C2410,[1]Hoja1!$C$4:$E$2840,3,0)</f>
        <v>45222.411504629628</v>
      </c>
      <c r="K2410" s="36" t="s">
        <v>45</v>
      </c>
      <c r="L2410" s="16" t="e">
        <f>VLOOKUP(C2410,ACTAS!$D:$L,9,FALSE)</f>
        <v>#N/A</v>
      </c>
    </row>
    <row r="2411" spans="1:12" s="37" customFormat="1" ht="24" hidden="1">
      <c r="A2411" s="32">
        <v>790</v>
      </c>
      <c r="B2411" s="33" t="s">
        <v>1596</v>
      </c>
      <c r="C2411" s="33">
        <v>82393198</v>
      </c>
      <c r="D2411" s="33" t="s">
        <v>1597</v>
      </c>
      <c r="E2411" s="33" t="s">
        <v>43</v>
      </c>
      <c r="F2411" s="33" t="s">
        <v>38</v>
      </c>
      <c r="G2411" s="33" t="s">
        <v>49</v>
      </c>
      <c r="H2411" s="34">
        <v>40000000</v>
      </c>
      <c r="I2411" s="34">
        <v>40000000</v>
      </c>
      <c r="J2411" s="35">
        <f>VLOOKUP(C2411,[1]Hoja1!$C$4:$E$2840,3,0)</f>
        <v>45237.385520833333</v>
      </c>
      <c r="K2411" s="36" t="s">
        <v>54</v>
      </c>
      <c r="L2411" s="16" t="e">
        <f>VLOOKUP(C2411,ACTAS!$D:$L,9,FALSE)</f>
        <v>#N/A</v>
      </c>
    </row>
    <row r="2412" spans="1:12" s="37" customFormat="1" hidden="1">
      <c r="A2412" s="32">
        <v>791</v>
      </c>
      <c r="B2412" s="33" t="s">
        <v>1598</v>
      </c>
      <c r="C2412" s="33">
        <v>1101320941</v>
      </c>
      <c r="D2412" s="33" t="s">
        <v>211</v>
      </c>
      <c r="E2412" s="33" t="s">
        <v>43</v>
      </c>
      <c r="F2412" s="33" t="s">
        <v>59</v>
      </c>
      <c r="G2412" s="33" t="s">
        <v>44</v>
      </c>
      <c r="H2412" s="34">
        <v>63000000</v>
      </c>
      <c r="I2412" s="34">
        <v>63000000</v>
      </c>
      <c r="J2412" s="35">
        <f>VLOOKUP(C2412,[1]Hoja1!$C$4:$E$2840,3,0)</f>
        <v>44986.673993055556</v>
      </c>
      <c r="K2412" s="36" t="s">
        <v>54</v>
      </c>
      <c r="L2412" s="16" t="str">
        <f>VLOOKUP(C2412,ACTAS!$D:$L,9,FALSE)</f>
        <v>ACTA 4 ABRIL 2024</v>
      </c>
    </row>
    <row r="2413" spans="1:12" s="37" customFormat="1" hidden="1">
      <c r="A2413" s="32">
        <v>792</v>
      </c>
      <c r="B2413" s="33" t="s">
        <v>1599</v>
      </c>
      <c r="C2413" s="33">
        <v>13839446</v>
      </c>
      <c r="D2413" s="33" t="s">
        <v>1600</v>
      </c>
      <c r="E2413" s="33" t="s">
        <v>43</v>
      </c>
      <c r="F2413" s="33" t="s">
        <v>52</v>
      </c>
      <c r="G2413" s="33" t="s">
        <v>44</v>
      </c>
      <c r="H2413" s="34">
        <v>150000000</v>
      </c>
      <c r="I2413" s="34">
        <v>43000000</v>
      </c>
      <c r="J2413" s="35">
        <f>VLOOKUP(C2413,[1]Hoja1!$C$4:$E$2840,3,0)</f>
        <v>45237.386921296296</v>
      </c>
      <c r="K2413" s="36" t="s">
        <v>45</v>
      </c>
      <c r="L2413" s="16" t="e">
        <f>VLOOKUP(C2413,ACTAS!$D:$L,9,FALSE)</f>
        <v>#N/A</v>
      </c>
    </row>
    <row r="2414" spans="1:12" s="37" customFormat="1" hidden="1">
      <c r="A2414" s="32">
        <v>793</v>
      </c>
      <c r="B2414" s="33" t="s">
        <v>1601</v>
      </c>
      <c r="C2414" s="33">
        <v>76296401</v>
      </c>
      <c r="D2414" s="33" t="s">
        <v>1602</v>
      </c>
      <c r="E2414" s="33" t="s">
        <v>43</v>
      </c>
      <c r="F2414" s="33" t="s">
        <v>52</v>
      </c>
      <c r="G2414" s="33" t="s">
        <v>44</v>
      </c>
      <c r="H2414" s="34">
        <v>20000000</v>
      </c>
      <c r="I2414" s="34">
        <v>20000000</v>
      </c>
      <c r="J2414" s="35">
        <f>VLOOKUP(C2414,[1]Hoja1!$C$4:$E$2840,3,0)</f>
        <v>45237.387048611112</v>
      </c>
      <c r="K2414" s="36" t="s">
        <v>45</v>
      </c>
      <c r="L2414" s="16" t="e">
        <f>VLOOKUP(C2414,ACTAS!$D:$L,9,FALSE)</f>
        <v>#N/A</v>
      </c>
    </row>
    <row r="2415" spans="1:12" s="37" customFormat="1" hidden="1">
      <c r="A2415" s="32">
        <v>794</v>
      </c>
      <c r="B2415" s="33" t="s">
        <v>1603</v>
      </c>
      <c r="C2415" s="33">
        <v>79342691</v>
      </c>
      <c r="D2415" s="33" t="s">
        <v>664</v>
      </c>
      <c r="E2415" s="33" t="s">
        <v>43</v>
      </c>
      <c r="F2415" s="33" t="s">
        <v>52</v>
      </c>
      <c r="G2415" s="33" t="s">
        <v>44</v>
      </c>
      <c r="H2415" s="34">
        <v>121003801</v>
      </c>
      <c r="I2415" s="34">
        <v>0</v>
      </c>
      <c r="J2415" s="35">
        <f>VLOOKUP(C2415,[1]Hoja1!$C$4:$E$2840,3,0)</f>
        <v>45078.348321759258</v>
      </c>
      <c r="K2415" s="36" t="s">
        <v>45</v>
      </c>
      <c r="L2415" s="16" t="e">
        <f>VLOOKUP(C2415,ACTAS!$D:$L,9,FALSE)</f>
        <v>#N/A</v>
      </c>
    </row>
    <row r="2416" spans="1:12" s="37" customFormat="1" hidden="1">
      <c r="A2416" s="32">
        <v>795</v>
      </c>
      <c r="B2416" s="33" t="s">
        <v>1604</v>
      </c>
      <c r="C2416" s="33">
        <v>91016551</v>
      </c>
      <c r="D2416" s="33" t="s">
        <v>1605</v>
      </c>
      <c r="E2416" s="33" t="s">
        <v>43</v>
      </c>
      <c r="F2416" s="33" t="s">
        <v>59</v>
      </c>
      <c r="G2416" s="33" t="s">
        <v>44</v>
      </c>
      <c r="H2416" s="34">
        <v>60000000</v>
      </c>
      <c r="I2416" s="34">
        <v>0</v>
      </c>
      <c r="J2416" s="35">
        <f>VLOOKUP(C2416,[1]Hoja1!$C$4:$E$2840,3,0)</f>
        <v>45237.387858796297</v>
      </c>
      <c r="K2416" s="36" t="s">
        <v>54</v>
      </c>
      <c r="L2416" s="16" t="e">
        <f>VLOOKUP(C2416,ACTAS!$D:$L,9,FALSE)</f>
        <v>#N/A</v>
      </c>
    </row>
    <row r="2417" spans="1:12" s="37" customFormat="1" hidden="1">
      <c r="A2417" s="32">
        <v>796</v>
      </c>
      <c r="B2417" s="33" t="s">
        <v>1606</v>
      </c>
      <c r="C2417" s="33">
        <v>7718016</v>
      </c>
      <c r="D2417" s="33" t="s">
        <v>1607</v>
      </c>
      <c r="E2417" s="33" t="s">
        <v>43</v>
      </c>
      <c r="F2417" s="33" t="s">
        <v>59</v>
      </c>
      <c r="G2417" s="33" t="s">
        <v>44</v>
      </c>
      <c r="H2417" s="34">
        <v>150000000</v>
      </c>
      <c r="I2417" s="34">
        <v>0</v>
      </c>
      <c r="J2417" s="35">
        <f>VLOOKUP(C2417,[1]Hoja1!$C$4:$E$2840,3,0)</f>
        <v>45237.388032407405</v>
      </c>
      <c r="K2417" s="36" t="s">
        <v>54</v>
      </c>
      <c r="L2417" s="16" t="str">
        <f>VLOOKUP(C2417,ACTAS!$D:$L,9,FALSE)</f>
        <v>ACTA 3 MARZO 2024</v>
      </c>
    </row>
    <row r="2418" spans="1:12" s="37" customFormat="1" hidden="1">
      <c r="A2418" s="32">
        <v>797</v>
      </c>
      <c r="B2418" s="33" t="s">
        <v>1608</v>
      </c>
      <c r="C2418" s="33">
        <v>79515324</v>
      </c>
      <c r="D2418" s="33" t="s">
        <v>1243</v>
      </c>
      <c r="E2418" s="33" t="s">
        <v>43</v>
      </c>
      <c r="F2418" s="33" t="s">
        <v>59</v>
      </c>
      <c r="G2418" s="33" t="s">
        <v>44</v>
      </c>
      <c r="H2418" s="34">
        <v>80000000</v>
      </c>
      <c r="I2418" s="34">
        <v>0</v>
      </c>
      <c r="J2418" s="35">
        <f>VLOOKUP(C2418,[1]Hoja1!$C$4:$E$2840,3,0)</f>
        <v>45222.388599537036</v>
      </c>
      <c r="K2418" s="36" t="s">
        <v>45</v>
      </c>
      <c r="L2418" s="16" t="e">
        <f>VLOOKUP(C2418,ACTAS!$D:$L,9,FALSE)</f>
        <v>#N/A</v>
      </c>
    </row>
    <row r="2419" spans="1:12" s="37" customFormat="1" hidden="1">
      <c r="A2419" s="32">
        <v>798</v>
      </c>
      <c r="B2419" s="33" t="s">
        <v>1609</v>
      </c>
      <c r="C2419" s="33">
        <v>98389106</v>
      </c>
      <c r="D2419" s="33" t="s">
        <v>1610</v>
      </c>
      <c r="E2419" s="33" t="s">
        <v>43</v>
      </c>
      <c r="F2419" s="33" t="s">
        <v>59</v>
      </c>
      <c r="G2419" s="33" t="s">
        <v>44</v>
      </c>
      <c r="H2419" s="34">
        <v>70000000</v>
      </c>
      <c r="I2419" s="34">
        <v>0</v>
      </c>
      <c r="J2419" s="35">
        <f>VLOOKUP(C2419,[1]Hoja1!$C$4:$E$2840,3,0)</f>
        <v>45237.388310185182</v>
      </c>
      <c r="K2419" s="36" t="s">
        <v>45</v>
      </c>
      <c r="L2419" s="16" t="e">
        <f>VLOOKUP(C2419,ACTAS!$D:$L,9,FALSE)</f>
        <v>#N/A</v>
      </c>
    </row>
    <row r="2420" spans="1:12" s="37" customFormat="1" ht="24" hidden="1">
      <c r="A2420" s="32">
        <v>799</v>
      </c>
      <c r="B2420" s="33" t="s">
        <v>1611</v>
      </c>
      <c r="C2420" s="33">
        <v>74130338</v>
      </c>
      <c r="D2420" s="33" t="s">
        <v>1324</v>
      </c>
      <c r="E2420" s="33" t="s">
        <v>43</v>
      </c>
      <c r="F2420" s="33" t="s">
        <v>48</v>
      </c>
      <c r="G2420" s="33" t="s">
        <v>49</v>
      </c>
      <c r="H2420" s="34">
        <v>45000000</v>
      </c>
      <c r="I2420" s="34">
        <v>0</v>
      </c>
      <c r="J2420" s="35">
        <f>VLOOKUP(C2420,[1]Hoja1!$C$4:$E$2840,3,0)</f>
        <v>45222.404317129629</v>
      </c>
      <c r="K2420" s="36" t="s">
        <v>54</v>
      </c>
      <c r="L2420" s="16" t="e">
        <f>VLOOKUP(C2420,ACTAS!$D:$L,9,FALSE)</f>
        <v>#N/A</v>
      </c>
    </row>
    <row r="2421" spans="1:12" s="37" customFormat="1" ht="24" hidden="1">
      <c r="A2421" s="32">
        <v>800</v>
      </c>
      <c r="B2421" s="33" t="s">
        <v>1612</v>
      </c>
      <c r="C2421" s="33">
        <v>24047911</v>
      </c>
      <c r="D2421" s="33" t="s">
        <v>1613</v>
      </c>
      <c r="E2421" s="33" t="s">
        <v>43</v>
      </c>
      <c r="F2421" s="33" t="s">
        <v>48</v>
      </c>
      <c r="G2421" s="33" t="s">
        <v>44</v>
      </c>
      <c r="H2421" s="34">
        <v>65000000</v>
      </c>
      <c r="I2421" s="34">
        <v>0</v>
      </c>
      <c r="J2421" s="35">
        <f>VLOOKUP(C2421,[1]Hoja1!$C$4:$E$2840,3,0)</f>
        <v>45237.38894675926</v>
      </c>
      <c r="K2421" s="36" t="s">
        <v>45</v>
      </c>
      <c r="L2421" s="16">
        <f>VLOOKUP(C2421,ACTAS!$D:$L,9,FALSE)</f>
        <v>16</v>
      </c>
    </row>
    <row r="2422" spans="1:12" s="37" customFormat="1" ht="24" hidden="1">
      <c r="A2422" s="32">
        <v>801</v>
      </c>
      <c r="B2422" s="33" t="s">
        <v>1614</v>
      </c>
      <c r="C2422" s="33">
        <v>71532408</v>
      </c>
      <c r="D2422" s="33" t="s">
        <v>1615</v>
      </c>
      <c r="E2422" s="33" t="s">
        <v>43</v>
      </c>
      <c r="F2422" s="33" t="s">
        <v>59</v>
      </c>
      <c r="G2422" s="33" t="s">
        <v>39</v>
      </c>
      <c r="H2422" s="34">
        <v>130000000</v>
      </c>
      <c r="I2422" s="34">
        <v>0</v>
      </c>
      <c r="J2422" s="35">
        <f>VLOOKUP(C2422,[1]Hoja1!$C$4:$E$2840,3,0)</f>
        <v>45078.384733796294</v>
      </c>
      <c r="K2422" s="36" t="s">
        <v>54</v>
      </c>
      <c r="L2422" s="16">
        <f>VLOOKUP(C2422,ACTAS!$D:$L,9,FALSE)</f>
        <v>9</v>
      </c>
    </row>
    <row r="2423" spans="1:12" s="37" customFormat="1" ht="24" hidden="1">
      <c r="A2423" s="32">
        <v>802</v>
      </c>
      <c r="B2423" s="33" t="s">
        <v>1616</v>
      </c>
      <c r="C2423" s="33">
        <v>16071220</v>
      </c>
      <c r="D2423" s="33" t="s">
        <v>1617</v>
      </c>
      <c r="E2423" s="33" t="s">
        <v>43</v>
      </c>
      <c r="F2423" s="33" t="s">
        <v>38</v>
      </c>
      <c r="G2423" s="33" t="s">
        <v>49</v>
      </c>
      <c r="H2423" s="34">
        <v>47000000</v>
      </c>
      <c r="I2423" s="34">
        <v>0</v>
      </c>
      <c r="J2423" s="35">
        <f>VLOOKUP(C2423,[1]Hoja1!$C$4:$E$2840,3,0)</f>
        <v>45237.389074074075</v>
      </c>
      <c r="K2423" s="36" t="s">
        <v>54</v>
      </c>
      <c r="L2423" s="16" t="e">
        <f>VLOOKUP(C2423,ACTAS!$D:$L,9,FALSE)</f>
        <v>#N/A</v>
      </c>
    </row>
    <row r="2424" spans="1:12" s="37" customFormat="1" hidden="1">
      <c r="A2424" s="32">
        <v>803</v>
      </c>
      <c r="B2424" s="33" t="s">
        <v>1618</v>
      </c>
      <c r="C2424" s="33">
        <v>4059082</v>
      </c>
      <c r="D2424" s="33" t="s">
        <v>1619</v>
      </c>
      <c r="E2424" s="33" t="s">
        <v>43</v>
      </c>
      <c r="F2424" s="33" t="s">
        <v>52</v>
      </c>
      <c r="G2424" s="33" t="s">
        <v>44</v>
      </c>
      <c r="H2424" s="34">
        <v>70000000</v>
      </c>
      <c r="I2424" s="34">
        <v>0</v>
      </c>
      <c r="J2424" s="35">
        <f>VLOOKUP(C2424,[1]Hoja1!$C$4:$E$2840,3,0)</f>
        <v>45237.389189814814</v>
      </c>
      <c r="K2424" s="36" t="s">
        <v>45</v>
      </c>
      <c r="L2424" s="16">
        <f>VLOOKUP(C2424,ACTAS!$D:$L,9,FALSE)</f>
        <v>16</v>
      </c>
    </row>
    <row r="2425" spans="1:12" s="37" customFormat="1" hidden="1">
      <c r="A2425" s="32">
        <v>804</v>
      </c>
      <c r="B2425" s="33" t="s">
        <v>1620</v>
      </c>
      <c r="C2425" s="33">
        <v>5858365</v>
      </c>
      <c r="D2425" s="33" t="s">
        <v>1621</v>
      </c>
      <c r="E2425" s="33" t="s">
        <v>43</v>
      </c>
      <c r="F2425" s="33" t="s">
        <v>38</v>
      </c>
      <c r="G2425" s="33" t="s">
        <v>44</v>
      </c>
      <c r="H2425" s="34">
        <v>21000000</v>
      </c>
      <c r="I2425" s="34">
        <v>0</v>
      </c>
      <c r="J2425" s="35">
        <f>VLOOKUP(C2425,[1]Hoja1!$C$4:$E$2840,3,0)</f>
        <v>45237.389201388891</v>
      </c>
      <c r="K2425" s="36" t="s">
        <v>54</v>
      </c>
      <c r="L2425" s="16" t="e">
        <f>VLOOKUP(C2425,ACTAS!$D:$L,9,FALSE)</f>
        <v>#N/A</v>
      </c>
    </row>
    <row r="2426" spans="1:12" s="37" customFormat="1" hidden="1">
      <c r="A2426" s="32">
        <v>805</v>
      </c>
      <c r="B2426" s="33" t="s">
        <v>1622</v>
      </c>
      <c r="C2426" s="33">
        <v>80020770</v>
      </c>
      <c r="D2426" s="33" t="s">
        <v>1623</v>
      </c>
      <c r="E2426" s="33" t="s">
        <v>43</v>
      </c>
      <c r="F2426" s="33" t="s">
        <v>59</v>
      </c>
      <c r="G2426" s="33" t="s">
        <v>44</v>
      </c>
      <c r="H2426" s="34">
        <v>150000000</v>
      </c>
      <c r="I2426" s="34">
        <v>0</v>
      </c>
      <c r="J2426" s="35">
        <f>VLOOKUP(C2426,[1]Hoja1!$C$4:$E$2840,3,0)</f>
        <v>45237.38921296296</v>
      </c>
      <c r="K2426" s="36" t="s">
        <v>45</v>
      </c>
      <c r="L2426" s="16" t="e">
        <f>VLOOKUP(C2426,ACTAS!$D:$L,9,FALSE)</f>
        <v>#N/A</v>
      </c>
    </row>
    <row r="2427" spans="1:12" s="37" customFormat="1" ht="24" hidden="1">
      <c r="A2427" s="32">
        <v>806</v>
      </c>
      <c r="B2427" s="33" t="s">
        <v>1624</v>
      </c>
      <c r="C2427" s="33">
        <v>24023358</v>
      </c>
      <c r="D2427" s="33" t="s">
        <v>543</v>
      </c>
      <c r="E2427" s="33" t="s">
        <v>43</v>
      </c>
      <c r="F2427" s="33" t="s">
        <v>59</v>
      </c>
      <c r="G2427" s="33" t="s">
        <v>39</v>
      </c>
      <c r="H2427" s="34">
        <v>40000000</v>
      </c>
      <c r="I2427" s="34">
        <v>0</v>
      </c>
      <c r="J2427" s="35">
        <f>VLOOKUP(C2427,[1]Hoja1!$C$4:$E$2840,3,0)</f>
        <v>45222.447384259256</v>
      </c>
      <c r="K2427" s="36" t="s">
        <v>40</v>
      </c>
      <c r="L2427" s="16">
        <f>VLOOKUP(C2427,ACTAS!$D:$L,9,FALSE)</f>
        <v>14</v>
      </c>
    </row>
    <row r="2428" spans="1:12" s="37" customFormat="1" hidden="1">
      <c r="A2428" s="32">
        <v>807</v>
      </c>
      <c r="B2428" s="33" t="s">
        <v>1625</v>
      </c>
      <c r="C2428" s="33">
        <v>52622850</v>
      </c>
      <c r="D2428" s="33" t="s">
        <v>1342</v>
      </c>
      <c r="E2428" s="33" t="s">
        <v>43</v>
      </c>
      <c r="F2428" s="33" t="s">
        <v>59</v>
      </c>
      <c r="G2428" s="33" t="s">
        <v>44</v>
      </c>
      <c r="H2428" s="34">
        <v>80000000</v>
      </c>
      <c r="I2428" s="34">
        <v>0</v>
      </c>
      <c r="J2428" s="35">
        <f>VLOOKUP(C2428,[1]Hoja1!$C$4:$E$2840,3,0)</f>
        <v>45222.407384259262</v>
      </c>
      <c r="K2428" s="36" t="s">
        <v>45</v>
      </c>
      <c r="L2428" s="16">
        <f>VLOOKUP(C2428,ACTAS!$D:$L,9,FALSE)</f>
        <v>15</v>
      </c>
    </row>
    <row r="2429" spans="1:12" s="37" customFormat="1" hidden="1">
      <c r="A2429" s="32">
        <v>808</v>
      </c>
      <c r="B2429" s="33" t="s">
        <v>1626</v>
      </c>
      <c r="C2429" s="33">
        <v>5772143</v>
      </c>
      <c r="D2429" s="33" t="s">
        <v>1627</v>
      </c>
      <c r="E2429" s="33" t="s">
        <v>43</v>
      </c>
      <c r="F2429" s="33" t="s">
        <v>59</v>
      </c>
      <c r="G2429" s="33" t="s">
        <v>44</v>
      </c>
      <c r="H2429" s="34">
        <v>85000000</v>
      </c>
      <c r="I2429" s="34">
        <v>0</v>
      </c>
      <c r="J2429" s="35">
        <f>VLOOKUP(C2429,[1]Hoja1!$C$4:$E$2840,3,0)</f>
        <v>45237.389317129629</v>
      </c>
      <c r="K2429" s="36" t="s">
        <v>45</v>
      </c>
      <c r="L2429" s="16" t="e">
        <f>VLOOKUP(C2429,ACTAS!$D:$L,9,FALSE)</f>
        <v>#N/A</v>
      </c>
    </row>
    <row r="2430" spans="1:12" s="37" customFormat="1" ht="24" hidden="1">
      <c r="A2430" s="32">
        <v>809</v>
      </c>
      <c r="B2430" s="33" t="s">
        <v>1628</v>
      </c>
      <c r="C2430" s="33">
        <v>80727028</v>
      </c>
      <c r="D2430" s="33" t="s">
        <v>1629</v>
      </c>
      <c r="E2430" s="33" t="s">
        <v>43</v>
      </c>
      <c r="F2430" s="33" t="s">
        <v>59</v>
      </c>
      <c r="G2430" s="33" t="s">
        <v>49</v>
      </c>
      <c r="H2430" s="34">
        <v>15000000</v>
      </c>
      <c r="I2430" s="34">
        <v>0</v>
      </c>
      <c r="J2430" s="35">
        <f>VLOOKUP(C2430,[1]Hoja1!$C$4:$E$2840,3,0)</f>
        <v>45237.389351851853</v>
      </c>
      <c r="K2430" s="36" t="s">
        <v>54</v>
      </c>
      <c r="L2430" s="16" t="str">
        <f>VLOOKUP(C2430,ACTAS!$D:$L,9,FALSE)</f>
        <v>ACTA 4 ABRIL 2024</v>
      </c>
    </row>
    <row r="2431" spans="1:12" s="37" customFormat="1" hidden="1">
      <c r="A2431" s="32">
        <v>810</v>
      </c>
      <c r="B2431" s="33" t="s">
        <v>1630</v>
      </c>
      <c r="C2431" s="33">
        <v>52390173</v>
      </c>
      <c r="D2431" s="33" t="s">
        <v>1631</v>
      </c>
      <c r="E2431" s="33" t="s">
        <v>43</v>
      </c>
      <c r="F2431" s="33" t="s">
        <v>48</v>
      </c>
      <c r="G2431" s="33" t="s">
        <v>44</v>
      </c>
      <c r="H2431" s="34">
        <v>95000000</v>
      </c>
      <c r="I2431" s="34">
        <v>0</v>
      </c>
      <c r="J2431" s="35">
        <f>VLOOKUP(C2431,[1]Hoja1!$C$4:$E$2840,3,0)</f>
        <v>45237.389456018522</v>
      </c>
      <c r="K2431" s="36" t="s">
        <v>45</v>
      </c>
      <c r="L2431" s="16" t="e">
        <f>VLOOKUP(C2431,ACTAS!$D:$L,9,FALSE)</f>
        <v>#N/A</v>
      </c>
    </row>
    <row r="2432" spans="1:12" s="37" customFormat="1" hidden="1">
      <c r="A2432" s="32">
        <v>811</v>
      </c>
      <c r="B2432" s="33" t="s">
        <v>1632</v>
      </c>
      <c r="C2432" s="33">
        <v>1073558412</v>
      </c>
      <c r="D2432" s="33" t="s">
        <v>1633</v>
      </c>
      <c r="E2432" s="33" t="s">
        <v>43</v>
      </c>
      <c r="F2432" s="33" t="s">
        <v>48</v>
      </c>
      <c r="G2432" s="33" t="s">
        <v>44</v>
      </c>
      <c r="H2432" s="34">
        <v>50000000</v>
      </c>
      <c r="I2432" s="34">
        <v>0</v>
      </c>
      <c r="J2432" s="35">
        <f>VLOOKUP(C2432,[1]Hoja1!$C$4:$E$2840,3,0)</f>
        <v>45237.389456018522</v>
      </c>
      <c r="K2432" s="36" t="s">
        <v>54</v>
      </c>
      <c r="L2432" s="16" t="str">
        <f>VLOOKUP(C2432,ACTAS!$D:$L,9,FALSE)</f>
        <v>ACTA 3 MARZO 2024</v>
      </c>
    </row>
    <row r="2433" spans="1:12" s="37" customFormat="1" hidden="1">
      <c r="A2433" s="32">
        <v>812</v>
      </c>
      <c r="B2433" s="33" t="s">
        <v>1634</v>
      </c>
      <c r="C2433" s="33">
        <v>60359490</v>
      </c>
      <c r="D2433" s="33" t="s">
        <v>1635</v>
      </c>
      <c r="E2433" s="33" t="s">
        <v>43</v>
      </c>
      <c r="F2433" s="33" t="s">
        <v>52</v>
      </c>
      <c r="G2433" s="33" t="s">
        <v>44</v>
      </c>
      <c r="H2433" s="34">
        <v>100000000</v>
      </c>
      <c r="I2433" s="34">
        <v>0</v>
      </c>
      <c r="J2433" s="35">
        <f>VLOOKUP(C2433,[1]Hoja1!$C$4:$E$2840,3,0)</f>
        <v>45237.389479166668</v>
      </c>
      <c r="K2433" s="36" t="s">
        <v>45</v>
      </c>
      <c r="L2433" s="16" t="e">
        <f>VLOOKUP(C2433,ACTAS!$D:$L,9,FALSE)</f>
        <v>#N/A</v>
      </c>
    </row>
    <row r="2434" spans="1:12" s="37" customFormat="1" hidden="1">
      <c r="A2434" s="32">
        <v>813</v>
      </c>
      <c r="B2434" s="33" t="s">
        <v>1636</v>
      </c>
      <c r="C2434" s="33">
        <v>52174353</v>
      </c>
      <c r="D2434" s="33" t="s">
        <v>1637</v>
      </c>
      <c r="E2434" s="33" t="s">
        <v>43</v>
      </c>
      <c r="F2434" s="33" t="s">
        <v>38</v>
      </c>
      <c r="G2434" s="33" t="s">
        <v>44</v>
      </c>
      <c r="H2434" s="34">
        <v>20000000</v>
      </c>
      <c r="I2434" s="34">
        <v>0</v>
      </c>
      <c r="J2434" s="35">
        <f>VLOOKUP(C2434,[1]Hoja1!$C$4:$E$2840,3,0)</f>
        <v>45237.389525462961</v>
      </c>
      <c r="K2434" s="36" t="s">
        <v>45</v>
      </c>
      <c r="L2434" s="16" t="e">
        <f>VLOOKUP(C2434,ACTAS!$D:$L,9,FALSE)</f>
        <v>#N/A</v>
      </c>
    </row>
    <row r="2435" spans="1:12" s="37" customFormat="1" hidden="1">
      <c r="A2435" s="32">
        <v>814</v>
      </c>
      <c r="B2435" s="33" t="s">
        <v>1638</v>
      </c>
      <c r="C2435" s="33">
        <v>1121850336</v>
      </c>
      <c r="D2435" s="33" t="s">
        <v>1441</v>
      </c>
      <c r="E2435" s="33" t="s">
        <v>43</v>
      </c>
      <c r="F2435" s="33" t="s">
        <v>62</v>
      </c>
      <c r="G2435" s="33" t="s">
        <v>44</v>
      </c>
      <c r="H2435" s="34">
        <v>90000000</v>
      </c>
      <c r="I2435" s="34">
        <v>0</v>
      </c>
      <c r="J2435" s="35">
        <f>VLOOKUP(C2435,[1]Hoja1!$C$4:$E$2840,3,0)</f>
        <v>45222.430509259262</v>
      </c>
      <c r="K2435" s="36" t="s">
        <v>54</v>
      </c>
      <c r="L2435" s="16">
        <f>VLOOKUP(C2435,ACTAS!$D:$L,9,FALSE)</f>
        <v>15</v>
      </c>
    </row>
    <row r="2436" spans="1:12" s="37" customFormat="1" hidden="1">
      <c r="A2436" s="32">
        <v>815</v>
      </c>
      <c r="B2436" s="33" t="s">
        <v>1639</v>
      </c>
      <c r="C2436" s="33">
        <v>79752268</v>
      </c>
      <c r="D2436" s="33" t="s">
        <v>804</v>
      </c>
      <c r="E2436" s="33" t="s">
        <v>43</v>
      </c>
      <c r="F2436" s="33" t="s">
        <v>59</v>
      </c>
      <c r="G2436" s="33" t="s">
        <v>44</v>
      </c>
      <c r="H2436" s="34">
        <v>150000000</v>
      </c>
      <c r="I2436" s="34">
        <v>0</v>
      </c>
      <c r="J2436" s="35">
        <f>VLOOKUP(C2436,[1]Hoja1!$C$4:$E$2840,3,0)</f>
        <v>45078.362858796296</v>
      </c>
      <c r="K2436" s="36" t="s">
        <v>45</v>
      </c>
      <c r="L2436" s="16">
        <f>VLOOKUP(C2436,ACTAS!$D:$L,9,FALSE)</f>
        <v>16</v>
      </c>
    </row>
    <row r="2437" spans="1:12" s="37" customFormat="1" hidden="1">
      <c r="A2437" s="32">
        <v>816</v>
      </c>
      <c r="B2437" s="33" t="s">
        <v>1640</v>
      </c>
      <c r="C2437" s="33">
        <v>14704086</v>
      </c>
      <c r="D2437" s="33" t="s">
        <v>1641</v>
      </c>
      <c r="E2437" s="33" t="s">
        <v>43</v>
      </c>
      <c r="F2437" s="33" t="s">
        <v>38</v>
      </c>
      <c r="G2437" s="33" t="s">
        <v>44</v>
      </c>
      <c r="H2437" s="34">
        <v>25000000</v>
      </c>
      <c r="I2437" s="34">
        <v>0</v>
      </c>
      <c r="J2437" s="35">
        <f>VLOOKUP(C2437,[1]Hoja1!$C$4:$E$2840,3,0)</f>
        <v>45237.389756944445</v>
      </c>
      <c r="K2437" s="36" t="s">
        <v>54</v>
      </c>
      <c r="L2437" s="16" t="str">
        <f>VLOOKUP(C2437,ACTAS!$D:$L,9,FALSE)</f>
        <v>ACTA 2 MARZO 2024</v>
      </c>
    </row>
    <row r="2438" spans="1:12" s="37" customFormat="1" hidden="1">
      <c r="A2438" s="32">
        <v>817</v>
      </c>
      <c r="B2438" s="33" t="s">
        <v>1642</v>
      </c>
      <c r="C2438" s="33">
        <v>80108991</v>
      </c>
      <c r="D2438" s="33" t="s">
        <v>1643</v>
      </c>
      <c r="E2438" s="33" t="s">
        <v>43</v>
      </c>
      <c r="F2438" s="33" t="s">
        <v>48</v>
      </c>
      <c r="G2438" s="33" t="s">
        <v>44</v>
      </c>
      <c r="H2438" s="34">
        <v>40000000</v>
      </c>
      <c r="I2438" s="34">
        <v>0</v>
      </c>
      <c r="J2438" s="35">
        <f>VLOOKUP(C2438,[1]Hoja1!$C$4:$E$2840,3,0)</f>
        <v>45237.389884259261</v>
      </c>
      <c r="K2438" s="36" t="s">
        <v>54</v>
      </c>
      <c r="L2438" s="16" t="e">
        <f>VLOOKUP(C2438,ACTAS!$D:$L,9,FALSE)</f>
        <v>#N/A</v>
      </c>
    </row>
    <row r="2439" spans="1:12" s="37" customFormat="1" hidden="1">
      <c r="A2439" s="32">
        <v>818</v>
      </c>
      <c r="B2439" s="33" t="s">
        <v>1644</v>
      </c>
      <c r="C2439" s="33">
        <v>1018419464</v>
      </c>
      <c r="D2439" s="33" t="s">
        <v>1645</v>
      </c>
      <c r="E2439" s="33" t="s">
        <v>43</v>
      </c>
      <c r="F2439" s="33" t="s">
        <v>48</v>
      </c>
      <c r="G2439" s="33" t="s">
        <v>44</v>
      </c>
      <c r="H2439" s="34">
        <v>20000000</v>
      </c>
      <c r="I2439" s="34">
        <v>0</v>
      </c>
      <c r="J2439" s="35">
        <f>VLOOKUP(C2439,[1]Hoja1!$C$4:$E$2840,3,0)</f>
        <v>45237.390185185184</v>
      </c>
      <c r="K2439" s="36" t="s">
        <v>54</v>
      </c>
      <c r="L2439" s="16">
        <f>VLOOKUP(C2439,ACTAS!$D:$L,9,FALSE)</f>
        <v>16</v>
      </c>
    </row>
    <row r="2440" spans="1:12" s="37" customFormat="1" hidden="1">
      <c r="A2440" s="32">
        <v>819</v>
      </c>
      <c r="B2440" s="33" t="s">
        <v>1646</v>
      </c>
      <c r="C2440" s="33">
        <v>1026152612</v>
      </c>
      <c r="D2440" s="33" t="s">
        <v>1647</v>
      </c>
      <c r="E2440" s="33" t="s">
        <v>43</v>
      </c>
      <c r="F2440" s="33" t="s">
        <v>38</v>
      </c>
      <c r="G2440" s="33" t="s">
        <v>44</v>
      </c>
      <c r="H2440" s="34">
        <v>50000000</v>
      </c>
      <c r="I2440" s="34">
        <v>0</v>
      </c>
      <c r="J2440" s="35">
        <f>VLOOKUP(C2440,[1]Hoja1!$C$4:$E$2840,3,0)</f>
        <v>45237.390300925923</v>
      </c>
      <c r="K2440" s="36" t="s">
        <v>54</v>
      </c>
      <c r="L2440" s="16" t="str">
        <f>VLOOKUP(C2440,ACTAS!$D:$L,9,FALSE)</f>
        <v>ACTA 1 FEBRERO 2024</v>
      </c>
    </row>
    <row r="2441" spans="1:12" s="37" customFormat="1" hidden="1">
      <c r="A2441" s="32">
        <v>820</v>
      </c>
      <c r="B2441" s="33" t="s">
        <v>1648</v>
      </c>
      <c r="C2441" s="33">
        <v>1070956303</v>
      </c>
      <c r="D2441" s="33" t="s">
        <v>1649</v>
      </c>
      <c r="E2441" s="33" t="s">
        <v>43</v>
      </c>
      <c r="F2441" s="33" t="s">
        <v>59</v>
      </c>
      <c r="G2441" s="33" t="s">
        <v>44</v>
      </c>
      <c r="H2441" s="34">
        <v>105000000</v>
      </c>
      <c r="I2441" s="34">
        <v>0</v>
      </c>
      <c r="J2441" s="35">
        <f>VLOOKUP(C2441,[1]Hoja1!$C$4:$E$2840,3,0)</f>
        <v>45237.390324074076</v>
      </c>
      <c r="K2441" s="36" t="s">
        <v>54</v>
      </c>
      <c r="L2441" s="16">
        <f>VLOOKUP(C2441,ACTAS!$D:$L,9,FALSE)</f>
        <v>14</v>
      </c>
    </row>
    <row r="2442" spans="1:12" s="37" customFormat="1" hidden="1">
      <c r="A2442" s="32">
        <v>821</v>
      </c>
      <c r="B2442" s="33" t="s">
        <v>1650</v>
      </c>
      <c r="C2442" s="33">
        <v>75106404</v>
      </c>
      <c r="D2442" s="33" t="s">
        <v>1251</v>
      </c>
      <c r="E2442" s="33" t="s">
        <v>43</v>
      </c>
      <c r="F2442" s="33" t="s">
        <v>59</v>
      </c>
      <c r="G2442" s="33" t="s">
        <v>44</v>
      </c>
      <c r="H2442" s="34">
        <v>85500000</v>
      </c>
      <c r="I2442" s="34">
        <v>0</v>
      </c>
      <c r="J2442" s="35">
        <f>VLOOKUP(C2442,[1]Hoja1!$C$4:$E$2840,3,0)</f>
        <v>45222.3906712963</v>
      </c>
      <c r="K2442" s="36" t="s">
        <v>54</v>
      </c>
      <c r="L2442" s="16">
        <f>VLOOKUP(C2442,ACTAS!$D:$L,9,FALSE)</f>
        <v>15</v>
      </c>
    </row>
    <row r="2443" spans="1:12" s="37" customFormat="1" hidden="1">
      <c r="A2443" s="32">
        <v>822</v>
      </c>
      <c r="B2443" s="33" t="s">
        <v>1651</v>
      </c>
      <c r="C2443" s="33">
        <v>43651779</v>
      </c>
      <c r="D2443" s="33" t="s">
        <v>1100</v>
      </c>
      <c r="E2443" s="33" t="s">
        <v>43</v>
      </c>
      <c r="F2443" s="33" t="s">
        <v>52</v>
      </c>
      <c r="G2443" s="33" t="s">
        <v>44</v>
      </c>
      <c r="H2443" s="34">
        <v>42000000</v>
      </c>
      <c r="I2443" s="34">
        <v>0</v>
      </c>
      <c r="J2443" s="35">
        <f>VLOOKUP(C2443,[1]Hoja1!$C$4:$E$2840,3,0)</f>
        <v>45078.415358796294</v>
      </c>
      <c r="K2443" s="36" t="s">
        <v>45</v>
      </c>
      <c r="L2443" s="16">
        <f>VLOOKUP(C2443,ACTAS!$D:$L,9,FALSE)</f>
        <v>16</v>
      </c>
    </row>
    <row r="2444" spans="1:12" s="37" customFormat="1" hidden="1">
      <c r="A2444" s="32">
        <v>823</v>
      </c>
      <c r="B2444" s="33" t="s">
        <v>1652</v>
      </c>
      <c r="C2444" s="33">
        <v>1053800968</v>
      </c>
      <c r="D2444" s="33" t="s">
        <v>72</v>
      </c>
      <c r="E2444" s="33" t="s">
        <v>43</v>
      </c>
      <c r="F2444" s="33" t="s">
        <v>73</v>
      </c>
      <c r="G2444" s="33" t="s">
        <v>44</v>
      </c>
      <c r="H2444" s="34">
        <v>20900000</v>
      </c>
      <c r="I2444" s="34">
        <v>0</v>
      </c>
      <c r="J2444" s="35">
        <f>VLOOKUP(C2444,[1]Hoja1!$C$4:$E$2840,3,0)</f>
        <v>44986.382361111115</v>
      </c>
      <c r="K2444" s="36" t="s">
        <v>54</v>
      </c>
      <c r="L2444" s="16" t="str">
        <f>VLOOKUP(C2444,ACTAS!$D:$L,9,FALSE)</f>
        <v>ACTA 3 MARZO 2024</v>
      </c>
    </row>
    <row r="2445" spans="1:12" s="37" customFormat="1" hidden="1">
      <c r="A2445" s="32">
        <v>824</v>
      </c>
      <c r="B2445" s="33" t="s">
        <v>1653</v>
      </c>
      <c r="C2445" s="33">
        <v>94512946</v>
      </c>
      <c r="D2445" s="33" t="s">
        <v>1654</v>
      </c>
      <c r="E2445" s="33" t="s">
        <v>43</v>
      </c>
      <c r="F2445" s="33" t="s">
        <v>38</v>
      </c>
      <c r="G2445" s="33" t="s">
        <v>44</v>
      </c>
      <c r="H2445" s="34">
        <v>90000000</v>
      </c>
      <c r="I2445" s="34">
        <v>0</v>
      </c>
      <c r="J2445" s="35">
        <f>VLOOKUP(C2445,[1]Hoja1!$C$4:$E$2840,3,0)</f>
        <v>45237.390497685185</v>
      </c>
      <c r="K2445" s="36" t="s">
        <v>45</v>
      </c>
      <c r="L2445" s="16" t="e">
        <f>VLOOKUP(C2445,ACTAS!$D:$L,9,FALSE)</f>
        <v>#N/A</v>
      </c>
    </row>
    <row r="2446" spans="1:12" s="37" customFormat="1" hidden="1">
      <c r="A2446" s="32">
        <v>825</v>
      </c>
      <c r="B2446" s="33" t="s">
        <v>1655</v>
      </c>
      <c r="C2446" s="33">
        <v>79584887</v>
      </c>
      <c r="D2446" s="33" t="s">
        <v>1326</v>
      </c>
      <c r="E2446" s="33" t="s">
        <v>43</v>
      </c>
      <c r="F2446" s="33" t="s">
        <v>62</v>
      </c>
      <c r="G2446" s="33" t="s">
        <v>44</v>
      </c>
      <c r="H2446" s="34">
        <v>12000000</v>
      </c>
      <c r="I2446" s="34">
        <v>0</v>
      </c>
      <c r="J2446" s="35">
        <f>VLOOKUP(C2446,[1]Hoja1!$C$4:$E$2840,3,0)</f>
        <v>45222.404328703706</v>
      </c>
      <c r="K2446" s="36" t="s">
        <v>45</v>
      </c>
      <c r="L2446" s="16">
        <f>VLOOKUP(C2446,ACTAS!$D:$L,9,FALSE)</f>
        <v>16</v>
      </c>
    </row>
    <row r="2447" spans="1:12" s="37" customFormat="1" hidden="1">
      <c r="A2447" s="32">
        <v>826</v>
      </c>
      <c r="B2447" s="33" t="s">
        <v>1656</v>
      </c>
      <c r="C2447" s="33">
        <v>30287341</v>
      </c>
      <c r="D2447" s="33" t="s">
        <v>1657</v>
      </c>
      <c r="E2447" s="33" t="s">
        <v>43</v>
      </c>
      <c r="F2447" s="33" t="s">
        <v>59</v>
      </c>
      <c r="G2447" s="33" t="s">
        <v>44</v>
      </c>
      <c r="H2447" s="34">
        <v>100000000</v>
      </c>
      <c r="I2447" s="34">
        <v>0</v>
      </c>
      <c r="J2447" s="35">
        <f>VLOOKUP(C2447,[1]Hoja1!$C$4:$E$2840,3,0)</f>
        <v>45237.390648148146</v>
      </c>
      <c r="K2447" s="36" t="s">
        <v>54</v>
      </c>
      <c r="L2447" s="16">
        <f>VLOOKUP(C2447,ACTAS!$D:$L,9,FALSE)</f>
        <v>16</v>
      </c>
    </row>
    <row r="2448" spans="1:12" s="37" customFormat="1" hidden="1">
      <c r="A2448" s="32">
        <v>827</v>
      </c>
      <c r="B2448" s="33" t="s">
        <v>1658</v>
      </c>
      <c r="C2448" s="33">
        <v>65709339</v>
      </c>
      <c r="D2448" s="33" t="s">
        <v>1104</v>
      </c>
      <c r="E2448" s="33" t="s">
        <v>43</v>
      </c>
      <c r="F2448" s="33" t="s">
        <v>59</v>
      </c>
      <c r="G2448" s="33" t="s">
        <v>44</v>
      </c>
      <c r="H2448" s="34">
        <v>35000000</v>
      </c>
      <c r="I2448" s="34">
        <v>0</v>
      </c>
      <c r="J2448" s="35">
        <f>VLOOKUP(C2448,[1]Hoja1!$C$4:$E$2840,3,0)</f>
        <v>45078.416122685187</v>
      </c>
      <c r="K2448" s="36" t="s">
        <v>54</v>
      </c>
      <c r="L2448" s="16">
        <f>VLOOKUP(C2448,ACTAS!$D:$L,9,FALSE)</f>
        <v>16</v>
      </c>
    </row>
    <row r="2449" spans="1:12" s="37" customFormat="1" hidden="1">
      <c r="A2449" s="32">
        <v>828</v>
      </c>
      <c r="B2449" s="33" t="s">
        <v>1659</v>
      </c>
      <c r="C2449" s="33">
        <v>41646955</v>
      </c>
      <c r="D2449" s="33" t="s">
        <v>855</v>
      </c>
      <c r="E2449" s="33" t="s">
        <v>43</v>
      </c>
      <c r="F2449" s="33" t="s">
        <v>52</v>
      </c>
      <c r="G2449" s="33" t="s">
        <v>44</v>
      </c>
      <c r="H2449" s="34">
        <v>63000000</v>
      </c>
      <c r="I2449" s="34">
        <v>0</v>
      </c>
      <c r="J2449" s="35">
        <f>VLOOKUP(C2449,[1]Hoja1!$C$4:$E$2840,3,0)</f>
        <v>45078.368020833332</v>
      </c>
      <c r="K2449" s="36" t="s">
        <v>84</v>
      </c>
      <c r="L2449" s="16">
        <f>VLOOKUP(C2449,ACTAS!$D:$L,9,FALSE)</f>
        <v>16</v>
      </c>
    </row>
    <row r="2450" spans="1:12" s="37" customFormat="1" hidden="1">
      <c r="A2450" s="32">
        <v>829</v>
      </c>
      <c r="B2450" s="33" t="s">
        <v>1660</v>
      </c>
      <c r="C2450" s="33">
        <v>79448419</v>
      </c>
      <c r="D2450" s="33" t="s">
        <v>1661</v>
      </c>
      <c r="E2450" s="33" t="s">
        <v>43</v>
      </c>
      <c r="F2450" s="33" t="s">
        <v>59</v>
      </c>
      <c r="G2450" s="33" t="s">
        <v>44</v>
      </c>
      <c r="H2450" s="34">
        <v>37000000</v>
      </c>
      <c r="I2450" s="34">
        <v>0</v>
      </c>
      <c r="J2450" s="35">
        <f>VLOOKUP(C2450,[1]Hoja1!$C$4:$E$2840,3,0)</f>
        <v>45222.389652777776</v>
      </c>
      <c r="K2450" s="36" t="s">
        <v>45</v>
      </c>
      <c r="L2450" s="16">
        <f>VLOOKUP(C2450,ACTAS!$D:$L,9,FALSE)</f>
        <v>12</v>
      </c>
    </row>
    <row r="2451" spans="1:12" s="37" customFormat="1" hidden="1">
      <c r="A2451" s="32">
        <v>830</v>
      </c>
      <c r="B2451" s="33" t="s">
        <v>1662</v>
      </c>
      <c r="C2451" s="33">
        <v>1022973859</v>
      </c>
      <c r="D2451" s="33" t="s">
        <v>1241</v>
      </c>
      <c r="E2451" s="33" t="s">
        <v>43</v>
      </c>
      <c r="F2451" s="33" t="s">
        <v>38</v>
      </c>
      <c r="G2451" s="33" t="s">
        <v>44</v>
      </c>
      <c r="H2451" s="34">
        <v>45000000</v>
      </c>
      <c r="I2451" s="34">
        <v>0</v>
      </c>
      <c r="J2451" s="35">
        <f>VLOOKUP(C2451,[1]Hoja1!$C$4:$E$2840,3,0)</f>
        <v>45222.38685185185</v>
      </c>
      <c r="K2451" s="36" t="s">
        <v>54</v>
      </c>
      <c r="L2451" s="16">
        <f>VLOOKUP(C2451,ACTAS!$D:$L,9,FALSE)</f>
        <v>16</v>
      </c>
    </row>
    <row r="2452" spans="1:12" s="37" customFormat="1" hidden="1">
      <c r="A2452" s="32">
        <v>831</v>
      </c>
      <c r="B2452" s="33" t="s">
        <v>1663</v>
      </c>
      <c r="C2452" s="33">
        <v>80825665</v>
      </c>
      <c r="D2452" s="33" t="s">
        <v>1664</v>
      </c>
      <c r="E2452" s="33" t="s">
        <v>43</v>
      </c>
      <c r="F2452" s="33" t="s">
        <v>52</v>
      </c>
      <c r="G2452" s="33" t="s">
        <v>44</v>
      </c>
      <c r="H2452" s="34">
        <v>20000000</v>
      </c>
      <c r="I2452" s="34">
        <v>0</v>
      </c>
      <c r="J2452" s="35">
        <f>VLOOKUP(C2452,[1]Hoja1!$C$4:$E$2840,3,0)</f>
        <v>45237.391018518516</v>
      </c>
      <c r="K2452" s="36" t="s">
        <v>54</v>
      </c>
      <c r="L2452" s="16">
        <f>VLOOKUP(C2452,ACTAS!$D:$L,9,FALSE)</f>
        <v>15</v>
      </c>
    </row>
    <row r="2453" spans="1:12" s="37" customFormat="1" ht="24" hidden="1">
      <c r="A2453" s="32">
        <v>832</v>
      </c>
      <c r="B2453" s="33" t="s">
        <v>1665</v>
      </c>
      <c r="C2453" s="33">
        <v>88152809</v>
      </c>
      <c r="D2453" s="33" t="s">
        <v>1666</v>
      </c>
      <c r="E2453" s="33" t="s">
        <v>43</v>
      </c>
      <c r="F2453" s="33" t="s">
        <v>38</v>
      </c>
      <c r="G2453" s="33" t="s">
        <v>49</v>
      </c>
      <c r="H2453" s="34">
        <v>150000000</v>
      </c>
      <c r="I2453" s="34">
        <v>0</v>
      </c>
      <c r="J2453" s="35">
        <f>VLOOKUP(C2453,[1]Hoja1!$C$4:$E$2840,3,0)</f>
        <v>45237.391099537039</v>
      </c>
      <c r="K2453" s="36" t="s">
        <v>54</v>
      </c>
      <c r="L2453" s="16" t="str">
        <f>VLOOKUP(C2453,ACTAS!$D:$L,9,FALSE)</f>
        <v>ACTA 2 MARZO 2024</v>
      </c>
    </row>
    <row r="2454" spans="1:12" s="37" customFormat="1" hidden="1">
      <c r="A2454" s="32">
        <v>833</v>
      </c>
      <c r="B2454" s="33" t="s">
        <v>1667</v>
      </c>
      <c r="C2454" s="33">
        <v>1090376194</v>
      </c>
      <c r="D2454" s="33" t="s">
        <v>351</v>
      </c>
      <c r="E2454" s="33" t="s">
        <v>43</v>
      </c>
      <c r="F2454" s="33" t="s">
        <v>59</v>
      </c>
      <c r="G2454" s="33" t="s">
        <v>44</v>
      </c>
      <c r="H2454" s="34">
        <v>90000000</v>
      </c>
      <c r="I2454" s="34">
        <v>0</v>
      </c>
      <c r="J2454" s="35">
        <f>VLOOKUP(C2454,[1]Hoja1!$C$4:$E$2840,3,0)</f>
        <v>44987.452430555553</v>
      </c>
      <c r="K2454" s="36" t="s">
        <v>54</v>
      </c>
      <c r="L2454" s="16" t="e">
        <f>VLOOKUP(C2454,ACTAS!$D:$L,9,FALSE)</f>
        <v>#N/A</v>
      </c>
    </row>
    <row r="2455" spans="1:12" s="37" customFormat="1" hidden="1">
      <c r="A2455" s="32">
        <v>834</v>
      </c>
      <c r="B2455" s="33" t="s">
        <v>1668</v>
      </c>
      <c r="C2455" s="33">
        <v>80012167</v>
      </c>
      <c r="D2455" s="33" t="s">
        <v>1669</v>
      </c>
      <c r="E2455" s="33" t="s">
        <v>43</v>
      </c>
      <c r="F2455" s="33" t="s">
        <v>59</v>
      </c>
      <c r="G2455" s="33" t="s">
        <v>44</v>
      </c>
      <c r="H2455" s="34">
        <v>150000000</v>
      </c>
      <c r="I2455" s="34">
        <v>0</v>
      </c>
      <c r="J2455" s="35">
        <f>VLOOKUP(C2455,[1]Hoja1!$C$4:$E$2840,3,0)</f>
        <v>45237.391145833331</v>
      </c>
      <c r="K2455" s="36" t="s">
        <v>54</v>
      </c>
      <c r="L2455" s="16">
        <f>VLOOKUP(C2455,ACTAS!$D:$L,9,FALSE)</f>
        <v>14</v>
      </c>
    </row>
    <row r="2456" spans="1:12" s="37" customFormat="1" hidden="1">
      <c r="A2456" s="32">
        <v>835</v>
      </c>
      <c r="B2456" s="33" t="s">
        <v>1670</v>
      </c>
      <c r="C2456" s="33">
        <v>10772325</v>
      </c>
      <c r="D2456" s="33" t="s">
        <v>1671</v>
      </c>
      <c r="E2456" s="33" t="s">
        <v>43</v>
      </c>
      <c r="F2456" s="33" t="s">
        <v>48</v>
      </c>
      <c r="G2456" s="33" t="s">
        <v>44</v>
      </c>
      <c r="H2456" s="34">
        <v>40000000</v>
      </c>
      <c r="I2456" s="34">
        <v>0</v>
      </c>
      <c r="J2456" s="35">
        <f>VLOOKUP(C2456,[1]Hoja1!$C$4:$E$2840,3,0)</f>
        <v>45237.391342592593</v>
      </c>
      <c r="K2456" s="36" t="s">
        <v>54</v>
      </c>
      <c r="L2456" s="16" t="e">
        <f>VLOOKUP(C2456,ACTAS!$D:$L,9,FALSE)</f>
        <v>#N/A</v>
      </c>
    </row>
    <row r="2457" spans="1:12" s="37" customFormat="1" hidden="1">
      <c r="A2457" s="32">
        <v>836</v>
      </c>
      <c r="B2457" s="33" t="s">
        <v>1672</v>
      </c>
      <c r="C2457" s="33">
        <v>6774626</v>
      </c>
      <c r="D2457" s="33" t="s">
        <v>1673</v>
      </c>
      <c r="E2457" s="33" t="s">
        <v>43</v>
      </c>
      <c r="F2457" s="33" t="s">
        <v>38</v>
      </c>
      <c r="G2457" s="33" t="s">
        <v>44</v>
      </c>
      <c r="H2457" s="34">
        <v>150000000</v>
      </c>
      <c r="I2457" s="34">
        <v>0</v>
      </c>
      <c r="J2457" s="35">
        <f>VLOOKUP(C2457,[1]Hoja1!$C$4:$E$2840,3,0)</f>
        <v>45237.391365740739</v>
      </c>
      <c r="K2457" s="36" t="s">
        <v>45</v>
      </c>
      <c r="L2457" s="16" t="e">
        <f>VLOOKUP(C2457,ACTAS!$D:$L,9,FALSE)</f>
        <v>#N/A</v>
      </c>
    </row>
    <row r="2458" spans="1:12" s="37" customFormat="1" hidden="1">
      <c r="A2458" s="32">
        <v>837</v>
      </c>
      <c r="B2458" s="33" t="s">
        <v>1674</v>
      </c>
      <c r="C2458" s="33">
        <v>1094271581</v>
      </c>
      <c r="D2458" s="33" t="s">
        <v>1675</v>
      </c>
      <c r="E2458" s="33" t="s">
        <v>43</v>
      </c>
      <c r="F2458" s="33" t="s">
        <v>59</v>
      </c>
      <c r="G2458" s="33" t="s">
        <v>44</v>
      </c>
      <c r="H2458" s="34">
        <v>75000000</v>
      </c>
      <c r="I2458" s="34">
        <v>0</v>
      </c>
      <c r="J2458" s="35">
        <f>VLOOKUP(C2458,[1]Hoja1!$C$4:$E$2840,3,0)</f>
        <v>45237.391365740739</v>
      </c>
      <c r="K2458" s="36" t="s">
        <v>54</v>
      </c>
      <c r="L2458" s="16">
        <f>VLOOKUP(C2458,ACTAS!$D:$L,9,FALSE)</f>
        <v>15</v>
      </c>
    </row>
    <row r="2459" spans="1:12" s="37" customFormat="1" hidden="1">
      <c r="A2459" s="32">
        <v>838</v>
      </c>
      <c r="B2459" s="33" t="s">
        <v>1676</v>
      </c>
      <c r="C2459" s="33">
        <v>18600585</v>
      </c>
      <c r="D2459" s="33" t="s">
        <v>1677</v>
      </c>
      <c r="E2459" s="33" t="s">
        <v>43</v>
      </c>
      <c r="F2459" s="33" t="s">
        <v>59</v>
      </c>
      <c r="G2459" s="33" t="s">
        <v>44</v>
      </c>
      <c r="H2459" s="34">
        <v>70000000</v>
      </c>
      <c r="I2459" s="34">
        <v>0</v>
      </c>
      <c r="J2459" s="35">
        <f>VLOOKUP(C2459,[1]Hoja1!$C$4:$E$2840,3,0)</f>
        <v>45237.391388888886</v>
      </c>
      <c r="K2459" s="36" t="s">
        <v>45</v>
      </c>
      <c r="L2459" s="16">
        <f>VLOOKUP(C2459,ACTAS!$D:$L,9,FALSE)</f>
        <v>17</v>
      </c>
    </row>
    <row r="2460" spans="1:12" s="37" customFormat="1" hidden="1">
      <c r="A2460" s="32">
        <v>839</v>
      </c>
      <c r="B2460" s="33" t="s">
        <v>1678</v>
      </c>
      <c r="C2460" s="33">
        <v>79400453</v>
      </c>
      <c r="D2460" s="33" t="s">
        <v>1679</v>
      </c>
      <c r="E2460" s="33" t="s">
        <v>43</v>
      </c>
      <c r="F2460" s="33" t="s">
        <v>59</v>
      </c>
      <c r="G2460" s="33" t="s">
        <v>44</v>
      </c>
      <c r="H2460" s="34">
        <v>150000000</v>
      </c>
      <c r="I2460" s="34">
        <v>0</v>
      </c>
      <c r="J2460" s="35">
        <f>VLOOKUP(C2460,[1]Hoja1!$C$4:$E$2840,3,0)</f>
        <v>45237.391423611109</v>
      </c>
      <c r="K2460" s="36" t="s">
        <v>45</v>
      </c>
      <c r="L2460" s="16" t="str">
        <f>VLOOKUP(C2460,ACTAS!$D:$L,9,FALSE)</f>
        <v>ACTA 3 MARZO 2024</v>
      </c>
    </row>
    <row r="2461" spans="1:12" s="37" customFormat="1" hidden="1">
      <c r="A2461" s="32">
        <v>840</v>
      </c>
      <c r="B2461" s="33" t="s">
        <v>1680</v>
      </c>
      <c r="C2461" s="33">
        <v>5420681</v>
      </c>
      <c r="D2461" s="33" t="s">
        <v>1681</v>
      </c>
      <c r="E2461" s="33" t="s">
        <v>43</v>
      </c>
      <c r="F2461" s="33" t="s">
        <v>52</v>
      </c>
      <c r="G2461" s="33" t="s">
        <v>44</v>
      </c>
      <c r="H2461" s="34">
        <v>100000000</v>
      </c>
      <c r="I2461" s="34">
        <v>0</v>
      </c>
      <c r="J2461" s="35">
        <f>VLOOKUP(C2461,[1]Hoja1!$C$4:$E$2840,3,0)</f>
        <v>45237.391458333332</v>
      </c>
      <c r="K2461" s="36" t="s">
        <v>45</v>
      </c>
      <c r="L2461" s="16" t="e">
        <f>VLOOKUP(C2461,ACTAS!$D:$L,9,FALSE)</f>
        <v>#N/A</v>
      </c>
    </row>
    <row r="2462" spans="1:12" s="37" customFormat="1" hidden="1">
      <c r="A2462" s="32">
        <v>841</v>
      </c>
      <c r="B2462" s="33" t="s">
        <v>1682</v>
      </c>
      <c r="C2462" s="33">
        <v>17337089</v>
      </c>
      <c r="D2462" s="33" t="s">
        <v>1004</v>
      </c>
      <c r="E2462" s="33" t="s">
        <v>43</v>
      </c>
      <c r="F2462" s="33" t="s">
        <v>59</v>
      </c>
      <c r="G2462" s="33" t="s">
        <v>44</v>
      </c>
      <c r="H2462" s="34">
        <v>55000000</v>
      </c>
      <c r="I2462" s="34">
        <v>0</v>
      </c>
      <c r="J2462" s="35">
        <f>VLOOKUP(C2462,[1]Hoja1!$C$4:$E$2840,3,0)</f>
        <v>45078.391296296293</v>
      </c>
      <c r="K2462" s="36" t="s">
        <v>45</v>
      </c>
      <c r="L2462" s="16">
        <f>VLOOKUP(C2462,ACTAS!$D:$L,9,FALSE)</f>
        <v>16</v>
      </c>
    </row>
    <row r="2463" spans="1:12" s="37" customFormat="1" hidden="1">
      <c r="A2463" s="32">
        <v>842</v>
      </c>
      <c r="B2463" s="33" t="s">
        <v>1683</v>
      </c>
      <c r="C2463" s="33">
        <v>74245358</v>
      </c>
      <c r="D2463" s="33" t="s">
        <v>1684</v>
      </c>
      <c r="E2463" s="33" t="s">
        <v>43</v>
      </c>
      <c r="F2463" s="33" t="s">
        <v>59</v>
      </c>
      <c r="G2463" s="33" t="s">
        <v>44</v>
      </c>
      <c r="H2463" s="34">
        <v>11000000</v>
      </c>
      <c r="I2463" s="34">
        <v>0</v>
      </c>
      <c r="J2463" s="35">
        <f>VLOOKUP(C2463,[1]Hoja1!$C$4:$E$2840,3,0)</f>
        <v>45237.391597222224</v>
      </c>
      <c r="K2463" s="36" t="s">
        <v>54</v>
      </c>
      <c r="L2463" s="16" t="str">
        <f>VLOOKUP(C2463,ACTAS!$D:$L,9,FALSE)</f>
        <v>ACTA 3 MARZO 2024</v>
      </c>
    </row>
    <row r="2464" spans="1:12" s="37" customFormat="1" hidden="1">
      <c r="A2464" s="32">
        <v>843</v>
      </c>
      <c r="B2464" s="33" t="s">
        <v>1685</v>
      </c>
      <c r="C2464" s="33">
        <v>65739483</v>
      </c>
      <c r="D2464" s="33" t="s">
        <v>726</v>
      </c>
      <c r="E2464" s="33" t="s">
        <v>43</v>
      </c>
      <c r="F2464" s="33" t="s">
        <v>38</v>
      </c>
      <c r="G2464" s="33" t="s">
        <v>44</v>
      </c>
      <c r="H2464" s="34">
        <v>150000000</v>
      </c>
      <c r="I2464" s="34">
        <v>0</v>
      </c>
      <c r="J2464" s="35">
        <f>VLOOKUP(C2464,[1]Hoja1!$C$4:$E$2840,3,0)</f>
        <v>45078.354432870372</v>
      </c>
      <c r="K2464" s="36" t="s">
        <v>45</v>
      </c>
      <c r="L2464" s="16">
        <f>VLOOKUP(C2464,ACTAS!$D:$L,9,FALSE)</f>
        <v>15</v>
      </c>
    </row>
    <row r="2465" spans="1:12" s="37" customFormat="1" hidden="1">
      <c r="A2465" s="32">
        <v>844</v>
      </c>
      <c r="B2465" s="33" t="s">
        <v>1686</v>
      </c>
      <c r="C2465" s="33">
        <v>80926994</v>
      </c>
      <c r="D2465" s="33" t="s">
        <v>1687</v>
      </c>
      <c r="E2465" s="33" t="s">
        <v>43</v>
      </c>
      <c r="F2465" s="33" t="s">
        <v>48</v>
      </c>
      <c r="G2465" s="33" t="s">
        <v>44</v>
      </c>
      <c r="H2465" s="34">
        <v>40000000</v>
      </c>
      <c r="I2465" s="34">
        <v>0</v>
      </c>
      <c r="J2465" s="35">
        <f>VLOOKUP(C2465,[1]Hoja1!$C$4:$E$2840,3,0)</f>
        <v>45237.391689814816</v>
      </c>
      <c r="K2465" s="36" t="s">
        <v>54</v>
      </c>
      <c r="L2465" s="16" t="str">
        <f>VLOOKUP(C2465,ACTAS!$D:$L,9,FALSE)</f>
        <v>ACTA 4 ABRIL 2024</v>
      </c>
    </row>
    <row r="2466" spans="1:12" s="37" customFormat="1" hidden="1">
      <c r="A2466" s="32">
        <v>845</v>
      </c>
      <c r="B2466" s="33" t="s">
        <v>1688</v>
      </c>
      <c r="C2466" s="33">
        <v>80064356</v>
      </c>
      <c r="D2466" s="33" t="s">
        <v>654</v>
      </c>
      <c r="E2466" s="33" t="s">
        <v>43</v>
      </c>
      <c r="F2466" s="33" t="s">
        <v>73</v>
      </c>
      <c r="G2466" s="33" t="s">
        <v>44</v>
      </c>
      <c r="H2466" s="34">
        <v>47000000</v>
      </c>
      <c r="I2466" s="34">
        <v>0</v>
      </c>
      <c r="J2466" s="35">
        <f>VLOOKUP(C2466,[1]Hoja1!$C$4:$E$2840,3,0)</f>
        <v>45078.347777777781</v>
      </c>
      <c r="K2466" s="36" t="s">
        <v>45</v>
      </c>
      <c r="L2466" s="16" t="e">
        <f>VLOOKUP(C2466,ACTAS!$D:$L,9,FALSE)</f>
        <v>#N/A</v>
      </c>
    </row>
    <row r="2467" spans="1:12" s="37" customFormat="1" hidden="1">
      <c r="A2467" s="32">
        <v>846</v>
      </c>
      <c r="B2467" s="33" t="s">
        <v>1689</v>
      </c>
      <c r="C2467" s="33">
        <v>66953739</v>
      </c>
      <c r="D2467" s="33" t="s">
        <v>1690</v>
      </c>
      <c r="E2467" s="33" t="s">
        <v>43</v>
      </c>
      <c r="F2467" s="33" t="s">
        <v>38</v>
      </c>
      <c r="G2467" s="33" t="s">
        <v>44</v>
      </c>
      <c r="H2467" s="34">
        <v>20000000</v>
      </c>
      <c r="I2467" s="34">
        <v>0</v>
      </c>
      <c r="J2467" s="35">
        <f>VLOOKUP(C2467,[1]Hoja1!$C$4:$E$2840,3,0)</f>
        <v>45237.391770833332</v>
      </c>
      <c r="K2467" s="36" t="s">
        <v>45</v>
      </c>
      <c r="L2467" s="16">
        <f>VLOOKUP(C2467,ACTAS!$D:$L,9,FALSE)</f>
        <v>16</v>
      </c>
    </row>
    <row r="2468" spans="1:12" s="37" customFormat="1" hidden="1">
      <c r="A2468" s="32">
        <v>847</v>
      </c>
      <c r="B2468" s="33" t="s">
        <v>1691</v>
      </c>
      <c r="C2468" s="33">
        <v>65715762</v>
      </c>
      <c r="D2468" s="33" t="s">
        <v>1692</v>
      </c>
      <c r="E2468" s="33" t="s">
        <v>43</v>
      </c>
      <c r="F2468" s="33" t="s">
        <v>52</v>
      </c>
      <c r="G2468" s="33" t="s">
        <v>44</v>
      </c>
      <c r="H2468" s="34">
        <v>47000000</v>
      </c>
      <c r="I2468" s="34">
        <v>0</v>
      </c>
      <c r="J2468" s="35">
        <f>VLOOKUP(C2468,[1]Hoja1!$C$4:$E$2840,3,0)</f>
        <v>45237.391770833332</v>
      </c>
      <c r="K2468" s="36" t="s">
        <v>45</v>
      </c>
      <c r="L2468" s="16">
        <f>VLOOKUP(C2468,ACTAS!$D:$L,9,FALSE)</f>
        <v>16</v>
      </c>
    </row>
    <row r="2469" spans="1:12" s="37" customFormat="1" hidden="1">
      <c r="A2469" s="32">
        <v>848</v>
      </c>
      <c r="B2469" s="33" t="s">
        <v>1693</v>
      </c>
      <c r="C2469" s="33">
        <v>66713263</v>
      </c>
      <c r="D2469" s="33" t="s">
        <v>1694</v>
      </c>
      <c r="E2469" s="33" t="s">
        <v>43</v>
      </c>
      <c r="F2469" s="33" t="s">
        <v>59</v>
      </c>
      <c r="G2469" s="33" t="s">
        <v>44</v>
      </c>
      <c r="H2469" s="34">
        <v>40000000</v>
      </c>
      <c r="I2469" s="34">
        <v>0</v>
      </c>
      <c r="J2469" s="35">
        <f>VLOOKUP(C2469,[1]Hoja1!$C$4:$E$2840,3,0)</f>
        <v>45237.391909722224</v>
      </c>
      <c r="K2469" s="36" t="s">
        <v>45</v>
      </c>
      <c r="L2469" s="16">
        <f>VLOOKUP(C2469,ACTAS!$D:$L,9,FALSE)</f>
        <v>16</v>
      </c>
    </row>
    <row r="2470" spans="1:12" s="37" customFormat="1" ht="24" hidden="1">
      <c r="A2470" s="32">
        <v>849</v>
      </c>
      <c r="B2470" s="33" t="s">
        <v>1695</v>
      </c>
      <c r="C2470" s="33">
        <v>38144839</v>
      </c>
      <c r="D2470" s="33" t="s">
        <v>1696</v>
      </c>
      <c r="E2470" s="33" t="s">
        <v>43</v>
      </c>
      <c r="F2470" s="33" t="s">
        <v>130</v>
      </c>
      <c r="G2470" s="33" t="s">
        <v>39</v>
      </c>
      <c r="H2470" s="34">
        <v>44000000</v>
      </c>
      <c r="I2470" s="34">
        <v>0</v>
      </c>
      <c r="J2470" s="35">
        <f>VLOOKUP(C2470,[1]Hoja1!$C$4:$E$2840,3,0)</f>
        <v>45237.391979166663</v>
      </c>
      <c r="K2470" s="36" t="s">
        <v>40</v>
      </c>
      <c r="L2470" s="16" t="str">
        <f>VLOOKUP(C2470,ACTAS!$D:$L,9,FALSE)</f>
        <v>ACTA 1 FEBRERO 2024</v>
      </c>
    </row>
    <row r="2471" spans="1:12" s="37" customFormat="1" ht="24" hidden="1">
      <c r="A2471" s="32">
        <v>850</v>
      </c>
      <c r="B2471" s="33" t="s">
        <v>1697</v>
      </c>
      <c r="C2471" s="33">
        <v>24048996</v>
      </c>
      <c r="D2471" s="33" t="s">
        <v>1698</v>
      </c>
      <c r="E2471" s="33" t="s">
        <v>43</v>
      </c>
      <c r="F2471" s="33" t="s">
        <v>38</v>
      </c>
      <c r="G2471" s="33" t="s">
        <v>49</v>
      </c>
      <c r="H2471" s="34">
        <v>59170000</v>
      </c>
      <c r="I2471" s="34">
        <v>0</v>
      </c>
      <c r="J2471" s="35">
        <f>VLOOKUP(C2471,[1]Hoja1!$C$4:$E$2840,3,0)</f>
        <v>44986.655752314815</v>
      </c>
      <c r="K2471" s="36" t="s">
        <v>54</v>
      </c>
      <c r="L2471" s="16">
        <f>VLOOKUP(C2471,ACTAS!$D:$L,9,FALSE)</f>
        <v>2</v>
      </c>
    </row>
    <row r="2472" spans="1:12" s="37" customFormat="1" hidden="1">
      <c r="A2472" s="32">
        <v>851</v>
      </c>
      <c r="B2472" s="33" t="s">
        <v>1699</v>
      </c>
      <c r="C2472" s="33">
        <v>43048173</v>
      </c>
      <c r="D2472" s="33" t="s">
        <v>1700</v>
      </c>
      <c r="E2472" s="33" t="s">
        <v>43</v>
      </c>
      <c r="F2472" s="33" t="s">
        <v>52</v>
      </c>
      <c r="G2472" s="33" t="s">
        <v>44</v>
      </c>
      <c r="H2472" s="34">
        <v>41000000</v>
      </c>
      <c r="I2472" s="34">
        <v>0</v>
      </c>
      <c r="J2472" s="35">
        <f>VLOOKUP(C2472,[1]Hoja1!$C$4:$E$2840,3,0)</f>
        <v>45237.392013888886</v>
      </c>
      <c r="K2472" s="36" t="s">
        <v>45</v>
      </c>
      <c r="L2472" s="16">
        <f>VLOOKUP(C2472,ACTAS!$D:$L,9,FALSE)</f>
        <v>16</v>
      </c>
    </row>
    <row r="2473" spans="1:12" s="37" customFormat="1" hidden="1">
      <c r="A2473" s="32">
        <v>852</v>
      </c>
      <c r="B2473" s="33" t="s">
        <v>1701</v>
      </c>
      <c r="C2473" s="33">
        <v>80859762</v>
      </c>
      <c r="D2473" s="33" t="s">
        <v>1702</v>
      </c>
      <c r="E2473" s="33" t="s">
        <v>43</v>
      </c>
      <c r="F2473" s="33" t="s">
        <v>38</v>
      </c>
      <c r="G2473" s="33" t="s">
        <v>44</v>
      </c>
      <c r="H2473" s="34">
        <v>15000000</v>
      </c>
      <c r="I2473" s="34">
        <v>0</v>
      </c>
      <c r="J2473" s="35">
        <f>VLOOKUP(C2473,[1]Hoja1!$C$4:$E$2840,3,0)</f>
        <v>45237.39230324074</v>
      </c>
      <c r="K2473" s="36" t="s">
        <v>54</v>
      </c>
      <c r="L2473" s="16" t="e">
        <f>VLOOKUP(C2473,ACTAS!$D:$L,9,FALSE)</f>
        <v>#N/A</v>
      </c>
    </row>
    <row r="2474" spans="1:12" s="37" customFormat="1" ht="24" hidden="1">
      <c r="A2474" s="32">
        <v>853</v>
      </c>
      <c r="B2474" s="33" t="s">
        <v>1703</v>
      </c>
      <c r="C2474" s="33">
        <v>93437892</v>
      </c>
      <c r="D2474" s="33" t="s">
        <v>1704</v>
      </c>
      <c r="E2474" s="33" t="s">
        <v>43</v>
      </c>
      <c r="F2474" s="33" t="s">
        <v>52</v>
      </c>
      <c r="G2474" s="33" t="s">
        <v>49</v>
      </c>
      <c r="H2474" s="34">
        <v>81000000</v>
      </c>
      <c r="I2474" s="34">
        <v>0</v>
      </c>
      <c r="J2474" s="35">
        <f>VLOOKUP(C2474,[1]Hoja1!$C$4:$E$2840,3,0)</f>
        <v>45237.392314814817</v>
      </c>
      <c r="K2474" s="36" t="s">
        <v>54</v>
      </c>
      <c r="L2474" s="16">
        <f>VLOOKUP(C2474,ACTAS!$D:$L,9,FALSE)</f>
        <v>14</v>
      </c>
    </row>
    <row r="2475" spans="1:12" s="37" customFormat="1" hidden="1">
      <c r="A2475" s="32">
        <v>854</v>
      </c>
      <c r="B2475" s="33" t="s">
        <v>1705</v>
      </c>
      <c r="C2475" s="33">
        <v>80271572</v>
      </c>
      <c r="D2475" s="33" t="s">
        <v>1706</v>
      </c>
      <c r="E2475" s="33" t="s">
        <v>43</v>
      </c>
      <c r="F2475" s="33" t="s">
        <v>59</v>
      </c>
      <c r="G2475" s="33" t="s">
        <v>44</v>
      </c>
      <c r="H2475" s="34">
        <v>60000000</v>
      </c>
      <c r="I2475" s="34">
        <v>0</v>
      </c>
      <c r="J2475" s="35">
        <f>VLOOKUP(C2475,[1]Hoja1!$C$4:$E$2840,3,0)</f>
        <v>45237.392361111109</v>
      </c>
      <c r="K2475" s="36" t="s">
        <v>84</v>
      </c>
      <c r="L2475" s="16" t="e">
        <f>VLOOKUP(C2475,ACTAS!$D:$L,9,FALSE)</f>
        <v>#N/A</v>
      </c>
    </row>
    <row r="2476" spans="1:12" s="37" customFormat="1" hidden="1">
      <c r="A2476" s="32">
        <v>855</v>
      </c>
      <c r="B2476" s="33" t="s">
        <v>1707</v>
      </c>
      <c r="C2476" s="33">
        <v>1017154858</v>
      </c>
      <c r="D2476" s="33" t="s">
        <v>1708</v>
      </c>
      <c r="E2476" s="33" t="s">
        <v>43</v>
      </c>
      <c r="F2476" s="33" t="s">
        <v>59</v>
      </c>
      <c r="G2476" s="33" t="s">
        <v>44</v>
      </c>
      <c r="H2476" s="34">
        <v>25000000</v>
      </c>
      <c r="I2476" s="34">
        <v>0</v>
      </c>
      <c r="J2476" s="35">
        <f>VLOOKUP(C2476,[1]Hoja1!$C$4:$E$2840,3,0)</f>
        <v>45237.392407407409</v>
      </c>
      <c r="K2476" s="36" t="s">
        <v>54</v>
      </c>
      <c r="L2476" s="16">
        <f>VLOOKUP(C2476,ACTAS!$D:$L,9,FALSE)</f>
        <v>15</v>
      </c>
    </row>
    <row r="2477" spans="1:12" s="37" customFormat="1" ht="24" hidden="1">
      <c r="A2477" s="32">
        <v>856</v>
      </c>
      <c r="B2477" s="33" t="s">
        <v>1709</v>
      </c>
      <c r="C2477" s="33">
        <v>1010180650</v>
      </c>
      <c r="D2477" s="33" t="s">
        <v>1710</v>
      </c>
      <c r="E2477" s="33" t="s">
        <v>43</v>
      </c>
      <c r="F2477" s="33" t="s">
        <v>59</v>
      </c>
      <c r="G2477" s="33" t="s">
        <v>39</v>
      </c>
      <c r="H2477" s="34">
        <v>54000000</v>
      </c>
      <c r="I2477" s="34">
        <v>0</v>
      </c>
      <c r="J2477" s="35">
        <f>VLOOKUP(C2477,[1]Hoja1!$C$4:$E$2840,3,0)</f>
        <v>44986.706921296296</v>
      </c>
      <c r="K2477" s="36" t="s">
        <v>40</v>
      </c>
      <c r="L2477" s="16">
        <f>VLOOKUP(C2477,ACTAS!$D:$L,9,FALSE)</f>
        <v>4</v>
      </c>
    </row>
    <row r="2478" spans="1:12" s="37" customFormat="1" hidden="1">
      <c r="A2478" s="32">
        <v>857</v>
      </c>
      <c r="B2478" s="33" t="s">
        <v>1711</v>
      </c>
      <c r="C2478" s="33">
        <v>1012380778</v>
      </c>
      <c r="D2478" s="33" t="s">
        <v>1712</v>
      </c>
      <c r="E2478" s="33" t="s">
        <v>43</v>
      </c>
      <c r="F2478" s="33" t="s">
        <v>59</v>
      </c>
      <c r="G2478" s="33" t="s">
        <v>44</v>
      </c>
      <c r="H2478" s="34">
        <v>50000000</v>
      </c>
      <c r="I2478" s="34">
        <v>0</v>
      </c>
      <c r="J2478" s="35">
        <f>VLOOKUP(C2478,[1]Hoja1!$C$4:$E$2840,3,0)</f>
        <v>45237.392500000002</v>
      </c>
      <c r="K2478" s="36" t="s">
        <v>54</v>
      </c>
      <c r="L2478" s="16" t="e">
        <f>VLOOKUP(C2478,ACTAS!$D:$L,9,FALSE)</f>
        <v>#N/A</v>
      </c>
    </row>
    <row r="2479" spans="1:12" s="37" customFormat="1" ht="24" hidden="1">
      <c r="A2479" s="32">
        <v>858</v>
      </c>
      <c r="B2479" s="33" t="s">
        <v>1713</v>
      </c>
      <c r="C2479" s="33">
        <v>80728453</v>
      </c>
      <c r="D2479" s="33" t="s">
        <v>1714</v>
      </c>
      <c r="E2479" s="33" t="s">
        <v>43</v>
      </c>
      <c r="F2479" s="33" t="s">
        <v>52</v>
      </c>
      <c r="G2479" s="33" t="s">
        <v>49</v>
      </c>
      <c r="H2479" s="34">
        <v>150000000</v>
      </c>
      <c r="I2479" s="34">
        <v>0</v>
      </c>
      <c r="J2479" s="35">
        <f>VLOOKUP(C2479,[1]Hoja1!$C$4:$E$2840,3,0)</f>
        <v>45237.392511574071</v>
      </c>
      <c r="K2479" s="36" t="s">
        <v>54</v>
      </c>
      <c r="L2479" s="16">
        <f>VLOOKUP(C2479,ACTAS!$D:$L,9,FALSE)</f>
        <v>14</v>
      </c>
    </row>
    <row r="2480" spans="1:12" s="37" customFormat="1" ht="24" hidden="1">
      <c r="A2480" s="32">
        <v>859</v>
      </c>
      <c r="B2480" s="33" t="s">
        <v>1715</v>
      </c>
      <c r="C2480" s="33">
        <v>80740196</v>
      </c>
      <c r="D2480" s="33" t="s">
        <v>93</v>
      </c>
      <c r="E2480" s="33" t="s">
        <v>43</v>
      </c>
      <c r="F2480" s="33" t="s">
        <v>59</v>
      </c>
      <c r="G2480" s="33" t="s">
        <v>49</v>
      </c>
      <c r="H2480" s="34">
        <v>70000000</v>
      </c>
      <c r="I2480" s="34">
        <v>0</v>
      </c>
      <c r="J2480" s="35">
        <f>VLOOKUP(C2480,[1]Hoja1!$C$4:$E$2840,3,0)</f>
        <v>44986.427314814813</v>
      </c>
      <c r="K2480" s="36" t="s">
        <v>54</v>
      </c>
      <c r="L2480" s="16" t="e">
        <f>VLOOKUP(C2480,ACTAS!$D:$L,9,FALSE)</f>
        <v>#N/A</v>
      </c>
    </row>
    <row r="2481" spans="1:12" s="37" customFormat="1" hidden="1">
      <c r="A2481" s="32">
        <v>860</v>
      </c>
      <c r="B2481" s="33" t="s">
        <v>1716</v>
      </c>
      <c r="C2481" s="33">
        <v>28722380</v>
      </c>
      <c r="D2481" s="33" t="s">
        <v>851</v>
      </c>
      <c r="E2481" s="33" t="s">
        <v>43</v>
      </c>
      <c r="F2481" s="33" t="s">
        <v>52</v>
      </c>
      <c r="G2481" s="33" t="s">
        <v>44</v>
      </c>
      <c r="H2481" s="34">
        <v>62000000</v>
      </c>
      <c r="I2481" s="34">
        <v>0</v>
      </c>
      <c r="J2481" s="35">
        <f>VLOOKUP(C2481,[1]Hoja1!$C$4:$E$2840,3,0)</f>
        <v>45078.367592592593</v>
      </c>
      <c r="K2481" s="36" t="s">
        <v>45</v>
      </c>
      <c r="L2481" s="16" t="e">
        <f>VLOOKUP(C2481,ACTAS!$D:$L,9,FALSE)</f>
        <v>#N/A</v>
      </c>
    </row>
    <row r="2482" spans="1:12" s="37" customFormat="1" hidden="1">
      <c r="A2482" s="32">
        <v>861</v>
      </c>
      <c r="B2482" s="33" t="s">
        <v>1717</v>
      </c>
      <c r="C2482" s="33">
        <v>35475073</v>
      </c>
      <c r="D2482" s="33" t="s">
        <v>1718</v>
      </c>
      <c r="E2482" s="33" t="s">
        <v>43</v>
      </c>
      <c r="F2482" s="33" t="s">
        <v>52</v>
      </c>
      <c r="G2482" s="33" t="s">
        <v>44</v>
      </c>
      <c r="H2482" s="34">
        <v>120000000</v>
      </c>
      <c r="I2482" s="34">
        <v>0</v>
      </c>
      <c r="J2482" s="35">
        <f>VLOOKUP(C2482,[1]Hoja1!$C$4:$E$2840,3,0)</f>
        <v>45237.39266203704</v>
      </c>
      <c r="K2482" s="36" t="s">
        <v>45</v>
      </c>
      <c r="L2482" s="16" t="e">
        <f>VLOOKUP(C2482,ACTAS!$D:$L,9,FALSE)</f>
        <v>#N/A</v>
      </c>
    </row>
    <row r="2483" spans="1:12" s="37" customFormat="1" hidden="1">
      <c r="A2483" s="32">
        <v>862</v>
      </c>
      <c r="B2483" s="33" t="s">
        <v>1719</v>
      </c>
      <c r="C2483" s="33">
        <v>15904411</v>
      </c>
      <c r="D2483" s="33" t="s">
        <v>1008</v>
      </c>
      <c r="E2483" s="33" t="s">
        <v>43</v>
      </c>
      <c r="F2483" s="33" t="s">
        <v>59</v>
      </c>
      <c r="G2483" s="33" t="s">
        <v>44</v>
      </c>
      <c r="H2483" s="34">
        <v>50000000</v>
      </c>
      <c r="I2483" s="34">
        <v>0</v>
      </c>
      <c r="J2483" s="35">
        <f>VLOOKUP(C2483,[1]Hoja1!$C$4:$E$2840,3,0)</f>
        <v>45078.391412037039</v>
      </c>
      <c r="K2483" s="36" t="s">
        <v>45</v>
      </c>
      <c r="L2483" s="16">
        <f>VLOOKUP(C2483,ACTAS!$D:$L,9,FALSE)</f>
        <v>16</v>
      </c>
    </row>
    <row r="2484" spans="1:12" s="37" customFormat="1" ht="24" hidden="1">
      <c r="A2484" s="32">
        <v>863</v>
      </c>
      <c r="B2484" s="33" t="s">
        <v>1720</v>
      </c>
      <c r="C2484" s="33">
        <v>80220896</v>
      </c>
      <c r="D2484" s="33" t="s">
        <v>1721</v>
      </c>
      <c r="E2484" s="33" t="s">
        <v>43</v>
      </c>
      <c r="F2484" s="33" t="s">
        <v>52</v>
      </c>
      <c r="G2484" s="33" t="s">
        <v>49</v>
      </c>
      <c r="H2484" s="34">
        <v>124000000</v>
      </c>
      <c r="I2484" s="34">
        <v>0</v>
      </c>
      <c r="J2484" s="35">
        <f>VLOOKUP(C2484,[1]Hoja1!$C$4:$E$2840,3,0)</f>
        <v>45237.392777777779</v>
      </c>
      <c r="K2484" s="36" t="s">
        <v>54</v>
      </c>
      <c r="L2484" s="16" t="e">
        <f>VLOOKUP(C2484,ACTAS!$D:$L,9,FALSE)</f>
        <v>#N/A</v>
      </c>
    </row>
    <row r="2485" spans="1:12" s="37" customFormat="1" ht="24" hidden="1">
      <c r="A2485" s="32">
        <v>864</v>
      </c>
      <c r="B2485" s="33" t="s">
        <v>1722</v>
      </c>
      <c r="C2485" s="33">
        <v>1024489066</v>
      </c>
      <c r="D2485" s="33" t="s">
        <v>1723</v>
      </c>
      <c r="E2485" s="33" t="s">
        <v>43</v>
      </c>
      <c r="F2485" s="33" t="s">
        <v>38</v>
      </c>
      <c r="G2485" s="33" t="s">
        <v>49</v>
      </c>
      <c r="H2485" s="34">
        <v>20000000</v>
      </c>
      <c r="I2485" s="34">
        <v>0</v>
      </c>
      <c r="J2485" s="35">
        <f>VLOOKUP(C2485,[1]Hoja1!$C$4:$E$2840,3,0)</f>
        <v>45237.392789351848</v>
      </c>
      <c r="K2485" s="36" t="s">
        <v>54</v>
      </c>
      <c r="L2485" s="16" t="e">
        <f>VLOOKUP(C2485,ACTAS!$D:$L,9,FALSE)</f>
        <v>#N/A</v>
      </c>
    </row>
    <row r="2486" spans="1:12" s="37" customFormat="1" hidden="1">
      <c r="A2486" s="32">
        <v>865</v>
      </c>
      <c r="B2486" s="33" t="s">
        <v>1724</v>
      </c>
      <c r="C2486" s="33">
        <v>32935536</v>
      </c>
      <c r="D2486" s="33" t="s">
        <v>1400</v>
      </c>
      <c r="E2486" s="33" t="s">
        <v>43</v>
      </c>
      <c r="F2486" s="33" t="s">
        <v>38</v>
      </c>
      <c r="G2486" s="33" t="s">
        <v>44</v>
      </c>
      <c r="H2486" s="34">
        <v>11000000</v>
      </c>
      <c r="I2486" s="34">
        <v>0</v>
      </c>
      <c r="J2486" s="35">
        <f>VLOOKUP(C2486,[1]Hoja1!$C$4:$E$2840,3,0)</f>
        <v>44986.640925925924</v>
      </c>
      <c r="K2486" s="36" t="s">
        <v>54</v>
      </c>
      <c r="L2486" s="16">
        <f>VLOOKUP(C2486,ACTAS!$D:$L,9,FALSE)</f>
        <v>2</v>
      </c>
    </row>
    <row r="2487" spans="1:12" s="37" customFormat="1" hidden="1">
      <c r="A2487" s="32">
        <v>866</v>
      </c>
      <c r="B2487" s="33" t="s">
        <v>1725</v>
      </c>
      <c r="C2487" s="33">
        <v>87060979</v>
      </c>
      <c r="D2487" s="33" t="s">
        <v>1726</v>
      </c>
      <c r="E2487" s="33" t="s">
        <v>43</v>
      </c>
      <c r="F2487" s="33" t="s">
        <v>59</v>
      </c>
      <c r="G2487" s="33" t="s">
        <v>44</v>
      </c>
      <c r="H2487" s="34">
        <v>55000000</v>
      </c>
      <c r="I2487" s="34">
        <v>0</v>
      </c>
      <c r="J2487" s="35">
        <f>VLOOKUP(C2487,[1]Hoja1!$C$4:$E$2840,3,0)</f>
        <v>45237.392858796295</v>
      </c>
      <c r="K2487" s="36" t="s">
        <v>54</v>
      </c>
      <c r="L2487" s="16">
        <f>VLOOKUP(C2487,ACTAS!$D:$L,9,FALSE)</f>
        <v>14</v>
      </c>
    </row>
    <row r="2488" spans="1:12" s="37" customFormat="1" hidden="1">
      <c r="A2488" s="32">
        <v>867</v>
      </c>
      <c r="B2488" s="33" t="s">
        <v>1727</v>
      </c>
      <c r="C2488" s="33">
        <v>80828993</v>
      </c>
      <c r="D2488" s="33" t="s">
        <v>1728</v>
      </c>
      <c r="E2488" s="33" t="s">
        <v>43</v>
      </c>
      <c r="F2488" s="33" t="s">
        <v>52</v>
      </c>
      <c r="G2488" s="33" t="s">
        <v>44</v>
      </c>
      <c r="H2488" s="34">
        <v>120000000</v>
      </c>
      <c r="I2488" s="34">
        <v>0</v>
      </c>
      <c r="J2488" s="35">
        <f>VLOOKUP(C2488,[1]Hoja1!$C$4:$E$2840,3,0)</f>
        <v>45237.392881944441</v>
      </c>
      <c r="K2488" s="36" t="s">
        <v>54</v>
      </c>
      <c r="L2488" s="16">
        <f>VLOOKUP(C2488,ACTAS!$D:$L,9,FALSE)</f>
        <v>16</v>
      </c>
    </row>
    <row r="2489" spans="1:12" s="37" customFormat="1" hidden="1">
      <c r="A2489" s="32">
        <v>868</v>
      </c>
      <c r="B2489" s="33" t="s">
        <v>1729</v>
      </c>
      <c r="C2489" s="33">
        <v>39717776</v>
      </c>
      <c r="D2489" s="33" t="s">
        <v>1730</v>
      </c>
      <c r="E2489" s="33" t="s">
        <v>43</v>
      </c>
      <c r="F2489" s="33" t="s">
        <v>52</v>
      </c>
      <c r="G2489" s="33" t="s">
        <v>44</v>
      </c>
      <c r="H2489" s="34">
        <v>50000000</v>
      </c>
      <c r="I2489" s="34">
        <v>0</v>
      </c>
      <c r="J2489" s="35">
        <f>VLOOKUP(C2489,[1]Hoja1!$C$4:$E$2840,3,0)</f>
        <v>45237.392939814818</v>
      </c>
      <c r="K2489" s="36" t="s">
        <v>84</v>
      </c>
      <c r="L2489" s="16">
        <f>VLOOKUP(C2489,ACTAS!$D:$L,9,FALSE)</f>
        <v>16</v>
      </c>
    </row>
    <row r="2490" spans="1:12" s="37" customFormat="1" ht="24" hidden="1">
      <c r="A2490" s="32">
        <v>869</v>
      </c>
      <c r="B2490" s="33" t="s">
        <v>1731</v>
      </c>
      <c r="C2490" s="33">
        <v>7172077</v>
      </c>
      <c r="D2490" s="33" t="s">
        <v>857</v>
      </c>
      <c r="E2490" s="33" t="s">
        <v>43</v>
      </c>
      <c r="F2490" s="33" t="s">
        <v>38</v>
      </c>
      <c r="G2490" s="33" t="s">
        <v>49</v>
      </c>
      <c r="H2490" s="34">
        <v>38000000</v>
      </c>
      <c r="I2490" s="34">
        <v>0</v>
      </c>
      <c r="J2490" s="35">
        <f>VLOOKUP(C2490,[1]Hoja1!$C$4:$E$2840,3,0)</f>
        <v>45078.368275462963</v>
      </c>
      <c r="K2490" s="36" t="s">
        <v>54</v>
      </c>
      <c r="L2490" s="16">
        <f>VLOOKUP(C2490,ACTAS!$D:$L,9,FALSE)</f>
        <v>15</v>
      </c>
    </row>
    <row r="2491" spans="1:12" s="37" customFormat="1" hidden="1">
      <c r="A2491" s="32">
        <v>870</v>
      </c>
      <c r="B2491" s="33" t="s">
        <v>1732</v>
      </c>
      <c r="C2491" s="33">
        <v>16377517</v>
      </c>
      <c r="D2491" s="33" t="s">
        <v>1733</v>
      </c>
      <c r="E2491" s="33" t="s">
        <v>43</v>
      </c>
      <c r="F2491" s="33" t="s">
        <v>48</v>
      </c>
      <c r="G2491" s="33" t="s">
        <v>44</v>
      </c>
      <c r="H2491" s="34">
        <v>65000000</v>
      </c>
      <c r="I2491" s="34">
        <v>0</v>
      </c>
      <c r="J2491" s="35">
        <f>VLOOKUP(C2491,[1]Hoja1!$C$4:$E$2840,3,0)</f>
        <v>45237.393067129633</v>
      </c>
      <c r="K2491" s="36" t="s">
        <v>54</v>
      </c>
      <c r="L2491" s="16" t="e">
        <f>VLOOKUP(C2491,ACTAS!$D:$L,9,FALSE)</f>
        <v>#N/A</v>
      </c>
    </row>
    <row r="2492" spans="1:12" s="37" customFormat="1" hidden="1">
      <c r="A2492" s="32">
        <v>871</v>
      </c>
      <c r="B2492" s="33" t="s">
        <v>1734</v>
      </c>
      <c r="C2492" s="33">
        <v>35418321</v>
      </c>
      <c r="D2492" s="33" t="s">
        <v>1140</v>
      </c>
      <c r="E2492" s="33" t="s">
        <v>43</v>
      </c>
      <c r="F2492" s="33" t="s">
        <v>38</v>
      </c>
      <c r="G2492" s="33" t="s">
        <v>44</v>
      </c>
      <c r="H2492" s="34">
        <v>40000000</v>
      </c>
      <c r="I2492" s="34">
        <v>0</v>
      </c>
      <c r="J2492" s="35">
        <f>VLOOKUP(C2492,[1]Hoja1!$C$4:$E$2840,3,0)</f>
        <v>45078.426053240742</v>
      </c>
      <c r="K2492" s="36" t="s">
        <v>45</v>
      </c>
      <c r="L2492" s="16">
        <f>VLOOKUP(C2492,ACTAS!$D:$L,9,FALSE)</f>
        <v>12</v>
      </c>
    </row>
    <row r="2493" spans="1:12" s="37" customFormat="1" hidden="1">
      <c r="A2493" s="32">
        <v>872</v>
      </c>
      <c r="B2493" s="33" t="s">
        <v>1735</v>
      </c>
      <c r="C2493" s="33">
        <v>51593758</v>
      </c>
      <c r="D2493" s="33" t="s">
        <v>1736</v>
      </c>
      <c r="E2493" s="33" t="s">
        <v>43</v>
      </c>
      <c r="F2493" s="33" t="s">
        <v>38</v>
      </c>
      <c r="G2493" s="33" t="s">
        <v>44</v>
      </c>
      <c r="H2493" s="34">
        <v>16000000</v>
      </c>
      <c r="I2493" s="34">
        <v>0</v>
      </c>
      <c r="J2493" s="35">
        <f>VLOOKUP(C2493,[1]Hoja1!$C$4:$E$2840,3,0)</f>
        <v>45237.393206018518</v>
      </c>
      <c r="K2493" s="36" t="s">
        <v>84</v>
      </c>
      <c r="L2493" s="16">
        <f>VLOOKUP(C2493,ACTAS!$D:$L,9,FALSE)</f>
        <v>16</v>
      </c>
    </row>
    <row r="2494" spans="1:12" s="37" customFormat="1" hidden="1">
      <c r="A2494" s="32">
        <v>873</v>
      </c>
      <c r="B2494" s="33" t="s">
        <v>1737</v>
      </c>
      <c r="C2494" s="33">
        <v>79910681</v>
      </c>
      <c r="D2494" s="33" t="s">
        <v>1738</v>
      </c>
      <c r="E2494" s="33" t="s">
        <v>43</v>
      </c>
      <c r="F2494" s="33" t="s">
        <v>59</v>
      </c>
      <c r="G2494" s="33" t="s">
        <v>44</v>
      </c>
      <c r="H2494" s="34">
        <v>45000000</v>
      </c>
      <c r="I2494" s="34">
        <v>0</v>
      </c>
      <c r="J2494" s="35">
        <f>VLOOKUP(C2494,[1]Hoja1!$C$4:$E$2840,3,0)</f>
        <v>45237.39329861111</v>
      </c>
      <c r="K2494" s="36" t="s">
        <v>54</v>
      </c>
      <c r="L2494" s="16" t="e">
        <f>VLOOKUP(C2494,ACTAS!$D:$L,9,FALSE)</f>
        <v>#N/A</v>
      </c>
    </row>
    <row r="2495" spans="1:12" s="37" customFormat="1" ht="24" hidden="1">
      <c r="A2495" s="32">
        <v>874</v>
      </c>
      <c r="B2495" s="33" t="s">
        <v>1739</v>
      </c>
      <c r="C2495" s="33">
        <v>13929069</v>
      </c>
      <c r="D2495" s="33" t="s">
        <v>1740</v>
      </c>
      <c r="E2495" s="33" t="s">
        <v>43</v>
      </c>
      <c r="F2495" s="33" t="s">
        <v>52</v>
      </c>
      <c r="G2495" s="33" t="s">
        <v>49</v>
      </c>
      <c r="H2495" s="34">
        <v>70000000</v>
      </c>
      <c r="I2495" s="34">
        <v>0</v>
      </c>
      <c r="J2495" s="35">
        <f>VLOOKUP(C2495,[1]Hoja1!$C$4:$E$2840,3,0)</f>
        <v>45237.393368055556</v>
      </c>
      <c r="K2495" s="36" t="s">
        <v>54</v>
      </c>
      <c r="L2495" s="16" t="str">
        <f>VLOOKUP(C2495,ACTAS!$D:$L,9,FALSE)</f>
        <v>ACTA 2 MARZO 2024</v>
      </c>
    </row>
    <row r="2496" spans="1:12" s="37" customFormat="1" hidden="1">
      <c r="A2496" s="32">
        <v>875</v>
      </c>
      <c r="B2496" s="33" t="s">
        <v>1741</v>
      </c>
      <c r="C2496" s="33">
        <v>79595055</v>
      </c>
      <c r="D2496" s="33" t="s">
        <v>1742</v>
      </c>
      <c r="E2496" s="33" t="s">
        <v>43</v>
      </c>
      <c r="F2496" s="33" t="s">
        <v>48</v>
      </c>
      <c r="G2496" s="33" t="s">
        <v>44</v>
      </c>
      <c r="H2496" s="34">
        <v>52000000</v>
      </c>
      <c r="I2496" s="34">
        <v>0</v>
      </c>
      <c r="J2496" s="35">
        <f>VLOOKUP(C2496,[1]Hoja1!$C$4:$E$2840,3,0)</f>
        <v>45237.393425925926</v>
      </c>
      <c r="K2496" s="36" t="s">
        <v>54</v>
      </c>
      <c r="L2496" s="16" t="e">
        <f>VLOOKUP(C2496,ACTAS!$D:$L,9,FALSE)</f>
        <v>#N/A</v>
      </c>
    </row>
    <row r="2497" spans="1:12" s="37" customFormat="1" hidden="1">
      <c r="A2497" s="32">
        <v>876</v>
      </c>
      <c r="B2497" s="33" t="s">
        <v>1743</v>
      </c>
      <c r="C2497" s="33">
        <v>3055540</v>
      </c>
      <c r="D2497" s="33" t="s">
        <v>1744</v>
      </c>
      <c r="E2497" s="33" t="s">
        <v>43</v>
      </c>
      <c r="F2497" s="33" t="s">
        <v>59</v>
      </c>
      <c r="G2497" s="33" t="s">
        <v>44</v>
      </c>
      <c r="H2497" s="34">
        <v>150000000</v>
      </c>
      <c r="I2497" s="34">
        <v>0</v>
      </c>
      <c r="J2497" s="35">
        <f>VLOOKUP(C2497,[1]Hoja1!$C$4:$E$2840,3,0)</f>
        <v>45237.393437500003</v>
      </c>
      <c r="K2497" s="36" t="s">
        <v>45</v>
      </c>
      <c r="L2497" s="16" t="e">
        <f>VLOOKUP(C2497,ACTAS!$D:$L,9,FALSE)</f>
        <v>#N/A</v>
      </c>
    </row>
    <row r="2498" spans="1:12" s="37" customFormat="1" ht="24" hidden="1">
      <c r="A2498" s="32">
        <v>877</v>
      </c>
      <c r="B2498" s="33" t="s">
        <v>1745</v>
      </c>
      <c r="C2498" s="33">
        <v>79999999</v>
      </c>
      <c r="D2498" s="33" t="s">
        <v>1050</v>
      </c>
      <c r="E2498" s="33" t="s">
        <v>43</v>
      </c>
      <c r="F2498" s="33" t="s">
        <v>38</v>
      </c>
      <c r="G2498" s="33" t="s">
        <v>49</v>
      </c>
      <c r="H2498" s="34">
        <v>80000000</v>
      </c>
      <c r="I2498" s="34">
        <v>0</v>
      </c>
      <c r="J2498" s="35">
        <f>VLOOKUP(C2498,[1]Hoja1!$C$4:$E$2840,3,0)</f>
        <v>45078.403958333336</v>
      </c>
      <c r="K2498" s="36" t="s">
        <v>54</v>
      </c>
      <c r="L2498" s="16">
        <f>VLOOKUP(C2498,ACTAS!$D:$L,9,FALSE)</f>
        <v>16</v>
      </c>
    </row>
    <row r="2499" spans="1:12" s="37" customFormat="1" hidden="1">
      <c r="A2499" s="32">
        <v>878</v>
      </c>
      <c r="B2499" s="33" t="s">
        <v>1746</v>
      </c>
      <c r="C2499" s="33">
        <v>1022331085</v>
      </c>
      <c r="D2499" s="33" t="s">
        <v>1747</v>
      </c>
      <c r="E2499" s="33" t="s">
        <v>43</v>
      </c>
      <c r="F2499" s="33" t="s">
        <v>38</v>
      </c>
      <c r="G2499" s="33" t="s">
        <v>44</v>
      </c>
      <c r="H2499" s="34">
        <v>27000000</v>
      </c>
      <c r="I2499" s="34">
        <v>0</v>
      </c>
      <c r="J2499" s="35">
        <f>VLOOKUP(C2499,[1]Hoja1!$C$4:$E$2840,3,0)</f>
        <v>45237.393518518518</v>
      </c>
      <c r="K2499" s="36" t="s">
        <v>54</v>
      </c>
      <c r="L2499" s="16" t="str">
        <f>VLOOKUP(C2499,ACTAS!$D:$L,9,FALSE)</f>
        <v>ACTA 1 FEBRERO 2024</v>
      </c>
    </row>
    <row r="2500" spans="1:12" s="37" customFormat="1" hidden="1">
      <c r="A2500" s="32">
        <v>879</v>
      </c>
      <c r="B2500" s="33" t="s">
        <v>1748</v>
      </c>
      <c r="C2500" s="33">
        <v>1116235237</v>
      </c>
      <c r="D2500" s="33" t="s">
        <v>1749</v>
      </c>
      <c r="E2500" s="33" t="s">
        <v>43</v>
      </c>
      <c r="F2500" s="33" t="s">
        <v>48</v>
      </c>
      <c r="G2500" s="33" t="s">
        <v>44</v>
      </c>
      <c r="H2500" s="34">
        <v>80000000</v>
      </c>
      <c r="I2500" s="34">
        <v>0</v>
      </c>
      <c r="J2500" s="35">
        <f>VLOOKUP(C2500,[1]Hoja1!$C$4:$E$2840,3,0)</f>
        <v>45237.393541666665</v>
      </c>
      <c r="K2500" s="36" t="s">
        <v>54</v>
      </c>
      <c r="L2500" s="16" t="str">
        <f>VLOOKUP(C2500,ACTAS!$D:$L,9,FALSE)</f>
        <v>ACTA 4 ABRIL 2024</v>
      </c>
    </row>
    <row r="2501" spans="1:12" s="37" customFormat="1" hidden="1">
      <c r="A2501" s="32">
        <v>880</v>
      </c>
      <c r="B2501" s="33" t="s">
        <v>1750</v>
      </c>
      <c r="C2501" s="33">
        <v>79712750</v>
      </c>
      <c r="D2501" s="33" t="s">
        <v>1751</v>
      </c>
      <c r="E2501" s="33" t="s">
        <v>43</v>
      </c>
      <c r="F2501" s="33" t="s">
        <v>38</v>
      </c>
      <c r="G2501" s="33" t="s">
        <v>44</v>
      </c>
      <c r="H2501" s="34">
        <v>45000000</v>
      </c>
      <c r="I2501" s="34">
        <v>0</v>
      </c>
      <c r="J2501" s="35">
        <f>VLOOKUP(C2501,[1]Hoja1!$C$4:$E$2840,3,0)</f>
        <v>45237.393611111111</v>
      </c>
      <c r="K2501" s="36" t="s">
        <v>45</v>
      </c>
      <c r="L2501" s="16">
        <f>VLOOKUP(C2501,ACTAS!$D:$L,9,FALSE)</f>
        <v>16</v>
      </c>
    </row>
    <row r="2502" spans="1:12" s="37" customFormat="1" hidden="1">
      <c r="A2502" s="32">
        <v>881</v>
      </c>
      <c r="B2502" s="33" t="s">
        <v>1752</v>
      </c>
      <c r="C2502" s="33">
        <v>36555408</v>
      </c>
      <c r="D2502" s="33" t="s">
        <v>1753</v>
      </c>
      <c r="E2502" s="33" t="s">
        <v>43</v>
      </c>
      <c r="F2502" s="33" t="s">
        <v>52</v>
      </c>
      <c r="G2502" s="33" t="s">
        <v>44</v>
      </c>
      <c r="H2502" s="34">
        <v>45000000</v>
      </c>
      <c r="I2502" s="34">
        <v>0</v>
      </c>
      <c r="J2502" s="35">
        <f>VLOOKUP(C2502,[1]Hoja1!$C$4:$E$2840,3,0)</f>
        <v>45237.393645833334</v>
      </c>
      <c r="K2502" s="36" t="s">
        <v>84</v>
      </c>
      <c r="L2502" s="16" t="e">
        <f>VLOOKUP(C2502,ACTAS!$D:$L,9,FALSE)</f>
        <v>#N/A</v>
      </c>
    </row>
    <row r="2503" spans="1:12" s="37" customFormat="1" hidden="1">
      <c r="A2503" s="32">
        <v>882</v>
      </c>
      <c r="B2503" s="33" t="s">
        <v>1754</v>
      </c>
      <c r="C2503" s="33">
        <v>37294624</v>
      </c>
      <c r="D2503" s="33" t="s">
        <v>1755</v>
      </c>
      <c r="E2503" s="33" t="s">
        <v>43</v>
      </c>
      <c r="F2503" s="33" t="s">
        <v>38</v>
      </c>
      <c r="G2503" s="33" t="s">
        <v>44</v>
      </c>
      <c r="H2503" s="34">
        <v>90000000</v>
      </c>
      <c r="I2503" s="34">
        <v>0</v>
      </c>
      <c r="J2503" s="35">
        <f>VLOOKUP(C2503,[1]Hoja1!$C$4:$E$2840,3,0)</f>
        <v>45237.393692129626</v>
      </c>
      <c r="K2503" s="36" t="s">
        <v>54</v>
      </c>
      <c r="L2503" s="16" t="str">
        <f>VLOOKUP(C2503,ACTAS!$D:$L,9,FALSE)</f>
        <v>ACTA 1 FEBRERO 2024</v>
      </c>
    </row>
    <row r="2504" spans="1:12" s="37" customFormat="1" ht="24" hidden="1">
      <c r="A2504" s="32">
        <v>883</v>
      </c>
      <c r="B2504" s="33" t="s">
        <v>1756</v>
      </c>
      <c r="C2504" s="33">
        <v>80215388</v>
      </c>
      <c r="D2504" s="33" t="s">
        <v>1757</v>
      </c>
      <c r="E2504" s="33" t="s">
        <v>43</v>
      </c>
      <c r="F2504" s="33" t="s">
        <v>52</v>
      </c>
      <c r="G2504" s="33" t="s">
        <v>39</v>
      </c>
      <c r="H2504" s="34">
        <v>66000000</v>
      </c>
      <c r="I2504" s="34">
        <v>0</v>
      </c>
      <c r="J2504" s="35">
        <f>VLOOKUP(C2504,[1]Hoja1!$C$4:$E$2840,3,0)</f>
        <v>45237.393703703703</v>
      </c>
      <c r="K2504" s="36" t="s">
        <v>40</v>
      </c>
      <c r="L2504" s="16" t="e">
        <f>VLOOKUP(C2504,ACTAS!$D:$L,9,FALSE)</f>
        <v>#N/A</v>
      </c>
    </row>
    <row r="2505" spans="1:12" s="37" customFormat="1" hidden="1">
      <c r="A2505" s="32">
        <v>884</v>
      </c>
      <c r="B2505" s="33" t="s">
        <v>1758</v>
      </c>
      <c r="C2505" s="33">
        <v>19333793</v>
      </c>
      <c r="D2505" s="33" t="s">
        <v>865</v>
      </c>
      <c r="E2505" s="33" t="s">
        <v>43</v>
      </c>
      <c r="F2505" s="33" t="s">
        <v>62</v>
      </c>
      <c r="G2505" s="33" t="s">
        <v>44</v>
      </c>
      <c r="H2505" s="34">
        <v>150000000</v>
      </c>
      <c r="I2505" s="34">
        <v>0</v>
      </c>
      <c r="J2505" s="35">
        <f>VLOOKUP(C2505,[1]Hoja1!$C$4:$E$2840,3,0)</f>
        <v>45078.370613425926</v>
      </c>
      <c r="K2505" s="36" t="s">
        <v>45</v>
      </c>
      <c r="L2505" s="16">
        <f>VLOOKUP(C2505,ACTAS!$D:$L,9,FALSE)</f>
        <v>16</v>
      </c>
    </row>
    <row r="2506" spans="1:12" s="37" customFormat="1" hidden="1">
      <c r="A2506" s="32">
        <v>885</v>
      </c>
      <c r="B2506" s="33" t="s">
        <v>1759</v>
      </c>
      <c r="C2506" s="33">
        <v>79708956</v>
      </c>
      <c r="D2506" s="33" t="s">
        <v>1760</v>
      </c>
      <c r="E2506" s="33" t="s">
        <v>43</v>
      </c>
      <c r="F2506" s="33" t="s">
        <v>38</v>
      </c>
      <c r="G2506" s="33" t="s">
        <v>44</v>
      </c>
      <c r="H2506" s="34">
        <v>65000000</v>
      </c>
      <c r="I2506" s="34">
        <v>0</v>
      </c>
      <c r="J2506" s="35">
        <f>VLOOKUP(C2506,[1]Hoja1!$C$4:$E$2840,3,0)</f>
        <v>45237.393807870372</v>
      </c>
      <c r="K2506" s="36" t="s">
        <v>45</v>
      </c>
      <c r="L2506" s="16" t="e">
        <f>VLOOKUP(C2506,ACTAS!$D:$L,9,FALSE)</f>
        <v>#N/A</v>
      </c>
    </row>
    <row r="2507" spans="1:12" s="37" customFormat="1" hidden="1">
      <c r="A2507" s="32">
        <v>886</v>
      </c>
      <c r="B2507" s="33" t="s">
        <v>1761</v>
      </c>
      <c r="C2507" s="33">
        <v>14240019</v>
      </c>
      <c r="D2507" s="33" t="s">
        <v>1762</v>
      </c>
      <c r="E2507" s="33" t="s">
        <v>43</v>
      </c>
      <c r="F2507" s="33" t="s">
        <v>59</v>
      </c>
      <c r="G2507" s="33" t="s">
        <v>44</v>
      </c>
      <c r="H2507" s="34">
        <v>24000000</v>
      </c>
      <c r="I2507" s="34">
        <v>0</v>
      </c>
      <c r="J2507" s="35">
        <f>VLOOKUP(C2507,[1]Hoja1!$C$4:$E$2840,3,0)</f>
        <v>45237.394131944442</v>
      </c>
      <c r="K2507" s="36" t="s">
        <v>45</v>
      </c>
      <c r="L2507" s="16" t="e">
        <f>VLOOKUP(C2507,ACTAS!$D:$L,9,FALSE)</f>
        <v>#N/A</v>
      </c>
    </row>
    <row r="2508" spans="1:12" s="37" customFormat="1" hidden="1">
      <c r="A2508" s="32">
        <v>887</v>
      </c>
      <c r="B2508" s="33" t="s">
        <v>1763</v>
      </c>
      <c r="C2508" s="33">
        <v>12992726</v>
      </c>
      <c r="D2508" s="33" t="s">
        <v>702</v>
      </c>
      <c r="E2508" s="33" t="s">
        <v>43</v>
      </c>
      <c r="F2508" s="33" t="s">
        <v>59</v>
      </c>
      <c r="G2508" s="33" t="s">
        <v>44</v>
      </c>
      <c r="H2508" s="34">
        <v>35000000</v>
      </c>
      <c r="I2508" s="34">
        <v>0</v>
      </c>
      <c r="J2508" s="35">
        <f>VLOOKUP(C2508,[1]Hoja1!$C$4:$E$2840,3,0)</f>
        <v>45078.352453703701</v>
      </c>
      <c r="K2508" s="36" t="s">
        <v>45</v>
      </c>
      <c r="L2508" s="16">
        <f>VLOOKUP(C2508,ACTAS!$D:$L,9,FALSE)</f>
        <v>17</v>
      </c>
    </row>
    <row r="2509" spans="1:12" s="37" customFormat="1" hidden="1">
      <c r="A2509" s="32">
        <v>888</v>
      </c>
      <c r="B2509" s="33" t="s">
        <v>1764</v>
      </c>
      <c r="C2509" s="33">
        <v>14798303</v>
      </c>
      <c r="D2509" s="33" t="s">
        <v>1765</v>
      </c>
      <c r="E2509" s="33" t="s">
        <v>43</v>
      </c>
      <c r="F2509" s="33" t="s">
        <v>59</v>
      </c>
      <c r="G2509" s="33" t="s">
        <v>44</v>
      </c>
      <c r="H2509" s="34">
        <v>80000000</v>
      </c>
      <c r="I2509" s="34">
        <v>0</v>
      </c>
      <c r="J2509" s="35">
        <f>VLOOKUP(C2509,[1]Hoja1!$C$4:$E$2840,3,0)</f>
        <v>45237.394363425927</v>
      </c>
      <c r="K2509" s="36" t="s">
        <v>45</v>
      </c>
      <c r="L2509" s="16">
        <f>VLOOKUP(C2509,ACTAS!$D:$L,9,FALSE)</f>
        <v>16</v>
      </c>
    </row>
    <row r="2510" spans="1:12" s="37" customFormat="1" ht="24" hidden="1">
      <c r="A2510" s="32">
        <v>889</v>
      </c>
      <c r="B2510" s="33" t="s">
        <v>1766</v>
      </c>
      <c r="C2510" s="33">
        <v>64525114</v>
      </c>
      <c r="D2510" s="33" t="s">
        <v>1767</v>
      </c>
      <c r="E2510" s="33" t="s">
        <v>43</v>
      </c>
      <c r="F2510" s="33" t="s">
        <v>73</v>
      </c>
      <c r="G2510" s="33" t="s">
        <v>49</v>
      </c>
      <c r="H2510" s="34">
        <v>60000000</v>
      </c>
      <c r="I2510" s="34">
        <v>0</v>
      </c>
      <c r="J2510" s="35">
        <f>VLOOKUP(C2510,[1]Hoja1!$C$4:$E$2840,3,0)</f>
        <v>45237.39439814815</v>
      </c>
      <c r="K2510" s="36" t="s">
        <v>54</v>
      </c>
      <c r="L2510" s="16" t="e">
        <f>VLOOKUP(C2510,ACTAS!$D:$L,9,FALSE)</f>
        <v>#N/A</v>
      </c>
    </row>
    <row r="2511" spans="1:12" s="37" customFormat="1" ht="24" hidden="1">
      <c r="A2511" s="32">
        <v>890</v>
      </c>
      <c r="B2511" s="33" t="s">
        <v>1768</v>
      </c>
      <c r="C2511" s="33">
        <v>79955260</v>
      </c>
      <c r="D2511" s="33" t="s">
        <v>926</v>
      </c>
      <c r="E2511" s="33" t="s">
        <v>43</v>
      </c>
      <c r="F2511" s="33" t="s">
        <v>38</v>
      </c>
      <c r="G2511" s="33" t="s">
        <v>49</v>
      </c>
      <c r="H2511" s="34">
        <v>45000000</v>
      </c>
      <c r="I2511" s="34">
        <v>0</v>
      </c>
      <c r="J2511" s="35">
        <f>VLOOKUP(C2511,[1]Hoja1!$C$4:$E$2840,3,0)</f>
        <v>45078.37972222222</v>
      </c>
      <c r="K2511" s="36" t="s">
        <v>45</v>
      </c>
      <c r="L2511" s="16">
        <f>VLOOKUP(C2511,ACTAS!$D:$L,9,FALSE)</f>
        <v>16</v>
      </c>
    </row>
    <row r="2512" spans="1:12" s="37" customFormat="1" hidden="1">
      <c r="A2512" s="32">
        <v>891</v>
      </c>
      <c r="B2512" s="33" t="s">
        <v>1769</v>
      </c>
      <c r="C2512" s="33">
        <v>80206898</v>
      </c>
      <c r="D2512" s="33" t="s">
        <v>1770</v>
      </c>
      <c r="E2512" s="33" t="s">
        <v>43</v>
      </c>
      <c r="F2512" s="33" t="s">
        <v>52</v>
      </c>
      <c r="G2512" s="33" t="s">
        <v>44</v>
      </c>
      <c r="H2512" s="34">
        <v>40000000</v>
      </c>
      <c r="I2512" s="34">
        <v>0</v>
      </c>
      <c r="J2512" s="35">
        <f>VLOOKUP(C2512,[1]Hoja1!$C$4:$E$2840,3,0)</f>
        <v>45237.394502314812</v>
      </c>
      <c r="K2512" s="36" t="s">
        <v>54</v>
      </c>
      <c r="L2512" s="16" t="str">
        <f>VLOOKUP(C2512,ACTAS!$D:$L,9,FALSE)</f>
        <v>ACTA 3 MARZO 2024</v>
      </c>
    </row>
    <row r="2513" spans="1:12" s="37" customFormat="1" hidden="1">
      <c r="A2513" s="32">
        <v>892</v>
      </c>
      <c r="B2513" s="33" t="s">
        <v>1771</v>
      </c>
      <c r="C2513" s="33">
        <v>98073820</v>
      </c>
      <c r="D2513" s="33" t="s">
        <v>1772</v>
      </c>
      <c r="E2513" s="33" t="s">
        <v>43</v>
      </c>
      <c r="F2513" s="33" t="s">
        <v>59</v>
      </c>
      <c r="G2513" s="33" t="s">
        <v>44</v>
      </c>
      <c r="H2513" s="34">
        <v>150000000</v>
      </c>
      <c r="I2513" s="34">
        <v>0</v>
      </c>
      <c r="J2513" s="35">
        <f>VLOOKUP(C2513,[1]Hoja1!$C$4:$E$2840,3,0)</f>
        <v>45237.394571759258</v>
      </c>
      <c r="K2513" s="36" t="s">
        <v>45</v>
      </c>
      <c r="L2513" s="16" t="e">
        <f>VLOOKUP(C2513,ACTAS!$D:$L,9,FALSE)</f>
        <v>#N/A</v>
      </c>
    </row>
    <row r="2514" spans="1:12" s="37" customFormat="1" hidden="1">
      <c r="A2514" s="32">
        <v>893</v>
      </c>
      <c r="B2514" s="33" t="s">
        <v>1773</v>
      </c>
      <c r="C2514" s="33">
        <v>52432343</v>
      </c>
      <c r="D2514" s="33" t="s">
        <v>636</v>
      </c>
      <c r="E2514" s="33" t="s">
        <v>43</v>
      </c>
      <c r="F2514" s="33" t="s">
        <v>52</v>
      </c>
      <c r="G2514" s="33" t="s">
        <v>44</v>
      </c>
      <c r="H2514" s="34">
        <v>150000000</v>
      </c>
      <c r="I2514" s="34">
        <v>0</v>
      </c>
      <c r="J2514" s="35">
        <f>VLOOKUP(C2514,[1]Hoja1!$C$4:$E$2840,3,0)</f>
        <v>45078.346145833333</v>
      </c>
      <c r="K2514" s="36" t="s">
        <v>45</v>
      </c>
      <c r="L2514" s="16" t="e">
        <f>VLOOKUP(C2514,ACTAS!$D:$L,9,FALSE)</f>
        <v>#N/A</v>
      </c>
    </row>
    <row r="2515" spans="1:12" s="37" customFormat="1" hidden="1">
      <c r="A2515" s="32">
        <v>894</v>
      </c>
      <c r="B2515" s="33" t="s">
        <v>1774</v>
      </c>
      <c r="C2515" s="33">
        <v>7183993</v>
      </c>
      <c r="D2515" s="33" t="s">
        <v>1775</v>
      </c>
      <c r="E2515" s="33" t="s">
        <v>43</v>
      </c>
      <c r="F2515" s="33" t="s">
        <v>59</v>
      </c>
      <c r="G2515" s="33" t="s">
        <v>44</v>
      </c>
      <c r="H2515" s="34">
        <v>70000000</v>
      </c>
      <c r="I2515" s="34">
        <v>0</v>
      </c>
      <c r="J2515" s="35">
        <f>VLOOKUP(C2515,[1]Hoja1!$C$4:$E$2840,3,0)</f>
        <v>45237.394733796296</v>
      </c>
      <c r="K2515" s="36" t="s">
        <v>54</v>
      </c>
      <c r="L2515" s="16" t="e">
        <f>VLOOKUP(C2515,ACTAS!$D:$L,9,FALSE)</f>
        <v>#N/A</v>
      </c>
    </row>
    <row r="2516" spans="1:12" s="37" customFormat="1" hidden="1">
      <c r="A2516" s="32">
        <v>895</v>
      </c>
      <c r="B2516" s="33" t="s">
        <v>1776</v>
      </c>
      <c r="C2516" s="33">
        <v>1103217491</v>
      </c>
      <c r="D2516" s="33" t="s">
        <v>1777</v>
      </c>
      <c r="E2516" s="33" t="s">
        <v>43</v>
      </c>
      <c r="F2516" s="33" t="s">
        <v>38</v>
      </c>
      <c r="G2516" s="33" t="s">
        <v>44</v>
      </c>
      <c r="H2516" s="34">
        <v>70000000</v>
      </c>
      <c r="I2516" s="34">
        <v>0</v>
      </c>
      <c r="J2516" s="35">
        <f>VLOOKUP(C2516,[1]Hoja1!$C$4:$E$2840,3,0)</f>
        <v>45237.394814814812</v>
      </c>
      <c r="K2516" s="36" t="s">
        <v>54</v>
      </c>
      <c r="L2516" s="16">
        <f>VLOOKUP(C2516,ACTAS!$D:$L,9,FALSE)</f>
        <v>14</v>
      </c>
    </row>
    <row r="2517" spans="1:12" s="37" customFormat="1" hidden="1">
      <c r="A2517" s="32">
        <v>896</v>
      </c>
      <c r="B2517" s="33" t="s">
        <v>1778</v>
      </c>
      <c r="C2517" s="33">
        <v>7321377</v>
      </c>
      <c r="D2517" s="33" t="s">
        <v>1779</v>
      </c>
      <c r="E2517" s="33" t="s">
        <v>43</v>
      </c>
      <c r="F2517" s="33" t="s">
        <v>59</v>
      </c>
      <c r="G2517" s="33" t="s">
        <v>44</v>
      </c>
      <c r="H2517" s="34">
        <v>35000000</v>
      </c>
      <c r="I2517" s="34">
        <v>0</v>
      </c>
      <c r="J2517" s="35">
        <f>VLOOKUP(C2517,[1]Hoja1!$C$4:$E$2840,3,0)</f>
        <v>45222.413055555553</v>
      </c>
      <c r="K2517" s="36" t="s">
        <v>54</v>
      </c>
      <c r="L2517" s="16">
        <f>VLOOKUP(C2517,ACTAS!$D:$L,9,FALSE)</f>
        <v>12</v>
      </c>
    </row>
    <row r="2518" spans="1:12" s="37" customFormat="1" hidden="1">
      <c r="A2518" s="32">
        <v>897</v>
      </c>
      <c r="B2518" s="33" t="s">
        <v>1780</v>
      </c>
      <c r="C2518" s="33">
        <v>28357941</v>
      </c>
      <c r="D2518" s="33" t="s">
        <v>1781</v>
      </c>
      <c r="E2518" s="33" t="s">
        <v>43</v>
      </c>
      <c r="F2518" s="33" t="s">
        <v>59</v>
      </c>
      <c r="G2518" s="33" t="s">
        <v>44</v>
      </c>
      <c r="H2518" s="34">
        <v>50000000</v>
      </c>
      <c r="I2518" s="34">
        <v>0</v>
      </c>
      <c r="J2518" s="35">
        <f>VLOOKUP(C2518,[1]Hoja1!$C$4:$E$2840,3,0)</f>
        <v>45237.394918981481</v>
      </c>
      <c r="K2518" s="36" t="s">
        <v>45</v>
      </c>
      <c r="L2518" s="16" t="e">
        <f>VLOOKUP(C2518,ACTAS!$D:$L,9,FALSE)</f>
        <v>#N/A</v>
      </c>
    </row>
    <row r="2519" spans="1:12" s="37" customFormat="1" hidden="1">
      <c r="A2519" s="32">
        <v>898</v>
      </c>
      <c r="B2519" s="33" t="s">
        <v>1782</v>
      </c>
      <c r="C2519" s="33">
        <v>73144475</v>
      </c>
      <c r="D2519" s="33" t="s">
        <v>1783</v>
      </c>
      <c r="E2519" s="33" t="s">
        <v>43</v>
      </c>
      <c r="F2519" s="33" t="s">
        <v>59</v>
      </c>
      <c r="G2519" s="33" t="s">
        <v>44</v>
      </c>
      <c r="H2519" s="34">
        <v>126000000</v>
      </c>
      <c r="I2519" s="34">
        <v>0</v>
      </c>
      <c r="J2519" s="35">
        <f>VLOOKUP(C2519,[1]Hoja1!$C$4:$E$2840,3,0)</f>
        <v>45237.394942129627</v>
      </c>
      <c r="K2519" s="36" t="s">
        <v>45</v>
      </c>
      <c r="L2519" s="16" t="e">
        <f>VLOOKUP(C2519,ACTAS!$D:$L,9,FALSE)</f>
        <v>#N/A</v>
      </c>
    </row>
    <row r="2520" spans="1:12" s="37" customFormat="1" hidden="1">
      <c r="A2520" s="32">
        <v>899</v>
      </c>
      <c r="B2520" s="33" t="s">
        <v>1784</v>
      </c>
      <c r="C2520" s="33">
        <v>2235249</v>
      </c>
      <c r="D2520" s="33" t="s">
        <v>545</v>
      </c>
      <c r="E2520" s="33" t="s">
        <v>43</v>
      </c>
      <c r="F2520" s="33" t="s">
        <v>48</v>
      </c>
      <c r="G2520" s="33" t="s">
        <v>44</v>
      </c>
      <c r="H2520" s="34">
        <v>80000000</v>
      </c>
      <c r="I2520" s="34">
        <v>0</v>
      </c>
      <c r="J2520" s="35">
        <f>VLOOKUP(C2520,[1]Hoja1!$C$4:$E$2840,3,0)</f>
        <v>45065.683194444442</v>
      </c>
      <c r="K2520" s="36" t="s">
        <v>54</v>
      </c>
      <c r="L2520" s="16" t="str">
        <f>VLOOKUP(C2520,ACTAS!$D:$L,9,FALSE)</f>
        <v>ACTA 1 FEBRERO 2024</v>
      </c>
    </row>
    <row r="2521" spans="1:12" s="37" customFormat="1" hidden="1">
      <c r="A2521" s="32">
        <v>900</v>
      </c>
      <c r="B2521" s="33" t="s">
        <v>1785</v>
      </c>
      <c r="C2521" s="33">
        <v>1013596699</v>
      </c>
      <c r="D2521" s="33" t="s">
        <v>1786</v>
      </c>
      <c r="E2521" s="33" t="s">
        <v>43</v>
      </c>
      <c r="F2521" s="33" t="s">
        <v>59</v>
      </c>
      <c r="G2521" s="33" t="s">
        <v>44</v>
      </c>
      <c r="H2521" s="34">
        <v>70000000</v>
      </c>
      <c r="I2521" s="34">
        <v>0</v>
      </c>
      <c r="J2521" s="35">
        <f>VLOOKUP(C2521,[1]Hoja1!$C$4:$E$2840,3,0)</f>
        <v>45237.39503472222</v>
      </c>
      <c r="K2521" s="36" t="s">
        <v>54</v>
      </c>
      <c r="L2521" s="16" t="str">
        <f>VLOOKUP(C2521,ACTAS!$D:$L,9,FALSE)</f>
        <v>ACTA 2 MARZO 2024</v>
      </c>
    </row>
    <row r="2522" spans="1:12" s="37" customFormat="1" hidden="1">
      <c r="A2522" s="32">
        <v>901</v>
      </c>
      <c r="B2522" s="33" t="s">
        <v>1787</v>
      </c>
      <c r="C2522" s="33">
        <v>1072493472</v>
      </c>
      <c r="D2522" s="33" t="s">
        <v>1788</v>
      </c>
      <c r="E2522" s="33" t="s">
        <v>43</v>
      </c>
      <c r="F2522" s="33" t="s">
        <v>59</v>
      </c>
      <c r="G2522" s="33" t="s">
        <v>44</v>
      </c>
      <c r="H2522" s="34">
        <v>110000000</v>
      </c>
      <c r="I2522" s="34">
        <v>0</v>
      </c>
      <c r="J2522" s="35">
        <f>VLOOKUP(C2522,[1]Hoja1!$C$4:$E$2840,3,0)</f>
        <v>45237.39503472222</v>
      </c>
      <c r="K2522" s="36" t="s">
        <v>54</v>
      </c>
      <c r="L2522" s="16" t="str">
        <f>VLOOKUP(C2522,ACTAS!$D:$L,9,FALSE)</f>
        <v>ACTA 1 FEBRERO 2024</v>
      </c>
    </row>
    <row r="2523" spans="1:12" s="37" customFormat="1" hidden="1">
      <c r="A2523" s="32">
        <v>902</v>
      </c>
      <c r="B2523" s="33" t="s">
        <v>1789</v>
      </c>
      <c r="C2523" s="33">
        <v>73006088</v>
      </c>
      <c r="D2523" s="33" t="s">
        <v>1790</v>
      </c>
      <c r="E2523" s="33" t="s">
        <v>43</v>
      </c>
      <c r="F2523" s="33" t="s">
        <v>38</v>
      </c>
      <c r="G2523" s="33" t="s">
        <v>44</v>
      </c>
      <c r="H2523" s="34">
        <v>60000000</v>
      </c>
      <c r="I2523" s="34">
        <v>0</v>
      </c>
      <c r="J2523" s="35">
        <f>VLOOKUP(C2523,[1]Hoja1!$C$4:$E$2840,3,0)</f>
        <v>45237.39508101852</v>
      </c>
      <c r="K2523" s="36" t="s">
        <v>54</v>
      </c>
      <c r="L2523" s="16" t="e">
        <f>VLOOKUP(C2523,ACTAS!$D:$L,9,FALSE)</f>
        <v>#N/A</v>
      </c>
    </row>
    <row r="2524" spans="1:12" s="37" customFormat="1" hidden="1">
      <c r="A2524" s="32">
        <v>903</v>
      </c>
      <c r="B2524" s="33" t="s">
        <v>1791</v>
      </c>
      <c r="C2524" s="33">
        <v>16368252</v>
      </c>
      <c r="D2524" s="33" t="s">
        <v>1792</v>
      </c>
      <c r="E2524" s="33" t="s">
        <v>43</v>
      </c>
      <c r="F2524" s="33" t="s">
        <v>59</v>
      </c>
      <c r="G2524" s="33" t="s">
        <v>44</v>
      </c>
      <c r="H2524" s="34">
        <v>50000000</v>
      </c>
      <c r="I2524" s="34">
        <v>0</v>
      </c>
      <c r="J2524" s="35">
        <f>VLOOKUP(C2524,[1]Hoja1!$C$4:$E$2840,3,0)</f>
        <v>45237.395138888889</v>
      </c>
      <c r="K2524" s="36" t="s">
        <v>45</v>
      </c>
      <c r="L2524" s="16">
        <f>VLOOKUP(C2524,ACTAS!$D:$L,9,FALSE)</f>
        <v>16</v>
      </c>
    </row>
    <row r="2525" spans="1:12" s="37" customFormat="1" hidden="1">
      <c r="A2525" s="32">
        <v>904</v>
      </c>
      <c r="B2525" s="33" t="s">
        <v>1793</v>
      </c>
      <c r="C2525" s="33">
        <v>43160808</v>
      </c>
      <c r="D2525" s="33" t="s">
        <v>1794</v>
      </c>
      <c r="E2525" s="33" t="s">
        <v>43</v>
      </c>
      <c r="F2525" s="33" t="s">
        <v>48</v>
      </c>
      <c r="G2525" s="33" t="s">
        <v>44</v>
      </c>
      <c r="H2525" s="34">
        <v>60000000</v>
      </c>
      <c r="I2525" s="34">
        <v>0</v>
      </c>
      <c r="J2525" s="35">
        <f>VLOOKUP(C2525,[1]Hoja1!$C$4:$E$2840,3,0)</f>
        <v>45237.395185185182</v>
      </c>
      <c r="K2525" s="36" t="s">
        <v>45</v>
      </c>
      <c r="L2525" s="16">
        <f>VLOOKUP(C2525,ACTAS!$D:$L,9,FALSE)</f>
        <v>16</v>
      </c>
    </row>
    <row r="2526" spans="1:12" s="37" customFormat="1" hidden="1">
      <c r="A2526" s="32">
        <v>905</v>
      </c>
      <c r="B2526" s="33" t="s">
        <v>1795</v>
      </c>
      <c r="C2526" s="33">
        <v>1090378584</v>
      </c>
      <c r="D2526" s="33" t="s">
        <v>1481</v>
      </c>
      <c r="E2526" s="33" t="s">
        <v>43</v>
      </c>
      <c r="F2526" s="33" t="s">
        <v>59</v>
      </c>
      <c r="G2526" s="33" t="s">
        <v>44</v>
      </c>
      <c r="H2526" s="34">
        <v>35000000</v>
      </c>
      <c r="I2526" s="34">
        <v>0</v>
      </c>
      <c r="J2526" s="35">
        <f>VLOOKUP(C2526,[1]Hoja1!$C$4:$E$2840,3,0)</f>
        <v>45222.440474537034</v>
      </c>
      <c r="K2526" s="36" t="s">
        <v>54</v>
      </c>
      <c r="L2526" s="16">
        <f>VLOOKUP(C2526,ACTAS!$D:$L,9,FALSE)</f>
        <v>15</v>
      </c>
    </row>
    <row r="2527" spans="1:12" s="37" customFormat="1" hidden="1">
      <c r="A2527" s="32">
        <v>906</v>
      </c>
      <c r="B2527" s="33" t="s">
        <v>1796</v>
      </c>
      <c r="C2527" s="33">
        <v>1050220265</v>
      </c>
      <c r="D2527" s="33" t="s">
        <v>1551</v>
      </c>
      <c r="E2527" s="33" t="s">
        <v>43</v>
      </c>
      <c r="F2527" s="33" t="s">
        <v>59</v>
      </c>
      <c r="G2527" s="33" t="s">
        <v>44</v>
      </c>
      <c r="H2527" s="34">
        <v>90000000</v>
      </c>
      <c r="I2527" s="34">
        <v>0</v>
      </c>
      <c r="J2527" s="35">
        <f>VLOOKUP(C2527,[1]Hoja1!$C$4:$E$2840,3,0)</f>
        <v>45222.469895833332</v>
      </c>
      <c r="K2527" s="36" t="s">
        <v>54</v>
      </c>
      <c r="L2527" s="16">
        <f>VLOOKUP(C2527,ACTAS!$D:$L,9,FALSE)</f>
        <v>16</v>
      </c>
    </row>
    <row r="2528" spans="1:12" s="37" customFormat="1" hidden="1">
      <c r="A2528" s="32">
        <v>907</v>
      </c>
      <c r="B2528" s="33" t="s">
        <v>1797</v>
      </c>
      <c r="C2528" s="33">
        <v>51587990</v>
      </c>
      <c r="D2528" s="33" t="s">
        <v>1584</v>
      </c>
      <c r="E2528" s="33" t="s">
        <v>43</v>
      </c>
      <c r="F2528" s="33" t="s">
        <v>38</v>
      </c>
      <c r="G2528" s="33" t="s">
        <v>44</v>
      </c>
      <c r="H2528" s="34">
        <v>63000000</v>
      </c>
      <c r="I2528" s="34">
        <v>0</v>
      </c>
      <c r="J2528" s="35">
        <f>VLOOKUP(C2528,[1]Hoja1!$C$4:$E$2840,3,0)</f>
        <v>45222.59480324074</v>
      </c>
      <c r="K2528" s="36" t="s">
        <v>84</v>
      </c>
      <c r="L2528" s="16" t="e">
        <f>VLOOKUP(C2528,ACTAS!$D:$L,9,FALSE)</f>
        <v>#N/A</v>
      </c>
    </row>
    <row r="2529" spans="1:12" s="37" customFormat="1" hidden="1">
      <c r="A2529" s="32">
        <v>908</v>
      </c>
      <c r="B2529" s="33" t="s">
        <v>1798</v>
      </c>
      <c r="C2529" s="33">
        <v>1053794167</v>
      </c>
      <c r="D2529" s="33" t="s">
        <v>1799</v>
      </c>
      <c r="E2529" s="33" t="s">
        <v>43</v>
      </c>
      <c r="F2529" s="33" t="s">
        <v>59</v>
      </c>
      <c r="G2529" s="33" t="s">
        <v>44</v>
      </c>
      <c r="H2529" s="34">
        <v>93000000</v>
      </c>
      <c r="I2529" s="34">
        <v>0</v>
      </c>
      <c r="J2529" s="35">
        <f>VLOOKUP(C2529,[1]Hoja1!$C$4:$E$2840,3,0)</f>
        <v>45237.395497685182</v>
      </c>
      <c r="K2529" s="36" t="s">
        <v>54</v>
      </c>
      <c r="L2529" s="16" t="str">
        <f>VLOOKUP(C2529,ACTAS!$D:$L,9,FALSE)</f>
        <v>ACTA 1 FEBRERO 2024</v>
      </c>
    </row>
    <row r="2530" spans="1:12" s="37" customFormat="1" hidden="1">
      <c r="A2530" s="32">
        <v>909</v>
      </c>
      <c r="B2530" s="33" t="s">
        <v>1800</v>
      </c>
      <c r="C2530" s="33">
        <v>88228263</v>
      </c>
      <c r="D2530" s="33" t="s">
        <v>1801</v>
      </c>
      <c r="E2530" s="33" t="s">
        <v>43</v>
      </c>
      <c r="F2530" s="33" t="s">
        <v>48</v>
      </c>
      <c r="G2530" s="33" t="s">
        <v>44</v>
      </c>
      <c r="H2530" s="34">
        <v>65000000</v>
      </c>
      <c r="I2530" s="34">
        <v>0</v>
      </c>
      <c r="J2530" s="35">
        <f>VLOOKUP(C2530,[1]Hoja1!$C$4:$E$2840,3,0)</f>
        <v>45078.380185185182</v>
      </c>
      <c r="K2530" s="36" t="s">
        <v>54</v>
      </c>
      <c r="L2530" s="16">
        <f>VLOOKUP(C2530,ACTAS!$D:$L,9,FALSE)</f>
        <v>9</v>
      </c>
    </row>
    <row r="2531" spans="1:12" s="37" customFormat="1" hidden="1">
      <c r="A2531" s="32">
        <v>910</v>
      </c>
      <c r="B2531" s="33" t="s">
        <v>1802</v>
      </c>
      <c r="C2531" s="33">
        <v>80845762</v>
      </c>
      <c r="D2531" s="33" t="s">
        <v>1064</v>
      </c>
      <c r="E2531" s="33" t="s">
        <v>43</v>
      </c>
      <c r="F2531" s="33" t="s">
        <v>59</v>
      </c>
      <c r="G2531" s="33" t="s">
        <v>44</v>
      </c>
      <c r="H2531" s="34">
        <v>40000000</v>
      </c>
      <c r="I2531" s="34">
        <v>0</v>
      </c>
      <c r="J2531" s="35">
        <f>VLOOKUP(C2531,[1]Hoja1!$C$4:$E$2840,3,0)</f>
        <v>45078.40896990741</v>
      </c>
      <c r="K2531" s="36" t="s">
        <v>54</v>
      </c>
      <c r="L2531" s="16" t="str">
        <f>VLOOKUP(C2531,ACTAS!$D:$L,9,FALSE)</f>
        <v>ACTA 3 MARZO 2024</v>
      </c>
    </row>
    <row r="2532" spans="1:12" s="37" customFormat="1" hidden="1">
      <c r="A2532" s="32">
        <v>911</v>
      </c>
      <c r="B2532" s="33" t="s">
        <v>1803</v>
      </c>
      <c r="C2532" s="33">
        <v>24048031</v>
      </c>
      <c r="D2532" s="33" t="s">
        <v>1804</v>
      </c>
      <c r="E2532" s="33" t="s">
        <v>43</v>
      </c>
      <c r="F2532" s="33" t="s">
        <v>52</v>
      </c>
      <c r="G2532" s="33" t="s">
        <v>44</v>
      </c>
      <c r="H2532" s="34">
        <v>15000000</v>
      </c>
      <c r="I2532" s="34">
        <v>0</v>
      </c>
      <c r="J2532" s="35">
        <f>VLOOKUP(C2532,[1]Hoja1!$C$4:$E$2840,3,0)</f>
        <v>45237.395671296297</v>
      </c>
      <c r="K2532" s="36" t="s">
        <v>84</v>
      </c>
      <c r="L2532" s="16" t="e">
        <f>VLOOKUP(C2532,ACTAS!$D:$L,9,FALSE)</f>
        <v>#N/A</v>
      </c>
    </row>
    <row r="2533" spans="1:12" s="37" customFormat="1" hidden="1">
      <c r="A2533" s="32">
        <v>912</v>
      </c>
      <c r="B2533" s="33" t="s">
        <v>1805</v>
      </c>
      <c r="C2533" s="33">
        <v>79527883</v>
      </c>
      <c r="D2533" s="33" t="s">
        <v>1148</v>
      </c>
      <c r="E2533" s="33" t="s">
        <v>43</v>
      </c>
      <c r="F2533" s="33" t="s">
        <v>48</v>
      </c>
      <c r="G2533" s="33" t="s">
        <v>44</v>
      </c>
      <c r="H2533" s="34">
        <v>65000000</v>
      </c>
      <c r="I2533" s="34">
        <v>0</v>
      </c>
      <c r="J2533" s="35">
        <f>VLOOKUP(C2533,[1]Hoja1!$C$4:$E$2840,3,0)</f>
        <v>45078.429456018515</v>
      </c>
      <c r="K2533" s="36" t="s">
        <v>45</v>
      </c>
      <c r="L2533" s="16">
        <f>VLOOKUP(C2533,ACTAS!$D:$L,9,FALSE)</f>
        <v>16</v>
      </c>
    </row>
    <row r="2534" spans="1:12" s="37" customFormat="1" hidden="1">
      <c r="A2534" s="32">
        <v>913</v>
      </c>
      <c r="B2534" s="33" t="s">
        <v>1806</v>
      </c>
      <c r="C2534" s="33">
        <v>79329602</v>
      </c>
      <c r="D2534" s="33" t="s">
        <v>241</v>
      </c>
      <c r="E2534" s="33" t="s">
        <v>43</v>
      </c>
      <c r="F2534" s="33" t="s">
        <v>62</v>
      </c>
      <c r="G2534" s="33" t="s">
        <v>44</v>
      </c>
      <c r="H2534" s="34">
        <v>40000000</v>
      </c>
      <c r="I2534" s="34">
        <v>0</v>
      </c>
      <c r="J2534" s="35">
        <f>VLOOKUP(C2534,[1]Hoja1!$C$4:$E$2840,3,0)</f>
        <v>44986.709803240738</v>
      </c>
      <c r="K2534" s="36" t="s">
        <v>45</v>
      </c>
      <c r="L2534" s="16" t="e">
        <f>VLOOKUP(C2534,ACTAS!$D:$L,9,FALSE)</f>
        <v>#N/A</v>
      </c>
    </row>
    <row r="2535" spans="1:12" s="37" customFormat="1" hidden="1">
      <c r="A2535" s="32">
        <v>914</v>
      </c>
      <c r="B2535" s="33" t="s">
        <v>1807</v>
      </c>
      <c r="C2535" s="33">
        <v>79919566</v>
      </c>
      <c r="D2535" s="33" t="s">
        <v>1808</v>
      </c>
      <c r="E2535" s="33" t="s">
        <v>43</v>
      </c>
      <c r="F2535" s="33" t="s">
        <v>38</v>
      </c>
      <c r="G2535" s="33" t="s">
        <v>44</v>
      </c>
      <c r="H2535" s="34">
        <v>77000000</v>
      </c>
      <c r="I2535" s="34">
        <v>0</v>
      </c>
      <c r="J2535" s="35">
        <f>VLOOKUP(C2535,[1]Hoja1!$C$4:$E$2840,3,0)</f>
        <v>45237.396134259259</v>
      </c>
      <c r="K2535" s="36" t="s">
        <v>45</v>
      </c>
      <c r="L2535" s="16">
        <f>VLOOKUP(C2535,ACTAS!$D:$L,9,FALSE)</f>
        <v>15</v>
      </c>
    </row>
    <row r="2536" spans="1:12" s="37" customFormat="1" hidden="1">
      <c r="A2536" s="32">
        <v>915</v>
      </c>
      <c r="B2536" s="33" t="s">
        <v>1809</v>
      </c>
      <c r="C2536" s="33">
        <v>1015404709</v>
      </c>
      <c r="D2536" s="33" t="s">
        <v>1810</v>
      </c>
      <c r="E2536" s="33" t="s">
        <v>43</v>
      </c>
      <c r="F2536" s="33" t="s">
        <v>52</v>
      </c>
      <c r="G2536" s="33" t="s">
        <v>44</v>
      </c>
      <c r="H2536" s="34">
        <v>150000000</v>
      </c>
      <c r="I2536" s="34">
        <v>0</v>
      </c>
      <c r="J2536" s="35">
        <f>VLOOKUP(C2536,[1]Hoja1!$C$4:$E$2840,3,0)</f>
        <v>45237.396134259259</v>
      </c>
      <c r="K2536" s="36" t="s">
        <v>54</v>
      </c>
      <c r="L2536" s="16" t="str">
        <f>VLOOKUP(C2536,ACTAS!$D:$L,9,FALSE)</f>
        <v>ACTA 2 MARZO 2024</v>
      </c>
    </row>
    <row r="2537" spans="1:12" s="37" customFormat="1" hidden="1">
      <c r="A2537" s="32">
        <v>916</v>
      </c>
      <c r="B2537" s="33" t="s">
        <v>1811</v>
      </c>
      <c r="C2537" s="33">
        <v>11438846</v>
      </c>
      <c r="D2537" s="33" t="s">
        <v>626</v>
      </c>
      <c r="E2537" s="33" t="s">
        <v>43</v>
      </c>
      <c r="F2537" s="33" t="s">
        <v>59</v>
      </c>
      <c r="G2537" s="33" t="s">
        <v>44</v>
      </c>
      <c r="H2537" s="34">
        <v>40000000</v>
      </c>
      <c r="I2537" s="34">
        <v>0</v>
      </c>
      <c r="J2537" s="35">
        <f>VLOOKUP(C2537,[1]Hoja1!$C$4:$E$2840,3,0)</f>
        <v>45078.344837962963</v>
      </c>
      <c r="K2537" s="36" t="s">
        <v>45</v>
      </c>
      <c r="L2537" s="16">
        <f>VLOOKUP(C2537,ACTAS!$D:$L,9,FALSE)</f>
        <v>12</v>
      </c>
    </row>
    <row r="2538" spans="1:12" s="37" customFormat="1" hidden="1">
      <c r="A2538" s="32">
        <v>917</v>
      </c>
      <c r="B2538" s="33" t="s">
        <v>1812</v>
      </c>
      <c r="C2538" s="33">
        <v>34490055</v>
      </c>
      <c r="D2538" s="33" t="s">
        <v>1813</v>
      </c>
      <c r="E2538" s="33" t="s">
        <v>43</v>
      </c>
      <c r="F2538" s="33" t="s">
        <v>52</v>
      </c>
      <c r="G2538" s="33" t="s">
        <v>44</v>
      </c>
      <c r="H2538" s="34">
        <v>40000000</v>
      </c>
      <c r="I2538" s="34">
        <v>0</v>
      </c>
      <c r="J2538" s="35">
        <f>VLOOKUP(C2538,[1]Hoja1!$C$4:$E$2840,3,0)</f>
        <v>45237.396296296298</v>
      </c>
      <c r="K2538" s="36" t="s">
        <v>45</v>
      </c>
      <c r="L2538" s="16">
        <f>VLOOKUP(C2538,ACTAS!$D:$L,9,FALSE)</f>
        <v>17</v>
      </c>
    </row>
    <row r="2539" spans="1:12" s="37" customFormat="1" ht="24" hidden="1">
      <c r="A2539" s="32">
        <v>918</v>
      </c>
      <c r="B2539" s="33" t="s">
        <v>1814</v>
      </c>
      <c r="C2539" s="33">
        <v>80795515</v>
      </c>
      <c r="D2539" s="33" t="s">
        <v>1815</v>
      </c>
      <c r="E2539" s="33" t="s">
        <v>43</v>
      </c>
      <c r="F2539" s="33" t="s">
        <v>59</v>
      </c>
      <c r="G2539" s="33" t="s">
        <v>44</v>
      </c>
      <c r="H2539" s="34">
        <v>70000000</v>
      </c>
      <c r="I2539" s="34">
        <v>0</v>
      </c>
      <c r="J2539" s="35">
        <f>VLOOKUP(C2539,[1]Hoja1!$C$4:$E$2840,3,0)</f>
        <v>45237.396365740744</v>
      </c>
      <c r="K2539" s="36" t="s">
        <v>54</v>
      </c>
      <c r="L2539" s="16" t="e">
        <f>VLOOKUP(C2539,ACTAS!$D:$L,9,FALSE)</f>
        <v>#N/A</v>
      </c>
    </row>
    <row r="2540" spans="1:12" s="37" customFormat="1" hidden="1">
      <c r="A2540" s="32">
        <v>919</v>
      </c>
      <c r="B2540" s="33" t="s">
        <v>1816</v>
      </c>
      <c r="C2540" s="33">
        <v>32756836</v>
      </c>
      <c r="D2540" s="33" t="s">
        <v>912</v>
      </c>
      <c r="E2540" s="33" t="s">
        <v>43</v>
      </c>
      <c r="F2540" s="33" t="s">
        <v>59</v>
      </c>
      <c r="G2540" s="33" t="s">
        <v>44</v>
      </c>
      <c r="H2540" s="34">
        <v>35000000</v>
      </c>
      <c r="I2540" s="34">
        <v>0</v>
      </c>
      <c r="J2540" s="35">
        <f>VLOOKUP(C2540,[1]Hoja1!$C$4:$E$2840,3,0)</f>
        <v>45078.377870370372</v>
      </c>
      <c r="K2540" s="36" t="s">
        <v>45</v>
      </c>
      <c r="L2540" s="16" t="e">
        <f>VLOOKUP(C2540,ACTAS!$D:$L,9,FALSE)</f>
        <v>#N/A</v>
      </c>
    </row>
    <row r="2541" spans="1:12" s="37" customFormat="1" ht="24" hidden="1">
      <c r="A2541" s="32">
        <v>920</v>
      </c>
      <c r="B2541" s="33" t="s">
        <v>1817</v>
      </c>
      <c r="C2541" s="33">
        <v>13717615</v>
      </c>
      <c r="D2541" s="33" t="s">
        <v>1818</v>
      </c>
      <c r="E2541" s="33" t="s">
        <v>43</v>
      </c>
      <c r="F2541" s="33" t="s">
        <v>52</v>
      </c>
      <c r="G2541" s="33" t="s">
        <v>49</v>
      </c>
      <c r="H2541" s="34">
        <v>90000000</v>
      </c>
      <c r="I2541" s="34">
        <v>0</v>
      </c>
      <c r="J2541" s="35">
        <f>VLOOKUP(C2541,[1]Hoja1!$C$4:$E$2840,3,0)</f>
        <v>45237.396435185183</v>
      </c>
      <c r="K2541" s="36" t="s">
        <v>54</v>
      </c>
      <c r="L2541" s="16" t="e">
        <f>VLOOKUP(C2541,ACTAS!$D:$L,9,FALSE)</f>
        <v>#N/A</v>
      </c>
    </row>
    <row r="2542" spans="1:12" s="37" customFormat="1" ht="24" hidden="1">
      <c r="A2542" s="32">
        <v>921</v>
      </c>
      <c r="B2542" s="33" t="s">
        <v>1819</v>
      </c>
      <c r="C2542" s="33">
        <v>10771325</v>
      </c>
      <c r="D2542" s="33" t="s">
        <v>1820</v>
      </c>
      <c r="E2542" s="33" t="s">
        <v>43</v>
      </c>
      <c r="F2542" s="33" t="s">
        <v>48</v>
      </c>
      <c r="G2542" s="33" t="s">
        <v>49</v>
      </c>
      <c r="H2542" s="34">
        <v>84000000</v>
      </c>
      <c r="I2542" s="34">
        <v>0</v>
      </c>
      <c r="J2542" s="35">
        <f>VLOOKUP(C2542,[1]Hoja1!$C$4:$E$2840,3,0)</f>
        <v>45237.396585648145</v>
      </c>
      <c r="K2542" s="36" t="s">
        <v>54</v>
      </c>
      <c r="L2542" s="16" t="str">
        <f>VLOOKUP(C2542,ACTAS!$D:$L,9,FALSE)</f>
        <v>ACTA 1 FEBRERO 2024</v>
      </c>
    </row>
    <row r="2543" spans="1:12" s="37" customFormat="1" hidden="1">
      <c r="A2543" s="32">
        <v>922</v>
      </c>
      <c r="B2543" s="33" t="s">
        <v>1821</v>
      </c>
      <c r="C2543" s="33">
        <v>51577335</v>
      </c>
      <c r="D2543" s="33" t="s">
        <v>1822</v>
      </c>
      <c r="E2543" s="33" t="s">
        <v>43</v>
      </c>
      <c r="F2543" s="33" t="s">
        <v>38</v>
      </c>
      <c r="G2543" s="33" t="s">
        <v>44</v>
      </c>
      <c r="H2543" s="34">
        <v>70000000</v>
      </c>
      <c r="I2543" s="34">
        <v>0</v>
      </c>
      <c r="J2543" s="35">
        <f>VLOOKUP(C2543,[1]Hoja1!$C$4:$E$2840,3,0)</f>
        <v>45237.396597222221</v>
      </c>
      <c r="K2543" s="36" t="s">
        <v>45</v>
      </c>
      <c r="L2543" s="16" t="e">
        <f>VLOOKUP(C2543,ACTAS!$D:$L,9,FALSE)</f>
        <v>#N/A</v>
      </c>
    </row>
    <row r="2544" spans="1:12" s="37" customFormat="1" hidden="1">
      <c r="A2544" s="32">
        <v>923</v>
      </c>
      <c r="B2544" s="33" t="s">
        <v>1823</v>
      </c>
      <c r="C2544" s="33">
        <v>1072495355</v>
      </c>
      <c r="D2544" s="33" t="s">
        <v>347</v>
      </c>
      <c r="E2544" s="33" t="s">
        <v>43</v>
      </c>
      <c r="F2544" s="33" t="s">
        <v>59</v>
      </c>
      <c r="G2544" s="33" t="s">
        <v>44</v>
      </c>
      <c r="H2544" s="34">
        <v>70000000</v>
      </c>
      <c r="I2544" s="34">
        <v>0</v>
      </c>
      <c r="J2544" s="35">
        <f>VLOOKUP(C2544,[1]Hoja1!$C$4:$E$2840,3,0)</f>
        <v>44987.437974537039</v>
      </c>
      <c r="K2544" s="36" t="s">
        <v>54</v>
      </c>
      <c r="L2544" s="16" t="e">
        <f>VLOOKUP(C2544,ACTAS!$D:$L,9,FALSE)</f>
        <v>#N/A</v>
      </c>
    </row>
    <row r="2545" spans="1:12" s="37" customFormat="1" hidden="1">
      <c r="A2545" s="32">
        <v>924</v>
      </c>
      <c r="B2545" s="33" t="s">
        <v>1824</v>
      </c>
      <c r="C2545" s="33">
        <v>80829481</v>
      </c>
      <c r="D2545" s="33" t="s">
        <v>1825</v>
      </c>
      <c r="E2545" s="33" t="s">
        <v>43</v>
      </c>
      <c r="F2545" s="33" t="s">
        <v>38</v>
      </c>
      <c r="G2545" s="33" t="s">
        <v>44</v>
      </c>
      <c r="H2545" s="34">
        <v>35000000</v>
      </c>
      <c r="I2545" s="34">
        <v>0</v>
      </c>
      <c r="J2545" s="35">
        <f>VLOOKUP(C2545,[1]Hoja1!$C$4:$E$2840,3,0)</f>
        <v>44986.391423611109</v>
      </c>
      <c r="K2545" s="36" t="s">
        <v>54</v>
      </c>
      <c r="L2545" s="16">
        <f>VLOOKUP(C2545,ACTAS!$D:$L,9,FALSE)</f>
        <v>3</v>
      </c>
    </row>
    <row r="2546" spans="1:12" s="37" customFormat="1" hidden="1">
      <c r="A2546" s="32">
        <v>925</v>
      </c>
      <c r="B2546" s="33" t="s">
        <v>1826</v>
      </c>
      <c r="C2546" s="33">
        <v>80859784</v>
      </c>
      <c r="D2546" s="33" t="s">
        <v>1827</v>
      </c>
      <c r="E2546" s="33" t="s">
        <v>43</v>
      </c>
      <c r="F2546" s="33" t="s">
        <v>52</v>
      </c>
      <c r="G2546" s="33" t="s">
        <v>44</v>
      </c>
      <c r="H2546" s="34">
        <v>108000000</v>
      </c>
      <c r="I2546" s="34">
        <v>0</v>
      </c>
      <c r="J2546" s="35">
        <f>VLOOKUP(C2546,[1]Hoja1!$C$4:$E$2840,3,0)</f>
        <v>45237.396782407406</v>
      </c>
      <c r="K2546" s="36" t="s">
        <v>54</v>
      </c>
      <c r="L2546" s="16" t="e">
        <f>VLOOKUP(C2546,ACTAS!$D:$L,9,FALSE)</f>
        <v>#N/A</v>
      </c>
    </row>
    <row r="2547" spans="1:12" s="37" customFormat="1" hidden="1">
      <c r="A2547" s="32">
        <v>926</v>
      </c>
      <c r="B2547" s="33" t="s">
        <v>1828</v>
      </c>
      <c r="C2547" s="33">
        <v>80728158</v>
      </c>
      <c r="D2547" s="33" t="s">
        <v>1829</v>
      </c>
      <c r="E2547" s="33" t="s">
        <v>43</v>
      </c>
      <c r="F2547" s="33" t="s">
        <v>52</v>
      </c>
      <c r="G2547" s="33" t="s">
        <v>44</v>
      </c>
      <c r="H2547" s="34">
        <v>35000000</v>
      </c>
      <c r="I2547" s="34">
        <v>0</v>
      </c>
      <c r="J2547" s="35">
        <f>VLOOKUP(C2547,[1]Hoja1!$C$4:$E$2840,3,0)</f>
        <v>45237.396793981483</v>
      </c>
      <c r="K2547" s="36" t="s">
        <v>54</v>
      </c>
      <c r="L2547" s="16" t="e">
        <f>VLOOKUP(C2547,ACTAS!$D:$L,9,FALSE)</f>
        <v>#N/A</v>
      </c>
    </row>
    <row r="2548" spans="1:12" s="37" customFormat="1" hidden="1">
      <c r="A2548" s="32">
        <v>927</v>
      </c>
      <c r="B2548" s="33" t="s">
        <v>1830</v>
      </c>
      <c r="C2548" s="33">
        <v>14321826</v>
      </c>
      <c r="D2548" s="33" t="s">
        <v>1831</v>
      </c>
      <c r="E2548" s="33" t="s">
        <v>43</v>
      </c>
      <c r="F2548" s="33" t="s">
        <v>59</v>
      </c>
      <c r="G2548" s="33" t="s">
        <v>44</v>
      </c>
      <c r="H2548" s="34">
        <v>55000000</v>
      </c>
      <c r="I2548" s="34">
        <v>0</v>
      </c>
      <c r="J2548" s="35">
        <f>VLOOKUP(C2548,[1]Hoja1!$C$4:$E$2840,3,0)</f>
        <v>45237.396851851852</v>
      </c>
      <c r="K2548" s="36" t="s">
        <v>45</v>
      </c>
      <c r="L2548" s="16">
        <f>VLOOKUP(C2548,ACTAS!$D:$L,9,FALSE)</f>
        <v>16</v>
      </c>
    </row>
    <row r="2549" spans="1:12" s="37" customFormat="1" hidden="1">
      <c r="A2549" s="32">
        <v>928</v>
      </c>
      <c r="B2549" s="33" t="s">
        <v>1832</v>
      </c>
      <c r="C2549" s="33">
        <v>15530873</v>
      </c>
      <c r="D2549" s="33" t="s">
        <v>1456</v>
      </c>
      <c r="E2549" s="33" t="s">
        <v>43</v>
      </c>
      <c r="F2549" s="33" t="s">
        <v>38</v>
      </c>
      <c r="G2549" s="33" t="s">
        <v>44</v>
      </c>
      <c r="H2549" s="34">
        <v>47000000</v>
      </c>
      <c r="I2549" s="34">
        <v>0</v>
      </c>
      <c r="J2549" s="35">
        <f>VLOOKUP(C2549,[1]Hoja1!$C$4:$E$2840,3,0)</f>
        <v>45222.434317129628</v>
      </c>
      <c r="K2549" s="36" t="s">
        <v>45</v>
      </c>
      <c r="L2549" s="16" t="e">
        <f>VLOOKUP(C2549,ACTAS!$D:$L,9,FALSE)</f>
        <v>#N/A</v>
      </c>
    </row>
    <row r="2550" spans="1:12" s="37" customFormat="1" ht="24" hidden="1">
      <c r="A2550" s="32">
        <v>929</v>
      </c>
      <c r="B2550" s="33" t="s">
        <v>1833</v>
      </c>
      <c r="C2550" s="33">
        <v>86082920</v>
      </c>
      <c r="D2550" s="33" t="s">
        <v>1834</v>
      </c>
      <c r="E2550" s="33" t="s">
        <v>43</v>
      </c>
      <c r="F2550" s="33" t="s">
        <v>38</v>
      </c>
      <c r="G2550" s="33" t="s">
        <v>49</v>
      </c>
      <c r="H2550" s="34">
        <v>44000000</v>
      </c>
      <c r="I2550" s="34">
        <v>0</v>
      </c>
      <c r="J2550" s="35">
        <f>VLOOKUP(C2550,[1]Hoja1!$C$4:$E$2840,3,0)</f>
        <v>45237.396932870368</v>
      </c>
      <c r="K2550" s="36" t="s">
        <v>54</v>
      </c>
      <c r="L2550" s="16" t="str">
        <f>VLOOKUP(C2550,ACTAS!$D:$L,9,FALSE)</f>
        <v>ACTA 1 FEBRERO 2024</v>
      </c>
    </row>
    <row r="2551" spans="1:12" s="37" customFormat="1" ht="24" hidden="1">
      <c r="A2551" s="32">
        <v>930</v>
      </c>
      <c r="B2551" s="33" t="s">
        <v>1835</v>
      </c>
      <c r="C2551" s="33">
        <v>40028032</v>
      </c>
      <c r="D2551" s="33" t="s">
        <v>1836</v>
      </c>
      <c r="E2551" s="33" t="s">
        <v>43</v>
      </c>
      <c r="F2551" s="33" t="s">
        <v>38</v>
      </c>
      <c r="G2551" s="33" t="s">
        <v>44</v>
      </c>
      <c r="H2551" s="34">
        <v>100000000</v>
      </c>
      <c r="I2551" s="34">
        <v>0</v>
      </c>
      <c r="J2551" s="35">
        <f>VLOOKUP(C2551,[1]Hoja1!$C$4:$E$2840,3,0)</f>
        <v>45237.397013888891</v>
      </c>
      <c r="K2551" s="36" t="s">
        <v>45</v>
      </c>
      <c r="L2551" s="16">
        <f>VLOOKUP(C2551,ACTAS!$D:$L,9,FALSE)</f>
        <v>15</v>
      </c>
    </row>
    <row r="2552" spans="1:12" s="37" customFormat="1" ht="24" hidden="1">
      <c r="A2552" s="32">
        <v>931</v>
      </c>
      <c r="B2552" s="33" t="s">
        <v>1837</v>
      </c>
      <c r="C2552" s="33">
        <v>7730946</v>
      </c>
      <c r="D2552" s="33" t="s">
        <v>1838</v>
      </c>
      <c r="E2552" s="33" t="s">
        <v>43</v>
      </c>
      <c r="F2552" s="33" t="s">
        <v>52</v>
      </c>
      <c r="G2552" s="33" t="s">
        <v>49</v>
      </c>
      <c r="H2552" s="34">
        <v>130000000</v>
      </c>
      <c r="I2552" s="34">
        <v>0</v>
      </c>
      <c r="J2552" s="35">
        <f>VLOOKUP(C2552,[1]Hoja1!$C$4:$E$2840,3,0)</f>
        <v>45237.397465277776</v>
      </c>
      <c r="K2552" s="36" t="s">
        <v>54</v>
      </c>
      <c r="L2552" s="16">
        <f>VLOOKUP(C2552,ACTAS!$D:$L,9,FALSE)</f>
        <v>14</v>
      </c>
    </row>
    <row r="2553" spans="1:12" s="37" customFormat="1" ht="24" hidden="1">
      <c r="A2553" s="32">
        <v>932</v>
      </c>
      <c r="B2553" s="33" t="s">
        <v>1839</v>
      </c>
      <c r="C2553" s="33">
        <v>79457546</v>
      </c>
      <c r="D2553" s="33" t="s">
        <v>1840</v>
      </c>
      <c r="E2553" s="33" t="s">
        <v>43</v>
      </c>
      <c r="F2553" s="33" t="s">
        <v>52</v>
      </c>
      <c r="G2553" s="33" t="s">
        <v>44</v>
      </c>
      <c r="H2553" s="34">
        <v>139000000</v>
      </c>
      <c r="I2553" s="34">
        <v>0</v>
      </c>
      <c r="J2553" s="35">
        <f>VLOOKUP(C2553,[1]Hoja1!$C$4:$E$2840,3,0)</f>
        <v>45237.397592592592</v>
      </c>
      <c r="K2553" s="36" t="s">
        <v>45</v>
      </c>
      <c r="L2553" s="16" t="e">
        <f>VLOOKUP(C2553,ACTAS!$D:$L,9,FALSE)</f>
        <v>#N/A</v>
      </c>
    </row>
    <row r="2554" spans="1:12" s="37" customFormat="1" hidden="1">
      <c r="A2554" s="32">
        <v>933</v>
      </c>
      <c r="B2554" s="33" t="s">
        <v>1841</v>
      </c>
      <c r="C2554" s="33">
        <v>79995826</v>
      </c>
      <c r="D2554" s="33" t="s">
        <v>1842</v>
      </c>
      <c r="E2554" s="33" t="s">
        <v>43</v>
      </c>
      <c r="F2554" s="33" t="s">
        <v>52</v>
      </c>
      <c r="G2554" s="33" t="s">
        <v>44</v>
      </c>
      <c r="H2554" s="34">
        <v>25000000</v>
      </c>
      <c r="I2554" s="34">
        <v>0</v>
      </c>
      <c r="J2554" s="35">
        <f>VLOOKUP(C2554,[1]Hoja1!$C$4:$E$2840,3,0)</f>
        <v>45237.397627314815</v>
      </c>
      <c r="K2554" s="36" t="s">
        <v>54</v>
      </c>
      <c r="L2554" s="16" t="e">
        <f>VLOOKUP(C2554,ACTAS!$D:$L,9,FALSE)</f>
        <v>#N/A</v>
      </c>
    </row>
    <row r="2555" spans="1:12" s="37" customFormat="1" hidden="1">
      <c r="A2555" s="32">
        <v>934</v>
      </c>
      <c r="B2555" s="33" t="s">
        <v>1843</v>
      </c>
      <c r="C2555" s="33">
        <v>4166248</v>
      </c>
      <c r="D2555" s="33" t="s">
        <v>175</v>
      </c>
      <c r="E2555" s="33" t="s">
        <v>43</v>
      </c>
      <c r="F2555" s="33" t="s">
        <v>38</v>
      </c>
      <c r="G2555" s="33" t="s">
        <v>44</v>
      </c>
      <c r="H2555" s="34">
        <v>83000000</v>
      </c>
      <c r="I2555" s="34">
        <v>0</v>
      </c>
      <c r="J2555" s="35">
        <f>VLOOKUP(C2555,[1]Hoja1!$C$4:$E$2840,3,0)</f>
        <v>44986.626168981478</v>
      </c>
      <c r="K2555" s="36" t="s">
        <v>84</v>
      </c>
      <c r="L2555" s="16">
        <f>VLOOKUP(C2555,ACTAS!$D:$L,9,FALSE)</f>
        <v>16</v>
      </c>
    </row>
    <row r="2556" spans="1:12" s="37" customFormat="1" hidden="1">
      <c r="A2556" s="32">
        <v>935</v>
      </c>
      <c r="B2556" s="33" t="s">
        <v>1844</v>
      </c>
      <c r="C2556" s="33">
        <v>1053330953</v>
      </c>
      <c r="D2556" s="33" t="s">
        <v>1845</v>
      </c>
      <c r="E2556" s="33" t="s">
        <v>43</v>
      </c>
      <c r="F2556" s="33" t="s">
        <v>48</v>
      </c>
      <c r="G2556" s="33" t="s">
        <v>44</v>
      </c>
      <c r="H2556" s="34">
        <v>52000000</v>
      </c>
      <c r="I2556" s="34">
        <v>0</v>
      </c>
      <c r="J2556" s="35">
        <f>VLOOKUP(C2556,[1]Hoja1!$C$4:$E$2840,3,0)</f>
        <v>45237.397800925923</v>
      </c>
      <c r="K2556" s="36" t="s">
        <v>54</v>
      </c>
      <c r="L2556" s="16">
        <f>VLOOKUP(C2556,ACTAS!$D:$L,9,FALSE)</f>
        <v>15</v>
      </c>
    </row>
    <row r="2557" spans="1:12" s="37" customFormat="1" ht="24" hidden="1">
      <c r="A2557" s="32">
        <v>936</v>
      </c>
      <c r="B2557" s="33" t="s">
        <v>1846</v>
      </c>
      <c r="C2557" s="33">
        <v>74377790</v>
      </c>
      <c r="D2557" s="33" t="s">
        <v>1559</v>
      </c>
      <c r="E2557" s="33" t="s">
        <v>43</v>
      </c>
      <c r="F2557" s="33" t="s">
        <v>59</v>
      </c>
      <c r="G2557" s="33" t="s">
        <v>49</v>
      </c>
      <c r="H2557" s="34">
        <v>100000000</v>
      </c>
      <c r="I2557" s="34">
        <v>0</v>
      </c>
      <c r="J2557" s="35">
        <f>VLOOKUP(C2557,[1]Hoja1!$C$4:$E$2840,3,0)</f>
        <v>45222.476342592592</v>
      </c>
      <c r="K2557" s="36" t="s">
        <v>54</v>
      </c>
      <c r="L2557" s="16" t="str">
        <f>VLOOKUP(C2557,ACTAS!$D:$L,9,FALSE)</f>
        <v>ACTA 1 FEBRERO 2024</v>
      </c>
    </row>
    <row r="2558" spans="1:12" s="37" customFormat="1" hidden="1">
      <c r="A2558" s="32">
        <v>937</v>
      </c>
      <c r="B2558" s="33" t="s">
        <v>1847</v>
      </c>
      <c r="C2558" s="33">
        <v>1086018653</v>
      </c>
      <c r="D2558" s="33" t="s">
        <v>1092</v>
      </c>
      <c r="E2558" s="33" t="s">
        <v>43</v>
      </c>
      <c r="F2558" s="33" t="s">
        <v>59</v>
      </c>
      <c r="G2558" s="33" t="s">
        <v>44</v>
      </c>
      <c r="H2558" s="34">
        <v>80000000</v>
      </c>
      <c r="I2558" s="34">
        <v>0</v>
      </c>
      <c r="J2558" s="35">
        <f>VLOOKUP(C2558,[1]Hoja1!$C$4:$E$2840,3,0)</f>
        <v>45078.413078703707</v>
      </c>
      <c r="K2558" s="36" t="s">
        <v>54</v>
      </c>
      <c r="L2558" s="16" t="e">
        <f>VLOOKUP(C2558,ACTAS!$D:$L,9,FALSE)</f>
        <v>#N/A</v>
      </c>
    </row>
    <row r="2559" spans="1:12" s="37" customFormat="1" hidden="1">
      <c r="A2559" s="32">
        <v>938</v>
      </c>
      <c r="B2559" s="33" t="s">
        <v>1848</v>
      </c>
      <c r="C2559" s="33">
        <v>80196251</v>
      </c>
      <c r="D2559" s="33" t="s">
        <v>1849</v>
      </c>
      <c r="E2559" s="33" t="s">
        <v>43</v>
      </c>
      <c r="F2559" s="33" t="s">
        <v>52</v>
      </c>
      <c r="G2559" s="33" t="s">
        <v>44</v>
      </c>
      <c r="H2559" s="34">
        <v>140000000</v>
      </c>
      <c r="I2559" s="34">
        <v>0</v>
      </c>
      <c r="J2559" s="35">
        <f>VLOOKUP(C2559,[1]Hoja1!$C$4:$E$2840,3,0)</f>
        <v>45237.398113425923</v>
      </c>
      <c r="K2559" s="36" t="s">
        <v>54</v>
      </c>
      <c r="L2559" s="16">
        <f>VLOOKUP(C2559,ACTAS!$D:$L,9,FALSE)</f>
        <v>14</v>
      </c>
    </row>
    <row r="2560" spans="1:12" s="37" customFormat="1" hidden="1">
      <c r="A2560" s="32">
        <v>939</v>
      </c>
      <c r="B2560" s="33" t="s">
        <v>1850</v>
      </c>
      <c r="C2560" s="33">
        <v>1014209269</v>
      </c>
      <c r="D2560" s="33" t="s">
        <v>1851</v>
      </c>
      <c r="E2560" s="33" t="s">
        <v>43</v>
      </c>
      <c r="F2560" s="33" t="s">
        <v>38</v>
      </c>
      <c r="G2560" s="33" t="s">
        <v>44</v>
      </c>
      <c r="H2560" s="34">
        <v>20000000</v>
      </c>
      <c r="I2560" s="34">
        <v>0</v>
      </c>
      <c r="J2560" s="35">
        <f>VLOOKUP(C2560,[1]Hoja1!$C$4:$E$2840,3,0)</f>
        <v>45237.398148148146</v>
      </c>
      <c r="K2560" s="36" t="s">
        <v>54</v>
      </c>
      <c r="L2560" s="16" t="str">
        <f>VLOOKUP(C2560,ACTAS!$D:$L,9,FALSE)</f>
        <v>ACTA 1 FEBRERO 2024</v>
      </c>
    </row>
    <row r="2561" spans="1:12" s="37" customFormat="1" hidden="1">
      <c r="A2561" s="32">
        <v>940</v>
      </c>
      <c r="B2561" s="33" t="s">
        <v>1852</v>
      </c>
      <c r="C2561" s="33">
        <v>1068974561</v>
      </c>
      <c r="D2561" s="33" t="s">
        <v>1853</v>
      </c>
      <c r="E2561" s="33" t="s">
        <v>43</v>
      </c>
      <c r="F2561" s="33" t="s">
        <v>52</v>
      </c>
      <c r="G2561" s="33" t="s">
        <v>44</v>
      </c>
      <c r="H2561" s="34">
        <v>34000000</v>
      </c>
      <c r="I2561" s="34">
        <v>0</v>
      </c>
      <c r="J2561" s="35">
        <f>VLOOKUP(C2561,[1]Hoja1!$C$4:$E$2840,3,0)</f>
        <v>45237.398576388892</v>
      </c>
      <c r="K2561" s="36" t="s">
        <v>54</v>
      </c>
      <c r="L2561" s="16" t="e">
        <f>VLOOKUP(C2561,ACTAS!$D:$L,9,FALSE)</f>
        <v>#N/A</v>
      </c>
    </row>
    <row r="2562" spans="1:12" s="37" customFormat="1" hidden="1">
      <c r="A2562" s="32">
        <v>941</v>
      </c>
      <c r="B2562" s="33" t="s">
        <v>1854</v>
      </c>
      <c r="C2562" s="33">
        <v>80257591</v>
      </c>
      <c r="D2562" s="33" t="s">
        <v>1855</v>
      </c>
      <c r="E2562" s="33" t="s">
        <v>43</v>
      </c>
      <c r="F2562" s="33" t="s">
        <v>38</v>
      </c>
      <c r="G2562" s="33" t="s">
        <v>44</v>
      </c>
      <c r="H2562" s="34">
        <v>16000000</v>
      </c>
      <c r="I2562" s="34">
        <v>0</v>
      </c>
      <c r="J2562" s="35">
        <f>VLOOKUP(C2562,[1]Hoja1!$C$4:$E$2840,3,0)</f>
        <v>45237.398587962962</v>
      </c>
      <c r="K2562" s="36" t="s">
        <v>54</v>
      </c>
      <c r="L2562" s="16" t="str">
        <f>VLOOKUP(C2562,ACTAS!$D:$L,9,FALSE)</f>
        <v>ACTA 3 MARZO 2024</v>
      </c>
    </row>
    <row r="2563" spans="1:12" s="37" customFormat="1" hidden="1">
      <c r="A2563" s="32">
        <v>942</v>
      </c>
      <c r="B2563" s="33" t="s">
        <v>1856</v>
      </c>
      <c r="C2563" s="33">
        <v>36149116</v>
      </c>
      <c r="D2563" s="33" t="s">
        <v>1857</v>
      </c>
      <c r="E2563" s="33" t="s">
        <v>43</v>
      </c>
      <c r="F2563" s="33" t="s">
        <v>38</v>
      </c>
      <c r="G2563" s="33" t="s">
        <v>44</v>
      </c>
      <c r="H2563" s="34">
        <v>93000000</v>
      </c>
      <c r="I2563" s="34">
        <v>0</v>
      </c>
      <c r="J2563" s="35">
        <f>VLOOKUP(C2563,[1]Hoja1!$C$4:$E$2840,3,0)</f>
        <v>45237.398611111108</v>
      </c>
      <c r="K2563" s="36" t="s">
        <v>84</v>
      </c>
      <c r="L2563" s="16" t="e">
        <f>VLOOKUP(C2563,ACTAS!$D:$L,9,FALSE)</f>
        <v>#N/A</v>
      </c>
    </row>
    <row r="2564" spans="1:12" s="37" customFormat="1" hidden="1">
      <c r="A2564" s="32">
        <v>943</v>
      </c>
      <c r="B2564" s="33" t="s">
        <v>1858</v>
      </c>
      <c r="C2564" s="33">
        <v>34987496</v>
      </c>
      <c r="D2564" s="33" t="s">
        <v>879</v>
      </c>
      <c r="E2564" s="33" t="s">
        <v>43</v>
      </c>
      <c r="F2564" s="33" t="s">
        <v>38</v>
      </c>
      <c r="G2564" s="33" t="s">
        <v>44</v>
      </c>
      <c r="H2564" s="34">
        <v>45000000</v>
      </c>
      <c r="I2564" s="34">
        <v>0</v>
      </c>
      <c r="J2564" s="35">
        <f>VLOOKUP(C2564,[1]Hoja1!$C$4:$E$2840,3,0)</f>
        <v>45078.372499999998</v>
      </c>
      <c r="K2564" s="36" t="s">
        <v>84</v>
      </c>
      <c r="L2564" s="16" t="e">
        <f>VLOOKUP(C2564,ACTAS!$D:$L,9,FALSE)</f>
        <v>#N/A</v>
      </c>
    </row>
    <row r="2565" spans="1:12" s="37" customFormat="1" hidden="1">
      <c r="A2565" s="32">
        <v>944</v>
      </c>
      <c r="B2565" s="33" t="s">
        <v>1859</v>
      </c>
      <c r="C2565" s="33">
        <v>1032383633</v>
      </c>
      <c r="D2565" s="33" t="s">
        <v>1156</v>
      </c>
      <c r="E2565" s="33" t="s">
        <v>43</v>
      </c>
      <c r="F2565" s="33" t="s">
        <v>52</v>
      </c>
      <c r="G2565" s="33" t="s">
        <v>44</v>
      </c>
      <c r="H2565" s="34">
        <v>80000000</v>
      </c>
      <c r="I2565" s="34">
        <v>0</v>
      </c>
      <c r="J2565" s="35">
        <f>VLOOKUP(C2565,[1]Hoja1!$C$4:$E$2840,3,0)</f>
        <v>45078.434305555558</v>
      </c>
      <c r="K2565" s="36" t="s">
        <v>54</v>
      </c>
      <c r="L2565" s="16" t="e">
        <f>VLOOKUP(C2565,ACTAS!$D:$L,9,FALSE)</f>
        <v>#N/A</v>
      </c>
    </row>
    <row r="2566" spans="1:12" s="37" customFormat="1" hidden="1">
      <c r="A2566" s="32">
        <v>945</v>
      </c>
      <c r="B2566" s="33" t="s">
        <v>1860</v>
      </c>
      <c r="C2566" s="33">
        <v>1116543021</v>
      </c>
      <c r="D2566" s="33" t="s">
        <v>1861</v>
      </c>
      <c r="E2566" s="33" t="s">
        <v>43</v>
      </c>
      <c r="F2566" s="33" t="s">
        <v>38</v>
      </c>
      <c r="G2566" s="33" t="s">
        <v>44</v>
      </c>
      <c r="H2566" s="34">
        <v>20000000</v>
      </c>
      <c r="I2566" s="34">
        <v>0</v>
      </c>
      <c r="J2566" s="35">
        <f>VLOOKUP(C2566,[1]Hoja1!$C$4:$E$2840,3,0)</f>
        <v>44986.543194444443</v>
      </c>
      <c r="K2566" s="36" t="s">
        <v>54</v>
      </c>
      <c r="L2566" s="16">
        <f>VLOOKUP(C2566,ACTAS!$D:$L,9,FALSE)</f>
        <v>3</v>
      </c>
    </row>
    <row r="2567" spans="1:12" s="37" customFormat="1" hidden="1">
      <c r="A2567" s="32">
        <v>946</v>
      </c>
      <c r="B2567" s="33" t="s">
        <v>1862</v>
      </c>
      <c r="C2567" s="33">
        <v>14399146</v>
      </c>
      <c r="D2567" s="33" t="s">
        <v>1863</v>
      </c>
      <c r="E2567" s="33" t="s">
        <v>43</v>
      </c>
      <c r="F2567" s="33" t="s">
        <v>59</v>
      </c>
      <c r="G2567" s="33" t="s">
        <v>44</v>
      </c>
      <c r="H2567" s="34">
        <v>50000000</v>
      </c>
      <c r="I2567" s="34">
        <v>0</v>
      </c>
      <c r="J2567" s="35">
        <f>VLOOKUP(C2567,[1]Hoja1!$C$4:$E$2840,3,0)</f>
        <v>45237.39916666667</v>
      </c>
      <c r="K2567" s="36" t="s">
        <v>54</v>
      </c>
      <c r="L2567" s="16" t="e">
        <f>VLOOKUP(C2567,ACTAS!$D:$L,9,FALSE)</f>
        <v>#N/A</v>
      </c>
    </row>
    <row r="2568" spans="1:12" s="37" customFormat="1" ht="24" hidden="1">
      <c r="A2568" s="32">
        <v>947</v>
      </c>
      <c r="B2568" s="33" t="s">
        <v>1864</v>
      </c>
      <c r="C2568" s="33">
        <v>77192213</v>
      </c>
      <c r="D2568" s="33" t="s">
        <v>1865</v>
      </c>
      <c r="E2568" s="33" t="s">
        <v>43</v>
      </c>
      <c r="F2568" s="33" t="s">
        <v>52</v>
      </c>
      <c r="G2568" s="33" t="s">
        <v>49</v>
      </c>
      <c r="H2568" s="34">
        <v>150000000</v>
      </c>
      <c r="I2568" s="34">
        <v>0</v>
      </c>
      <c r="J2568" s="35">
        <f>VLOOKUP(C2568,[1]Hoja1!$C$4:$E$2840,3,0)</f>
        <v>45237.399212962962</v>
      </c>
      <c r="K2568" s="36" t="s">
        <v>54</v>
      </c>
      <c r="L2568" s="16" t="e">
        <f>VLOOKUP(C2568,ACTAS!$D:$L,9,FALSE)</f>
        <v>#N/A</v>
      </c>
    </row>
    <row r="2569" spans="1:12" s="37" customFormat="1" hidden="1">
      <c r="A2569" s="32">
        <v>948</v>
      </c>
      <c r="B2569" s="33" t="s">
        <v>1866</v>
      </c>
      <c r="C2569" s="33">
        <v>79840625</v>
      </c>
      <c r="D2569" s="33" t="s">
        <v>1867</v>
      </c>
      <c r="E2569" s="33" t="s">
        <v>43</v>
      </c>
      <c r="F2569" s="33" t="s">
        <v>59</v>
      </c>
      <c r="G2569" s="33" t="s">
        <v>44</v>
      </c>
      <c r="H2569" s="34">
        <v>100000000</v>
      </c>
      <c r="I2569" s="34">
        <v>0</v>
      </c>
      <c r="J2569" s="35">
        <f>VLOOKUP(C2569,[1]Hoja1!$C$4:$E$2840,3,0)</f>
        <v>45237.399375000001</v>
      </c>
      <c r="K2569" s="36" t="s">
        <v>45</v>
      </c>
      <c r="L2569" s="16">
        <f>VLOOKUP(C2569,ACTAS!$D:$L,9,FALSE)</f>
        <v>15</v>
      </c>
    </row>
    <row r="2570" spans="1:12" s="37" customFormat="1" hidden="1">
      <c r="A2570" s="32">
        <v>949</v>
      </c>
      <c r="B2570" s="33" t="s">
        <v>1868</v>
      </c>
      <c r="C2570" s="33">
        <v>1088285594</v>
      </c>
      <c r="D2570" s="33" t="s">
        <v>1869</v>
      </c>
      <c r="E2570" s="33" t="s">
        <v>43</v>
      </c>
      <c r="F2570" s="33" t="s">
        <v>38</v>
      </c>
      <c r="G2570" s="33" t="s">
        <v>44</v>
      </c>
      <c r="H2570" s="34">
        <v>58000000</v>
      </c>
      <c r="I2570" s="34">
        <v>0</v>
      </c>
      <c r="J2570" s="35">
        <f>VLOOKUP(C2570,[1]Hoja1!$C$4:$E$2840,3,0)</f>
        <v>45237.399409722224</v>
      </c>
      <c r="K2570" s="36" t="s">
        <v>40</v>
      </c>
      <c r="L2570" s="16" t="e">
        <f>VLOOKUP(C2570,ACTAS!$D:$L,9,FALSE)</f>
        <v>#N/A</v>
      </c>
    </row>
    <row r="2571" spans="1:12" s="37" customFormat="1" hidden="1">
      <c r="A2571" s="32">
        <v>950</v>
      </c>
      <c r="B2571" s="33" t="s">
        <v>1870</v>
      </c>
      <c r="C2571" s="33">
        <v>91017980</v>
      </c>
      <c r="D2571" s="33" t="s">
        <v>859</v>
      </c>
      <c r="E2571" s="33" t="s">
        <v>43</v>
      </c>
      <c r="F2571" s="33" t="s">
        <v>52</v>
      </c>
      <c r="G2571" s="33" t="s">
        <v>44</v>
      </c>
      <c r="H2571" s="34">
        <v>50000000</v>
      </c>
      <c r="I2571" s="34">
        <v>0</v>
      </c>
      <c r="J2571" s="35">
        <f>VLOOKUP(C2571,[1]Hoja1!$C$4:$E$2840,3,0)</f>
        <v>45078.368518518517</v>
      </c>
      <c r="K2571" s="36" t="s">
        <v>45</v>
      </c>
      <c r="L2571" s="16" t="e">
        <f>VLOOKUP(C2571,ACTAS!$D:$L,9,FALSE)</f>
        <v>#N/A</v>
      </c>
    </row>
    <row r="2572" spans="1:12" s="37" customFormat="1" ht="24" hidden="1">
      <c r="A2572" s="32">
        <v>951</v>
      </c>
      <c r="B2572" s="33" t="s">
        <v>1871</v>
      </c>
      <c r="C2572" s="33">
        <v>1049628177</v>
      </c>
      <c r="D2572" s="33" t="s">
        <v>1872</v>
      </c>
      <c r="E2572" s="33" t="s">
        <v>43</v>
      </c>
      <c r="F2572" s="33" t="s">
        <v>165</v>
      </c>
      <c r="G2572" s="33" t="s">
        <v>44</v>
      </c>
      <c r="H2572" s="34">
        <v>12000000</v>
      </c>
      <c r="I2572" s="34">
        <v>0</v>
      </c>
      <c r="J2572" s="35">
        <f>VLOOKUP(C2572,[1]Hoja1!$C$4:$E$2840,3,0)</f>
        <v>45237.399444444447</v>
      </c>
      <c r="K2572" s="36" t="s">
        <v>54</v>
      </c>
      <c r="L2572" s="16" t="e">
        <f>VLOOKUP(C2572,ACTAS!$D:$L,9,FALSE)</f>
        <v>#N/A</v>
      </c>
    </row>
    <row r="2573" spans="1:12" s="37" customFormat="1" hidden="1">
      <c r="A2573" s="32">
        <v>952</v>
      </c>
      <c r="B2573" s="33" t="s">
        <v>1873</v>
      </c>
      <c r="C2573" s="33">
        <v>1061765051</v>
      </c>
      <c r="D2573" s="33" t="s">
        <v>1874</v>
      </c>
      <c r="E2573" s="33" t="s">
        <v>43</v>
      </c>
      <c r="F2573" s="33" t="s">
        <v>38</v>
      </c>
      <c r="G2573" s="33" t="s">
        <v>44</v>
      </c>
      <c r="H2573" s="34">
        <v>11000000</v>
      </c>
      <c r="I2573" s="34">
        <v>0</v>
      </c>
      <c r="J2573" s="35">
        <f>VLOOKUP(C2573,[1]Hoja1!$C$4:$E$2840,3,0)</f>
        <v>45237.399456018517</v>
      </c>
      <c r="K2573" s="36" t="s">
        <v>54</v>
      </c>
      <c r="L2573" s="16" t="e">
        <f>VLOOKUP(C2573,ACTAS!$D:$L,9,FALSE)</f>
        <v>#N/A</v>
      </c>
    </row>
    <row r="2574" spans="1:12" s="37" customFormat="1" ht="24" hidden="1">
      <c r="A2574" s="32">
        <v>953</v>
      </c>
      <c r="B2574" s="33" t="s">
        <v>1875</v>
      </c>
      <c r="C2574" s="33">
        <v>80006771</v>
      </c>
      <c r="D2574" s="33" t="s">
        <v>1876</v>
      </c>
      <c r="E2574" s="33" t="s">
        <v>43</v>
      </c>
      <c r="F2574" s="33" t="s">
        <v>59</v>
      </c>
      <c r="G2574" s="33" t="s">
        <v>49</v>
      </c>
      <c r="H2574" s="34">
        <v>150000000</v>
      </c>
      <c r="I2574" s="34">
        <v>0</v>
      </c>
      <c r="J2574" s="35">
        <f>VLOOKUP(C2574,[1]Hoja1!$C$4:$E$2840,3,0)</f>
        <v>45237.39949074074</v>
      </c>
      <c r="K2574" s="36" t="s">
        <v>54</v>
      </c>
      <c r="L2574" s="16" t="str">
        <f>VLOOKUP(C2574,ACTAS!$D:$L,9,FALSE)</f>
        <v>ACTA 1 FEBRERO 2024</v>
      </c>
    </row>
    <row r="2575" spans="1:12" s="37" customFormat="1" hidden="1">
      <c r="A2575" s="32">
        <v>954</v>
      </c>
      <c r="B2575" s="33" t="s">
        <v>1877</v>
      </c>
      <c r="C2575" s="33">
        <v>71229167</v>
      </c>
      <c r="D2575" s="33" t="s">
        <v>1878</v>
      </c>
      <c r="E2575" s="33" t="s">
        <v>43</v>
      </c>
      <c r="F2575" s="33" t="s">
        <v>48</v>
      </c>
      <c r="G2575" s="33" t="s">
        <v>44</v>
      </c>
      <c r="H2575" s="34">
        <v>94000000</v>
      </c>
      <c r="I2575" s="34">
        <v>0</v>
      </c>
      <c r="J2575" s="35">
        <f>VLOOKUP(C2575,[1]Hoja1!$C$4:$E$2840,3,0)</f>
        <v>45237.399537037039</v>
      </c>
      <c r="K2575" s="36" t="s">
        <v>54</v>
      </c>
      <c r="L2575" s="16" t="e">
        <f>VLOOKUP(C2575,ACTAS!$D:$L,9,FALSE)</f>
        <v>#N/A</v>
      </c>
    </row>
    <row r="2576" spans="1:12" s="37" customFormat="1" hidden="1">
      <c r="A2576" s="32">
        <v>955</v>
      </c>
      <c r="B2576" s="33" t="s">
        <v>1879</v>
      </c>
      <c r="C2576" s="33">
        <v>17421562</v>
      </c>
      <c r="D2576" s="33" t="s">
        <v>582</v>
      </c>
      <c r="E2576" s="33" t="s">
        <v>43</v>
      </c>
      <c r="F2576" s="33" t="s">
        <v>59</v>
      </c>
      <c r="G2576" s="33" t="s">
        <v>44</v>
      </c>
      <c r="H2576" s="34">
        <v>60000000</v>
      </c>
      <c r="I2576" s="34">
        <v>0</v>
      </c>
      <c r="J2576" s="35">
        <f>VLOOKUP(C2576,[1]Hoja1!$C$4:$E$2840,3,0)</f>
        <v>45078.33630787037</v>
      </c>
      <c r="K2576" s="36" t="s">
        <v>45</v>
      </c>
      <c r="L2576" s="16" t="e">
        <f>VLOOKUP(C2576,ACTAS!$D:$L,9,FALSE)</f>
        <v>#N/A</v>
      </c>
    </row>
    <row r="2577" spans="1:12" s="37" customFormat="1" hidden="1">
      <c r="A2577" s="32">
        <v>956</v>
      </c>
      <c r="B2577" s="33" t="s">
        <v>1880</v>
      </c>
      <c r="C2577" s="33">
        <v>80742459</v>
      </c>
      <c r="D2577" s="33" t="s">
        <v>1881</v>
      </c>
      <c r="E2577" s="33" t="s">
        <v>43</v>
      </c>
      <c r="F2577" s="33" t="s">
        <v>48</v>
      </c>
      <c r="G2577" s="33" t="s">
        <v>44</v>
      </c>
      <c r="H2577" s="34">
        <v>40000000</v>
      </c>
      <c r="I2577" s="34">
        <v>0</v>
      </c>
      <c r="J2577" s="35">
        <f>VLOOKUP(C2577,[1]Hoja1!$C$4:$E$2840,3,0)</f>
        <v>45237.399687500001</v>
      </c>
      <c r="K2577" s="36" t="s">
        <v>54</v>
      </c>
      <c r="L2577" s="16" t="e">
        <f>VLOOKUP(C2577,ACTAS!$D:$L,9,FALSE)</f>
        <v>#N/A</v>
      </c>
    </row>
    <row r="2578" spans="1:12" s="37" customFormat="1" hidden="1">
      <c r="A2578" s="32">
        <v>957</v>
      </c>
      <c r="B2578" s="33" t="s">
        <v>1882</v>
      </c>
      <c r="C2578" s="33">
        <v>41752589</v>
      </c>
      <c r="D2578" s="33" t="s">
        <v>465</v>
      </c>
      <c r="E2578" s="33" t="s">
        <v>43</v>
      </c>
      <c r="F2578" s="33" t="s">
        <v>59</v>
      </c>
      <c r="G2578" s="33" t="s">
        <v>44</v>
      </c>
      <c r="H2578" s="34">
        <v>60000000</v>
      </c>
      <c r="I2578" s="34">
        <v>0</v>
      </c>
      <c r="J2578" s="35">
        <f>VLOOKUP(C2578,[1]Hoja1!$C$4:$E$2840,3,0)</f>
        <v>44987.895046296297</v>
      </c>
      <c r="K2578" s="36" t="s">
        <v>84</v>
      </c>
      <c r="L2578" s="16" t="e">
        <f>VLOOKUP(C2578,ACTAS!$D:$L,9,FALSE)</f>
        <v>#N/A</v>
      </c>
    </row>
    <row r="2579" spans="1:12" s="37" customFormat="1" hidden="1">
      <c r="A2579" s="32">
        <v>958</v>
      </c>
      <c r="B2579" s="33" t="s">
        <v>1883</v>
      </c>
      <c r="C2579" s="33">
        <v>94377996</v>
      </c>
      <c r="D2579" s="33" t="s">
        <v>1010</v>
      </c>
      <c r="E2579" s="33" t="s">
        <v>43</v>
      </c>
      <c r="F2579" s="33" t="s">
        <v>38</v>
      </c>
      <c r="G2579" s="33" t="s">
        <v>44</v>
      </c>
      <c r="H2579" s="34">
        <v>50000000</v>
      </c>
      <c r="I2579" s="34">
        <v>0</v>
      </c>
      <c r="J2579" s="35">
        <f>VLOOKUP(C2579,[1]Hoja1!$C$4:$E$2840,3,0)</f>
        <v>45078.391736111109</v>
      </c>
      <c r="K2579" s="36" t="s">
        <v>45</v>
      </c>
      <c r="L2579" s="16" t="e">
        <f>VLOOKUP(C2579,ACTAS!$D:$L,9,FALSE)</f>
        <v>#N/A</v>
      </c>
    </row>
    <row r="2580" spans="1:12" s="37" customFormat="1" hidden="1">
      <c r="A2580" s="32">
        <v>959</v>
      </c>
      <c r="B2580" s="33" t="s">
        <v>1884</v>
      </c>
      <c r="C2580" s="33">
        <v>93128393</v>
      </c>
      <c r="D2580" s="33" t="s">
        <v>875</v>
      </c>
      <c r="E2580" s="33" t="s">
        <v>43</v>
      </c>
      <c r="F2580" s="33" t="s">
        <v>59</v>
      </c>
      <c r="G2580" s="33" t="s">
        <v>44</v>
      </c>
      <c r="H2580" s="34">
        <v>50000000</v>
      </c>
      <c r="I2580" s="34">
        <v>0</v>
      </c>
      <c r="J2580" s="35">
        <f>VLOOKUP(C2580,[1]Hoja1!$C$4:$E$2840,3,0)</f>
        <v>45078.372233796297</v>
      </c>
      <c r="K2580" s="36" t="s">
        <v>45</v>
      </c>
      <c r="L2580" s="16">
        <f>VLOOKUP(C2580,ACTAS!$D:$L,9,FALSE)</f>
        <v>16</v>
      </c>
    </row>
    <row r="2581" spans="1:12" s="37" customFormat="1" ht="24" hidden="1">
      <c r="A2581" s="32">
        <v>960</v>
      </c>
      <c r="B2581" s="33" t="s">
        <v>1885</v>
      </c>
      <c r="C2581" s="33">
        <v>93469210</v>
      </c>
      <c r="D2581" s="33" t="s">
        <v>1886</v>
      </c>
      <c r="E2581" s="33" t="s">
        <v>43</v>
      </c>
      <c r="F2581" s="33" t="s">
        <v>38</v>
      </c>
      <c r="G2581" s="33" t="s">
        <v>49</v>
      </c>
      <c r="H2581" s="34">
        <v>60000000</v>
      </c>
      <c r="I2581" s="34">
        <v>0</v>
      </c>
      <c r="J2581" s="35">
        <f>VLOOKUP(C2581,[1]Hoja1!$C$4:$E$2840,3,0)</f>
        <v>45237.399907407409</v>
      </c>
      <c r="K2581" s="36" t="s">
        <v>54</v>
      </c>
      <c r="L2581" s="16" t="e">
        <f>VLOOKUP(C2581,ACTAS!$D:$L,9,FALSE)</f>
        <v>#N/A</v>
      </c>
    </row>
    <row r="2582" spans="1:12" s="37" customFormat="1" hidden="1">
      <c r="A2582" s="32">
        <v>961</v>
      </c>
      <c r="B2582" s="33" t="s">
        <v>1887</v>
      </c>
      <c r="C2582" s="33">
        <v>24197830</v>
      </c>
      <c r="D2582" s="33" t="s">
        <v>1888</v>
      </c>
      <c r="E2582" s="33" t="s">
        <v>43</v>
      </c>
      <c r="F2582" s="33" t="s">
        <v>130</v>
      </c>
      <c r="G2582" s="33" t="s">
        <v>44</v>
      </c>
      <c r="H2582" s="34">
        <v>40000000</v>
      </c>
      <c r="I2582" s="34">
        <v>0</v>
      </c>
      <c r="J2582" s="35">
        <f>VLOOKUP(C2582,[1]Hoja1!$C$4:$E$2840,3,0)</f>
        <v>45237.399907407409</v>
      </c>
      <c r="K2582" s="36" t="s">
        <v>45</v>
      </c>
      <c r="L2582" s="16">
        <f>VLOOKUP(C2582,ACTAS!$D:$L,9,FALSE)</f>
        <v>17</v>
      </c>
    </row>
    <row r="2583" spans="1:12" s="37" customFormat="1" hidden="1">
      <c r="A2583" s="32">
        <v>962</v>
      </c>
      <c r="B2583" s="33" t="s">
        <v>1889</v>
      </c>
      <c r="C2583" s="33">
        <v>80108024</v>
      </c>
      <c r="D2583" s="33" t="s">
        <v>1890</v>
      </c>
      <c r="E2583" s="33" t="s">
        <v>43</v>
      </c>
      <c r="F2583" s="33" t="s">
        <v>59</v>
      </c>
      <c r="G2583" s="33" t="s">
        <v>44</v>
      </c>
      <c r="H2583" s="34">
        <v>15000000</v>
      </c>
      <c r="I2583" s="34">
        <v>0</v>
      </c>
      <c r="J2583" s="35">
        <f>VLOOKUP(C2583,[1]Hoja1!$C$4:$E$2840,3,0)</f>
        <v>45237.399965277778</v>
      </c>
      <c r="K2583" s="36" t="s">
        <v>45</v>
      </c>
      <c r="L2583" s="16" t="e">
        <f>VLOOKUP(C2583,ACTAS!$D:$L,9,FALSE)</f>
        <v>#N/A</v>
      </c>
    </row>
    <row r="2584" spans="1:12" s="37" customFormat="1" ht="24" hidden="1">
      <c r="A2584" s="32">
        <v>963</v>
      </c>
      <c r="B2584" s="33" t="s">
        <v>1891</v>
      </c>
      <c r="C2584" s="33">
        <v>60357994</v>
      </c>
      <c r="D2584" s="33" t="s">
        <v>1402</v>
      </c>
      <c r="E2584" s="33" t="s">
        <v>43</v>
      </c>
      <c r="F2584" s="33" t="s">
        <v>38</v>
      </c>
      <c r="G2584" s="33" t="s">
        <v>49</v>
      </c>
      <c r="H2584" s="34">
        <v>140000000</v>
      </c>
      <c r="I2584" s="34">
        <v>0</v>
      </c>
      <c r="J2584" s="35">
        <f>VLOOKUP(C2584,[1]Hoja1!$C$4:$E$2840,3,0)</f>
        <v>45222.419224537036</v>
      </c>
      <c r="K2584" s="36" t="s">
        <v>45</v>
      </c>
      <c r="L2584" s="16">
        <f>VLOOKUP(C2584,ACTAS!$D:$L,9,FALSE)</f>
        <v>15</v>
      </c>
    </row>
    <row r="2585" spans="1:12" s="37" customFormat="1" hidden="1">
      <c r="A2585" s="32">
        <v>964</v>
      </c>
      <c r="B2585" s="33" t="s">
        <v>1892</v>
      </c>
      <c r="C2585" s="33">
        <v>80124121</v>
      </c>
      <c r="D2585" s="33" t="s">
        <v>1893</v>
      </c>
      <c r="E2585" s="33" t="s">
        <v>43</v>
      </c>
      <c r="F2585" s="33" t="s">
        <v>59</v>
      </c>
      <c r="G2585" s="33" t="s">
        <v>44</v>
      </c>
      <c r="H2585" s="34">
        <v>106000000</v>
      </c>
      <c r="I2585" s="34">
        <v>0</v>
      </c>
      <c r="J2585" s="35">
        <f>VLOOKUP(C2585,[1]Hoja1!$C$4:$E$2840,3,0)</f>
        <v>44986.783078703702</v>
      </c>
      <c r="K2585" s="36" t="s">
        <v>54</v>
      </c>
      <c r="L2585" s="16">
        <f>VLOOKUP(C2585,ACTAS!$D:$L,9,FALSE)</f>
        <v>4</v>
      </c>
    </row>
    <row r="2586" spans="1:12" s="37" customFormat="1" ht="24" hidden="1">
      <c r="A2586" s="32">
        <v>965</v>
      </c>
      <c r="B2586" s="33" t="s">
        <v>1894</v>
      </c>
      <c r="C2586" s="33">
        <v>1019014690</v>
      </c>
      <c r="D2586" s="33" t="s">
        <v>1895</v>
      </c>
      <c r="E2586" s="33" t="s">
        <v>43</v>
      </c>
      <c r="F2586" s="33" t="s">
        <v>59</v>
      </c>
      <c r="G2586" s="33" t="s">
        <v>49</v>
      </c>
      <c r="H2586" s="34">
        <v>43000000</v>
      </c>
      <c r="I2586" s="34">
        <v>0</v>
      </c>
      <c r="J2586" s="35">
        <f>VLOOKUP(C2586,[1]Hoja1!$C$4:$E$2840,3,0)</f>
        <v>45237.400127314817</v>
      </c>
      <c r="K2586" s="36" t="s">
        <v>54</v>
      </c>
      <c r="L2586" s="16" t="e">
        <f>VLOOKUP(C2586,ACTAS!$D:$L,9,FALSE)</f>
        <v>#N/A</v>
      </c>
    </row>
    <row r="2587" spans="1:12" s="37" customFormat="1" ht="24" hidden="1">
      <c r="A2587" s="32">
        <v>966</v>
      </c>
      <c r="B2587" s="33" t="s">
        <v>1896</v>
      </c>
      <c r="C2587" s="33">
        <v>16161936</v>
      </c>
      <c r="D2587" s="33" t="s">
        <v>1897</v>
      </c>
      <c r="E2587" s="33" t="s">
        <v>43</v>
      </c>
      <c r="F2587" s="33" t="s">
        <v>59</v>
      </c>
      <c r="G2587" s="33" t="s">
        <v>49</v>
      </c>
      <c r="H2587" s="34">
        <v>90000000</v>
      </c>
      <c r="I2587" s="34">
        <v>0</v>
      </c>
      <c r="J2587" s="35">
        <f>VLOOKUP(C2587,[1]Hoja1!$C$4:$E$2840,3,0)</f>
        <v>45237.400358796294</v>
      </c>
      <c r="K2587" s="36" t="s">
        <v>54</v>
      </c>
      <c r="L2587" s="16" t="str">
        <f>VLOOKUP(C2587,ACTAS!$D:$L,9,FALSE)</f>
        <v>ACTA 1 FEBRERO 2024</v>
      </c>
    </row>
    <row r="2588" spans="1:12" s="37" customFormat="1" ht="24" hidden="1">
      <c r="A2588" s="32">
        <v>967</v>
      </c>
      <c r="B2588" s="33" t="s">
        <v>1898</v>
      </c>
      <c r="C2588" s="33">
        <v>52291869</v>
      </c>
      <c r="D2588" s="33" t="s">
        <v>1249</v>
      </c>
      <c r="E2588" s="33" t="s">
        <v>43</v>
      </c>
      <c r="F2588" s="33" t="s">
        <v>59</v>
      </c>
      <c r="G2588" s="33" t="s">
        <v>49</v>
      </c>
      <c r="H2588" s="34">
        <v>115000000</v>
      </c>
      <c r="I2588" s="34">
        <v>0</v>
      </c>
      <c r="J2588" s="35">
        <f>VLOOKUP(C2588,[1]Hoja1!$C$4:$E$2840,3,0)</f>
        <v>45222.390104166669</v>
      </c>
      <c r="K2588" s="36" t="s">
        <v>54</v>
      </c>
      <c r="L2588" s="16">
        <f>VLOOKUP(C2588,ACTAS!$D:$L,9,FALSE)</f>
        <v>14</v>
      </c>
    </row>
    <row r="2589" spans="1:12" s="37" customFormat="1" hidden="1">
      <c r="A2589" s="32">
        <v>968</v>
      </c>
      <c r="B2589" s="33" t="s">
        <v>1899</v>
      </c>
      <c r="C2589" s="33">
        <v>86063918</v>
      </c>
      <c r="D2589" s="33" t="s">
        <v>1900</v>
      </c>
      <c r="E2589" s="33" t="s">
        <v>43</v>
      </c>
      <c r="F2589" s="33" t="s">
        <v>52</v>
      </c>
      <c r="G2589" s="33" t="s">
        <v>44</v>
      </c>
      <c r="H2589" s="34">
        <v>75000000</v>
      </c>
      <c r="I2589" s="34">
        <v>0</v>
      </c>
      <c r="J2589" s="35">
        <f>VLOOKUP(C2589,[1]Hoja1!$C$4:$E$2840,3,0)</f>
        <v>45237.400613425925</v>
      </c>
      <c r="K2589" s="36" t="s">
        <v>45</v>
      </c>
      <c r="L2589" s="16" t="e">
        <f>VLOOKUP(C2589,ACTAS!$D:$L,9,FALSE)</f>
        <v>#N/A</v>
      </c>
    </row>
    <row r="2590" spans="1:12" s="37" customFormat="1" hidden="1">
      <c r="A2590" s="32">
        <v>969</v>
      </c>
      <c r="B2590" s="33" t="s">
        <v>1901</v>
      </c>
      <c r="C2590" s="33">
        <v>79686234</v>
      </c>
      <c r="D2590" s="33" t="s">
        <v>1902</v>
      </c>
      <c r="E2590" s="33" t="s">
        <v>43</v>
      </c>
      <c r="F2590" s="33" t="s">
        <v>62</v>
      </c>
      <c r="G2590" s="33" t="s">
        <v>44</v>
      </c>
      <c r="H2590" s="34">
        <v>60000000</v>
      </c>
      <c r="I2590" s="34">
        <v>0</v>
      </c>
      <c r="J2590" s="35">
        <f>VLOOKUP(C2590,[1]Hoja1!$C$4:$E$2840,3,0)</f>
        <v>45237.400694444441</v>
      </c>
      <c r="K2590" s="36" t="s">
        <v>45</v>
      </c>
      <c r="L2590" s="16" t="e">
        <f>VLOOKUP(C2590,ACTAS!$D:$L,9,FALSE)</f>
        <v>#N/A</v>
      </c>
    </row>
    <row r="2591" spans="1:12" s="37" customFormat="1" hidden="1">
      <c r="A2591" s="32">
        <v>970</v>
      </c>
      <c r="B2591" s="33" t="s">
        <v>1903</v>
      </c>
      <c r="C2591" s="33">
        <v>1101691241</v>
      </c>
      <c r="D2591" s="33" t="s">
        <v>1904</v>
      </c>
      <c r="E2591" s="33" t="s">
        <v>43</v>
      </c>
      <c r="F2591" s="33" t="s">
        <v>59</v>
      </c>
      <c r="G2591" s="33" t="s">
        <v>44</v>
      </c>
      <c r="H2591" s="34">
        <v>70000000</v>
      </c>
      <c r="I2591" s="34">
        <v>0</v>
      </c>
      <c r="J2591" s="35">
        <f>VLOOKUP(C2591,[1]Hoja1!$C$4:$E$2840,3,0)</f>
        <v>45237.400972222225</v>
      </c>
      <c r="K2591" s="36" t="s">
        <v>54</v>
      </c>
      <c r="L2591" s="16" t="e">
        <f>VLOOKUP(C2591,ACTAS!$D:$L,9,FALSE)</f>
        <v>#N/A</v>
      </c>
    </row>
    <row r="2592" spans="1:12" s="37" customFormat="1" ht="24" hidden="1">
      <c r="A2592" s="32">
        <v>971</v>
      </c>
      <c r="B2592" s="33" t="s">
        <v>1905</v>
      </c>
      <c r="C2592" s="33">
        <v>93135756</v>
      </c>
      <c r="D2592" s="33" t="s">
        <v>1906</v>
      </c>
      <c r="E2592" s="33" t="s">
        <v>43</v>
      </c>
      <c r="F2592" s="33" t="s">
        <v>59</v>
      </c>
      <c r="G2592" s="33" t="s">
        <v>49</v>
      </c>
      <c r="H2592" s="34">
        <v>90000000</v>
      </c>
      <c r="I2592" s="34">
        <v>0</v>
      </c>
      <c r="J2592" s="35">
        <f>VLOOKUP(C2592,[1]Hoja1!$C$4:$E$2840,3,0)</f>
        <v>45237.400983796295</v>
      </c>
      <c r="K2592" s="36" t="s">
        <v>54</v>
      </c>
      <c r="L2592" s="16" t="str">
        <f>VLOOKUP(C2592,ACTAS!$D:$L,9,FALSE)</f>
        <v>ACTA 2 MARZO 2024</v>
      </c>
    </row>
    <row r="2593" spans="1:12" s="37" customFormat="1" hidden="1">
      <c r="A2593" s="32">
        <v>972</v>
      </c>
      <c r="B2593" s="33" t="s">
        <v>1907</v>
      </c>
      <c r="C2593" s="33">
        <v>74423683</v>
      </c>
      <c r="D2593" s="33" t="s">
        <v>1908</v>
      </c>
      <c r="E2593" s="33" t="s">
        <v>43</v>
      </c>
      <c r="F2593" s="33" t="s">
        <v>59</v>
      </c>
      <c r="G2593" s="33" t="s">
        <v>44</v>
      </c>
      <c r="H2593" s="34">
        <v>20000000</v>
      </c>
      <c r="I2593" s="34">
        <v>0</v>
      </c>
      <c r="J2593" s="35">
        <f>VLOOKUP(C2593,[1]Hoja1!$C$4:$E$2840,3,0)</f>
        <v>45237.401018518518</v>
      </c>
      <c r="K2593" s="36" t="s">
        <v>54</v>
      </c>
      <c r="L2593" s="16" t="e">
        <f>VLOOKUP(C2593,ACTAS!$D:$L,9,FALSE)</f>
        <v>#N/A</v>
      </c>
    </row>
    <row r="2594" spans="1:12" s="37" customFormat="1" hidden="1">
      <c r="A2594" s="32">
        <v>973</v>
      </c>
      <c r="B2594" s="33" t="s">
        <v>1909</v>
      </c>
      <c r="C2594" s="33">
        <v>1033690206</v>
      </c>
      <c r="D2594" s="33" t="s">
        <v>1910</v>
      </c>
      <c r="E2594" s="33" t="s">
        <v>43</v>
      </c>
      <c r="F2594" s="33" t="s">
        <v>59</v>
      </c>
      <c r="G2594" s="33" t="s">
        <v>44</v>
      </c>
      <c r="H2594" s="34">
        <v>25000000</v>
      </c>
      <c r="I2594" s="34">
        <v>0</v>
      </c>
      <c r="J2594" s="35">
        <f>VLOOKUP(C2594,[1]Hoja1!$C$4:$E$2840,3,0)</f>
        <v>45237.401145833333</v>
      </c>
      <c r="K2594" s="36" t="s">
        <v>54</v>
      </c>
      <c r="L2594" s="16" t="e">
        <f>VLOOKUP(C2594,ACTAS!$D:$L,9,FALSE)</f>
        <v>#N/A</v>
      </c>
    </row>
    <row r="2595" spans="1:12" s="37" customFormat="1" hidden="1">
      <c r="A2595" s="32">
        <v>974</v>
      </c>
      <c r="B2595" s="33" t="s">
        <v>1911</v>
      </c>
      <c r="C2595" s="33">
        <v>16918908</v>
      </c>
      <c r="D2595" s="33" t="s">
        <v>1912</v>
      </c>
      <c r="E2595" s="33" t="s">
        <v>43</v>
      </c>
      <c r="F2595" s="33" t="s">
        <v>59</v>
      </c>
      <c r="G2595" s="33" t="s">
        <v>44</v>
      </c>
      <c r="H2595" s="34">
        <v>100000000</v>
      </c>
      <c r="I2595" s="34">
        <v>0</v>
      </c>
      <c r="J2595" s="35">
        <f>VLOOKUP(C2595,[1]Hoja1!$C$4:$E$2840,3,0)</f>
        <v>45237.401180555556</v>
      </c>
      <c r="K2595" s="36" t="s">
        <v>40</v>
      </c>
      <c r="L2595" s="16" t="e">
        <f>VLOOKUP(C2595,ACTAS!$D:$L,9,FALSE)</f>
        <v>#N/A</v>
      </c>
    </row>
    <row r="2596" spans="1:12" s="37" customFormat="1" hidden="1">
      <c r="A2596" s="32">
        <v>975</v>
      </c>
      <c r="B2596" s="33" t="s">
        <v>1913</v>
      </c>
      <c r="C2596" s="33">
        <v>1078347230</v>
      </c>
      <c r="D2596" s="33" t="s">
        <v>1914</v>
      </c>
      <c r="E2596" s="33" t="s">
        <v>43</v>
      </c>
      <c r="F2596" s="33" t="s">
        <v>38</v>
      </c>
      <c r="G2596" s="33" t="s">
        <v>44</v>
      </c>
      <c r="H2596" s="34">
        <v>80000000</v>
      </c>
      <c r="I2596" s="34">
        <v>0</v>
      </c>
      <c r="J2596" s="35">
        <f>VLOOKUP(C2596,[1]Hoja1!$C$4:$E$2840,3,0)</f>
        <v>45237.401307870372</v>
      </c>
      <c r="K2596" s="36" t="s">
        <v>54</v>
      </c>
      <c r="L2596" s="16" t="str">
        <f>VLOOKUP(C2596,ACTAS!$D:$L,9,FALSE)</f>
        <v>ACTA 2 MARZO 2024</v>
      </c>
    </row>
    <row r="2597" spans="1:12" s="37" customFormat="1" hidden="1">
      <c r="A2597" s="32">
        <v>976</v>
      </c>
      <c r="B2597" s="33" t="s">
        <v>1915</v>
      </c>
      <c r="C2597" s="33">
        <v>6766513</v>
      </c>
      <c r="D2597" s="33" t="s">
        <v>1916</v>
      </c>
      <c r="E2597" s="33" t="s">
        <v>43</v>
      </c>
      <c r="F2597" s="33" t="s">
        <v>38</v>
      </c>
      <c r="G2597" s="33" t="s">
        <v>44</v>
      </c>
      <c r="H2597" s="34">
        <v>74000000</v>
      </c>
      <c r="I2597" s="34">
        <v>0</v>
      </c>
      <c r="J2597" s="35">
        <f>VLOOKUP(C2597,[1]Hoja1!$C$4:$E$2840,3,0)</f>
        <v>45237.401307870372</v>
      </c>
      <c r="K2597" s="36" t="s">
        <v>45</v>
      </c>
      <c r="L2597" s="16">
        <f>VLOOKUP(C2597,ACTAS!$D:$L,9,FALSE)</f>
        <v>16</v>
      </c>
    </row>
    <row r="2598" spans="1:12" s="37" customFormat="1" hidden="1">
      <c r="A2598" s="32">
        <v>977</v>
      </c>
      <c r="B2598" s="33" t="s">
        <v>1917</v>
      </c>
      <c r="C2598" s="33">
        <v>7574329</v>
      </c>
      <c r="D2598" s="33" t="s">
        <v>1918</v>
      </c>
      <c r="E2598" s="33" t="s">
        <v>43</v>
      </c>
      <c r="F2598" s="33" t="s">
        <v>48</v>
      </c>
      <c r="G2598" s="33" t="s">
        <v>44</v>
      </c>
      <c r="H2598" s="34">
        <v>58000000</v>
      </c>
      <c r="I2598" s="34">
        <v>0</v>
      </c>
      <c r="J2598" s="35">
        <f>VLOOKUP(C2598,[1]Hoja1!$C$4:$E$2840,3,0)</f>
        <v>45237.401319444441</v>
      </c>
      <c r="K2598" s="36" t="s">
        <v>54</v>
      </c>
      <c r="L2598" s="16" t="str">
        <f>VLOOKUP(C2598,ACTAS!$D:$L,9,FALSE)</f>
        <v>ACTA 3 MARZO 2024</v>
      </c>
    </row>
    <row r="2599" spans="1:12" s="37" customFormat="1" hidden="1">
      <c r="A2599" s="32">
        <v>978</v>
      </c>
      <c r="B2599" s="33" t="s">
        <v>1919</v>
      </c>
      <c r="C2599" s="33">
        <v>1057582592</v>
      </c>
      <c r="D2599" s="33" t="s">
        <v>1920</v>
      </c>
      <c r="E2599" s="33" t="s">
        <v>43</v>
      </c>
      <c r="F2599" s="33" t="s">
        <v>48</v>
      </c>
      <c r="G2599" s="33" t="s">
        <v>44</v>
      </c>
      <c r="H2599" s="34">
        <v>90000000</v>
      </c>
      <c r="I2599" s="34">
        <v>0</v>
      </c>
      <c r="J2599" s="35">
        <f>VLOOKUP(C2599,[1]Hoja1!$C$4:$E$2840,3,0)</f>
        <v>44986.424432870372</v>
      </c>
      <c r="K2599" s="36" t="s">
        <v>54</v>
      </c>
      <c r="L2599" s="16">
        <f>VLOOKUP(C2599,ACTAS!$D:$L,9,FALSE)</f>
        <v>3</v>
      </c>
    </row>
    <row r="2600" spans="1:12" s="37" customFormat="1" hidden="1">
      <c r="A2600" s="32">
        <v>979</v>
      </c>
      <c r="B2600" s="33" t="s">
        <v>1921</v>
      </c>
      <c r="C2600" s="33">
        <v>5853645</v>
      </c>
      <c r="D2600" s="33" t="s">
        <v>966</v>
      </c>
      <c r="E2600" s="33" t="s">
        <v>43</v>
      </c>
      <c r="F2600" s="33" t="s">
        <v>59</v>
      </c>
      <c r="G2600" s="33" t="s">
        <v>44</v>
      </c>
      <c r="H2600" s="34">
        <v>70000000</v>
      </c>
      <c r="I2600" s="34">
        <v>0</v>
      </c>
      <c r="J2600" s="35">
        <f>VLOOKUP(C2600,[1]Hoja1!$C$4:$E$2840,3,0)</f>
        <v>45078.385972222219</v>
      </c>
      <c r="K2600" s="36" t="s">
        <v>45</v>
      </c>
      <c r="L2600" s="16">
        <f>VLOOKUP(C2600,ACTAS!$D:$L,9,FALSE)</f>
        <v>16</v>
      </c>
    </row>
    <row r="2601" spans="1:12" s="37" customFormat="1" hidden="1">
      <c r="A2601" s="32">
        <v>980</v>
      </c>
      <c r="B2601" s="33" t="s">
        <v>1922</v>
      </c>
      <c r="C2601" s="33">
        <v>14295444</v>
      </c>
      <c r="D2601" s="33" t="s">
        <v>1923</v>
      </c>
      <c r="E2601" s="33" t="s">
        <v>43</v>
      </c>
      <c r="F2601" s="33" t="s">
        <v>73</v>
      </c>
      <c r="G2601" s="33" t="s">
        <v>44</v>
      </c>
      <c r="H2601" s="34">
        <v>50000000</v>
      </c>
      <c r="I2601" s="34">
        <v>0</v>
      </c>
      <c r="J2601" s="35">
        <f>VLOOKUP(C2601,[1]Hoja1!$C$4:$E$2840,3,0)</f>
        <v>45237.401562500003</v>
      </c>
      <c r="K2601" s="36" t="s">
        <v>54</v>
      </c>
      <c r="L2601" s="16">
        <f>VLOOKUP(C2601,ACTAS!$D:$L,9,FALSE)</f>
        <v>0</v>
      </c>
    </row>
    <row r="2602" spans="1:12" s="37" customFormat="1" ht="24" hidden="1">
      <c r="A2602" s="32">
        <v>981</v>
      </c>
      <c r="B2602" s="33" t="s">
        <v>1924</v>
      </c>
      <c r="C2602" s="33">
        <v>80827523</v>
      </c>
      <c r="D2602" s="33" t="s">
        <v>1925</v>
      </c>
      <c r="E2602" s="33" t="s">
        <v>43</v>
      </c>
      <c r="F2602" s="33" t="s">
        <v>38</v>
      </c>
      <c r="G2602" s="33" t="s">
        <v>49</v>
      </c>
      <c r="H2602" s="34">
        <v>80000000</v>
      </c>
      <c r="I2602" s="34">
        <v>0</v>
      </c>
      <c r="J2602" s="35">
        <f>VLOOKUP(C2602,[1]Hoja1!$C$4:$E$2840,3,0)</f>
        <v>45237.401597222219</v>
      </c>
      <c r="K2602" s="36" t="s">
        <v>54</v>
      </c>
      <c r="L2602" s="16" t="e">
        <f>VLOOKUP(C2602,ACTAS!$D:$L,9,FALSE)</f>
        <v>#N/A</v>
      </c>
    </row>
    <row r="2603" spans="1:12" s="37" customFormat="1" hidden="1">
      <c r="A2603" s="32">
        <v>982</v>
      </c>
      <c r="B2603" s="33" t="s">
        <v>1926</v>
      </c>
      <c r="C2603" s="33">
        <v>41402689</v>
      </c>
      <c r="D2603" s="33" t="s">
        <v>1927</v>
      </c>
      <c r="E2603" s="33" t="s">
        <v>43</v>
      </c>
      <c r="F2603" s="33" t="s">
        <v>38</v>
      </c>
      <c r="G2603" s="33" t="s">
        <v>44</v>
      </c>
      <c r="H2603" s="34">
        <v>50000000</v>
      </c>
      <c r="I2603" s="34">
        <v>0</v>
      </c>
      <c r="J2603" s="35">
        <f>VLOOKUP(C2603,[1]Hoja1!$C$4:$E$2840,3,0)</f>
        <v>45237.401643518519</v>
      </c>
      <c r="K2603" s="36" t="s">
        <v>84</v>
      </c>
      <c r="L2603" s="16" t="e">
        <f>VLOOKUP(C2603,ACTAS!$D:$L,9,FALSE)</f>
        <v>#N/A</v>
      </c>
    </row>
    <row r="2604" spans="1:12" s="37" customFormat="1" hidden="1">
      <c r="A2604" s="32">
        <v>983</v>
      </c>
      <c r="B2604" s="33" t="s">
        <v>1928</v>
      </c>
      <c r="C2604" s="33">
        <v>26559210</v>
      </c>
      <c r="D2604" s="33" t="s">
        <v>1056</v>
      </c>
      <c r="E2604" s="33" t="s">
        <v>43</v>
      </c>
      <c r="F2604" s="33" t="s">
        <v>38</v>
      </c>
      <c r="G2604" s="33" t="s">
        <v>44</v>
      </c>
      <c r="H2604" s="34">
        <v>20000000</v>
      </c>
      <c r="I2604" s="34">
        <v>0</v>
      </c>
      <c r="J2604" s="35">
        <f>VLOOKUP(C2604,[1]Hoja1!$C$4:$E$2840,3,0)</f>
        <v>45078.40693287037</v>
      </c>
      <c r="K2604" s="36" t="s">
        <v>45</v>
      </c>
      <c r="L2604" s="16" t="e">
        <f>VLOOKUP(C2604,ACTAS!$D:$L,9,FALSE)</f>
        <v>#N/A</v>
      </c>
    </row>
    <row r="2605" spans="1:12" s="37" customFormat="1" hidden="1">
      <c r="A2605" s="32">
        <v>984</v>
      </c>
      <c r="B2605" s="33" t="s">
        <v>1929</v>
      </c>
      <c r="C2605" s="33">
        <v>79992609</v>
      </c>
      <c r="D2605" s="33" t="s">
        <v>1930</v>
      </c>
      <c r="E2605" s="33" t="s">
        <v>43</v>
      </c>
      <c r="F2605" s="33" t="s">
        <v>48</v>
      </c>
      <c r="G2605" s="33" t="s">
        <v>44</v>
      </c>
      <c r="H2605" s="34">
        <v>80000000</v>
      </c>
      <c r="I2605" s="34">
        <v>0</v>
      </c>
      <c r="J2605" s="35">
        <f>VLOOKUP(C2605,[1]Hoja1!$C$4:$E$2840,3,0)</f>
        <v>45237.401759259257</v>
      </c>
      <c r="K2605" s="36" t="s">
        <v>54</v>
      </c>
      <c r="L2605" s="16" t="e">
        <f>VLOOKUP(C2605,ACTAS!$D:$L,9,FALSE)</f>
        <v>#N/A</v>
      </c>
    </row>
    <row r="2606" spans="1:12" s="37" customFormat="1" ht="24" hidden="1">
      <c r="A2606" s="32">
        <v>985</v>
      </c>
      <c r="B2606" s="33" t="s">
        <v>1931</v>
      </c>
      <c r="C2606" s="33">
        <v>1064840759</v>
      </c>
      <c r="D2606" s="33" t="s">
        <v>1932</v>
      </c>
      <c r="E2606" s="33" t="s">
        <v>43</v>
      </c>
      <c r="F2606" s="33" t="s">
        <v>59</v>
      </c>
      <c r="G2606" s="33" t="s">
        <v>49</v>
      </c>
      <c r="H2606" s="34">
        <v>100000000</v>
      </c>
      <c r="I2606" s="34">
        <v>0</v>
      </c>
      <c r="J2606" s="35">
        <f>VLOOKUP(C2606,[1]Hoja1!$C$4:$E$2840,3,0)</f>
        <v>45237.402291666665</v>
      </c>
      <c r="K2606" s="36" t="s">
        <v>54</v>
      </c>
      <c r="L2606" s="16" t="e">
        <f>VLOOKUP(C2606,ACTAS!$D:$L,9,FALSE)</f>
        <v>#N/A</v>
      </c>
    </row>
    <row r="2607" spans="1:12" s="37" customFormat="1" hidden="1">
      <c r="A2607" s="32">
        <v>986</v>
      </c>
      <c r="B2607" s="33" t="s">
        <v>1933</v>
      </c>
      <c r="C2607" s="33">
        <v>1026576376</v>
      </c>
      <c r="D2607" s="33" t="s">
        <v>1934</v>
      </c>
      <c r="E2607" s="33" t="s">
        <v>43</v>
      </c>
      <c r="F2607" s="33" t="s">
        <v>38</v>
      </c>
      <c r="G2607" s="33" t="s">
        <v>44</v>
      </c>
      <c r="H2607" s="34">
        <v>35000000</v>
      </c>
      <c r="I2607" s="34">
        <v>0</v>
      </c>
      <c r="J2607" s="35">
        <f>VLOOKUP(C2607,[1]Hoja1!$C$4:$E$2840,3,0)</f>
        <v>45237.402418981481</v>
      </c>
      <c r="K2607" s="36" t="s">
        <v>54</v>
      </c>
      <c r="L2607" s="16">
        <f>VLOOKUP(C2607,ACTAS!$D:$L,9,FALSE)</f>
        <v>15</v>
      </c>
    </row>
    <row r="2608" spans="1:12" s="37" customFormat="1" hidden="1">
      <c r="A2608" s="32">
        <v>987</v>
      </c>
      <c r="B2608" s="33" t="s">
        <v>1935</v>
      </c>
      <c r="C2608" s="33">
        <v>16773948</v>
      </c>
      <c r="D2608" s="33" t="s">
        <v>1936</v>
      </c>
      <c r="E2608" s="33" t="s">
        <v>43</v>
      </c>
      <c r="F2608" s="33" t="s">
        <v>59</v>
      </c>
      <c r="G2608" s="33" t="s">
        <v>44</v>
      </c>
      <c r="H2608" s="34">
        <v>50000000</v>
      </c>
      <c r="I2608" s="34">
        <v>0</v>
      </c>
      <c r="J2608" s="35">
        <f>VLOOKUP(C2608,[1]Hoja1!$C$4:$E$2840,3,0)</f>
        <v>45237.402465277781</v>
      </c>
      <c r="K2608" s="36" t="s">
        <v>45</v>
      </c>
      <c r="L2608" s="16">
        <f>VLOOKUP(C2608,ACTAS!$D:$L,9,FALSE)</f>
        <v>16</v>
      </c>
    </row>
    <row r="2609" spans="1:12" s="37" customFormat="1" hidden="1">
      <c r="A2609" s="32">
        <v>988</v>
      </c>
      <c r="B2609" s="33" t="s">
        <v>1937</v>
      </c>
      <c r="C2609" s="33">
        <v>1022332680</v>
      </c>
      <c r="D2609" s="33" t="s">
        <v>1938</v>
      </c>
      <c r="E2609" s="33" t="s">
        <v>43</v>
      </c>
      <c r="F2609" s="33" t="s">
        <v>52</v>
      </c>
      <c r="G2609" s="33" t="s">
        <v>44</v>
      </c>
      <c r="H2609" s="34">
        <v>25000000</v>
      </c>
      <c r="I2609" s="34">
        <v>0</v>
      </c>
      <c r="J2609" s="35">
        <f>VLOOKUP(C2609,[1]Hoja1!$C$4:$E$2840,3,0)</f>
        <v>45237.402800925927</v>
      </c>
      <c r="K2609" s="36" t="s">
        <v>54</v>
      </c>
      <c r="L2609" s="16" t="e">
        <f>VLOOKUP(C2609,ACTAS!$D:$L,9,FALSE)</f>
        <v>#N/A</v>
      </c>
    </row>
    <row r="2610" spans="1:12" s="37" customFormat="1" hidden="1">
      <c r="A2610" s="32">
        <v>989</v>
      </c>
      <c r="B2610" s="33" t="s">
        <v>1939</v>
      </c>
      <c r="C2610" s="33">
        <v>1121819611</v>
      </c>
      <c r="D2610" s="33" t="s">
        <v>1940</v>
      </c>
      <c r="E2610" s="33" t="s">
        <v>43</v>
      </c>
      <c r="F2610" s="33" t="s">
        <v>38</v>
      </c>
      <c r="G2610" s="33" t="s">
        <v>44</v>
      </c>
      <c r="H2610" s="34">
        <v>40000000</v>
      </c>
      <c r="I2610" s="34">
        <v>0</v>
      </c>
      <c r="J2610" s="35">
        <f>VLOOKUP(C2610,[1]Hoja1!$C$4:$E$2840,3,0)</f>
        <v>45237.403067129628</v>
      </c>
      <c r="K2610" s="36" t="s">
        <v>54</v>
      </c>
      <c r="L2610" s="16" t="e">
        <f>VLOOKUP(C2610,ACTAS!$D:$L,9,FALSE)</f>
        <v>#N/A</v>
      </c>
    </row>
    <row r="2611" spans="1:12" s="37" customFormat="1" hidden="1">
      <c r="A2611" s="32">
        <v>990</v>
      </c>
      <c r="B2611" s="33" t="s">
        <v>1941</v>
      </c>
      <c r="C2611" s="33">
        <v>10134692</v>
      </c>
      <c r="D2611" s="33" t="s">
        <v>1942</v>
      </c>
      <c r="E2611" s="33" t="s">
        <v>43</v>
      </c>
      <c r="F2611" s="33" t="s">
        <v>59</v>
      </c>
      <c r="G2611" s="33" t="s">
        <v>44</v>
      </c>
      <c r="H2611" s="34">
        <v>150000000</v>
      </c>
      <c r="I2611" s="34">
        <v>0</v>
      </c>
      <c r="J2611" s="35">
        <f>VLOOKUP(C2611,[1]Hoja1!$C$4:$E$2840,3,0)</f>
        <v>45237.403136574074</v>
      </c>
      <c r="K2611" s="36" t="s">
        <v>45</v>
      </c>
      <c r="L2611" s="16">
        <f>VLOOKUP(C2611,ACTAS!$D:$L,9,FALSE)</f>
        <v>15</v>
      </c>
    </row>
    <row r="2612" spans="1:12" s="37" customFormat="1" hidden="1">
      <c r="A2612" s="32">
        <v>991</v>
      </c>
      <c r="B2612" s="33" t="s">
        <v>1943</v>
      </c>
      <c r="C2612" s="33">
        <v>1013629418</v>
      </c>
      <c r="D2612" s="33" t="s">
        <v>1944</v>
      </c>
      <c r="E2612" s="33" t="s">
        <v>43</v>
      </c>
      <c r="F2612" s="33" t="s">
        <v>52</v>
      </c>
      <c r="G2612" s="33" t="s">
        <v>44</v>
      </c>
      <c r="H2612" s="34">
        <v>70000000</v>
      </c>
      <c r="I2612" s="34">
        <v>0</v>
      </c>
      <c r="J2612" s="35">
        <f>VLOOKUP(C2612,[1]Hoja1!$C$4:$E$2840,3,0)</f>
        <v>45237.403379629628</v>
      </c>
      <c r="K2612" s="36" t="s">
        <v>54</v>
      </c>
      <c r="L2612" s="16" t="e">
        <f>VLOOKUP(C2612,ACTAS!$D:$L,9,FALSE)</f>
        <v>#N/A</v>
      </c>
    </row>
    <row r="2613" spans="1:12" s="37" customFormat="1" hidden="1">
      <c r="A2613" s="32">
        <v>992</v>
      </c>
      <c r="B2613" s="33" t="s">
        <v>1945</v>
      </c>
      <c r="C2613" s="33">
        <v>1044422742</v>
      </c>
      <c r="D2613" s="33" t="s">
        <v>1946</v>
      </c>
      <c r="E2613" s="33" t="s">
        <v>43</v>
      </c>
      <c r="F2613" s="33" t="s">
        <v>59</v>
      </c>
      <c r="G2613" s="33" t="s">
        <v>44</v>
      </c>
      <c r="H2613" s="34">
        <v>100000000</v>
      </c>
      <c r="I2613" s="34">
        <v>0</v>
      </c>
      <c r="J2613" s="35">
        <f>VLOOKUP(C2613,[1]Hoja1!$C$4:$E$2840,3,0)</f>
        <v>45237.403402777774</v>
      </c>
      <c r="K2613" s="36" t="s">
        <v>54</v>
      </c>
      <c r="L2613" s="16" t="e">
        <f>VLOOKUP(C2613,ACTAS!$D:$L,9,FALSE)</f>
        <v>#N/A</v>
      </c>
    </row>
    <row r="2614" spans="1:12" s="37" customFormat="1" hidden="1">
      <c r="A2614" s="32">
        <v>993</v>
      </c>
      <c r="B2614" s="33" t="s">
        <v>1947</v>
      </c>
      <c r="C2614" s="33">
        <v>72001611</v>
      </c>
      <c r="D2614" s="33" t="s">
        <v>1948</v>
      </c>
      <c r="E2614" s="33" t="s">
        <v>43</v>
      </c>
      <c r="F2614" s="33" t="s">
        <v>48</v>
      </c>
      <c r="G2614" s="33" t="s">
        <v>44</v>
      </c>
      <c r="H2614" s="34">
        <v>50000000</v>
      </c>
      <c r="I2614" s="34">
        <v>0</v>
      </c>
      <c r="J2614" s="35">
        <f>VLOOKUP(C2614,[1]Hoja1!$C$4:$E$2840,3,0)</f>
        <v>45237.403541666667</v>
      </c>
      <c r="K2614" s="36" t="s">
        <v>45</v>
      </c>
      <c r="L2614" s="16" t="e">
        <f>VLOOKUP(C2614,ACTAS!$D:$L,9,FALSE)</f>
        <v>#N/A</v>
      </c>
    </row>
    <row r="2615" spans="1:12" s="37" customFormat="1" hidden="1">
      <c r="A2615" s="32">
        <v>994</v>
      </c>
      <c r="B2615" s="33" t="s">
        <v>1949</v>
      </c>
      <c r="C2615" s="33">
        <v>79662507</v>
      </c>
      <c r="D2615" s="33" t="s">
        <v>1950</v>
      </c>
      <c r="E2615" s="33" t="s">
        <v>43</v>
      </c>
      <c r="F2615" s="33" t="s">
        <v>59</v>
      </c>
      <c r="G2615" s="33" t="s">
        <v>44</v>
      </c>
      <c r="H2615" s="34">
        <v>150000000</v>
      </c>
      <c r="I2615" s="34">
        <v>0</v>
      </c>
      <c r="J2615" s="35">
        <f>VLOOKUP(C2615,[1]Hoja1!$C$4:$E$2840,3,0)</f>
        <v>45237.403726851851</v>
      </c>
      <c r="K2615" s="36" t="s">
        <v>45</v>
      </c>
      <c r="L2615" s="16">
        <f>VLOOKUP(C2615,ACTAS!$D:$L,9,FALSE)</f>
        <v>16</v>
      </c>
    </row>
    <row r="2616" spans="1:12" s="37" customFormat="1" hidden="1">
      <c r="A2616" s="32">
        <v>995</v>
      </c>
      <c r="B2616" s="33" t="s">
        <v>1951</v>
      </c>
      <c r="C2616" s="33">
        <v>79894670</v>
      </c>
      <c r="D2616" s="33" t="s">
        <v>1952</v>
      </c>
      <c r="E2616" s="33" t="s">
        <v>43</v>
      </c>
      <c r="F2616" s="33" t="s">
        <v>52</v>
      </c>
      <c r="G2616" s="33" t="s">
        <v>44</v>
      </c>
      <c r="H2616" s="34">
        <v>54000000</v>
      </c>
      <c r="I2616" s="34">
        <v>0</v>
      </c>
      <c r="J2616" s="35">
        <f>VLOOKUP(C2616,[1]Hoja1!$C$4:$E$2840,3,0)</f>
        <v>44986.965914351851</v>
      </c>
      <c r="K2616" s="36" t="s">
        <v>45</v>
      </c>
      <c r="L2616" s="16">
        <f>VLOOKUP(C2616,ACTAS!$D:$L,9,FALSE)</f>
        <v>6</v>
      </c>
    </row>
    <row r="2617" spans="1:12" s="37" customFormat="1" hidden="1">
      <c r="A2617" s="32">
        <v>996</v>
      </c>
      <c r="B2617" s="33" t="s">
        <v>1953</v>
      </c>
      <c r="C2617" s="33">
        <v>1152188132</v>
      </c>
      <c r="D2617" s="33" t="s">
        <v>1954</v>
      </c>
      <c r="E2617" s="33" t="s">
        <v>43</v>
      </c>
      <c r="F2617" s="33" t="s">
        <v>59</v>
      </c>
      <c r="G2617" s="33" t="s">
        <v>44</v>
      </c>
      <c r="H2617" s="34">
        <v>65000000</v>
      </c>
      <c r="I2617" s="34">
        <v>0</v>
      </c>
      <c r="J2617" s="35">
        <f>VLOOKUP(C2617,[1]Hoja1!$C$4:$E$2840,3,0)</f>
        <v>45237.403784722221</v>
      </c>
      <c r="K2617" s="36" t="s">
        <v>54</v>
      </c>
      <c r="L2617" s="16" t="e">
        <f>VLOOKUP(C2617,ACTAS!$D:$L,9,FALSE)</f>
        <v>#N/A</v>
      </c>
    </row>
    <row r="2618" spans="1:12" s="37" customFormat="1" hidden="1">
      <c r="A2618" s="32">
        <v>997</v>
      </c>
      <c r="B2618" s="33" t="s">
        <v>1955</v>
      </c>
      <c r="C2618" s="33">
        <v>16762104</v>
      </c>
      <c r="D2618" s="33" t="s">
        <v>778</v>
      </c>
      <c r="E2618" s="33" t="s">
        <v>43</v>
      </c>
      <c r="F2618" s="33" t="s">
        <v>52</v>
      </c>
      <c r="G2618" s="33" t="s">
        <v>44</v>
      </c>
      <c r="H2618" s="34">
        <v>39000000</v>
      </c>
      <c r="I2618" s="34">
        <v>0</v>
      </c>
      <c r="J2618" s="35">
        <f>VLOOKUP(C2618,[1]Hoja1!$C$4:$E$2840,3,0)</f>
        <v>45078.361273148148</v>
      </c>
      <c r="K2618" s="36" t="s">
        <v>45</v>
      </c>
      <c r="L2618" s="16">
        <f>VLOOKUP(C2618,ACTAS!$D:$L,9,FALSE)</f>
        <v>16</v>
      </c>
    </row>
    <row r="2619" spans="1:12" s="37" customFormat="1" hidden="1">
      <c r="A2619" s="32">
        <v>998</v>
      </c>
      <c r="B2619" s="33" t="s">
        <v>1956</v>
      </c>
      <c r="C2619" s="33">
        <v>80006944</v>
      </c>
      <c r="D2619" s="33" t="s">
        <v>1957</v>
      </c>
      <c r="E2619" s="33" t="s">
        <v>43</v>
      </c>
      <c r="F2619" s="33" t="s">
        <v>59</v>
      </c>
      <c r="G2619" s="33" t="s">
        <v>44</v>
      </c>
      <c r="H2619" s="34">
        <v>70000000</v>
      </c>
      <c r="I2619" s="34">
        <v>0</v>
      </c>
      <c r="J2619" s="35">
        <f>VLOOKUP(C2619,[1]Hoja1!$C$4:$E$2840,3,0)</f>
        <v>45237.403981481482</v>
      </c>
      <c r="K2619" s="36" t="s">
        <v>45</v>
      </c>
      <c r="L2619" s="16" t="e">
        <f>VLOOKUP(C2619,ACTAS!$D:$L,9,FALSE)</f>
        <v>#N/A</v>
      </c>
    </row>
    <row r="2620" spans="1:12" s="37" customFormat="1" hidden="1">
      <c r="A2620" s="32">
        <v>999</v>
      </c>
      <c r="B2620" s="33" t="s">
        <v>1958</v>
      </c>
      <c r="C2620" s="33">
        <v>19481251</v>
      </c>
      <c r="D2620" s="33" t="s">
        <v>1369</v>
      </c>
      <c r="E2620" s="33" t="s">
        <v>43</v>
      </c>
      <c r="F2620" s="33" t="s">
        <v>52</v>
      </c>
      <c r="G2620" s="33" t="s">
        <v>44</v>
      </c>
      <c r="H2620" s="34">
        <v>46000000</v>
      </c>
      <c r="I2620" s="34">
        <v>0</v>
      </c>
      <c r="J2620" s="35">
        <f>VLOOKUP(C2620,[1]Hoja1!$C$4:$E$2840,3,0)</f>
        <v>45222.410902777781</v>
      </c>
      <c r="K2620" s="36" t="s">
        <v>84</v>
      </c>
      <c r="L2620" s="16" t="e">
        <f>VLOOKUP(C2620,ACTAS!$D:$L,9,FALSE)</f>
        <v>#N/A</v>
      </c>
    </row>
    <row r="2621" spans="1:12" s="37" customFormat="1" hidden="1">
      <c r="A2621" s="32">
        <v>1000</v>
      </c>
      <c r="B2621" s="33" t="s">
        <v>1959</v>
      </c>
      <c r="C2621" s="33">
        <v>1030537433</v>
      </c>
      <c r="D2621" s="33" t="s">
        <v>1960</v>
      </c>
      <c r="E2621" s="33" t="s">
        <v>43</v>
      </c>
      <c r="F2621" s="33" t="s">
        <v>52</v>
      </c>
      <c r="G2621" s="33" t="s">
        <v>44</v>
      </c>
      <c r="H2621" s="34">
        <v>100000000</v>
      </c>
      <c r="I2621" s="34">
        <v>0</v>
      </c>
      <c r="J2621" s="35">
        <f>VLOOKUP(C2621,[1]Hoja1!$C$4:$E$2840,3,0)</f>
        <v>45237.404108796298</v>
      </c>
      <c r="K2621" s="36" t="s">
        <v>54</v>
      </c>
      <c r="L2621" s="16" t="str">
        <f>VLOOKUP(C2621,ACTAS!$D:$L,9,FALSE)</f>
        <v>ACTA 1 FEBRERO 2024</v>
      </c>
    </row>
    <row r="2622" spans="1:12" s="37" customFormat="1" ht="24" hidden="1">
      <c r="A2622" s="32">
        <v>1001</v>
      </c>
      <c r="B2622" s="33" t="s">
        <v>1961</v>
      </c>
      <c r="C2622" s="33">
        <v>79978149</v>
      </c>
      <c r="D2622" s="33" t="s">
        <v>1962</v>
      </c>
      <c r="E2622" s="33" t="s">
        <v>43</v>
      </c>
      <c r="F2622" s="33" t="s">
        <v>52</v>
      </c>
      <c r="G2622" s="33" t="s">
        <v>44</v>
      </c>
      <c r="H2622" s="34">
        <v>60000000</v>
      </c>
      <c r="I2622" s="34">
        <v>0</v>
      </c>
      <c r="J2622" s="35">
        <f>VLOOKUP(C2622,[1]Hoja1!$C$4:$E$2840,3,0)</f>
        <v>45237.404108796298</v>
      </c>
      <c r="K2622" s="36" t="s">
        <v>54</v>
      </c>
      <c r="L2622" s="16" t="e">
        <f>VLOOKUP(C2622,ACTAS!$D:$L,9,FALSE)</f>
        <v>#N/A</v>
      </c>
    </row>
    <row r="2623" spans="1:12" s="37" customFormat="1" hidden="1">
      <c r="A2623" s="32">
        <v>1002</v>
      </c>
      <c r="B2623" s="33" t="s">
        <v>1963</v>
      </c>
      <c r="C2623" s="33">
        <v>1022943207</v>
      </c>
      <c r="D2623" s="33" t="s">
        <v>1964</v>
      </c>
      <c r="E2623" s="33" t="s">
        <v>43</v>
      </c>
      <c r="F2623" s="33" t="s">
        <v>59</v>
      </c>
      <c r="G2623" s="33" t="s">
        <v>44</v>
      </c>
      <c r="H2623" s="34">
        <v>50000000</v>
      </c>
      <c r="I2623" s="34">
        <v>0</v>
      </c>
      <c r="J2623" s="35">
        <f>VLOOKUP(C2623,[1]Hoja1!$C$4:$E$2840,3,0)</f>
        <v>45237.404594907406</v>
      </c>
      <c r="K2623" s="36" t="s">
        <v>54</v>
      </c>
      <c r="L2623" s="16">
        <f>VLOOKUP(C2623,ACTAS!$D:$L,9,FALSE)</f>
        <v>15</v>
      </c>
    </row>
    <row r="2624" spans="1:12" s="37" customFormat="1" hidden="1">
      <c r="A2624" s="32">
        <v>1003</v>
      </c>
      <c r="B2624" s="33" t="s">
        <v>1965</v>
      </c>
      <c r="C2624" s="33">
        <v>16362677</v>
      </c>
      <c r="D2624" s="33" t="s">
        <v>1966</v>
      </c>
      <c r="E2624" s="33" t="s">
        <v>43</v>
      </c>
      <c r="F2624" s="33" t="s">
        <v>48</v>
      </c>
      <c r="G2624" s="33" t="s">
        <v>44</v>
      </c>
      <c r="H2624" s="34">
        <v>45000000</v>
      </c>
      <c r="I2624" s="34">
        <v>0</v>
      </c>
      <c r="J2624" s="35">
        <f>VLOOKUP(C2624,[1]Hoja1!$C$4:$E$2840,3,0)</f>
        <v>45237.404733796298</v>
      </c>
      <c r="K2624" s="36" t="s">
        <v>45</v>
      </c>
      <c r="L2624" s="16">
        <f>VLOOKUP(C2624,ACTAS!$D:$L,9,FALSE)</f>
        <v>16</v>
      </c>
    </row>
    <row r="2625" spans="1:12" s="37" customFormat="1" hidden="1">
      <c r="A2625" s="32">
        <v>1004</v>
      </c>
      <c r="B2625" s="33" t="s">
        <v>1967</v>
      </c>
      <c r="C2625" s="33">
        <v>1059704054</v>
      </c>
      <c r="D2625" s="33" t="s">
        <v>1968</v>
      </c>
      <c r="E2625" s="33" t="s">
        <v>43</v>
      </c>
      <c r="F2625" s="33" t="s">
        <v>59</v>
      </c>
      <c r="G2625" s="33" t="s">
        <v>44</v>
      </c>
      <c r="H2625" s="34">
        <v>80000000</v>
      </c>
      <c r="I2625" s="34">
        <v>0</v>
      </c>
      <c r="J2625" s="35">
        <f>VLOOKUP(C2625,[1]Hoja1!$C$4:$E$2840,3,0)</f>
        <v>45237.405243055553</v>
      </c>
      <c r="K2625" s="36" t="s">
        <v>54</v>
      </c>
      <c r="L2625" s="16" t="e">
        <f>VLOOKUP(C2625,ACTAS!$D:$L,9,FALSE)</f>
        <v>#N/A</v>
      </c>
    </row>
    <row r="2626" spans="1:12" s="37" customFormat="1" hidden="1">
      <c r="A2626" s="32">
        <v>1005</v>
      </c>
      <c r="B2626" s="33" t="s">
        <v>1969</v>
      </c>
      <c r="C2626" s="33">
        <v>94441097</v>
      </c>
      <c r="D2626" s="33" t="s">
        <v>788</v>
      </c>
      <c r="E2626" s="33" t="s">
        <v>43</v>
      </c>
      <c r="F2626" s="33" t="s">
        <v>59</v>
      </c>
      <c r="G2626" s="33" t="s">
        <v>44</v>
      </c>
      <c r="H2626" s="34">
        <v>40000000</v>
      </c>
      <c r="I2626" s="34">
        <v>0</v>
      </c>
      <c r="J2626" s="35">
        <f>VLOOKUP(C2626,[1]Hoja1!$C$4:$E$2840,3,0)</f>
        <v>45078.361666666664</v>
      </c>
      <c r="K2626" s="36" t="s">
        <v>45</v>
      </c>
      <c r="L2626" s="16" t="e">
        <f>VLOOKUP(C2626,ACTAS!$D:$L,9,FALSE)</f>
        <v>#N/A</v>
      </c>
    </row>
    <row r="2627" spans="1:12" s="37" customFormat="1" hidden="1">
      <c r="A2627" s="32">
        <v>1006</v>
      </c>
      <c r="B2627" s="33" t="s">
        <v>1970</v>
      </c>
      <c r="C2627" s="33">
        <v>10698736</v>
      </c>
      <c r="D2627" s="33" t="s">
        <v>1971</v>
      </c>
      <c r="E2627" s="33" t="s">
        <v>43</v>
      </c>
      <c r="F2627" s="33" t="s">
        <v>59</v>
      </c>
      <c r="G2627" s="33" t="s">
        <v>44</v>
      </c>
      <c r="H2627" s="34">
        <v>70000000</v>
      </c>
      <c r="I2627" s="34">
        <v>0</v>
      </c>
      <c r="J2627" s="35">
        <f>VLOOKUP(C2627,[1]Hoja1!$C$4:$E$2840,3,0)</f>
        <v>45237.405856481484</v>
      </c>
      <c r="K2627" s="36" t="s">
        <v>54</v>
      </c>
      <c r="L2627" s="16" t="str">
        <f>VLOOKUP(C2627,ACTAS!$D:$L,9,FALSE)</f>
        <v>ACTA 3 MARZO 2024</v>
      </c>
    </row>
    <row r="2628" spans="1:12" s="37" customFormat="1" hidden="1">
      <c r="A2628" s="32">
        <v>1007</v>
      </c>
      <c r="B2628" s="33" t="s">
        <v>1972</v>
      </c>
      <c r="C2628" s="33">
        <v>1112218071</v>
      </c>
      <c r="D2628" s="33" t="s">
        <v>1973</v>
      </c>
      <c r="E2628" s="33" t="s">
        <v>43</v>
      </c>
      <c r="F2628" s="33" t="s">
        <v>38</v>
      </c>
      <c r="G2628" s="33" t="s">
        <v>44</v>
      </c>
      <c r="H2628" s="34">
        <v>30000000</v>
      </c>
      <c r="I2628" s="34">
        <v>0</v>
      </c>
      <c r="J2628" s="35">
        <f>VLOOKUP(C2628,[1]Hoja1!$C$4:$E$2840,3,0)</f>
        <v>45237.405902777777</v>
      </c>
      <c r="K2628" s="36" t="s">
        <v>54</v>
      </c>
      <c r="L2628" s="16" t="str">
        <f>VLOOKUP(C2628,ACTAS!$D:$L,9,FALSE)</f>
        <v>ACTA 3 MARZO 2024</v>
      </c>
    </row>
    <row r="2629" spans="1:12" s="37" customFormat="1" hidden="1">
      <c r="A2629" s="32">
        <v>1008</v>
      </c>
      <c r="B2629" s="33" t="s">
        <v>1974</v>
      </c>
      <c r="C2629" s="33">
        <v>79501821</v>
      </c>
      <c r="D2629" s="33" t="s">
        <v>1975</v>
      </c>
      <c r="E2629" s="33" t="s">
        <v>43</v>
      </c>
      <c r="F2629" s="33" t="s">
        <v>38</v>
      </c>
      <c r="G2629" s="33" t="s">
        <v>44</v>
      </c>
      <c r="H2629" s="34">
        <v>35000000</v>
      </c>
      <c r="I2629" s="34">
        <v>0</v>
      </c>
      <c r="J2629" s="35">
        <f>VLOOKUP(C2629,[1]Hoja1!$C$4:$E$2840,3,0)</f>
        <v>45237.406111111108</v>
      </c>
      <c r="K2629" s="36" t="s">
        <v>45</v>
      </c>
      <c r="L2629" s="16" t="e">
        <f>VLOOKUP(C2629,ACTAS!$D:$L,9,FALSE)</f>
        <v>#N/A</v>
      </c>
    </row>
    <row r="2630" spans="1:12" s="37" customFormat="1" hidden="1">
      <c r="A2630" s="32">
        <v>1009</v>
      </c>
      <c r="B2630" s="33" t="s">
        <v>1976</v>
      </c>
      <c r="C2630" s="33">
        <v>51729894</v>
      </c>
      <c r="D2630" s="33" t="s">
        <v>1977</v>
      </c>
      <c r="E2630" s="33" t="s">
        <v>43</v>
      </c>
      <c r="F2630" s="33" t="s">
        <v>38</v>
      </c>
      <c r="G2630" s="33" t="s">
        <v>44</v>
      </c>
      <c r="H2630" s="34">
        <v>30000000</v>
      </c>
      <c r="I2630" s="34">
        <v>0</v>
      </c>
      <c r="J2630" s="35">
        <f>VLOOKUP(C2630,[1]Hoja1!$C$4:$E$2840,3,0)</f>
        <v>45237.4062962963</v>
      </c>
      <c r="K2630" s="36" t="s">
        <v>84</v>
      </c>
      <c r="L2630" s="16" t="e">
        <f>VLOOKUP(C2630,ACTAS!$D:$L,9,FALSE)</f>
        <v>#N/A</v>
      </c>
    </row>
    <row r="2631" spans="1:12" s="37" customFormat="1" hidden="1">
      <c r="A2631" s="32">
        <v>1010</v>
      </c>
      <c r="B2631" s="33" t="s">
        <v>1978</v>
      </c>
      <c r="C2631" s="33">
        <v>1053837311</v>
      </c>
      <c r="D2631" s="33" t="s">
        <v>1979</v>
      </c>
      <c r="E2631" s="33" t="s">
        <v>43</v>
      </c>
      <c r="F2631" s="33" t="s">
        <v>52</v>
      </c>
      <c r="G2631" s="33" t="s">
        <v>44</v>
      </c>
      <c r="H2631" s="34">
        <v>45000000</v>
      </c>
      <c r="I2631" s="34">
        <v>0</v>
      </c>
      <c r="J2631" s="35">
        <f>VLOOKUP(C2631,[1]Hoja1!$C$4:$E$2840,3,0)</f>
        <v>45237.406354166669</v>
      </c>
      <c r="K2631" s="36" t="s">
        <v>54</v>
      </c>
      <c r="L2631" s="16">
        <f>VLOOKUP(C2631,ACTAS!$D:$L,9,FALSE)</f>
        <v>15</v>
      </c>
    </row>
    <row r="2632" spans="1:12" s="37" customFormat="1" hidden="1">
      <c r="A2632" s="32">
        <v>1011</v>
      </c>
      <c r="B2632" s="33" t="s">
        <v>1980</v>
      </c>
      <c r="C2632" s="33">
        <v>93181060</v>
      </c>
      <c r="D2632" s="33" t="s">
        <v>652</v>
      </c>
      <c r="E2632" s="33" t="s">
        <v>43</v>
      </c>
      <c r="F2632" s="33" t="s">
        <v>52</v>
      </c>
      <c r="G2632" s="33" t="s">
        <v>44</v>
      </c>
      <c r="H2632" s="34">
        <v>150000000</v>
      </c>
      <c r="I2632" s="34">
        <v>0</v>
      </c>
      <c r="J2632" s="35">
        <f>VLOOKUP(C2632,[1]Hoja1!$C$4:$E$2840,3,0)</f>
        <v>45078.347615740742</v>
      </c>
      <c r="K2632" s="36" t="s">
        <v>54</v>
      </c>
      <c r="L2632" s="16">
        <f>VLOOKUP(C2632,ACTAS!$D:$L,9,FALSE)</f>
        <v>14</v>
      </c>
    </row>
    <row r="2633" spans="1:12" s="37" customFormat="1" hidden="1">
      <c r="A2633" s="32">
        <v>1012</v>
      </c>
      <c r="B2633" s="33" t="s">
        <v>1981</v>
      </c>
      <c r="C2633" s="33">
        <v>7169043</v>
      </c>
      <c r="D2633" s="33" t="s">
        <v>1098</v>
      </c>
      <c r="E2633" s="33" t="s">
        <v>43</v>
      </c>
      <c r="F2633" s="33" t="s">
        <v>38</v>
      </c>
      <c r="G2633" s="33" t="s">
        <v>44</v>
      </c>
      <c r="H2633" s="34">
        <v>150000000</v>
      </c>
      <c r="I2633" s="34">
        <v>0</v>
      </c>
      <c r="J2633" s="35">
        <f>VLOOKUP(C2633,[1]Hoja1!$C$4:$E$2840,3,0)</f>
        <v>45078.415289351855</v>
      </c>
      <c r="K2633" s="36" t="s">
        <v>91</v>
      </c>
      <c r="L2633" s="16" t="str">
        <f>VLOOKUP(C2633,ACTAS!$D:$L,9,FALSE)</f>
        <v>ACTA 2 MARZO 2024</v>
      </c>
    </row>
    <row r="2634" spans="1:12" s="37" customFormat="1" hidden="1">
      <c r="A2634" s="32">
        <v>1013</v>
      </c>
      <c r="B2634" s="33" t="s">
        <v>1982</v>
      </c>
      <c r="C2634" s="33">
        <v>91182165</v>
      </c>
      <c r="D2634" s="33" t="s">
        <v>1983</v>
      </c>
      <c r="E2634" s="33" t="s">
        <v>43</v>
      </c>
      <c r="F2634" s="33" t="s">
        <v>38</v>
      </c>
      <c r="G2634" s="33" t="s">
        <v>44</v>
      </c>
      <c r="H2634" s="34">
        <v>56000000</v>
      </c>
      <c r="I2634" s="34">
        <v>0</v>
      </c>
      <c r="J2634" s="35">
        <f>VLOOKUP(C2634,[1]Hoja1!$C$4:$E$2840,3,0)</f>
        <v>45237.406550925924</v>
      </c>
      <c r="K2634" s="36" t="s">
        <v>40</v>
      </c>
      <c r="L2634" s="16" t="e">
        <f>VLOOKUP(C2634,ACTAS!$D:$L,9,FALSE)</f>
        <v>#N/A</v>
      </c>
    </row>
    <row r="2635" spans="1:12" s="37" customFormat="1" hidden="1">
      <c r="A2635" s="32">
        <v>1014</v>
      </c>
      <c r="B2635" s="33" t="s">
        <v>1984</v>
      </c>
      <c r="C2635" s="33">
        <v>79222977</v>
      </c>
      <c r="D2635" s="33" t="s">
        <v>1985</v>
      </c>
      <c r="E2635" s="33" t="s">
        <v>43</v>
      </c>
      <c r="F2635" s="33" t="s">
        <v>38</v>
      </c>
      <c r="G2635" s="33" t="s">
        <v>44</v>
      </c>
      <c r="H2635" s="34">
        <v>50000000</v>
      </c>
      <c r="I2635" s="34">
        <v>0</v>
      </c>
      <c r="J2635" s="35">
        <f>VLOOKUP(C2635,[1]Hoja1!$C$4:$E$2840,3,0)</f>
        <v>45237.406898148147</v>
      </c>
      <c r="K2635" s="36" t="s">
        <v>54</v>
      </c>
      <c r="L2635" s="16" t="str">
        <f>VLOOKUP(C2635,ACTAS!$D:$L,9,FALSE)</f>
        <v>ACTA 1 FEBRERO 2024</v>
      </c>
    </row>
    <row r="2636" spans="1:12" s="37" customFormat="1" hidden="1">
      <c r="A2636" s="32">
        <v>1015</v>
      </c>
      <c r="B2636" s="33" t="s">
        <v>1986</v>
      </c>
      <c r="C2636" s="33">
        <v>1116241941</v>
      </c>
      <c r="D2636" s="33" t="s">
        <v>1987</v>
      </c>
      <c r="E2636" s="33" t="s">
        <v>43</v>
      </c>
      <c r="F2636" s="33" t="s">
        <v>59</v>
      </c>
      <c r="G2636" s="33" t="s">
        <v>44</v>
      </c>
      <c r="H2636" s="34">
        <v>45000000</v>
      </c>
      <c r="I2636" s="34">
        <v>0</v>
      </c>
      <c r="J2636" s="35">
        <f>VLOOKUP(C2636,[1]Hoja1!$C$4:$E$2840,3,0)</f>
        <v>45237.406944444447</v>
      </c>
      <c r="K2636" s="36" t="s">
        <v>54</v>
      </c>
      <c r="L2636" s="16" t="e">
        <f>VLOOKUP(C2636,ACTAS!$D:$L,9,FALSE)</f>
        <v>#N/A</v>
      </c>
    </row>
    <row r="2637" spans="1:12" s="37" customFormat="1" hidden="1">
      <c r="A2637" s="32">
        <v>1016</v>
      </c>
      <c r="B2637" s="33" t="s">
        <v>1988</v>
      </c>
      <c r="C2637" s="33">
        <v>1094276817</v>
      </c>
      <c r="D2637" s="33" t="s">
        <v>1989</v>
      </c>
      <c r="E2637" s="33" t="s">
        <v>43</v>
      </c>
      <c r="F2637" s="33" t="s">
        <v>38</v>
      </c>
      <c r="G2637" s="33" t="s">
        <v>44</v>
      </c>
      <c r="H2637" s="34">
        <v>45000000</v>
      </c>
      <c r="I2637" s="34">
        <v>0</v>
      </c>
      <c r="J2637" s="35">
        <f>VLOOKUP(C2637,[1]Hoja1!$C$4:$E$2840,3,0)</f>
        <v>45237.407071759262</v>
      </c>
      <c r="K2637" s="36" t="s">
        <v>54</v>
      </c>
      <c r="L2637" s="16" t="str">
        <f>VLOOKUP(C2637,ACTAS!$D:$L,9,FALSE)</f>
        <v>ACTA 1 FEBRERO 2024</v>
      </c>
    </row>
    <row r="2638" spans="1:12" s="37" customFormat="1" hidden="1">
      <c r="A2638" s="32">
        <v>1017</v>
      </c>
      <c r="B2638" s="33" t="s">
        <v>1990</v>
      </c>
      <c r="C2638" s="33">
        <v>13745852</v>
      </c>
      <c r="D2638" s="33" t="s">
        <v>1991</v>
      </c>
      <c r="E2638" s="33" t="s">
        <v>43</v>
      </c>
      <c r="F2638" s="33" t="s">
        <v>59</v>
      </c>
      <c r="G2638" s="33" t="s">
        <v>44</v>
      </c>
      <c r="H2638" s="34">
        <v>83000000</v>
      </c>
      <c r="I2638" s="34">
        <v>0</v>
      </c>
      <c r="J2638" s="35">
        <f>VLOOKUP(C2638,[1]Hoja1!$C$4:$E$2840,3,0)</f>
        <v>45237.407141203701</v>
      </c>
      <c r="K2638" s="36" t="s">
        <v>45</v>
      </c>
      <c r="L2638" s="16" t="e">
        <f>VLOOKUP(C2638,ACTAS!$D:$L,9,FALSE)</f>
        <v>#N/A</v>
      </c>
    </row>
    <row r="2639" spans="1:12" s="37" customFormat="1" ht="24" hidden="1">
      <c r="A2639" s="32">
        <v>1018</v>
      </c>
      <c r="B2639" s="33" t="s">
        <v>1992</v>
      </c>
      <c r="C2639" s="33">
        <v>1002462067</v>
      </c>
      <c r="D2639" s="33" t="s">
        <v>1993</v>
      </c>
      <c r="E2639" s="33" t="s">
        <v>43</v>
      </c>
      <c r="F2639" s="33" t="s">
        <v>52</v>
      </c>
      <c r="G2639" s="33" t="s">
        <v>49</v>
      </c>
      <c r="H2639" s="34">
        <v>100000000</v>
      </c>
      <c r="I2639" s="34">
        <v>0</v>
      </c>
      <c r="J2639" s="35">
        <f>VLOOKUP(C2639,[1]Hoja1!$C$4:$E$2840,3,0)</f>
        <v>45237.407222222224</v>
      </c>
      <c r="K2639" s="36" t="s">
        <v>54</v>
      </c>
      <c r="L2639" s="16" t="e">
        <f>VLOOKUP(C2639,ACTAS!$D:$L,9,FALSE)</f>
        <v>#N/A</v>
      </c>
    </row>
    <row r="2640" spans="1:12" s="37" customFormat="1" hidden="1">
      <c r="A2640" s="32">
        <v>1019</v>
      </c>
      <c r="B2640" s="33" t="s">
        <v>1994</v>
      </c>
      <c r="C2640" s="33">
        <v>79842335</v>
      </c>
      <c r="D2640" s="33" t="s">
        <v>1020</v>
      </c>
      <c r="E2640" s="33" t="s">
        <v>43</v>
      </c>
      <c r="F2640" s="33" t="s">
        <v>38</v>
      </c>
      <c r="G2640" s="33" t="s">
        <v>44</v>
      </c>
      <c r="H2640" s="34">
        <v>65000000</v>
      </c>
      <c r="I2640" s="34">
        <v>0</v>
      </c>
      <c r="J2640" s="35">
        <f>VLOOKUP(C2640,[1]Hoja1!$C$4:$E$2840,3,0)</f>
        <v>45078.394282407404</v>
      </c>
      <c r="K2640" s="36" t="s">
        <v>45</v>
      </c>
      <c r="L2640" s="16">
        <f>VLOOKUP(C2640,ACTAS!$D:$L,9,FALSE)</f>
        <v>16</v>
      </c>
    </row>
    <row r="2641" spans="1:12" s="37" customFormat="1" hidden="1">
      <c r="A2641" s="32">
        <v>1020</v>
      </c>
      <c r="B2641" s="33" t="s">
        <v>1995</v>
      </c>
      <c r="C2641" s="33">
        <v>1053796178</v>
      </c>
      <c r="D2641" s="33" t="s">
        <v>1508</v>
      </c>
      <c r="E2641" s="33" t="s">
        <v>43</v>
      </c>
      <c r="F2641" s="33" t="s">
        <v>38</v>
      </c>
      <c r="G2641" s="33" t="s">
        <v>44</v>
      </c>
      <c r="H2641" s="34">
        <v>60000000</v>
      </c>
      <c r="I2641" s="34">
        <v>0</v>
      </c>
      <c r="J2641" s="35">
        <f>VLOOKUP(C2641,[1]Hoja1!$C$4:$E$2840,3,0)</f>
        <v>45222.453842592593</v>
      </c>
      <c r="K2641" s="36" t="s">
        <v>54</v>
      </c>
      <c r="L2641" s="16" t="e">
        <f>VLOOKUP(C2641,ACTAS!$D:$L,9,FALSE)</f>
        <v>#N/A</v>
      </c>
    </row>
    <row r="2642" spans="1:12" s="37" customFormat="1" ht="24" hidden="1">
      <c r="A2642" s="32">
        <v>1021</v>
      </c>
      <c r="B2642" s="33" t="s">
        <v>1996</v>
      </c>
      <c r="C2642" s="33">
        <v>1128424865</v>
      </c>
      <c r="D2642" s="33" t="s">
        <v>1997</v>
      </c>
      <c r="E2642" s="33" t="s">
        <v>43</v>
      </c>
      <c r="F2642" s="33" t="s">
        <v>52</v>
      </c>
      <c r="G2642" s="33" t="s">
        <v>49</v>
      </c>
      <c r="H2642" s="34">
        <v>100000000</v>
      </c>
      <c r="I2642" s="34">
        <v>0</v>
      </c>
      <c r="J2642" s="35">
        <f>VLOOKUP(C2642,[1]Hoja1!$C$4:$E$2840,3,0)</f>
        <v>45237.408136574071</v>
      </c>
      <c r="K2642" s="36" t="s">
        <v>54</v>
      </c>
      <c r="L2642" s="16" t="e">
        <f>VLOOKUP(C2642,ACTAS!$D:$L,9,FALSE)</f>
        <v>#N/A</v>
      </c>
    </row>
    <row r="2643" spans="1:12" s="37" customFormat="1" hidden="1">
      <c r="A2643" s="32">
        <v>1022</v>
      </c>
      <c r="B2643" s="33" t="s">
        <v>1998</v>
      </c>
      <c r="C2643" s="33">
        <v>1010155256</v>
      </c>
      <c r="D2643" s="33" t="s">
        <v>1999</v>
      </c>
      <c r="E2643" s="33" t="s">
        <v>43</v>
      </c>
      <c r="F2643" s="33" t="s">
        <v>52</v>
      </c>
      <c r="G2643" s="33" t="s">
        <v>44</v>
      </c>
      <c r="H2643" s="34">
        <v>11000000</v>
      </c>
      <c r="I2643" s="34">
        <v>0</v>
      </c>
      <c r="J2643" s="35">
        <f>VLOOKUP(C2643,[1]Hoja1!$C$4:$E$2840,3,0)</f>
        <v>45237.408182870371</v>
      </c>
      <c r="K2643" s="36" t="s">
        <v>54</v>
      </c>
      <c r="L2643" s="16" t="e">
        <f>VLOOKUP(C2643,ACTAS!$D:$L,9,FALSE)</f>
        <v>#N/A</v>
      </c>
    </row>
    <row r="2644" spans="1:12" s="37" customFormat="1" hidden="1">
      <c r="A2644" s="32">
        <v>1023</v>
      </c>
      <c r="B2644" s="33" t="s">
        <v>2000</v>
      </c>
      <c r="C2644" s="33">
        <v>1023881623</v>
      </c>
      <c r="D2644" s="33" t="s">
        <v>103</v>
      </c>
      <c r="E2644" s="33" t="s">
        <v>43</v>
      </c>
      <c r="F2644" s="33" t="s">
        <v>38</v>
      </c>
      <c r="G2644" s="33" t="s">
        <v>44</v>
      </c>
      <c r="H2644" s="34">
        <v>12000000</v>
      </c>
      <c r="I2644" s="34">
        <v>0</v>
      </c>
      <c r="J2644" s="35">
        <f>VLOOKUP(C2644,[1]Hoja1!$C$4:$E$2840,3,0)</f>
        <v>44986.455254629633</v>
      </c>
      <c r="K2644" s="36" t="s">
        <v>54</v>
      </c>
      <c r="L2644" s="16" t="e">
        <f>VLOOKUP(C2644,ACTAS!$D:$L,9,FALSE)</f>
        <v>#N/A</v>
      </c>
    </row>
    <row r="2645" spans="1:12" s="37" customFormat="1" hidden="1">
      <c r="A2645" s="32">
        <v>1024</v>
      </c>
      <c r="B2645" s="33" t="s">
        <v>2001</v>
      </c>
      <c r="C2645" s="33">
        <v>1061046683</v>
      </c>
      <c r="D2645" s="33" t="s">
        <v>2002</v>
      </c>
      <c r="E2645" s="33" t="s">
        <v>43</v>
      </c>
      <c r="F2645" s="33" t="s">
        <v>59</v>
      </c>
      <c r="G2645" s="33" t="s">
        <v>44</v>
      </c>
      <c r="H2645" s="34">
        <v>70000000</v>
      </c>
      <c r="I2645" s="34">
        <v>0</v>
      </c>
      <c r="J2645" s="35">
        <f>VLOOKUP(C2645,[1]Hoja1!$C$4:$E$2840,3,0)</f>
        <v>45237.409050925926</v>
      </c>
      <c r="K2645" s="36" t="s">
        <v>54</v>
      </c>
      <c r="L2645" s="16" t="str">
        <f>VLOOKUP(C2645,ACTAS!$D:$L,9,FALSE)</f>
        <v>ACTA 1 FEBRERO 2024</v>
      </c>
    </row>
    <row r="2646" spans="1:12" s="37" customFormat="1" hidden="1">
      <c r="A2646" s="32">
        <v>1025</v>
      </c>
      <c r="B2646" s="33" t="s">
        <v>2003</v>
      </c>
      <c r="C2646" s="33">
        <v>46358898</v>
      </c>
      <c r="D2646" s="33" t="s">
        <v>962</v>
      </c>
      <c r="E2646" s="33" t="s">
        <v>43</v>
      </c>
      <c r="F2646" s="33" t="s">
        <v>52</v>
      </c>
      <c r="G2646" s="33" t="s">
        <v>44</v>
      </c>
      <c r="H2646" s="34">
        <v>49000000</v>
      </c>
      <c r="I2646" s="34">
        <v>0</v>
      </c>
      <c r="J2646" s="35">
        <f>VLOOKUP(C2646,[1]Hoja1!$C$4:$E$2840,3,0)</f>
        <v>45078.385659722226</v>
      </c>
      <c r="K2646" s="36" t="s">
        <v>84</v>
      </c>
      <c r="L2646" s="16" t="e">
        <f>VLOOKUP(C2646,ACTAS!$D:$L,9,FALSE)</f>
        <v>#N/A</v>
      </c>
    </row>
    <row r="2647" spans="1:12" s="37" customFormat="1" ht="24" hidden="1">
      <c r="A2647" s="32">
        <v>1026</v>
      </c>
      <c r="B2647" s="33" t="s">
        <v>2004</v>
      </c>
      <c r="C2647" s="33">
        <v>74377771</v>
      </c>
      <c r="D2647" s="33" t="s">
        <v>2005</v>
      </c>
      <c r="E2647" s="33" t="s">
        <v>43</v>
      </c>
      <c r="F2647" s="33" t="s">
        <v>59</v>
      </c>
      <c r="G2647" s="33" t="s">
        <v>49</v>
      </c>
      <c r="H2647" s="34">
        <v>11000000</v>
      </c>
      <c r="I2647" s="34">
        <v>0</v>
      </c>
      <c r="J2647" s="35">
        <f>VLOOKUP(C2647,[1]Hoja1!$C$4:$E$2840,3,0)</f>
        <v>45237.410150462965</v>
      </c>
      <c r="K2647" s="36" t="s">
        <v>54</v>
      </c>
      <c r="L2647" s="16" t="e">
        <f>VLOOKUP(C2647,ACTAS!$D:$L,9,FALSE)</f>
        <v>#N/A</v>
      </c>
    </row>
    <row r="2648" spans="1:12" s="37" customFormat="1" hidden="1">
      <c r="A2648" s="32">
        <v>1027</v>
      </c>
      <c r="B2648" s="33" t="s">
        <v>2006</v>
      </c>
      <c r="C2648" s="33">
        <v>1082850732</v>
      </c>
      <c r="D2648" s="33" t="s">
        <v>2007</v>
      </c>
      <c r="E2648" s="33" t="s">
        <v>43</v>
      </c>
      <c r="F2648" s="33" t="s">
        <v>59</v>
      </c>
      <c r="G2648" s="33" t="s">
        <v>44</v>
      </c>
      <c r="H2648" s="34">
        <v>30000000</v>
      </c>
      <c r="I2648" s="34">
        <v>0</v>
      </c>
      <c r="J2648" s="35">
        <f>VLOOKUP(C2648,[1]Hoja1!$C$4:$E$2840,3,0)</f>
        <v>45237.410254629627</v>
      </c>
      <c r="K2648" s="36" t="s">
        <v>54</v>
      </c>
      <c r="L2648" s="16" t="e">
        <f>VLOOKUP(C2648,ACTAS!$D:$L,9,FALSE)</f>
        <v>#N/A</v>
      </c>
    </row>
    <row r="2649" spans="1:12" s="37" customFormat="1" hidden="1">
      <c r="A2649" s="32">
        <v>1028</v>
      </c>
      <c r="B2649" s="33" t="s">
        <v>2008</v>
      </c>
      <c r="C2649" s="33">
        <v>80740724</v>
      </c>
      <c r="D2649" s="33" t="s">
        <v>2009</v>
      </c>
      <c r="E2649" s="33" t="s">
        <v>43</v>
      </c>
      <c r="F2649" s="33" t="s">
        <v>59</v>
      </c>
      <c r="G2649" s="33" t="s">
        <v>44</v>
      </c>
      <c r="H2649" s="34">
        <v>60000000</v>
      </c>
      <c r="I2649" s="34">
        <v>0</v>
      </c>
      <c r="J2649" s="35">
        <f>VLOOKUP(C2649,[1]Hoja1!$C$4:$E$2840,3,0)</f>
        <v>45237.410254629627</v>
      </c>
      <c r="K2649" s="36" t="s">
        <v>54</v>
      </c>
      <c r="L2649" s="16" t="e">
        <f>VLOOKUP(C2649,ACTAS!$D:$L,9,FALSE)</f>
        <v>#N/A</v>
      </c>
    </row>
    <row r="2650" spans="1:12" s="37" customFormat="1" ht="24" hidden="1">
      <c r="A2650" s="32">
        <v>1029</v>
      </c>
      <c r="B2650" s="33" t="s">
        <v>2010</v>
      </c>
      <c r="C2650" s="33">
        <v>14700739</v>
      </c>
      <c r="D2650" s="33" t="s">
        <v>2011</v>
      </c>
      <c r="E2650" s="33" t="s">
        <v>43</v>
      </c>
      <c r="F2650" s="33" t="s">
        <v>38</v>
      </c>
      <c r="G2650" s="33" t="s">
        <v>49</v>
      </c>
      <c r="H2650" s="34">
        <v>60000000</v>
      </c>
      <c r="I2650" s="34">
        <v>0</v>
      </c>
      <c r="J2650" s="35">
        <f>VLOOKUP(C2650,[1]Hoja1!$C$4:$E$2840,3,0)</f>
        <v>45237.410312499997</v>
      </c>
      <c r="K2650" s="36" t="s">
        <v>54</v>
      </c>
      <c r="L2650" s="16" t="e">
        <f>VLOOKUP(C2650,ACTAS!$D:$L,9,FALSE)</f>
        <v>#N/A</v>
      </c>
    </row>
    <row r="2651" spans="1:12" s="37" customFormat="1" ht="24" hidden="1">
      <c r="A2651" s="32">
        <v>1030</v>
      </c>
      <c r="B2651" s="33" t="s">
        <v>2012</v>
      </c>
      <c r="C2651" s="33">
        <v>87573939</v>
      </c>
      <c r="D2651" s="33" t="s">
        <v>1373</v>
      </c>
      <c r="E2651" s="33" t="s">
        <v>43</v>
      </c>
      <c r="F2651" s="33" t="s">
        <v>59</v>
      </c>
      <c r="G2651" s="33" t="s">
        <v>49</v>
      </c>
      <c r="H2651" s="34">
        <v>150000000</v>
      </c>
      <c r="I2651" s="34">
        <v>0</v>
      </c>
      <c r="J2651" s="35">
        <f>VLOOKUP(C2651,[1]Hoja1!$C$4:$E$2840,3,0)</f>
        <v>45222.411192129628</v>
      </c>
      <c r="K2651" s="36" t="s">
        <v>54</v>
      </c>
      <c r="L2651" s="16" t="str">
        <f>VLOOKUP(C2651,ACTAS!$D:$L,9,FALSE)</f>
        <v>ACTA 2 MARZO 2024</v>
      </c>
    </row>
    <row r="2652" spans="1:12" s="37" customFormat="1" hidden="1">
      <c r="A2652" s="32">
        <v>1031</v>
      </c>
      <c r="B2652" s="33" t="s">
        <v>2013</v>
      </c>
      <c r="C2652" s="33">
        <v>1085265841</v>
      </c>
      <c r="D2652" s="33" t="s">
        <v>2014</v>
      </c>
      <c r="E2652" s="33" t="s">
        <v>43</v>
      </c>
      <c r="F2652" s="33" t="s">
        <v>59</v>
      </c>
      <c r="G2652" s="33" t="s">
        <v>44</v>
      </c>
      <c r="H2652" s="34">
        <v>85000000</v>
      </c>
      <c r="I2652" s="34">
        <v>0</v>
      </c>
      <c r="J2652" s="35">
        <f>VLOOKUP(C2652,[1]Hoja1!$C$4:$E$2840,3,0)</f>
        <v>45237.410532407404</v>
      </c>
      <c r="K2652" s="36" t="s">
        <v>54</v>
      </c>
      <c r="L2652" s="16" t="str">
        <f>VLOOKUP(C2652,ACTAS!$D:$L,9,FALSE)</f>
        <v>ACTA 1 FEBRERO 2024</v>
      </c>
    </row>
    <row r="2653" spans="1:12" s="37" customFormat="1" hidden="1">
      <c r="A2653" s="32">
        <v>1032</v>
      </c>
      <c r="B2653" s="33" t="s">
        <v>2015</v>
      </c>
      <c r="C2653" s="33">
        <v>1049373287</v>
      </c>
      <c r="D2653" s="33" t="s">
        <v>2016</v>
      </c>
      <c r="E2653" s="33" t="s">
        <v>43</v>
      </c>
      <c r="F2653" s="33" t="s">
        <v>59</v>
      </c>
      <c r="G2653" s="33" t="s">
        <v>44</v>
      </c>
      <c r="H2653" s="34">
        <v>59000000</v>
      </c>
      <c r="I2653" s="34">
        <v>0</v>
      </c>
      <c r="J2653" s="35">
        <f>VLOOKUP(C2653,[1]Hoja1!$C$4:$E$2840,3,0)</f>
        <v>45237.410532407404</v>
      </c>
      <c r="K2653" s="36" t="s">
        <v>54</v>
      </c>
      <c r="L2653" s="16" t="e">
        <f>VLOOKUP(C2653,ACTAS!$D:$L,9,FALSE)</f>
        <v>#N/A</v>
      </c>
    </row>
    <row r="2654" spans="1:12" s="37" customFormat="1" hidden="1">
      <c r="A2654" s="32">
        <v>1033</v>
      </c>
      <c r="B2654" s="33" t="s">
        <v>2017</v>
      </c>
      <c r="C2654" s="33">
        <v>80812012</v>
      </c>
      <c r="D2654" s="33" t="s">
        <v>2018</v>
      </c>
      <c r="E2654" s="33" t="s">
        <v>43</v>
      </c>
      <c r="F2654" s="33" t="s">
        <v>52</v>
      </c>
      <c r="G2654" s="33" t="s">
        <v>44</v>
      </c>
      <c r="H2654" s="34">
        <v>15000000</v>
      </c>
      <c r="I2654" s="34">
        <v>0</v>
      </c>
      <c r="J2654" s="35">
        <f>VLOOKUP(C2654,[1]Hoja1!$C$4:$E$2840,3,0)</f>
        <v>45237.410891203705</v>
      </c>
      <c r="K2654" s="36" t="s">
        <v>54</v>
      </c>
      <c r="L2654" s="16" t="e">
        <f>VLOOKUP(C2654,ACTAS!$D:$L,9,FALSE)</f>
        <v>#N/A</v>
      </c>
    </row>
    <row r="2655" spans="1:12" s="37" customFormat="1" hidden="1">
      <c r="A2655" s="32">
        <v>1034</v>
      </c>
      <c r="B2655" s="33" t="s">
        <v>2019</v>
      </c>
      <c r="C2655" s="33">
        <v>1010173548</v>
      </c>
      <c r="D2655" s="33" t="s">
        <v>2020</v>
      </c>
      <c r="E2655" s="33" t="s">
        <v>43</v>
      </c>
      <c r="F2655" s="33" t="s">
        <v>59</v>
      </c>
      <c r="G2655" s="33" t="s">
        <v>44</v>
      </c>
      <c r="H2655" s="34">
        <v>100000000</v>
      </c>
      <c r="I2655" s="34">
        <v>0</v>
      </c>
      <c r="J2655" s="35">
        <f>VLOOKUP(C2655,[1]Hoja1!$C$4:$E$2840,3,0)</f>
        <v>45237.410937499997</v>
      </c>
      <c r="K2655" s="36" t="s">
        <v>54</v>
      </c>
      <c r="L2655" s="16" t="str">
        <f>VLOOKUP(C2655,ACTAS!$D:$L,9,FALSE)</f>
        <v>ACTA 1 FEBRERO 2024</v>
      </c>
    </row>
    <row r="2656" spans="1:12" s="37" customFormat="1" hidden="1">
      <c r="A2656" s="32">
        <v>1035</v>
      </c>
      <c r="B2656" s="33" t="s">
        <v>2021</v>
      </c>
      <c r="C2656" s="33">
        <v>88219623</v>
      </c>
      <c r="D2656" s="33" t="s">
        <v>2022</v>
      </c>
      <c r="E2656" s="33" t="s">
        <v>43</v>
      </c>
      <c r="F2656" s="33" t="s">
        <v>38</v>
      </c>
      <c r="G2656" s="33" t="s">
        <v>44</v>
      </c>
      <c r="H2656" s="34">
        <v>60000000</v>
      </c>
      <c r="I2656" s="34">
        <v>0</v>
      </c>
      <c r="J2656" s="35">
        <f>VLOOKUP(C2656,[1]Hoja1!$C$4:$E$2840,3,0)</f>
        <v>45237.411215277774</v>
      </c>
      <c r="K2656" s="36" t="s">
        <v>54</v>
      </c>
      <c r="L2656" s="16" t="e">
        <f>VLOOKUP(C2656,ACTAS!$D:$L,9,FALSE)</f>
        <v>#N/A</v>
      </c>
    </row>
    <row r="2657" spans="1:12" s="37" customFormat="1" hidden="1">
      <c r="A2657" s="32">
        <v>1036</v>
      </c>
      <c r="B2657" s="33" t="s">
        <v>2023</v>
      </c>
      <c r="C2657" s="33">
        <v>74244017</v>
      </c>
      <c r="D2657" s="33" t="s">
        <v>2024</v>
      </c>
      <c r="E2657" s="33" t="s">
        <v>43</v>
      </c>
      <c r="F2657" s="33" t="s">
        <v>38</v>
      </c>
      <c r="G2657" s="33" t="s">
        <v>44</v>
      </c>
      <c r="H2657" s="34">
        <v>15000000</v>
      </c>
      <c r="I2657" s="34">
        <v>0</v>
      </c>
      <c r="J2657" s="35">
        <f>VLOOKUP(C2657,[1]Hoja1!$C$4:$E$2840,3,0)</f>
        <v>45237.411319444444</v>
      </c>
      <c r="K2657" s="36" t="s">
        <v>45</v>
      </c>
      <c r="L2657" s="16" t="e">
        <f>VLOOKUP(C2657,ACTAS!$D:$L,9,FALSE)</f>
        <v>#N/A</v>
      </c>
    </row>
    <row r="2658" spans="1:12" s="37" customFormat="1" hidden="1">
      <c r="A2658" s="32">
        <v>1037</v>
      </c>
      <c r="B2658" s="33" t="s">
        <v>2025</v>
      </c>
      <c r="C2658" s="33">
        <v>1088303917</v>
      </c>
      <c r="D2658" s="33" t="s">
        <v>2026</v>
      </c>
      <c r="E2658" s="33" t="s">
        <v>43</v>
      </c>
      <c r="F2658" s="33" t="s">
        <v>38</v>
      </c>
      <c r="G2658" s="33" t="s">
        <v>44</v>
      </c>
      <c r="H2658" s="34">
        <v>20000000</v>
      </c>
      <c r="I2658" s="34">
        <v>0</v>
      </c>
      <c r="J2658" s="35">
        <f>VLOOKUP(C2658,[1]Hoja1!$C$4:$E$2840,3,0)</f>
        <v>45237.412048611113</v>
      </c>
      <c r="K2658" s="36" t="s">
        <v>54</v>
      </c>
      <c r="L2658" s="16" t="e">
        <f>VLOOKUP(C2658,ACTAS!$D:$L,9,FALSE)</f>
        <v>#N/A</v>
      </c>
    </row>
    <row r="2659" spans="1:12" s="37" customFormat="1" hidden="1">
      <c r="A2659" s="32">
        <v>1038</v>
      </c>
      <c r="B2659" s="33" t="s">
        <v>2027</v>
      </c>
      <c r="C2659" s="33">
        <v>1015422965</v>
      </c>
      <c r="D2659" s="33" t="s">
        <v>2028</v>
      </c>
      <c r="E2659" s="33" t="s">
        <v>43</v>
      </c>
      <c r="F2659" s="33" t="s">
        <v>38</v>
      </c>
      <c r="G2659" s="33" t="s">
        <v>44</v>
      </c>
      <c r="H2659" s="34">
        <v>20000000</v>
      </c>
      <c r="I2659" s="34">
        <v>0</v>
      </c>
      <c r="J2659" s="35">
        <f>VLOOKUP(C2659,[1]Hoja1!$C$4:$E$2840,3,0)</f>
        <v>45237.412129629629</v>
      </c>
      <c r="K2659" s="36" t="s">
        <v>54</v>
      </c>
      <c r="L2659" s="16" t="e">
        <f>VLOOKUP(C2659,ACTAS!$D:$L,9,FALSE)</f>
        <v>#N/A</v>
      </c>
    </row>
    <row r="2660" spans="1:12" s="37" customFormat="1" hidden="1">
      <c r="A2660" s="32">
        <v>1039</v>
      </c>
      <c r="B2660" s="33" t="s">
        <v>2029</v>
      </c>
      <c r="C2660" s="33">
        <v>79650894</v>
      </c>
      <c r="D2660" s="33" t="s">
        <v>2030</v>
      </c>
      <c r="E2660" s="33" t="s">
        <v>43</v>
      </c>
      <c r="F2660" s="33" t="s">
        <v>38</v>
      </c>
      <c r="G2660" s="33" t="s">
        <v>44</v>
      </c>
      <c r="H2660" s="34">
        <v>30000000</v>
      </c>
      <c r="I2660" s="34">
        <v>0</v>
      </c>
      <c r="J2660" s="35">
        <f>VLOOKUP(C2660,[1]Hoja1!$C$4:$E$2840,3,0)</f>
        <v>45237.412893518522</v>
      </c>
      <c r="K2660" s="36" t="s">
        <v>45</v>
      </c>
      <c r="L2660" s="16">
        <f>VLOOKUP(C2660,ACTAS!$D:$L,9,FALSE)</f>
        <v>17</v>
      </c>
    </row>
    <row r="2661" spans="1:12" s="37" customFormat="1" ht="24" hidden="1">
      <c r="A2661" s="32">
        <v>1040</v>
      </c>
      <c r="B2661" s="33" t="s">
        <v>2031</v>
      </c>
      <c r="C2661" s="33">
        <v>6136480</v>
      </c>
      <c r="D2661" s="33" t="s">
        <v>2032</v>
      </c>
      <c r="E2661" s="33" t="s">
        <v>43</v>
      </c>
      <c r="F2661" s="33" t="s">
        <v>48</v>
      </c>
      <c r="G2661" s="33" t="s">
        <v>49</v>
      </c>
      <c r="H2661" s="34">
        <v>65000000</v>
      </c>
      <c r="I2661" s="34">
        <v>0</v>
      </c>
      <c r="J2661" s="35">
        <f>VLOOKUP(C2661,[1]Hoja1!$C$4:$E$2840,3,0)</f>
        <v>45237.412951388891</v>
      </c>
      <c r="K2661" s="36" t="s">
        <v>54</v>
      </c>
      <c r="L2661" s="16" t="e">
        <f>VLOOKUP(C2661,ACTAS!$D:$L,9,FALSE)</f>
        <v>#N/A</v>
      </c>
    </row>
    <row r="2662" spans="1:12" s="37" customFormat="1" hidden="1">
      <c r="A2662" s="32">
        <v>1041</v>
      </c>
      <c r="B2662" s="33" t="s">
        <v>2033</v>
      </c>
      <c r="C2662" s="33">
        <v>7167129</v>
      </c>
      <c r="D2662" s="33" t="s">
        <v>2034</v>
      </c>
      <c r="E2662" s="33" t="s">
        <v>43</v>
      </c>
      <c r="F2662" s="33" t="s">
        <v>52</v>
      </c>
      <c r="G2662" s="33" t="s">
        <v>44</v>
      </c>
      <c r="H2662" s="34">
        <v>21000000</v>
      </c>
      <c r="I2662" s="34">
        <v>0</v>
      </c>
      <c r="J2662" s="35">
        <f>VLOOKUP(C2662,[1]Hoja1!$C$4:$E$2840,3,0)</f>
        <v>45237.413518518515</v>
      </c>
      <c r="K2662" s="36" t="s">
        <v>45</v>
      </c>
      <c r="L2662" s="16" t="e">
        <f>VLOOKUP(C2662,ACTAS!$D:$L,9,FALSE)</f>
        <v>#N/A</v>
      </c>
    </row>
    <row r="2663" spans="1:12" s="37" customFormat="1" hidden="1">
      <c r="A2663" s="32">
        <v>1042</v>
      </c>
      <c r="B2663" s="33" t="s">
        <v>2035</v>
      </c>
      <c r="C2663" s="33">
        <v>91300921</v>
      </c>
      <c r="D2663" s="33" t="s">
        <v>2036</v>
      </c>
      <c r="E2663" s="33" t="s">
        <v>43</v>
      </c>
      <c r="F2663" s="33" t="s">
        <v>59</v>
      </c>
      <c r="G2663" s="33" t="s">
        <v>44</v>
      </c>
      <c r="H2663" s="34">
        <v>48000000</v>
      </c>
      <c r="I2663" s="34">
        <v>0</v>
      </c>
      <c r="J2663" s="35">
        <f>VLOOKUP(C2663,[1]Hoja1!$C$4:$E$2840,3,0)</f>
        <v>45237.413680555554</v>
      </c>
      <c r="K2663" s="36" t="s">
        <v>45</v>
      </c>
      <c r="L2663" s="16">
        <f>VLOOKUP(C2663,ACTAS!$D:$L,9,FALSE)</f>
        <v>16</v>
      </c>
    </row>
    <row r="2664" spans="1:12" s="37" customFormat="1" ht="24" hidden="1">
      <c r="A2664" s="32">
        <v>1043</v>
      </c>
      <c r="B2664" s="33" t="s">
        <v>2037</v>
      </c>
      <c r="C2664" s="33">
        <v>14797209</v>
      </c>
      <c r="D2664" s="33" t="s">
        <v>2038</v>
      </c>
      <c r="E2664" s="33" t="s">
        <v>43</v>
      </c>
      <c r="F2664" s="33" t="s">
        <v>59</v>
      </c>
      <c r="G2664" s="33" t="s">
        <v>49</v>
      </c>
      <c r="H2664" s="34">
        <v>60000000</v>
      </c>
      <c r="I2664" s="34">
        <v>0</v>
      </c>
      <c r="J2664" s="35">
        <f>VLOOKUP(C2664,[1]Hoja1!$C$4:$E$2840,3,0)</f>
        <v>45237.413865740738</v>
      </c>
      <c r="K2664" s="36" t="s">
        <v>54</v>
      </c>
      <c r="L2664" s="16" t="e">
        <f>VLOOKUP(C2664,ACTAS!$D:$L,9,FALSE)</f>
        <v>#N/A</v>
      </c>
    </row>
    <row r="2665" spans="1:12" s="37" customFormat="1" hidden="1">
      <c r="A2665" s="32">
        <v>1044</v>
      </c>
      <c r="B2665" s="33" t="s">
        <v>2039</v>
      </c>
      <c r="C2665" s="33">
        <v>51878385</v>
      </c>
      <c r="D2665" s="33" t="s">
        <v>1018</v>
      </c>
      <c r="E2665" s="33" t="s">
        <v>43</v>
      </c>
      <c r="F2665" s="33" t="s">
        <v>38</v>
      </c>
      <c r="G2665" s="33" t="s">
        <v>44</v>
      </c>
      <c r="H2665" s="34">
        <v>60000000</v>
      </c>
      <c r="I2665" s="34">
        <v>0</v>
      </c>
      <c r="J2665" s="35">
        <f>VLOOKUP(C2665,[1]Hoja1!$C$4:$E$2840,3,0)</f>
        <v>45078.394074074073</v>
      </c>
      <c r="K2665" s="36" t="s">
        <v>84</v>
      </c>
      <c r="L2665" s="16" t="str">
        <f>VLOOKUP(C2665,ACTAS!$D:$L,9,FALSE)</f>
        <v>ACTA 3 MARZO 2024</v>
      </c>
    </row>
    <row r="2666" spans="1:12" s="37" customFormat="1" hidden="1">
      <c r="A2666" s="32">
        <v>1045</v>
      </c>
      <c r="B2666" s="33" t="s">
        <v>2040</v>
      </c>
      <c r="C2666" s="33">
        <v>1121816665</v>
      </c>
      <c r="D2666" s="33" t="s">
        <v>2041</v>
      </c>
      <c r="E2666" s="33" t="s">
        <v>43</v>
      </c>
      <c r="F2666" s="33" t="s">
        <v>38</v>
      </c>
      <c r="G2666" s="33" t="s">
        <v>44</v>
      </c>
      <c r="H2666" s="34">
        <v>68000000</v>
      </c>
      <c r="I2666" s="34">
        <v>0</v>
      </c>
      <c r="J2666" s="35">
        <f>VLOOKUP(C2666,[1]Hoja1!$C$4:$E$2840,3,0)</f>
        <v>45237.414166666669</v>
      </c>
      <c r="K2666" s="36" t="s">
        <v>54</v>
      </c>
      <c r="L2666" s="16" t="e">
        <f>VLOOKUP(C2666,ACTAS!$D:$L,9,FALSE)</f>
        <v>#N/A</v>
      </c>
    </row>
    <row r="2667" spans="1:12" s="37" customFormat="1" hidden="1">
      <c r="A2667" s="32">
        <v>1046</v>
      </c>
      <c r="B2667" s="33" t="s">
        <v>2042</v>
      </c>
      <c r="C2667" s="33">
        <v>1059810441</v>
      </c>
      <c r="D2667" s="33" t="s">
        <v>2043</v>
      </c>
      <c r="E2667" s="33" t="s">
        <v>43</v>
      </c>
      <c r="F2667" s="33" t="s">
        <v>59</v>
      </c>
      <c r="G2667" s="33" t="s">
        <v>44</v>
      </c>
      <c r="H2667" s="34">
        <v>45000000</v>
      </c>
      <c r="I2667" s="34">
        <v>0</v>
      </c>
      <c r="J2667" s="35">
        <f>VLOOKUP(C2667,[1]Hoja1!$C$4:$E$2840,3,0)</f>
        <v>45237.414849537039</v>
      </c>
      <c r="K2667" s="36" t="s">
        <v>54</v>
      </c>
      <c r="L2667" s="16" t="e">
        <f>VLOOKUP(C2667,ACTAS!$D:$L,9,FALSE)</f>
        <v>#N/A</v>
      </c>
    </row>
    <row r="2668" spans="1:12" s="37" customFormat="1" hidden="1">
      <c r="A2668" s="32">
        <v>1047</v>
      </c>
      <c r="B2668" s="33" t="s">
        <v>2044</v>
      </c>
      <c r="C2668" s="33">
        <v>40010451</v>
      </c>
      <c r="D2668" s="33" t="s">
        <v>1074</v>
      </c>
      <c r="E2668" s="33" t="s">
        <v>43</v>
      </c>
      <c r="F2668" s="33" t="s">
        <v>59</v>
      </c>
      <c r="G2668" s="33" t="s">
        <v>44</v>
      </c>
      <c r="H2668" s="34">
        <v>70000000</v>
      </c>
      <c r="I2668" s="34">
        <v>0</v>
      </c>
      <c r="J2668" s="35">
        <f>VLOOKUP(C2668,[1]Hoja1!$C$4:$E$2840,3,0)</f>
        <v>45078.410370370373</v>
      </c>
      <c r="K2668" s="36" t="s">
        <v>84</v>
      </c>
      <c r="L2668" s="16" t="str">
        <f>VLOOKUP(C2668,ACTAS!$D:$L,9,FALSE)</f>
        <v>ACTA 1 FEBRERO 2024</v>
      </c>
    </row>
    <row r="2669" spans="1:12" s="37" customFormat="1" hidden="1">
      <c r="A2669" s="32">
        <v>1048</v>
      </c>
      <c r="B2669" s="33" t="s">
        <v>2045</v>
      </c>
      <c r="C2669" s="33">
        <v>80156918</v>
      </c>
      <c r="D2669" s="33" t="s">
        <v>1362</v>
      </c>
      <c r="E2669" s="33" t="s">
        <v>43</v>
      </c>
      <c r="F2669" s="33" t="s">
        <v>38</v>
      </c>
      <c r="G2669" s="33" t="s">
        <v>44</v>
      </c>
      <c r="H2669" s="34">
        <v>70000000</v>
      </c>
      <c r="I2669" s="34">
        <v>0</v>
      </c>
      <c r="J2669" s="35">
        <f>VLOOKUP(C2669,[1]Hoja1!$C$4:$E$2840,3,0)</f>
        <v>45222.410381944443</v>
      </c>
      <c r="K2669" s="36" t="s">
        <v>54</v>
      </c>
      <c r="L2669" s="16" t="str">
        <f>VLOOKUP(C2669,ACTAS!$D:$L,9,FALSE)</f>
        <v>ACTA 1 FEBRERO 2024</v>
      </c>
    </row>
    <row r="2670" spans="1:12" s="37" customFormat="1" hidden="1">
      <c r="A2670" s="32">
        <v>1049</v>
      </c>
      <c r="B2670" s="33" t="s">
        <v>2046</v>
      </c>
      <c r="C2670" s="33">
        <v>1098670042</v>
      </c>
      <c r="D2670" s="33" t="s">
        <v>2047</v>
      </c>
      <c r="E2670" s="33" t="s">
        <v>43</v>
      </c>
      <c r="F2670" s="33" t="s">
        <v>59</v>
      </c>
      <c r="G2670" s="33" t="s">
        <v>44</v>
      </c>
      <c r="H2670" s="34">
        <v>21000000</v>
      </c>
      <c r="I2670" s="34">
        <v>0</v>
      </c>
      <c r="J2670" s="35">
        <f>VLOOKUP(C2670,[1]Hoja1!$C$4:$E$2840,3,0)</f>
        <v>45237.416250000002</v>
      </c>
      <c r="K2670" s="36" t="s">
        <v>54</v>
      </c>
      <c r="L2670" s="16">
        <f>VLOOKUP(C2670,ACTAS!$D:$L,9,FALSE)</f>
        <v>16</v>
      </c>
    </row>
    <row r="2671" spans="1:12" s="37" customFormat="1" hidden="1">
      <c r="A2671" s="32">
        <v>1050</v>
      </c>
      <c r="B2671" s="33" t="s">
        <v>2048</v>
      </c>
      <c r="C2671" s="33">
        <v>4751878</v>
      </c>
      <c r="D2671" s="33" t="s">
        <v>2049</v>
      </c>
      <c r="E2671" s="33" t="s">
        <v>43</v>
      </c>
      <c r="F2671" s="33" t="s">
        <v>38</v>
      </c>
      <c r="G2671" s="33" t="s">
        <v>44</v>
      </c>
      <c r="H2671" s="34">
        <v>67000000</v>
      </c>
      <c r="I2671" s="34">
        <v>0</v>
      </c>
      <c r="J2671" s="35">
        <f>VLOOKUP(C2671,[1]Hoja1!$C$4:$E$2840,3,0)</f>
        <v>45237.416712962964</v>
      </c>
      <c r="K2671" s="36" t="s">
        <v>45</v>
      </c>
      <c r="L2671" s="16">
        <f>VLOOKUP(C2671,ACTAS!$D:$L,9,FALSE)</f>
        <v>15</v>
      </c>
    </row>
    <row r="2672" spans="1:12" s="37" customFormat="1" hidden="1">
      <c r="A2672" s="32">
        <v>1051</v>
      </c>
      <c r="B2672" s="33" t="s">
        <v>2050</v>
      </c>
      <c r="C2672" s="33">
        <v>94314477</v>
      </c>
      <c r="D2672" s="33" t="s">
        <v>2051</v>
      </c>
      <c r="E2672" s="33" t="s">
        <v>43</v>
      </c>
      <c r="F2672" s="33" t="s">
        <v>130</v>
      </c>
      <c r="G2672" s="33" t="s">
        <v>44</v>
      </c>
      <c r="H2672" s="34">
        <v>22000000</v>
      </c>
      <c r="I2672" s="34">
        <v>0</v>
      </c>
      <c r="J2672" s="35">
        <f>VLOOKUP(C2672,[1]Hoja1!$C$4:$E$2840,3,0)</f>
        <v>45237.417002314818</v>
      </c>
      <c r="K2672" s="36" t="s">
        <v>45</v>
      </c>
      <c r="L2672" s="16">
        <f>VLOOKUP(C2672,ACTAS!$D:$L,9,FALSE)</f>
        <v>17</v>
      </c>
    </row>
    <row r="2673" spans="1:12" s="37" customFormat="1" hidden="1">
      <c r="A2673" s="32">
        <v>1052</v>
      </c>
      <c r="B2673" s="33" t="s">
        <v>2052</v>
      </c>
      <c r="C2673" s="33">
        <v>1012353607</v>
      </c>
      <c r="D2673" s="33" t="s">
        <v>2053</v>
      </c>
      <c r="E2673" s="33" t="s">
        <v>43</v>
      </c>
      <c r="F2673" s="33" t="s">
        <v>59</v>
      </c>
      <c r="G2673" s="33" t="s">
        <v>44</v>
      </c>
      <c r="H2673" s="34">
        <v>100000000</v>
      </c>
      <c r="I2673" s="34">
        <v>0</v>
      </c>
      <c r="J2673" s="35">
        <f>VLOOKUP(C2673,[1]Hoja1!$C$4:$E$2840,3,0)</f>
        <v>45237.417094907411</v>
      </c>
      <c r="K2673" s="36" t="s">
        <v>54</v>
      </c>
      <c r="L2673" s="16" t="e">
        <f>VLOOKUP(C2673,ACTAS!$D:$L,9,FALSE)</f>
        <v>#N/A</v>
      </c>
    </row>
    <row r="2674" spans="1:12" s="37" customFormat="1" hidden="1">
      <c r="A2674" s="32">
        <v>1053</v>
      </c>
      <c r="B2674" s="33" t="s">
        <v>2054</v>
      </c>
      <c r="C2674" s="33">
        <v>91184495</v>
      </c>
      <c r="D2674" s="33" t="s">
        <v>950</v>
      </c>
      <c r="E2674" s="33" t="s">
        <v>43</v>
      </c>
      <c r="F2674" s="33" t="s">
        <v>130</v>
      </c>
      <c r="G2674" s="33" t="s">
        <v>44</v>
      </c>
      <c r="H2674" s="34">
        <v>11000000</v>
      </c>
      <c r="I2674" s="34">
        <v>0</v>
      </c>
      <c r="J2674" s="35">
        <f>VLOOKUP(C2674,[1]Hoja1!$C$4:$E$2840,3,0)</f>
        <v>45078.382870370369</v>
      </c>
      <c r="K2674" s="36" t="s">
        <v>54</v>
      </c>
      <c r="L2674" s="16" t="e">
        <f>VLOOKUP(C2674,ACTAS!$D:$L,9,FALSE)</f>
        <v>#N/A</v>
      </c>
    </row>
    <row r="2675" spans="1:12" s="37" customFormat="1" hidden="1">
      <c r="A2675" s="32">
        <v>1054</v>
      </c>
      <c r="B2675" s="33" t="s">
        <v>2055</v>
      </c>
      <c r="C2675" s="33">
        <v>8724768</v>
      </c>
      <c r="D2675" s="33" t="s">
        <v>2056</v>
      </c>
      <c r="E2675" s="33" t="s">
        <v>43</v>
      </c>
      <c r="F2675" s="33" t="s">
        <v>59</v>
      </c>
      <c r="G2675" s="33" t="s">
        <v>44</v>
      </c>
      <c r="H2675" s="34">
        <v>124000000</v>
      </c>
      <c r="I2675" s="34">
        <v>0</v>
      </c>
      <c r="J2675" s="35">
        <f>VLOOKUP(C2675,[1]Hoja1!$C$4:$E$2840,3,0)</f>
        <v>45237.418275462966</v>
      </c>
      <c r="K2675" s="36" t="s">
        <v>45</v>
      </c>
      <c r="L2675" s="16" t="e">
        <f>VLOOKUP(C2675,ACTAS!$D:$L,9,FALSE)</f>
        <v>#N/A</v>
      </c>
    </row>
    <row r="2676" spans="1:12" s="37" customFormat="1" hidden="1">
      <c r="A2676" s="32">
        <v>1055</v>
      </c>
      <c r="B2676" s="33" t="s">
        <v>2057</v>
      </c>
      <c r="C2676" s="33">
        <v>1023934446</v>
      </c>
      <c r="D2676" s="33" t="s">
        <v>2058</v>
      </c>
      <c r="E2676" s="33" t="s">
        <v>43</v>
      </c>
      <c r="F2676" s="33" t="s">
        <v>59</v>
      </c>
      <c r="G2676" s="33" t="s">
        <v>44</v>
      </c>
      <c r="H2676" s="34">
        <v>102000000</v>
      </c>
      <c r="I2676" s="34">
        <v>0</v>
      </c>
      <c r="J2676" s="35">
        <f>VLOOKUP(C2676,[1]Hoja1!$C$4:$E$2840,3,0)</f>
        <v>45237.41915509259</v>
      </c>
      <c r="K2676" s="36" t="s">
        <v>54</v>
      </c>
      <c r="L2676" s="16" t="e">
        <f>VLOOKUP(C2676,ACTAS!$D:$L,9,FALSE)</f>
        <v>#N/A</v>
      </c>
    </row>
    <row r="2677" spans="1:12" s="37" customFormat="1" ht="24" hidden="1">
      <c r="A2677" s="32">
        <v>1056</v>
      </c>
      <c r="B2677" s="33" t="s">
        <v>2059</v>
      </c>
      <c r="C2677" s="33">
        <v>9497292</v>
      </c>
      <c r="D2677" s="33" t="s">
        <v>507</v>
      </c>
      <c r="E2677" s="33" t="s">
        <v>43</v>
      </c>
      <c r="F2677" s="33" t="s">
        <v>48</v>
      </c>
      <c r="G2677" s="33" t="s">
        <v>39</v>
      </c>
      <c r="H2677" s="34">
        <v>55000000</v>
      </c>
      <c r="I2677" s="34">
        <v>0</v>
      </c>
      <c r="J2677" s="35">
        <f>VLOOKUP(C2677,[1]Hoja1!$C$4:$E$2840,3,0)</f>
        <v>44988.422766203701</v>
      </c>
      <c r="K2677" s="36" t="s">
        <v>45</v>
      </c>
      <c r="L2677" s="16">
        <f>VLOOKUP(C2677,ACTAS!$D:$L,9,FALSE)</f>
        <v>17</v>
      </c>
    </row>
    <row r="2678" spans="1:12" s="37" customFormat="1" hidden="1">
      <c r="A2678" s="32">
        <v>1057</v>
      </c>
      <c r="B2678" s="33" t="s">
        <v>2060</v>
      </c>
      <c r="C2678" s="33">
        <v>1052410738</v>
      </c>
      <c r="D2678" s="33" t="s">
        <v>2061</v>
      </c>
      <c r="E2678" s="33" t="s">
        <v>43</v>
      </c>
      <c r="F2678" s="33" t="s">
        <v>38</v>
      </c>
      <c r="G2678" s="33" t="s">
        <v>44</v>
      </c>
      <c r="H2678" s="34">
        <v>11000000</v>
      </c>
      <c r="I2678" s="34">
        <v>0</v>
      </c>
      <c r="J2678" s="35">
        <f>VLOOKUP(C2678,[1]Hoja1!$C$4:$E$2840,3,0)</f>
        <v>45237.420011574075</v>
      </c>
      <c r="K2678" s="36" t="s">
        <v>54</v>
      </c>
      <c r="L2678" s="16" t="e">
        <f>VLOOKUP(C2678,ACTAS!$D:$L,9,FALSE)</f>
        <v>#N/A</v>
      </c>
    </row>
    <row r="2679" spans="1:12" s="37" customFormat="1" hidden="1">
      <c r="A2679" s="32">
        <v>1058</v>
      </c>
      <c r="B2679" s="33" t="s">
        <v>2062</v>
      </c>
      <c r="C2679" s="33">
        <v>1085288912</v>
      </c>
      <c r="D2679" s="33" t="s">
        <v>2063</v>
      </c>
      <c r="E2679" s="33" t="s">
        <v>43</v>
      </c>
      <c r="F2679" s="33" t="s">
        <v>52</v>
      </c>
      <c r="G2679" s="33" t="s">
        <v>44</v>
      </c>
      <c r="H2679" s="34">
        <v>25000000</v>
      </c>
      <c r="I2679" s="34">
        <v>0</v>
      </c>
      <c r="J2679" s="35">
        <f>VLOOKUP(C2679,[1]Hoja1!$C$4:$E$2840,3,0)</f>
        <v>45237.420034722221</v>
      </c>
      <c r="K2679" s="36" t="s">
        <v>54</v>
      </c>
      <c r="L2679" s="16" t="e">
        <f>VLOOKUP(C2679,ACTAS!$D:$L,9,FALSE)</f>
        <v>#N/A</v>
      </c>
    </row>
    <row r="2680" spans="1:12" s="37" customFormat="1" hidden="1">
      <c r="A2680" s="32">
        <v>1059</v>
      </c>
      <c r="B2680" s="33" t="s">
        <v>2064</v>
      </c>
      <c r="C2680" s="33">
        <v>93135900</v>
      </c>
      <c r="D2680" s="33" t="s">
        <v>2065</v>
      </c>
      <c r="E2680" s="33" t="s">
        <v>43</v>
      </c>
      <c r="F2680" s="33" t="s">
        <v>59</v>
      </c>
      <c r="G2680" s="33" t="s">
        <v>44</v>
      </c>
      <c r="H2680" s="34">
        <v>90000000</v>
      </c>
      <c r="I2680" s="34">
        <v>0</v>
      </c>
      <c r="J2680" s="35">
        <f>VLOOKUP(C2680,[1]Hoja1!$C$4:$E$2840,3,0)</f>
        <v>45237.420543981483</v>
      </c>
      <c r="K2680" s="36" t="s">
        <v>45</v>
      </c>
      <c r="L2680" s="16">
        <f>VLOOKUP(C2680,ACTAS!$D:$L,9,FALSE)</f>
        <v>15</v>
      </c>
    </row>
    <row r="2681" spans="1:12" s="37" customFormat="1" hidden="1">
      <c r="A2681" s="32">
        <v>1060</v>
      </c>
      <c r="B2681" s="33" t="s">
        <v>2066</v>
      </c>
      <c r="C2681" s="33">
        <v>74353025</v>
      </c>
      <c r="D2681" s="33" t="s">
        <v>2067</v>
      </c>
      <c r="E2681" s="33" t="s">
        <v>43</v>
      </c>
      <c r="F2681" s="33" t="s">
        <v>38</v>
      </c>
      <c r="G2681" s="33" t="s">
        <v>44</v>
      </c>
      <c r="H2681" s="34">
        <v>35000000</v>
      </c>
      <c r="I2681" s="34">
        <v>0</v>
      </c>
      <c r="J2681" s="35">
        <f>VLOOKUP(C2681,[1]Hoja1!$C$4:$E$2840,3,0)</f>
        <v>45237.420671296299</v>
      </c>
      <c r="K2681" s="36" t="s">
        <v>54</v>
      </c>
      <c r="L2681" s="16" t="e">
        <f>VLOOKUP(C2681,ACTAS!$D:$L,9,FALSE)</f>
        <v>#N/A</v>
      </c>
    </row>
    <row r="2682" spans="1:12" s="37" customFormat="1" hidden="1">
      <c r="A2682" s="32">
        <v>1061</v>
      </c>
      <c r="B2682" s="33" t="s">
        <v>2068</v>
      </c>
      <c r="C2682" s="33">
        <v>18777279</v>
      </c>
      <c r="D2682" s="33" t="s">
        <v>2069</v>
      </c>
      <c r="E2682" s="33" t="s">
        <v>43</v>
      </c>
      <c r="F2682" s="33" t="s">
        <v>130</v>
      </c>
      <c r="G2682" s="33" t="s">
        <v>44</v>
      </c>
      <c r="H2682" s="34">
        <v>50000000</v>
      </c>
      <c r="I2682" s="34">
        <v>0</v>
      </c>
      <c r="J2682" s="35">
        <f>VLOOKUP(C2682,[1]Hoja1!$C$4:$E$2840,3,0)</f>
        <v>45237.420902777776</v>
      </c>
      <c r="K2682" s="36" t="s">
        <v>45</v>
      </c>
      <c r="L2682" s="16" t="e">
        <f>VLOOKUP(C2682,ACTAS!$D:$L,9,FALSE)</f>
        <v>#N/A</v>
      </c>
    </row>
    <row r="2683" spans="1:12" s="37" customFormat="1" hidden="1">
      <c r="A2683" s="32">
        <v>1062</v>
      </c>
      <c r="B2683" s="33" t="s">
        <v>2070</v>
      </c>
      <c r="C2683" s="33">
        <v>1107071438</v>
      </c>
      <c r="D2683" s="33" t="s">
        <v>2071</v>
      </c>
      <c r="E2683" s="33" t="s">
        <v>43</v>
      </c>
      <c r="F2683" s="33" t="s">
        <v>48</v>
      </c>
      <c r="G2683" s="33" t="s">
        <v>44</v>
      </c>
      <c r="H2683" s="34">
        <v>35653243</v>
      </c>
      <c r="I2683" s="34">
        <v>0</v>
      </c>
      <c r="J2683" s="35">
        <f>VLOOKUP(C2683,[1]Hoja1!$C$4:$E$2840,3,0)</f>
        <v>45237.421041666668</v>
      </c>
      <c r="K2683" s="36" t="s">
        <v>54</v>
      </c>
      <c r="L2683" s="16" t="str">
        <f>VLOOKUP(C2683,ACTAS!$D:$L,9,FALSE)</f>
        <v>ACTA 3 MARZO 2024</v>
      </c>
    </row>
    <row r="2684" spans="1:12" s="37" customFormat="1" hidden="1">
      <c r="A2684" s="32">
        <v>1063</v>
      </c>
      <c r="B2684" s="33" t="s">
        <v>2072</v>
      </c>
      <c r="C2684" s="33">
        <v>1030565377</v>
      </c>
      <c r="D2684" s="33" t="s">
        <v>395</v>
      </c>
      <c r="E2684" s="33" t="s">
        <v>43</v>
      </c>
      <c r="F2684" s="33" t="s">
        <v>52</v>
      </c>
      <c r="G2684" s="33" t="s">
        <v>44</v>
      </c>
      <c r="H2684" s="34">
        <v>40000000</v>
      </c>
      <c r="I2684" s="34">
        <v>0</v>
      </c>
      <c r="J2684" s="35">
        <f>VLOOKUP(C2684,[1]Hoja1!$C$4:$E$2840,3,0)</f>
        <v>44987.624606481484</v>
      </c>
      <c r="K2684" s="36" t="s">
        <v>54</v>
      </c>
      <c r="L2684" s="16" t="e">
        <f>VLOOKUP(C2684,ACTAS!$D:$L,9,FALSE)</f>
        <v>#N/A</v>
      </c>
    </row>
    <row r="2685" spans="1:12" s="37" customFormat="1" hidden="1">
      <c r="A2685" s="32">
        <v>1064</v>
      </c>
      <c r="B2685" s="33" t="s">
        <v>2073</v>
      </c>
      <c r="C2685" s="33">
        <v>11224739</v>
      </c>
      <c r="D2685" s="33" t="s">
        <v>2074</v>
      </c>
      <c r="E2685" s="33" t="s">
        <v>43</v>
      </c>
      <c r="F2685" s="33" t="s">
        <v>48</v>
      </c>
      <c r="G2685" s="33" t="s">
        <v>44</v>
      </c>
      <c r="H2685" s="34">
        <v>86000000</v>
      </c>
      <c r="I2685" s="34">
        <v>0</v>
      </c>
      <c r="J2685" s="35">
        <f>VLOOKUP(C2685,[1]Hoja1!$C$4:$E$2840,3,0)</f>
        <v>45237.421238425923</v>
      </c>
      <c r="K2685" s="36" t="s">
        <v>45</v>
      </c>
      <c r="L2685" s="16">
        <f>VLOOKUP(C2685,ACTAS!$D:$L,9,FALSE)</f>
        <v>15</v>
      </c>
    </row>
    <row r="2686" spans="1:12" s="37" customFormat="1" hidden="1">
      <c r="A2686" s="32">
        <v>1065</v>
      </c>
      <c r="B2686" s="33" t="s">
        <v>2075</v>
      </c>
      <c r="C2686" s="33">
        <v>19381526</v>
      </c>
      <c r="D2686" s="33" t="s">
        <v>2076</v>
      </c>
      <c r="E2686" s="33" t="s">
        <v>43</v>
      </c>
      <c r="F2686" s="33" t="s">
        <v>59</v>
      </c>
      <c r="G2686" s="33" t="s">
        <v>44</v>
      </c>
      <c r="H2686" s="34">
        <v>50000000</v>
      </c>
      <c r="I2686" s="34">
        <v>0</v>
      </c>
      <c r="J2686" s="35">
        <f>VLOOKUP(C2686,[1]Hoja1!$C$4:$E$2840,3,0)</f>
        <v>45237.4215625</v>
      </c>
      <c r="K2686" s="36" t="s">
        <v>45</v>
      </c>
      <c r="L2686" s="16">
        <f>VLOOKUP(C2686,ACTAS!$D:$L,9,FALSE)</f>
        <v>17</v>
      </c>
    </row>
    <row r="2687" spans="1:12" s="37" customFormat="1" hidden="1">
      <c r="A2687" s="32">
        <v>1066</v>
      </c>
      <c r="B2687" s="33" t="s">
        <v>2077</v>
      </c>
      <c r="C2687" s="33">
        <v>1077146784</v>
      </c>
      <c r="D2687" s="33" t="s">
        <v>2078</v>
      </c>
      <c r="E2687" s="33" t="s">
        <v>43</v>
      </c>
      <c r="F2687" s="33" t="s">
        <v>52</v>
      </c>
      <c r="G2687" s="33" t="s">
        <v>44</v>
      </c>
      <c r="H2687" s="34">
        <v>70000000</v>
      </c>
      <c r="I2687" s="34">
        <v>0</v>
      </c>
      <c r="J2687" s="35">
        <f>VLOOKUP(C2687,[1]Hoja1!$C$4:$E$2840,3,0)</f>
        <v>45237.423009259262</v>
      </c>
      <c r="K2687" s="36" t="s">
        <v>54</v>
      </c>
      <c r="L2687" s="16" t="str">
        <f>VLOOKUP(C2687,ACTAS!$D:$L,9,FALSE)</f>
        <v>ACTA 1 FEBRERO 2024</v>
      </c>
    </row>
    <row r="2688" spans="1:12" s="37" customFormat="1" hidden="1">
      <c r="A2688" s="32">
        <v>1067</v>
      </c>
      <c r="B2688" s="33" t="s">
        <v>2079</v>
      </c>
      <c r="C2688" s="33">
        <v>16495036</v>
      </c>
      <c r="D2688" s="33" t="s">
        <v>1203</v>
      </c>
      <c r="E2688" s="33" t="s">
        <v>43</v>
      </c>
      <c r="F2688" s="33" t="s">
        <v>52</v>
      </c>
      <c r="G2688" s="33" t="s">
        <v>44</v>
      </c>
      <c r="H2688" s="34">
        <v>58000000</v>
      </c>
      <c r="I2688" s="34">
        <v>0</v>
      </c>
      <c r="J2688" s="35">
        <f>VLOOKUP(C2688,[1]Hoja1!$C$4:$E$2840,3,0)</f>
        <v>45078.482708333337</v>
      </c>
      <c r="K2688" s="36" t="s">
        <v>45</v>
      </c>
      <c r="L2688" s="16" t="e">
        <f>VLOOKUP(C2688,ACTAS!$D:$L,9,FALSE)</f>
        <v>#N/A</v>
      </c>
    </row>
    <row r="2689" spans="1:12" s="37" customFormat="1" hidden="1">
      <c r="A2689" s="32">
        <v>1068</v>
      </c>
      <c r="B2689" s="33" t="s">
        <v>2080</v>
      </c>
      <c r="C2689" s="33">
        <v>5332979</v>
      </c>
      <c r="D2689" s="33" t="s">
        <v>2081</v>
      </c>
      <c r="E2689" s="33" t="s">
        <v>43</v>
      </c>
      <c r="F2689" s="33" t="s">
        <v>59</v>
      </c>
      <c r="G2689" s="33" t="s">
        <v>44</v>
      </c>
      <c r="H2689" s="34">
        <v>100000000</v>
      </c>
      <c r="I2689" s="34">
        <v>0</v>
      </c>
      <c r="J2689" s="35">
        <f>VLOOKUP(C2689,[1]Hoja1!$C$4:$E$2840,3,0)</f>
        <v>45237.424814814818</v>
      </c>
      <c r="K2689" s="36" t="s">
        <v>45</v>
      </c>
      <c r="L2689" s="16" t="str">
        <f>VLOOKUP(C2689,ACTAS!$D:$L,9,FALSE)</f>
        <v>ACTA 2 MARZO 2024</v>
      </c>
    </row>
    <row r="2690" spans="1:12" s="37" customFormat="1" hidden="1">
      <c r="A2690" s="32">
        <v>1069</v>
      </c>
      <c r="B2690" s="33" t="s">
        <v>2082</v>
      </c>
      <c r="C2690" s="33">
        <v>4223126</v>
      </c>
      <c r="D2690" s="33" t="s">
        <v>2083</v>
      </c>
      <c r="E2690" s="33" t="s">
        <v>43</v>
      </c>
      <c r="F2690" s="33" t="s">
        <v>59</v>
      </c>
      <c r="G2690" s="33" t="s">
        <v>44</v>
      </c>
      <c r="H2690" s="34">
        <v>60000000</v>
      </c>
      <c r="I2690" s="34">
        <v>0</v>
      </c>
      <c r="J2690" s="35">
        <f>VLOOKUP(C2690,[1]Hoja1!$C$4:$E$2840,3,0)</f>
        <v>45237.425405092596</v>
      </c>
      <c r="K2690" s="36" t="s">
        <v>45</v>
      </c>
      <c r="L2690" s="16">
        <f>VLOOKUP(C2690,ACTAS!$D:$L,9,FALSE)</f>
        <v>17</v>
      </c>
    </row>
    <row r="2691" spans="1:12" s="37" customFormat="1" hidden="1">
      <c r="A2691" s="32">
        <v>1070</v>
      </c>
      <c r="B2691" s="33" t="s">
        <v>2084</v>
      </c>
      <c r="C2691" s="33">
        <v>17356429</v>
      </c>
      <c r="D2691" s="33" t="s">
        <v>2085</v>
      </c>
      <c r="E2691" s="33" t="s">
        <v>43</v>
      </c>
      <c r="F2691" s="33" t="s">
        <v>62</v>
      </c>
      <c r="G2691" s="33" t="s">
        <v>44</v>
      </c>
      <c r="H2691" s="34">
        <v>85000000</v>
      </c>
      <c r="I2691" s="34">
        <v>0</v>
      </c>
      <c r="J2691" s="35">
        <f>VLOOKUP(C2691,[1]Hoja1!$C$4:$E$2840,3,0)</f>
        <v>45237.426388888889</v>
      </c>
      <c r="K2691" s="36" t="s">
        <v>45</v>
      </c>
      <c r="L2691" s="16" t="e">
        <f>VLOOKUP(C2691,ACTAS!$D:$L,9,FALSE)</f>
        <v>#N/A</v>
      </c>
    </row>
    <row r="2692" spans="1:12" s="37" customFormat="1" hidden="1">
      <c r="A2692" s="32">
        <v>1071</v>
      </c>
      <c r="B2692" s="33" t="s">
        <v>2086</v>
      </c>
      <c r="C2692" s="33">
        <v>16799725</v>
      </c>
      <c r="D2692" s="33" t="s">
        <v>2087</v>
      </c>
      <c r="E2692" s="33" t="s">
        <v>43</v>
      </c>
      <c r="F2692" s="33" t="s">
        <v>48</v>
      </c>
      <c r="G2692" s="33" t="s">
        <v>44</v>
      </c>
      <c r="H2692" s="34">
        <v>68000000</v>
      </c>
      <c r="I2692" s="34">
        <v>0</v>
      </c>
      <c r="J2692" s="35">
        <f>VLOOKUP(C2692,[1]Hoja1!$C$4:$E$2840,3,0)</f>
        <v>45237.42664351852</v>
      </c>
      <c r="K2692" s="36" t="s">
        <v>45</v>
      </c>
      <c r="L2692" s="16">
        <f>VLOOKUP(C2692,ACTAS!$D:$L,9,FALSE)</f>
        <v>16</v>
      </c>
    </row>
    <row r="2693" spans="1:12" s="37" customFormat="1" hidden="1">
      <c r="A2693" s="32">
        <v>1072</v>
      </c>
      <c r="B2693" s="33" t="s">
        <v>2088</v>
      </c>
      <c r="C2693" s="33">
        <v>93125083</v>
      </c>
      <c r="D2693" s="33" t="s">
        <v>2089</v>
      </c>
      <c r="E2693" s="33" t="s">
        <v>43</v>
      </c>
      <c r="F2693" s="33" t="s">
        <v>59</v>
      </c>
      <c r="G2693" s="33" t="s">
        <v>44</v>
      </c>
      <c r="H2693" s="34">
        <v>40000000</v>
      </c>
      <c r="I2693" s="34">
        <v>0</v>
      </c>
      <c r="J2693" s="35">
        <f>VLOOKUP(C2693,[1]Hoja1!$C$4:$E$2840,3,0)</f>
        <v>44986.614641203705</v>
      </c>
      <c r="K2693" s="36" t="s">
        <v>45</v>
      </c>
      <c r="L2693" s="16">
        <f>VLOOKUP(C2693,ACTAS!$D:$L,9,FALSE)</f>
        <v>4</v>
      </c>
    </row>
    <row r="2694" spans="1:12" s="37" customFormat="1" hidden="1">
      <c r="A2694" s="32">
        <v>1073</v>
      </c>
      <c r="B2694" s="33" t="s">
        <v>2090</v>
      </c>
      <c r="C2694" s="33">
        <v>1105683400</v>
      </c>
      <c r="D2694" s="33" t="s">
        <v>2091</v>
      </c>
      <c r="E2694" s="33" t="s">
        <v>43</v>
      </c>
      <c r="F2694" s="33" t="s">
        <v>52</v>
      </c>
      <c r="G2694" s="33" t="s">
        <v>44</v>
      </c>
      <c r="H2694" s="34">
        <v>150000000</v>
      </c>
      <c r="I2694" s="34">
        <v>0</v>
      </c>
      <c r="J2694" s="35">
        <f>VLOOKUP(C2694,[1]Hoja1!$C$4:$E$2840,3,0)</f>
        <v>45237.430856481478</v>
      </c>
      <c r="K2694" s="36" t="s">
        <v>54</v>
      </c>
      <c r="L2694" s="16" t="e">
        <f>VLOOKUP(C2694,ACTAS!$D:$L,9,FALSE)</f>
        <v>#N/A</v>
      </c>
    </row>
    <row r="2695" spans="1:12" s="37" customFormat="1" ht="24" hidden="1">
      <c r="A2695" s="32">
        <v>1074</v>
      </c>
      <c r="B2695" s="33" t="s">
        <v>2092</v>
      </c>
      <c r="C2695" s="33">
        <v>1075249745</v>
      </c>
      <c r="D2695" s="33" t="s">
        <v>2093</v>
      </c>
      <c r="E2695" s="33" t="s">
        <v>43</v>
      </c>
      <c r="F2695" s="33" t="s">
        <v>38</v>
      </c>
      <c r="G2695" s="33" t="s">
        <v>44</v>
      </c>
      <c r="H2695" s="34">
        <v>26000000</v>
      </c>
      <c r="I2695" s="34">
        <v>0</v>
      </c>
      <c r="J2695" s="35">
        <f>VLOOKUP(C2695,[1]Hoja1!$C$4:$E$2840,3,0)</f>
        <v>45237.431192129632</v>
      </c>
      <c r="K2695" s="36" t="s">
        <v>54</v>
      </c>
      <c r="L2695" s="16" t="e">
        <f>VLOOKUP(C2695,ACTAS!$D:$L,9,FALSE)</f>
        <v>#N/A</v>
      </c>
    </row>
    <row r="2696" spans="1:12" s="37" customFormat="1" hidden="1">
      <c r="A2696" s="32">
        <v>1075</v>
      </c>
      <c r="B2696" s="33" t="s">
        <v>2094</v>
      </c>
      <c r="C2696" s="33">
        <v>1075293724</v>
      </c>
      <c r="D2696" s="33" t="s">
        <v>2095</v>
      </c>
      <c r="E2696" s="33" t="s">
        <v>43</v>
      </c>
      <c r="F2696" s="33" t="s">
        <v>38</v>
      </c>
      <c r="G2696" s="33" t="s">
        <v>44</v>
      </c>
      <c r="H2696" s="34">
        <v>21000000</v>
      </c>
      <c r="I2696" s="34">
        <v>0</v>
      </c>
      <c r="J2696" s="35">
        <f>VLOOKUP(C2696,[1]Hoja1!$C$4:$E$2840,3,0)</f>
        <v>45237.431562500002</v>
      </c>
      <c r="K2696" s="36" t="s">
        <v>54</v>
      </c>
      <c r="L2696" s="16" t="e">
        <f>VLOOKUP(C2696,ACTAS!$D:$L,9,FALSE)</f>
        <v>#N/A</v>
      </c>
    </row>
    <row r="2697" spans="1:12" s="37" customFormat="1" hidden="1">
      <c r="A2697" s="32">
        <v>1076</v>
      </c>
      <c r="B2697" s="33" t="s">
        <v>2096</v>
      </c>
      <c r="C2697" s="33">
        <v>79954595</v>
      </c>
      <c r="D2697" s="33" t="s">
        <v>2097</v>
      </c>
      <c r="E2697" s="33" t="s">
        <v>43</v>
      </c>
      <c r="F2697" s="33" t="s">
        <v>59</v>
      </c>
      <c r="G2697" s="33" t="s">
        <v>44</v>
      </c>
      <c r="H2697" s="34">
        <v>11000000</v>
      </c>
      <c r="I2697" s="34">
        <v>0</v>
      </c>
      <c r="J2697" s="35">
        <f>VLOOKUP(C2697,[1]Hoja1!$C$4:$E$2840,3,0)</f>
        <v>45237.433009259257</v>
      </c>
      <c r="K2697" s="36" t="s">
        <v>54</v>
      </c>
      <c r="L2697" s="16" t="e">
        <f>VLOOKUP(C2697,ACTAS!$D:$L,9,FALSE)</f>
        <v>#N/A</v>
      </c>
    </row>
    <row r="2698" spans="1:12" s="37" customFormat="1" hidden="1">
      <c r="A2698" s="32">
        <v>1077</v>
      </c>
      <c r="B2698" s="33" t="s">
        <v>2098</v>
      </c>
      <c r="C2698" s="33">
        <v>88175253</v>
      </c>
      <c r="D2698" s="33" t="s">
        <v>948</v>
      </c>
      <c r="E2698" s="33" t="s">
        <v>43</v>
      </c>
      <c r="F2698" s="33" t="s">
        <v>48</v>
      </c>
      <c r="G2698" s="33" t="s">
        <v>44</v>
      </c>
      <c r="H2698" s="34">
        <v>50000000</v>
      </c>
      <c r="I2698" s="34">
        <v>0</v>
      </c>
      <c r="J2698" s="35">
        <f>VLOOKUP(C2698,[1]Hoja1!$C$4:$E$2840,3,0)</f>
        <v>45078.382395833331</v>
      </c>
      <c r="K2698" s="36" t="s">
        <v>45</v>
      </c>
      <c r="L2698" s="16">
        <f>VLOOKUP(C2698,ACTAS!$D:$L,9,FALSE)</f>
        <v>16</v>
      </c>
    </row>
    <row r="2699" spans="1:12" s="37" customFormat="1" hidden="1">
      <c r="A2699" s="32">
        <v>1078</v>
      </c>
      <c r="B2699" s="33" t="s">
        <v>2099</v>
      </c>
      <c r="C2699" s="33">
        <v>1098690784</v>
      </c>
      <c r="D2699" s="33" t="s">
        <v>2100</v>
      </c>
      <c r="E2699" s="33" t="s">
        <v>43</v>
      </c>
      <c r="F2699" s="33" t="s">
        <v>48</v>
      </c>
      <c r="G2699" s="33" t="s">
        <v>44</v>
      </c>
      <c r="H2699" s="34">
        <v>80000000</v>
      </c>
      <c r="I2699" s="34">
        <v>0</v>
      </c>
      <c r="J2699" s="35">
        <f>VLOOKUP(C2699,[1]Hoja1!$C$4:$E$2840,3,0)</f>
        <v>45237.435115740744</v>
      </c>
      <c r="K2699" s="36" t="s">
        <v>54</v>
      </c>
      <c r="L2699" s="16" t="e">
        <f>VLOOKUP(C2699,ACTAS!$D:$L,9,FALSE)</f>
        <v>#N/A</v>
      </c>
    </row>
    <row r="2700" spans="1:12" s="37" customFormat="1" ht="24" hidden="1">
      <c r="A2700" s="32">
        <v>1079</v>
      </c>
      <c r="B2700" s="33" t="s">
        <v>2101</v>
      </c>
      <c r="C2700" s="33">
        <v>80147362</v>
      </c>
      <c r="D2700" s="33" t="s">
        <v>2102</v>
      </c>
      <c r="E2700" s="33" t="s">
        <v>43</v>
      </c>
      <c r="F2700" s="33" t="s">
        <v>38</v>
      </c>
      <c r="G2700" s="33" t="s">
        <v>49</v>
      </c>
      <c r="H2700" s="34">
        <v>90000000</v>
      </c>
      <c r="I2700" s="34">
        <v>0</v>
      </c>
      <c r="J2700" s="35">
        <f>VLOOKUP(C2700,[1]Hoja1!$C$4:$E$2840,3,0)</f>
        <v>45237.435208333336</v>
      </c>
      <c r="K2700" s="36" t="s">
        <v>54</v>
      </c>
      <c r="L2700" s="16">
        <f>VLOOKUP(C2700,ACTAS!$D:$L,9,FALSE)</f>
        <v>14</v>
      </c>
    </row>
    <row r="2701" spans="1:12" s="37" customFormat="1" ht="24" hidden="1">
      <c r="A2701" s="32">
        <v>1080</v>
      </c>
      <c r="B2701" s="33" t="s">
        <v>2103</v>
      </c>
      <c r="C2701" s="33">
        <v>94356320</v>
      </c>
      <c r="D2701" s="33" t="s">
        <v>2104</v>
      </c>
      <c r="E2701" s="33" t="s">
        <v>43</v>
      </c>
      <c r="F2701" s="33" t="s">
        <v>52</v>
      </c>
      <c r="G2701" s="33" t="s">
        <v>49</v>
      </c>
      <c r="H2701" s="34">
        <v>130000000</v>
      </c>
      <c r="I2701" s="34">
        <v>0</v>
      </c>
      <c r="J2701" s="35">
        <f>VLOOKUP(C2701,[1]Hoja1!$C$4:$E$2840,3,0)</f>
        <v>45237.440625000003</v>
      </c>
      <c r="K2701" s="36" t="s">
        <v>45</v>
      </c>
      <c r="L2701" s="16">
        <f>VLOOKUP(C2701,ACTAS!$D:$L,9,FALSE)</f>
        <v>17</v>
      </c>
    </row>
    <row r="2702" spans="1:12" s="37" customFormat="1" hidden="1">
      <c r="A2702" s="32">
        <v>1081</v>
      </c>
      <c r="B2702" s="33" t="s">
        <v>2105</v>
      </c>
      <c r="C2702" s="33">
        <v>16765864</v>
      </c>
      <c r="D2702" s="33" t="s">
        <v>2106</v>
      </c>
      <c r="E2702" s="33" t="s">
        <v>43</v>
      </c>
      <c r="F2702" s="33" t="s">
        <v>38</v>
      </c>
      <c r="G2702" s="33" t="s">
        <v>44</v>
      </c>
      <c r="H2702" s="34">
        <v>15000000</v>
      </c>
      <c r="I2702" s="34">
        <v>0</v>
      </c>
      <c r="J2702" s="35">
        <f>VLOOKUP(C2702,[1]Hoja1!$C$4:$E$2840,3,0)</f>
        <v>45237.442453703705</v>
      </c>
      <c r="K2702" s="36" t="s">
        <v>45</v>
      </c>
      <c r="L2702" s="16">
        <f>VLOOKUP(C2702,ACTAS!$D:$L,9,FALSE)</f>
        <v>16</v>
      </c>
    </row>
    <row r="2703" spans="1:12" s="37" customFormat="1" hidden="1">
      <c r="A2703" s="32">
        <v>1082</v>
      </c>
      <c r="B2703" s="33" t="s">
        <v>2107</v>
      </c>
      <c r="C2703" s="33">
        <v>98629015</v>
      </c>
      <c r="D2703" s="33" t="s">
        <v>2108</v>
      </c>
      <c r="E2703" s="33" t="s">
        <v>43</v>
      </c>
      <c r="F2703" s="33" t="s">
        <v>52</v>
      </c>
      <c r="G2703" s="33" t="s">
        <v>44</v>
      </c>
      <c r="H2703" s="34">
        <v>11000000</v>
      </c>
      <c r="I2703" s="34">
        <v>0</v>
      </c>
      <c r="J2703" s="35">
        <f>VLOOKUP(C2703,[1]Hoja1!$C$4:$E$2840,3,0)</f>
        <v>45237.445810185185</v>
      </c>
      <c r="K2703" s="36" t="s">
        <v>45</v>
      </c>
      <c r="L2703" s="16" t="e">
        <f>VLOOKUP(C2703,ACTAS!$D:$L,9,FALSE)</f>
        <v>#N/A</v>
      </c>
    </row>
    <row r="2704" spans="1:12" s="37" customFormat="1" hidden="1">
      <c r="A2704" s="32">
        <v>1083</v>
      </c>
      <c r="B2704" s="33" t="s">
        <v>2109</v>
      </c>
      <c r="C2704" s="33">
        <v>75105070</v>
      </c>
      <c r="D2704" s="33" t="s">
        <v>2110</v>
      </c>
      <c r="E2704" s="33" t="s">
        <v>43</v>
      </c>
      <c r="F2704" s="33" t="s">
        <v>52</v>
      </c>
      <c r="G2704" s="33" t="s">
        <v>44</v>
      </c>
      <c r="H2704" s="34">
        <v>52000000</v>
      </c>
      <c r="I2704" s="34">
        <v>0</v>
      </c>
      <c r="J2704" s="35">
        <f>VLOOKUP(C2704,[1]Hoja1!$C$4:$E$2840,3,0)</f>
        <v>45237.447905092595</v>
      </c>
      <c r="K2704" s="36" t="s">
        <v>54</v>
      </c>
      <c r="L2704" s="16" t="e">
        <f>VLOOKUP(C2704,ACTAS!$D:$L,9,FALSE)</f>
        <v>#N/A</v>
      </c>
    </row>
    <row r="2705" spans="1:12" s="37" customFormat="1" hidden="1">
      <c r="A2705" s="32">
        <v>1084</v>
      </c>
      <c r="B2705" s="33" t="s">
        <v>2111</v>
      </c>
      <c r="C2705" s="33">
        <v>80024831</v>
      </c>
      <c r="D2705" s="33" t="s">
        <v>1183</v>
      </c>
      <c r="E2705" s="33" t="s">
        <v>43</v>
      </c>
      <c r="F2705" s="33" t="s">
        <v>59</v>
      </c>
      <c r="G2705" s="33" t="s">
        <v>44</v>
      </c>
      <c r="H2705" s="34">
        <v>150000000</v>
      </c>
      <c r="I2705" s="34">
        <v>0</v>
      </c>
      <c r="J2705" s="35">
        <f>VLOOKUP(C2705,[1]Hoja1!$C$4:$E$2840,3,0)</f>
        <v>45078.448298611111</v>
      </c>
      <c r="K2705" s="36" t="s">
        <v>45</v>
      </c>
      <c r="L2705" s="16" t="e">
        <f>VLOOKUP(C2705,ACTAS!$D:$L,9,FALSE)</f>
        <v>#N/A</v>
      </c>
    </row>
    <row r="2706" spans="1:12" s="37" customFormat="1" hidden="1">
      <c r="A2706" s="32">
        <v>1085</v>
      </c>
      <c r="B2706" s="33" t="s">
        <v>2112</v>
      </c>
      <c r="C2706" s="33">
        <v>1098745827</v>
      </c>
      <c r="D2706" s="33" t="s">
        <v>331</v>
      </c>
      <c r="E2706" s="33" t="s">
        <v>43</v>
      </c>
      <c r="F2706" s="33" t="s">
        <v>48</v>
      </c>
      <c r="G2706" s="33" t="s">
        <v>44</v>
      </c>
      <c r="H2706" s="34">
        <v>21000000</v>
      </c>
      <c r="I2706" s="34">
        <v>0</v>
      </c>
      <c r="J2706" s="35">
        <f>VLOOKUP(C2706,[1]Hoja1!$C$4:$E$2840,3,0)</f>
        <v>44987.352708333332</v>
      </c>
      <c r="K2706" s="36" t="s">
        <v>54</v>
      </c>
      <c r="L2706" s="16" t="str">
        <f>VLOOKUP(C2706,ACTAS!$D:$L,9,FALSE)</f>
        <v>ACTA 3 MARZO 2024</v>
      </c>
    </row>
    <row r="2707" spans="1:12" s="37" customFormat="1" hidden="1">
      <c r="A2707" s="32">
        <v>1086</v>
      </c>
      <c r="B2707" s="33" t="s">
        <v>2113</v>
      </c>
      <c r="C2707" s="33">
        <v>86087859</v>
      </c>
      <c r="D2707" s="33" t="s">
        <v>2114</v>
      </c>
      <c r="E2707" s="33" t="s">
        <v>43</v>
      </c>
      <c r="F2707" s="33" t="s">
        <v>59</v>
      </c>
      <c r="G2707" s="33" t="s">
        <v>44</v>
      </c>
      <c r="H2707" s="34">
        <v>100000000</v>
      </c>
      <c r="I2707" s="34">
        <v>0</v>
      </c>
      <c r="J2707" s="35">
        <f>VLOOKUP(C2707,[1]Hoja1!$C$4:$E$2840,3,0)</f>
        <v>45237.499143518522</v>
      </c>
      <c r="K2707" s="36" t="s">
        <v>54</v>
      </c>
      <c r="L2707" s="16" t="e">
        <f>VLOOKUP(C2707,ACTAS!$D:$L,9,FALSE)</f>
        <v>#N/A</v>
      </c>
    </row>
    <row r="2708" spans="1:12" s="37" customFormat="1" hidden="1">
      <c r="A2708" s="32">
        <v>1087</v>
      </c>
      <c r="B2708" s="33" t="s">
        <v>2115</v>
      </c>
      <c r="C2708" s="33">
        <v>12279657</v>
      </c>
      <c r="D2708" s="33" t="s">
        <v>2116</v>
      </c>
      <c r="E2708" s="33" t="s">
        <v>43</v>
      </c>
      <c r="F2708" s="33" t="s">
        <v>48</v>
      </c>
      <c r="G2708" s="33" t="s">
        <v>44</v>
      </c>
      <c r="H2708" s="34">
        <v>35000000</v>
      </c>
      <c r="I2708" s="34">
        <v>0</v>
      </c>
      <c r="J2708" s="35">
        <f>VLOOKUP(C2708,[1]Hoja1!$C$4:$E$2840,3,0)</f>
        <v>45237.528449074074</v>
      </c>
      <c r="K2708" s="36" t="s">
        <v>45</v>
      </c>
      <c r="L2708" s="16">
        <f>VLOOKUP(C2708,ACTAS!$D:$L,9,FALSE)</f>
        <v>16</v>
      </c>
    </row>
    <row r="2709" spans="1:12" s="37" customFormat="1" hidden="1">
      <c r="A2709" s="32">
        <v>1088</v>
      </c>
      <c r="B2709" s="33" t="s">
        <v>2117</v>
      </c>
      <c r="C2709" s="33">
        <v>15450800</v>
      </c>
      <c r="D2709" s="33" t="s">
        <v>2118</v>
      </c>
      <c r="E2709" s="33" t="s">
        <v>43</v>
      </c>
      <c r="F2709" s="33" t="s">
        <v>52</v>
      </c>
      <c r="G2709" s="33" t="s">
        <v>44</v>
      </c>
      <c r="H2709" s="34">
        <v>110000000</v>
      </c>
      <c r="I2709" s="34">
        <v>0</v>
      </c>
      <c r="J2709" s="35">
        <f>VLOOKUP(C2709,[1]Hoja1!$C$4:$E$2840,3,0)</f>
        <v>45237.868738425925</v>
      </c>
      <c r="K2709" s="36" t="s">
        <v>45</v>
      </c>
      <c r="L2709" s="16" t="e">
        <f>VLOOKUP(C2709,ACTAS!$D:$L,9,FALSE)</f>
        <v>#N/A</v>
      </c>
    </row>
    <row r="2710" spans="1:12" s="37" customFormat="1" hidden="1">
      <c r="A2710" s="32">
        <v>1089</v>
      </c>
      <c r="B2710" s="33" t="s">
        <v>2119</v>
      </c>
      <c r="C2710" s="33">
        <v>6013600</v>
      </c>
      <c r="D2710" s="33" t="s">
        <v>1412</v>
      </c>
      <c r="E2710" s="33" t="s">
        <v>43</v>
      </c>
      <c r="F2710" s="33" t="s">
        <v>48</v>
      </c>
      <c r="G2710" s="33" t="s">
        <v>44</v>
      </c>
      <c r="H2710" s="34">
        <v>30000000</v>
      </c>
      <c r="I2710" s="34">
        <v>0</v>
      </c>
      <c r="J2710" s="35">
        <f>VLOOKUP(C2710,[1]Hoja1!$C$4:$E$2840,3,0)</f>
        <v>45222.422500000001</v>
      </c>
      <c r="K2710" s="36" t="s">
        <v>45</v>
      </c>
      <c r="L2710" s="16">
        <f>VLOOKUP(C2710,ACTAS!$D:$L,9,FALSE)</f>
        <v>17</v>
      </c>
    </row>
    <row r="2711" spans="1:12" s="37" customFormat="1" hidden="1">
      <c r="A2711" s="32">
        <v>1090</v>
      </c>
      <c r="B2711" s="33" t="s">
        <v>2120</v>
      </c>
      <c r="C2711" s="33">
        <v>11321960</v>
      </c>
      <c r="D2711" s="33" t="s">
        <v>2121</v>
      </c>
      <c r="E2711" s="33" t="s">
        <v>43</v>
      </c>
      <c r="F2711" s="33" t="s">
        <v>38</v>
      </c>
      <c r="G2711" s="33" t="s">
        <v>44</v>
      </c>
      <c r="H2711" s="34">
        <v>95000000</v>
      </c>
      <c r="I2711" s="34">
        <v>0</v>
      </c>
      <c r="J2711" s="35">
        <f>VLOOKUP(C2711,[1]Hoja1!$C$4:$E$2840,3,0)</f>
        <v>45237.898541666669</v>
      </c>
      <c r="K2711" s="36" t="s">
        <v>45</v>
      </c>
      <c r="L2711" s="16" t="e">
        <f>VLOOKUP(C2711,ACTAS!$D:$L,9,FALSE)</f>
        <v>#N/A</v>
      </c>
    </row>
    <row r="2712" spans="1:12" s="37" customFormat="1" hidden="1">
      <c r="A2712" s="32">
        <v>1091</v>
      </c>
      <c r="B2712" s="33" t="s">
        <v>2122</v>
      </c>
      <c r="C2712" s="33">
        <v>19126977</v>
      </c>
      <c r="D2712" s="33" t="s">
        <v>1303</v>
      </c>
      <c r="E2712" s="33" t="s">
        <v>43</v>
      </c>
      <c r="F2712" s="33" t="s">
        <v>48</v>
      </c>
      <c r="G2712" s="33" t="s">
        <v>44</v>
      </c>
      <c r="H2712" s="34">
        <v>80000000</v>
      </c>
      <c r="I2712" s="34">
        <v>0</v>
      </c>
      <c r="J2712" s="35">
        <f>VLOOKUP(C2712,[1]Hoja1!$C$4:$E$2840,3,0)</f>
        <v>45222.399178240739</v>
      </c>
      <c r="K2712" s="36" t="s">
        <v>45</v>
      </c>
      <c r="L2712" s="16">
        <f>VLOOKUP(C2712,ACTAS!$D:$L,9,FALSE)</f>
        <v>16</v>
      </c>
    </row>
    <row r="2713" spans="1:12" s="37" customFormat="1" hidden="1">
      <c r="A2713" s="32">
        <v>1092</v>
      </c>
      <c r="B2713" s="33" t="s">
        <v>2123</v>
      </c>
      <c r="C2713" s="33">
        <v>17649240</v>
      </c>
      <c r="D2713" s="33" t="s">
        <v>2124</v>
      </c>
      <c r="E2713" s="33" t="s">
        <v>43</v>
      </c>
      <c r="F2713" s="33" t="s">
        <v>48</v>
      </c>
      <c r="G2713" s="33" t="s">
        <v>44</v>
      </c>
      <c r="H2713" s="34">
        <v>30000000</v>
      </c>
      <c r="I2713" s="34">
        <v>0</v>
      </c>
      <c r="J2713" s="35">
        <f>VLOOKUP(C2713,[1]Hoja1!$C$4:$E$2840,3,0)</f>
        <v>45237.925381944442</v>
      </c>
      <c r="K2713" s="36" t="s">
        <v>45</v>
      </c>
      <c r="L2713" s="16">
        <f>VLOOKUP(C2713,ACTAS!$D:$L,9,FALSE)</f>
        <v>16</v>
      </c>
    </row>
    <row r="2714" spans="1:12" s="37" customFormat="1" hidden="1">
      <c r="A2714" s="32">
        <v>1093</v>
      </c>
      <c r="B2714" s="33" t="s">
        <v>2125</v>
      </c>
      <c r="C2714" s="33">
        <v>1110466618</v>
      </c>
      <c r="D2714" s="33" t="s">
        <v>2126</v>
      </c>
      <c r="E2714" s="33" t="s">
        <v>43</v>
      </c>
      <c r="F2714" s="33" t="s">
        <v>38</v>
      </c>
      <c r="G2714" s="33" t="s">
        <v>44</v>
      </c>
      <c r="H2714" s="34">
        <v>11000000</v>
      </c>
      <c r="I2714" s="34">
        <v>0</v>
      </c>
      <c r="J2714" s="35">
        <f>VLOOKUP(C2714,[1]Hoja1!$C$4:$E$2840,3,0)</f>
        <v>45237.928391203706</v>
      </c>
      <c r="K2714" s="36" t="s">
        <v>54</v>
      </c>
      <c r="L2714" s="16" t="e">
        <f>VLOOKUP(C2714,ACTAS!$D:$L,9,FALSE)</f>
        <v>#N/A</v>
      </c>
    </row>
    <row r="2715" spans="1:12" s="37" customFormat="1" hidden="1">
      <c r="A2715" s="32">
        <v>1094</v>
      </c>
      <c r="B2715" s="33" t="s">
        <v>2127</v>
      </c>
      <c r="C2715" s="33">
        <v>1020716615</v>
      </c>
      <c r="D2715" s="33" t="s">
        <v>2128</v>
      </c>
      <c r="E2715" s="33" t="s">
        <v>43</v>
      </c>
      <c r="F2715" s="33" t="s">
        <v>59</v>
      </c>
      <c r="G2715" s="33" t="s">
        <v>44</v>
      </c>
      <c r="H2715" s="34">
        <v>11000000</v>
      </c>
      <c r="I2715" s="34">
        <v>0</v>
      </c>
      <c r="J2715" s="35">
        <f>VLOOKUP(C2715,[1]Hoja1!$C$4:$E$2840,3,0)</f>
        <v>45237.930069444446</v>
      </c>
      <c r="K2715" s="36" t="s">
        <v>54</v>
      </c>
      <c r="L2715" s="16" t="e">
        <f>VLOOKUP(C2715,ACTAS!$D:$L,9,FALSE)</f>
        <v>#N/A</v>
      </c>
    </row>
    <row r="2716" spans="1:12" s="37" customFormat="1" hidden="1">
      <c r="A2716" s="32">
        <v>1095</v>
      </c>
      <c r="B2716" s="33" t="s">
        <v>2129</v>
      </c>
      <c r="C2716" s="33">
        <v>4908938</v>
      </c>
      <c r="D2716" s="33" t="s">
        <v>2130</v>
      </c>
      <c r="E2716" s="33" t="s">
        <v>43</v>
      </c>
      <c r="F2716" s="33" t="s">
        <v>59</v>
      </c>
      <c r="G2716" s="33" t="s">
        <v>44</v>
      </c>
      <c r="H2716" s="34">
        <v>72000000</v>
      </c>
      <c r="I2716" s="34">
        <v>0</v>
      </c>
      <c r="J2716" s="35">
        <f>VLOOKUP(C2716,[1]Hoja1!$C$4:$E$2840,3,0)</f>
        <v>45244.378657407404</v>
      </c>
      <c r="K2716" s="36" t="s">
        <v>45</v>
      </c>
      <c r="L2716" s="16" t="e">
        <f>VLOOKUP(C2716,ACTAS!$D:$L,9,FALSE)</f>
        <v>#N/A</v>
      </c>
    </row>
    <row r="2717" spans="1:12" s="37" customFormat="1" hidden="1">
      <c r="A2717" s="32">
        <v>1096</v>
      </c>
      <c r="B2717" s="33" t="s">
        <v>2131</v>
      </c>
      <c r="C2717" s="33">
        <v>1112218789</v>
      </c>
      <c r="D2717" s="33" t="s">
        <v>2132</v>
      </c>
      <c r="E2717" s="33" t="s">
        <v>43</v>
      </c>
      <c r="F2717" s="33" t="s">
        <v>59</v>
      </c>
      <c r="G2717" s="33" t="s">
        <v>44</v>
      </c>
      <c r="H2717" s="34">
        <v>38000000</v>
      </c>
      <c r="I2717" s="34">
        <v>38000000</v>
      </c>
      <c r="J2717" s="35">
        <f>VLOOKUP(C2717,[1]Hoja1!$C$4:$E$2840,3,0)</f>
        <v>45244.378807870373</v>
      </c>
      <c r="K2717" s="36" t="s">
        <v>54</v>
      </c>
      <c r="L2717" s="16" t="e">
        <f>VLOOKUP(C2717,ACTAS!$D:$L,9,FALSE)</f>
        <v>#N/A</v>
      </c>
    </row>
    <row r="2718" spans="1:12" s="37" customFormat="1" hidden="1">
      <c r="A2718" s="32">
        <v>1097</v>
      </c>
      <c r="B2718" s="33" t="s">
        <v>2133</v>
      </c>
      <c r="C2718" s="33">
        <v>79995826</v>
      </c>
      <c r="D2718" s="33" t="s">
        <v>1842</v>
      </c>
      <c r="E2718" s="33" t="s">
        <v>43</v>
      </c>
      <c r="F2718" s="33" t="s">
        <v>52</v>
      </c>
      <c r="G2718" s="33" t="s">
        <v>44</v>
      </c>
      <c r="H2718" s="34">
        <v>25000000</v>
      </c>
      <c r="I2718" s="34">
        <v>0</v>
      </c>
      <c r="J2718" s="35">
        <f>VLOOKUP(C2718,[1]Hoja1!$C$4:$E$2840,3,0)</f>
        <v>45237.397627314815</v>
      </c>
      <c r="K2718" s="36" t="s">
        <v>54</v>
      </c>
      <c r="L2718" s="16" t="e">
        <f>VLOOKUP(C2718,ACTAS!$D:$L,9,FALSE)</f>
        <v>#N/A</v>
      </c>
    </row>
    <row r="2719" spans="1:12" s="37" customFormat="1" ht="24" hidden="1">
      <c r="A2719" s="32">
        <v>1098</v>
      </c>
      <c r="B2719" s="33" t="s">
        <v>2134</v>
      </c>
      <c r="C2719" s="33">
        <v>79595055</v>
      </c>
      <c r="D2719" s="33" t="s">
        <v>1742</v>
      </c>
      <c r="E2719" s="33" t="s">
        <v>43</v>
      </c>
      <c r="F2719" s="33" t="s">
        <v>48</v>
      </c>
      <c r="G2719" s="33" t="s">
        <v>49</v>
      </c>
      <c r="H2719" s="34">
        <v>52000000</v>
      </c>
      <c r="I2719" s="34">
        <v>0</v>
      </c>
      <c r="J2719" s="35">
        <f>VLOOKUP(C2719,[1]Hoja1!$C$4:$E$2840,3,0)</f>
        <v>45237.393425925926</v>
      </c>
      <c r="K2719" s="36" t="s">
        <v>54</v>
      </c>
      <c r="L2719" s="16" t="e">
        <f>VLOOKUP(C2719,ACTAS!$D:$L,9,FALSE)</f>
        <v>#N/A</v>
      </c>
    </row>
    <row r="2720" spans="1:12" s="37" customFormat="1" hidden="1">
      <c r="A2720" s="32">
        <v>1099</v>
      </c>
      <c r="B2720" s="33" t="s">
        <v>2135</v>
      </c>
      <c r="C2720" s="33">
        <v>1013587360</v>
      </c>
      <c r="D2720" s="33" t="s">
        <v>2136</v>
      </c>
      <c r="E2720" s="33" t="s">
        <v>43</v>
      </c>
      <c r="F2720" s="33" t="s">
        <v>59</v>
      </c>
      <c r="G2720" s="33" t="s">
        <v>44</v>
      </c>
      <c r="H2720" s="34">
        <v>40000000</v>
      </c>
      <c r="I2720" s="34">
        <v>40000000</v>
      </c>
      <c r="J2720" s="35">
        <f>VLOOKUP(C2720,[1]Hoja1!$C$4:$E$2840,3,0)</f>
        <v>45244.380532407406</v>
      </c>
      <c r="K2720" s="36" t="s">
        <v>54</v>
      </c>
      <c r="L2720" s="16" t="e">
        <f>VLOOKUP(C2720,ACTAS!$D:$L,9,FALSE)</f>
        <v>#N/A</v>
      </c>
    </row>
    <row r="2721" spans="1:12" s="37" customFormat="1" hidden="1">
      <c r="A2721" s="32">
        <v>1100</v>
      </c>
      <c r="B2721" s="33" t="s">
        <v>2137</v>
      </c>
      <c r="C2721" s="33">
        <v>1061716663</v>
      </c>
      <c r="D2721" s="33" t="s">
        <v>2138</v>
      </c>
      <c r="E2721" s="33" t="s">
        <v>43</v>
      </c>
      <c r="F2721" s="33" t="s">
        <v>38</v>
      </c>
      <c r="G2721" s="33" t="s">
        <v>44</v>
      </c>
      <c r="H2721" s="34">
        <v>26500000</v>
      </c>
      <c r="I2721" s="34">
        <v>0</v>
      </c>
      <c r="J2721" s="35">
        <f>VLOOKUP(C2721,[1]Hoja1!$C$4:$E$2840,3,0)</f>
        <v>45244.38076388889</v>
      </c>
      <c r="K2721" s="36" t="s">
        <v>54</v>
      </c>
      <c r="L2721" s="16" t="e">
        <f>VLOOKUP(C2721,ACTAS!$D:$L,9,FALSE)</f>
        <v>#N/A</v>
      </c>
    </row>
    <row r="2722" spans="1:12" s="37" customFormat="1" ht="24" hidden="1">
      <c r="A2722" s="32">
        <v>1101</v>
      </c>
      <c r="B2722" s="33" t="s">
        <v>2139</v>
      </c>
      <c r="C2722" s="33">
        <v>79457546</v>
      </c>
      <c r="D2722" s="33" t="s">
        <v>1840</v>
      </c>
      <c r="E2722" s="33" t="s">
        <v>43</v>
      </c>
      <c r="F2722" s="33" t="s">
        <v>52</v>
      </c>
      <c r="G2722" s="33" t="s">
        <v>44</v>
      </c>
      <c r="H2722" s="34">
        <v>139000000</v>
      </c>
      <c r="I2722" s="34">
        <v>0</v>
      </c>
      <c r="J2722" s="35">
        <f>VLOOKUP(C2722,[1]Hoja1!$C$4:$E$2840,3,0)</f>
        <v>45237.397592592592</v>
      </c>
      <c r="K2722" s="36" t="s">
        <v>45</v>
      </c>
      <c r="L2722" s="16" t="e">
        <f>VLOOKUP(C2722,ACTAS!$D:$L,9,FALSE)</f>
        <v>#N/A</v>
      </c>
    </row>
    <row r="2723" spans="1:12" s="37" customFormat="1" hidden="1">
      <c r="A2723" s="32">
        <v>1102</v>
      </c>
      <c r="B2723" s="33" t="s">
        <v>2140</v>
      </c>
      <c r="C2723" s="33">
        <v>1121821793</v>
      </c>
      <c r="D2723" s="33" t="s">
        <v>2141</v>
      </c>
      <c r="E2723" s="33" t="s">
        <v>43</v>
      </c>
      <c r="F2723" s="33" t="s">
        <v>48</v>
      </c>
      <c r="G2723" s="33" t="s">
        <v>44</v>
      </c>
      <c r="H2723" s="34">
        <v>92000000</v>
      </c>
      <c r="I2723" s="34">
        <v>0</v>
      </c>
      <c r="J2723" s="35">
        <f>VLOOKUP(C2723,[1]Hoja1!$C$4:$E$2840,3,0)</f>
        <v>45244.381168981483</v>
      </c>
      <c r="K2723" s="36" t="s">
        <v>54</v>
      </c>
      <c r="L2723" s="16">
        <f>VLOOKUP(C2723,ACTAS!$D:$L,9,FALSE)</f>
        <v>16</v>
      </c>
    </row>
    <row r="2724" spans="1:12" s="37" customFormat="1" hidden="1">
      <c r="A2724" s="32">
        <v>1103</v>
      </c>
      <c r="B2724" s="33" t="s">
        <v>2142</v>
      </c>
      <c r="C2724" s="33">
        <v>71532408</v>
      </c>
      <c r="D2724" s="33" t="s">
        <v>1615</v>
      </c>
      <c r="E2724" s="33" t="s">
        <v>43</v>
      </c>
      <c r="F2724" s="33" t="s">
        <v>59</v>
      </c>
      <c r="G2724" s="33" t="s">
        <v>44</v>
      </c>
      <c r="H2724" s="34">
        <v>117000000</v>
      </c>
      <c r="I2724" s="34">
        <v>117000000</v>
      </c>
      <c r="J2724" s="35">
        <f>VLOOKUP(C2724,[1]Hoja1!$C$4:$E$2840,3,0)</f>
        <v>45078.384733796294</v>
      </c>
      <c r="K2724" s="36" t="s">
        <v>54</v>
      </c>
      <c r="L2724" s="16">
        <f>VLOOKUP(C2724,ACTAS!$D:$L,9,FALSE)</f>
        <v>9</v>
      </c>
    </row>
    <row r="2725" spans="1:12" s="37" customFormat="1" hidden="1">
      <c r="A2725" s="32">
        <v>1104</v>
      </c>
      <c r="B2725" s="33" t="s">
        <v>2143</v>
      </c>
      <c r="C2725" s="33">
        <v>14254503</v>
      </c>
      <c r="D2725" s="33" t="s">
        <v>1352</v>
      </c>
      <c r="E2725" s="33" t="s">
        <v>43</v>
      </c>
      <c r="F2725" s="33" t="s">
        <v>38</v>
      </c>
      <c r="G2725" s="33" t="s">
        <v>44</v>
      </c>
      <c r="H2725" s="34">
        <v>50000000</v>
      </c>
      <c r="I2725" s="34">
        <v>0</v>
      </c>
      <c r="J2725" s="35">
        <f>VLOOKUP(C2725,[1]Hoja1!$C$4:$E$2840,3,0)</f>
        <v>45222.408587962964</v>
      </c>
      <c r="K2725" s="36" t="s">
        <v>54</v>
      </c>
      <c r="L2725" s="16" t="str">
        <f>VLOOKUP(C2725,ACTAS!$D:$L,9,FALSE)</f>
        <v>ACTA 2 MARZO 2024</v>
      </c>
    </row>
    <row r="2726" spans="1:12" s="37" customFormat="1" hidden="1">
      <c r="A2726" s="32">
        <v>1105</v>
      </c>
      <c r="B2726" s="33" t="s">
        <v>2144</v>
      </c>
      <c r="C2726" s="33">
        <v>5420681</v>
      </c>
      <c r="D2726" s="33" t="s">
        <v>1681</v>
      </c>
      <c r="E2726" s="33" t="s">
        <v>43</v>
      </c>
      <c r="F2726" s="33" t="s">
        <v>38</v>
      </c>
      <c r="G2726" s="33" t="s">
        <v>44</v>
      </c>
      <c r="H2726" s="34">
        <v>100000000</v>
      </c>
      <c r="I2726" s="34">
        <v>100000000</v>
      </c>
      <c r="J2726" s="35">
        <f>VLOOKUP(C2726,[1]Hoja1!$C$4:$E$2840,3,0)</f>
        <v>45237.391458333332</v>
      </c>
      <c r="K2726" s="36" t="s">
        <v>45</v>
      </c>
      <c r="L2726" s="16" t="e">
        <f>VLOOKUP(C2726,ACTAS!$D:$L,9,FALSE)</f>
        <v>#N/A</v>
      </c>
    </row>
    <row r="2727" spans="1:12" s="37" customFormat="1" hidden="1">
      <c r="A2727" s="32">
        <v>1106</v>
      </c>
      <c r="B2727" s="33" t="s">
        <v>2145</v>
      </c>
      <c r="C2727" s="33">
        <v>86087859</v>
      </c>
      <c r="D2727" s="33" t="s">
        <v>2114</v>
      </c>
      <c r="E2727" s="33" t="s">
        <v>43</v>
      </c>
      <c r="F2727" s="33" t="s">
        <v>59</v>
      </c>
      <c r="G2727" s="33" t="s">
        <v>44</v>
      </c>
      <c r="H2727" s="34">
        <v>100000000</v>
      </c>
      <c r="I2727" s="34">
        <v>0</v>
      </c>
      <c r="J2727" s="35">
        <f>VLOOKUP(C2727,[1]Hoja1!$C$4:$E$2840,3,0)</f>
        <v>45237.499143518522</v>
      </c>
      <c r="K2727" s="36" t="s">
        <v>54</v>
      </c>
      <c r="L2727" s="16" t="e">
        <f>VLOOKUP(C2727,ACTAS!$D:$L,9,FALSE)</f>
        <v>#N/A</v>
      </c>
    </row>
    <row r="2728" spans="1:12" s="37" customFormat="1" hidden="1">
      <c r="A2728" s="32">
        <v>1107</v>
      </c>
      <c r="B2728" s="33" t="s">
        <v>2146</v>
      </c>
      <c r="C2728" s="33">
        <v>1053788537</v>
      </c>
      <c r="D2728" s="33" t="s">
        <v>2147</v>
      </c>
      <c r="E2728" s="33" t="s">
        <v>43</v>
      </c>
      <c r="F2728" s="33" t="s">
        <v>52</v>
      </c>
      <c r="G2728" s="33" t="s">
        <v>44</v>
      </c>
      <c r="H2728" s="34">
        <v>70000000</v>
      </c>
      <c r="I2728" s="34">
        <v>19000000</v>
      </c>
      <c r="J2728" s="35">
        <f>VLOOKUP(C2728,[1]Hoja1!$C$4:$E$2840,3,0)</f>
        <v>45244.382638888892</v>
      </c>
      <c r="K2728" s="36" t="s">
        <v>54</v>
      </c>
      <c r="L2728" s="16" t="e">
        <f>VLOOKUP(C2728,ACTAS!$D:$L,9,FALSE)</f>
        <v>#N/A</v>
      </c>
    </row>
    <row r="2729" spans="1:12" s="37" customFormat="1" hidden="1">
      <c r="A2729" s="32">
        <v>1108</v>
      </c>
      <c r="B2729" s="33" t="s">
        <v>2148</v>
      </c>
      <c r="C2729" s="33">
        <v>10771325</v>
      </c>
      <c r="D2729" s="33" t="s">
        <v>1820</v>
      </c>
      <c r="E2729" s="33" t="s">
        <v>43</v>
      </c>
      <c r="F2729" s="33" t="s">
        <v>38</v>
      </c>
      <c r="G2729" s="33" t="s">
        <v>44</v>
      </c>
      <c r="H2729" s="34">
        <v>85000000</v>
      </c>
      <c r="I2729" s="34">
        <v>18000000</v>
      </c>
      <c r="J2729" s="35">
        <f>VLOOKUP(C2729,[1]Hoja1!$C$4:$E$2840,3,0)</f>
        <v>45237.396585648145</v>
      </c>
      <c r="K2729" s="36" t="s">
        <v>54</v>
      </c>
      <c r="L2729" s="16" t="str">
        <f>VLOOKUP(C2729,ACTAS!$D:$L,9,FALSE)</f>
        <v>ACTA 1 FEBRERO 2024</v>
      </c>
    </row>
    <row r="2730" spans="1:12" s="37" customFormat="1" hidden="1">
      <c r="A2730" s="32">
        <v>1109</v>
      </c>
      <c r="B2730" s="33" t="s">
        <v>2149</v>
      </c>
      <c r="C2730" s="33">
        <v>79448419</v>
      </c>
      <c r="D2730" s="33" t="s">
        <v>1661</v>
      </c>
      <c r="E2730" s="33" t="s">
        <v>43</v>
      </c>
      <c r="F2730" s="33" t="s">
        <v>59</v>
      </c>
      <c r="G2730" s="33" t="s">
        <v>44</v>
      </c>
      <c r="H2730" s="34">
        <v>37000000</v>
      </c>
      <c r="I2730" s="34">
        <v>37000000</v>
      </c>
      <c r="J2730" s="35">
        <f>VLOOKUP(C2730,[1]Hoja1!$C$4:$E$2840,3,0)</f>
        <v>45222.389652777776</v>
      </c>
      <c r="K2730" s="36" t="s">
        <v>45</v>
      </c>
      <c r="L2730" s="16">
        <f>VLOOKUP(C2730,ACTAS!$D:$L,9,FALSE)</f>
        <v>12</v>
      </c>
    </row>
    <row r="2731" spans="1:12" s="37" customFormat="1" ht="24" hidden="1">
      <c r="A2731" s="32">
        <v>1110</v>
      </c>
      <c r="B2731" s="33" t="s">
        <v>2150</v>
      </c>
      <c r="C2731" s="33">
        <v>80215388</v>
      </c>
      <c r="D2731" s="33" t="s">
        <v>1757</v>
      </c>
      <c r="E2731" s="33" t="s">
        <v>43</v>
      </c>
      <c r="F2731" s="33" t="s">
        <v>38</v>
      </c>
      <c r="G2731" s="33" t="s">
        <v>39</v>
      </c>
      <c r="H2731" s="34">
        <v>58000000</v>
      </c>
      <c r="I2731" s="34">
        <v>46000000</v>
      </c>
      <c r="J2731" s="35">
        <f>VLOOKUP(C2731,[1]Hoja1!$C$4:$E$2840,3,0)</f>
        <v>45237.393703703703</v>
      </c>
      <c r="K2731" s="36" t="s">
        <v>40</v>
      </c>
      <c r="L2731" s="16" t="e">
        <f>VLOOKUP(C2731,ACTAS!$D:$L,9,FALSE)</f>
        <v>#N/A</v>
      </c>
    </row>
    <row r="2732" spans="1:12" s="37" customFormat="1" hidden="1">
      <c r="A2732" s="32">
        <v>1111</v>
      </c>
      <c r="B2732" s="33" t="s">
        <v>2151</v>
      </c>
      <c r="C2732" s="33">
        <v>91184495</v>
      </c>
      <c r="D2732" s="33" t="s">
        <v>950</v>
      </c>
      <c r="E2732" s="33" t="s">
        <v>43</v>
      </c>
      <c r="F2732" s="33" t="s">
        <v>130</v>
      </c>
      <c r="G2732" s="33" t="s">
        <v>44</v>
      </c>
      <c r="H2732" s="34">
        <v>21000000</v>
      </c>
      <c r="I2732" s="34">
        <v>0</v>
      </c>
      <c r="J2732" s="35">
        <f>VLOOKUP(C2732,[1]Hoja1!$C$4:$E$2840,3,0)</f>
        <v>45078.382870370369</v>
      </c>
      <c r="K2732" s="36" t="s">
        <v>54</v>
      </c>
      <c r="L2732" s="16" t="e">
        <f>VLOOKUP(C2732,ACTAS!$D:$L,9,FALSE)</f>
        <v>#N/A</v>
      </c>
    </row>
    <row r="2733" spans="1:12" s="37" customFormat="1" ht="24" hidden="1">
      <c r="A2733" s="32">
        <v>1112</v>
      </c>
      <c r="B2733" s="33" t="s">
        <v>2152</v>
      </c>
      <c r="C2733" s="33">
        <v>93384046</v>
      </c>
      <c r="D2733" s="33" t="s">
        <v>2153</v>
      </c>
      <c r="E2733" s="33" t="s">
        <v>43</v>
      </c>
      <c r="F2733" s="33" t="s">
        <v>59</v>
      </c>
      <c r="G2733" s="33" t="s">
        <v>49</v>
      </c>
      <c r="H2733" s="34">
        <v>100000000</v>
      </c>
      <c r="I2733" s="34">
        <v>0</v>
      </c>
      <c r="J2733" s="35">
        <f>VLOOKUP(C2733,[1]Hoja1!$C$4:$E$2840,3,0)</f>
        <v>45244.38349537037</v>
      </c>
      <c r="K2733" s="36" t="s">
        <v>54</v>
      </c>
      <c r="L2733" s="16" t="e">
        <f>VLOOKUP(C2733,ACTAS!$D:$L,9,FALSE)</f>
        <v>#N/A</v>
      </c>
    </row>
    <row r="2734" spans="1:12" s="37" customFormat="1" hidden="1">
      <c r="A2734" s="32">
        <v>1113</v>
      </c>
      <c r="B2734" s="33" t="s">
        <v>2154</v>
      </c>
      <c r="C2734" s="33">
        <v>1061765051</v>
      </c>
      <c r="D2734" s="33" t="s">
        <v>1874</v>
      </c>
      <c r="E2734" s="33" t="s">
        <v>43</v>
      </c>
      <c r="F2734" s="33" t="s">
        <v>38</v>
      </c>
      <c r="G2734" s="33" t="s">
        <v>44</v>
      </c>
      <c r="H2734" s="34">
        <v>11000000</v>
      </c>
      <c r="I2734" s="34">
        <v>11000000</v>
      </c>
      <c r="J2734" s="35">
        <f>VLOOKUP(C2734,[1]Hoja1!$C$4:$E$2840,3,0)</f>
        <v>45237.399456018517</v>
      </c>
      <c r="K2734" s="36" t="s">
        <v>54</v>
      </c>
      <c r="L2734" s="16" t="e">
        <f>VLOOKUP(C2734,ACTAS!$D:$L,9,FALSE)</f>
        <v>#N/A</v>
      </c>
    </row>
    <row r="2735" spans="1:12" s="37" customFormat="1" hidden="1">
      <c r="A2735" s="32">
        <v>1114</v>
      </c>
      <c r="B2735" s="33" t="s">
        <v>2155</v>
      </c>
      <c r="C2735" s="33">
        <v>1012380778</v>
      </c>
      <c r="D2735" s="33" t="s">
        <v>1712</v>
      </c>
      <c r="E2735" s="33" t="s">
        <v>43</v>
      </c>
      <c r="F2735" s="33" t="s">
        <v>59</v>
      </c>
      <c r="G2735" s="33" t="s">
        <v>44</v>
      </c>
      <c r="H2735" s="34">
        <v>50000000</v>
      </c>
      <c r="I2735" s="34">
        <v>0</v>
      </c>
      <c r="J2735" s="35">
        <f>VLOOKUP(C2735,[1]Hoja1!$C$4:$E$2840,3,0)</f>
        <v>45237.392500000002</v>
      </c>
      <c r="K2735" s="36" t="s">
        <v>54</v>
      </c>
      <c r="L2735" s="16" t="e">
        <f>VLOOKUP(C2735,ACTAS!$D:$L,9,FALSE)</f>
        <v>#N/A</v>
      </c>
    </row>
    <row r="2736" spans="1:12" s="37" customFormat="1" hidden="1">
      <c r="A2736" s="32">
        <v>1115</v>
      </c>
      <c r="B2736" s="33" t="s">
        <v>2156</v>
      </c>
      <c r="C2736" s="33">
        <v>1023881623</v>
      </c>
      <c r="D2736" s="33" t="s">
        <v>103</v>
      </c>
      <c r="E2736" s="33" t="s">
        <v>43</v>
      </c>
      <c r="F2736" s="33" t="s">
        <v>38</v>
      </c>
      <c r="G2736" s="33" t="s">
        <v>44</v>
      </c>
      <c r="H2736" s="34">
        <v>12000000</v>
      </c>
      <c r="I2736" s="34">
        <v>0</v>
      </c>
      <c r="J2736" s="35">
        <f>VLOOKUP(C2736,[1]Hoja1!$C$4:$E$2840,3,0)</f>
        <v>44986.455254629633</v>
      </c>
      <c r="K2736" s="36" t="s">
        <v>54</v>
      </c>
      <c r="L2736" s="16" t="e">
        <f>VLOOKUP(C2736,ACTAS!$D:$L,9,FALSE)</f>
        <v>#N/A</v>
      </c>
    </row>
    <row r="2737" spans="1:12" s="37" customFormat="1" hidden="1">
      <c r="A2737" s="32">
        <v>1116</v>
      </c>
      <c r="B2737" s="33" t="s">
        <v>2157</v>
      </c>
      <c r="C2737" s="33">
        <v>79329602</v>
      </c>
      <c r="D2737" s="33" t="s">
        <v>241</v>
      </c>
      <c r="E2737" s="33" t="s">
        <v>43</v>
      </c>
      <c r="F2737" s="33" t="s">
        <v>62</v>
      </c>
      <c r="G2737" s="33" t="s">
        <v>44</v>
      </c>
      <c r="H2737" s="34">
        <v>80000000</v>
      </c>
      <c r="I2737" s="34">
        <v>0</v>
      </c>
      <c r="J2737" s="35">
        <f>VLOOKUP(C2737,[1]Hoja1!$C$4:$E$2840,3,0)</f>
        <v>44986.709803240738</v>
      </c>
      <c r="K2737" s="36" t="s">
        <v>45</v>
      </c>
      <c r="L2737" s="16" t="e">
        <f>VLOOKUP(C2737,ACTAS!$D:$L,9,FALSE)</f>
        <v>#N/A</v>
      </c>
    </row>
    <row r="2738" spans="1:12" s="37" customFormat="1" hidden="1">
      <c r="A2738" s="32">
        <v>1117</v>
      </c>
      <c r="B2738" s="33" t="s">
        <v>2158</v>
      </c>
      <c r="C2738" s="33">
        <v>1088261704</v>
      </c>
      <c r="D2738" s="33" t="s">
        <v>928</v>
      </c>
      <c r="E2738" s="33" t="s">
        <v>43</v>
      </c>
      <c r="F2738" s="33" t="s">
        <v>38</v>
      </c>
      <c r="G2738" s="33" t="s">
        <v>44</v>
      </c>
      <c r="H2738" s="34">
        <v>49000000</v>
      </c>
      <c r="I2738" s="34">
        <v>0</v>
      </c>
      <c r="J2738" s="35">
        <f>VLOOKUP(C2738,[1]Hoja1!$C$4:$E$2840,3,0)</f>
        <v>45078.379895833335</v>
      </c>
      <c r="K2738" s="36" t="s">
        <v>54</v>
      </c>
      <c r="L2738" s="16" t="e">
        <f>VLOOKUP(C2738,ACTAS!$D:$L,9,FALSE)</f>
        <v>#N/A</v>
      </c>
    </row>
    <row r="2739" spans="1:12" s="37" customFormat="1" ht="24" hidden="1">
      <c r="A2739" s="32">
        <v>1118</v>
      </c>
      <c r="B2739" s="33" t="s">
        <v>2159</v>
      </c>
      <c r="C2739" s="33">
        <v>1071940072</v>
      </c>
      <c r="D2739" s="33" t="s">
        <v>2160</v>
      </c>
      <c r="E2739" s="33" t="s">
        <v>43</v>
      </c>
      <c r="F2739" s="33" t="s">
        <v>38</v>
      </c>
      <c r="G2739" s="33" t="s">
        <v>39</v>
      </c>
      <c r="H2739" s="34">
        <v>67000000</v>
      </c>
      <c r="I2739" s="34">
        <v>0</v>
      </c>
      <c r="J2739" s="35">
        <f>VLOOKUP(C2739,[1]Hoja1!$C$4:$E$2840,3,0)</f>
        <v>45244.384525462963</v>
      </c>
      <c r="K2739" s="36" t="s">
        <v>40</v>
      </c>
      <c r="L2739" s="16" t="e">
        <f>VLOOKUP(C2739,ACTAS!$D:$L,9,FALSE)</f>
        <v>#N/A</v>
      </c>
    </row>
    <row r="2740" spans="1:12" s="37" customFormat="1" hidden="1">
      <c r="A2740" s="32">
        <v>1119</v>
      </c>
      <c r="B2740" s="33" t="s">
        <v>2161</v>
      </c>
      <c r="C2740" s="33">
        <v>79450459</v>
      </c>
      <c r="D2740" s="33" t="s">
        <v>2162</v>
      </c>
      <c r="E2740" s="33" t="s">
        <v>43</v>
      </c>
      <c r="F2740" s="33" t="s">
        <v>59</v>
      </c>
      <c r="G2740" s="33" t="s">
        <v>44</v>
      </c>
      <c r="H2740" s="34">
        <v>107000000</v>
      </c>
      <c r="I2740" s="34">
        <v>107000000</v>
      </c>
      <c r="J2740" s="35">
        <f>VLOOKUP(C2740,[1]Hoja1!$C$4:$E$2840,3,0)</f>
        <v>45244.384826388887</v>
      </c>
      <c r="K2740" s="36" t="s">
        <v>45</v>
      </c>
      <c r="L2740" s="16" t="e">
        <f>VLOOKUP(C2740,ACTAS!$D:$L,9,FALSE)</f>
        <v>#N/A</v>
      </c>
    </row>
    <row r="2741" spans="1:12" s="37" customFormat="1" hidden="1">
      <c r="A2741" s="32">
        <v>1120</v>
      </c>
      <c r="B2741" s="33" t="s">
        <v>2163</v>
      </c>
      <c r="C2741" s="33">
        <v>1057185122</v>
      </c>
      <c r="D2741" s="33" t="s">
        <v>2164</v>
      </c>
      <c r="E2741" s="33" t="s">
        <v>43</v>
      </c>
      <c r="F2741" s="33" t="s">
        <v>59</v>
      </c>
      <c r="G2741" s="33" t="s">
        <v>44</v>
      </c>
      <c r="H2741" s="34">
        <v>11000000</v>
      </c>
      <c r="I2741" s="34">
        <v>0</v>
      </c>
      <c r="J2741" s="35">
        <f>VLOOKUP(C2741,[1]Hoja1!$C$4:$E$2840,3,0)</f>
        <v>45244.384837962964</v>
      </c>
      <c r="K2741" s="36" t="s">
        <v>54</v>
      </c>
      <c r="L2741" s="16" t="e">
        <f>VLOOKUP(C2741,ACTAS!$D:$L,9,FALSE)</f>
        <v>#N/A</v>
      </c>
    </row>
    <row r="2742" spans="1:12" s="37" customFormat="1" hidden="1">
      <c r="A2742" s="32">
        <v>1121</v>
      </c>
      <c r="B2742" s="33" t="s">
        <v>2165</v>
      </c>
      <c r="C2742" s="33">
        <v>1090376194</v>
      </c>
      <c r="D2742" s="33" t="s">
        <v>351</v>
      </c>
      <c r="E2742" s="33" t="s">
        <v>43</v>
      </c>
      <c r="F2742" s="33" t="s">
        <v>59</v>
      </c>
      <c r="G2742" s="33" t="s">
        <v>44</v>
      </c>
      <c r="H2742" s="34">
        <v>90000000</v>
      </c>
      <c r="I2742" s="34">
        <v>90000000</v>
      </c>
      <c r="J2742" s="35">
        <f>VLOOKUP(C2742,[1]Hoja1!$C$4:$E$2840,3,0)</f>
        <v>44987.452430555553</v>
      </c>
      <c r="K2742" s="36" t="s">
        <v>54</v>
      </c>
      <c r="L2742" s="16" t="e">
        <f>VLOOKUP(C2742,ACTAS!$D:$L,9,FALSE)</f>
        <v>#N/A</v>
      </c>
    </row>
    <row r="2743" spans="1:12" s="37" customFormat="1" hidden="1">
      <c r="A2743" s="32">
        <v>1122</v>
      </c>
      <c r="B2743" s="33" t="s">
        <v>2166</v>
      </c>
      <c r="C2743" s="33">
        <v>79414444</v>
      </c>
      <c r="D2743" s="33" t="s">
        <v>2167</v>
      </c>
      <c r="E2743" s="33" t="s">
        <v>43</v>
      </c>
      <c r="F2743" s="33" t="s">
        <v>52</v>
      </c>
      <c r="G2743" s="33" t="s">
        <v>44</v>
      </c>
      <c r="H2743" s="34">
        <v>150000000</v>
      </c>
      <c r="I2743" s="34">
        <v>150000000</v>
      </c>
      <c r="J2743" s="35">
        <f>VLOOKUP(C2743,[1]Hoja1!$C$4:$E$2840,3,0)</f>
        <v>45244.385150462964</v>
      </c>
      <c r="K2743" s="36" t="s">
        <v>45</v>
      </c>
      <c r="L2743" s="16" t="e">
        <f>VLOOKUP(C2743,ACTAS!$D:$L,9,FALSE)</f>
        <v>#N/A</v>
      </c>
    </row>
    <row r="2744" spans="1:12" s="37" customFormat="1" hidden="1">
      <c r="A2744" s="32">
        <v>1123</v>
      </c>
      <c r="B2744" s="33" t="s">
        <v>2168</v>
      </c>
      <c r="C2744" s="33">
        <v>1103364319</v>
      </c>
      <c r="D2744" s="33" t="s">
        <v>2169</v>
      </c>
      <c r="E2744" s="33" t="s">
        <v>43</v>
      </c>
      <c r="F2744" s="33" t="s">
        <v>59</v>
      </c>
      <c r="G2744" s="33" t="s">
        <v>44</v>
      </c>
      <c r="H2744" s="34">
        <v>65000000</v>
      </c>
      <c r="I2744" s="34">
        <v>0</v>
      </c>
      <c r="J2744" s="35">
        <f>VLOOKUP(C2744,[1]Hoja1!$C$4:$E$2840,3,0)</f>
        <v>45244.385370370372</v>
      </c>
      <c r="K2744" s="36" t="s">
        <v>54</v>
      </c>
      <c r="L2744" s="16" t="e">
        <f>VLOOKUP(C2744,ACTAS!$D:$L,9,FALSE)</f>
        <v>#N/A</v>
      </c>
    </row>
    <row r="2745" spans="1:12" s="37" customFormat="1" hidden="1">
      <c r="A2745" s="32">
        <v>1124</v>
      </c>
      <c r="B2745" s="33" t="s">
        <v>2170</v>
      </c>
      <c r="C2745" s="33">
        <v>79289457</v>
      </c>
      <c r="D2745" s="33" t="s">
        <v>2171</v>
      </c>
      <c r="E2745" s="33" t="s">
        <v>43</v>
      </c>
      <c r="F2745" s="33" t="s">
        <v>38</v>
      </c>
      <c r="G2745" s="33" t="s">
        <v>44</v>
      </c>
      <c r="H2745" s="34">
        <v>50000000</v>
      </c>
      <c r="I2745" s="34">
        <v>0</v>
      </c>
      <c r="J2745" s="35">
        <f>VLOOKUP(C2745,[1]Hoja1!$C$4:$E$2840,3,0)</f>
        <v>45244.385717592595</v>
      </c>
      <c r="K2745" s="36" t="s">
        <v>45</v>
      </c>
      <c r="L2745" s="16" t="e">
        <f>VLOOKUP(C2745,ACTAS!$D:$L,9,FALSE)</f>
        <v>#N/A</v>
      </c>
    </row>
    <row r="2746" spans="1:12" s="37" customFormat="1" hidden="1">
      <c r="A2746" s="32">
        <v>1125</v>
      </c>
      <c r="B2746" s="33" t="s">
        <v>2172</v>
      </c>
      <c r="C2746" s="33">
        <v>1020716615</v>
      </c>
      <c r="D2746" s="33" t="s">
        <v>2128</v>
      </c>
      <c r="E2746" s="33" t="s">
        <v>43</v>
      </c>
      <c r="F2746" s="33" t="s">
        <v>59</v>
      </c>
      <c r="G2746" s="33" t="s">
        <v>44</v>
      </c>
      <c r="H2746" s="34">
        <v>11000000</v>
      </c>
      <c r="I2746" s="34">
        <v>0</v>
      </c>
      <c r="J2746" s="35">
        <f>VLOOKUP(C2746,[1]Hoja1!$C$4:$E$2840,3,0)</f>
        <v>45237.930069444446</v>
      </c>
      <c r="K2746" s="36" t="s">
        <v>54</v>
      </c>
      <c r="L2746" s="16" t="e">
        <f>VLOOKUP(C2746,ACTAS!$D:$L,9,FALSE)</f>
        <v>#N/A</v>
      </c>
    </row>
    <row r="2747" spans="1:12" s="37" customFormat="1" ht="24" hidden="1">
      <c r="A2747" s="32">
        <v>1126</v>
      </c>
      <c r="B2747" s="33" t="s">
        <v>2173</v>
      </c>
      <c r="C2747" s="33">
        <v>94533509</v>
      </c>
      <c r="D2747" s="33" t="s">
        <v>2174</v>
      </c>
      <c r="E2747" s="33" t="s">
        <v>43</v>
      </c>
      <c r="F2747" s="33" t="s">
        <v>59</v>
      </c>
      <c r="G2747" s="33" t="s">
        <v>49</v>
      </c>
      <c r="H2747" s="34">
        <v>70000000</v>
      </c>
      <c r="I2747" s="34">
        <v>0</v>
      </c>
      <c r="J2747" s="35">
        <f>VLOOKUP(C2747,[1]Hoja1!$C$4:$E$2840,3,0)</f>
        <v>45244.386053240742</v>
      </c>
      <c r="K2747" s="36" t="s">
        <v>54</v>
      </c>
      <c r="L2747" s="16" t="e">
        <f>VLOOKUP(C2747,ACTAS!$D:$L,9,FALSE)</f>
        <v>#N/A</v>
      </c>
    </row>
    <row r="2748" spans="1:12" s="37" customFormat="1" hidden="1">
      <c r="A2748" s="32">
        <v>1127</v>
      </c>
      <c r="B2748" s="33" t="s">
        <v>2175</v>
      </c>
      <c r="C2748" s="33">
        <v>1143114711</v>
      </c>
      <c r="D2748" s="33" t="s">
        <v>2176</v>
      </c>
      <c r="E2748" s="33" t="s">
        <v>43</v>
      </c>
      <c r="F2748" s="33" t="s">
        <v>130</v>
      </c>
      <c r="G2748" s="33" t="s">
        <v>44</v>
      </c>
      <c r="H2748" s="34">
        <v>20000000</v>
      </c>
      <c r="I2748" s="34">
        <v>0</v>
      </c>
      <c r="J2748" s="35">
        <f>VLOOKUP(C2748,[1]Hoja1!$C$4:$E$2840,3,0)</f>
        <v>45244.386064814818</v>
      </c>
      <c r="K2748" s="36" t="s">
        <v>54</v>
      </c>
      <c r="L2748" s="16" t="e">
        <f>VLOOKUP(C2748,ACTAS!$D:$L,9,FALSE)</f>
        <v>#N/A</v>
      </c>
    </row>
    <row r="2749" spans="1:12" s="37" customFormat="1" hidden="1">
      <c r="A2749" s="32">
        <v>1128</v>
      </c>
      <c r="B2749" s="33" t="s">
        <v>2177</v>
      </c>
      <c r="C2749" s="33">
        <v>5410652</v>
      </c>
      <c r="D2749" s="33" t="s">
        <v>2178</v>
      </c>
      <c r="E2749" s="33" t="s">
        <v>43</v>
      </c>
      <c r="F2749" s="33" t="s">
        <v>59</v>
      </c>
      <c r="G2749" s="33" t="s">
        <v>44</v>
      </c>
      <c r="H2749" s="34">
        <v>48000000</v>
      </c>
      <c r="I2749" s="34">
        <v>0</v>
      </c>
      <c r="J2749" s="35">
        <f>VLOOKUP(C2749,[1]Hoja1!$C$4:$E$2840,3,0)</f>
        <v>45244.386087962965</v>
      </c>
      <c r="K2749" s="36" t="s">
        <v>84</v>
      </c>
      <c r="L2749" s="16" t="e">
        <f>VLOOKUP(C2749,ACTAS!$D:$L,9,FALSE)</f>
        <v>#N/A</v>
      </c>
    </row>
    <row r="2750" spans="1:12" s="37" customFormat="1" hidden="1">
      <c r="A2750" s="32">
        <v>1129</v>
      </c>
      <c r="B2750" s="33" t="s">
        <v>2179</v>
      </c>
      <c r="C2750" s="33">
        <v>13275248</v>
      </c>
      <c r="D2750" s="33" t="s">
        <v>2180</v>
      </c>
      <c r="E2750" s="33" t="s">
        <v>43</v>
      </c>
      <c r="F2750" s="33" t="s">
        <v>59</v>
      </c>
      <c r="G2750" s="33" t="s">
        <v>44</v>
      </c>
      <c r="H2750" s="34">
        <v>150000000</v>
      </c>
      <c r="I2750" s="34">
        <v>0</v>
      </c>
      <c r="J2750" s="35">
        <f>VLOOKUP(C2750,[1]Hoja1!$C$4:$E$2840,3,0)</f>
        <v>45078.382939814815</v>
      </c>
      <c r="K2750" s="36" t="s">
        <v>54</v>
      </c>
      <c r="L2750" s="16">
        <f>VLOOKUP(C2750,ACTAS!$D:$L,9,FALSE)</f>
        <v>11</v>
      </c>
    </row>
    <row r="2751" spans="1:12" s="37" customFormat="1" hidden="1">
      <c r="A2751" s="32">
        <v>1130</v>
      </c>
      <c r="B2751" s="33" t="s">
        <v>2181</v>
      </c>
      <c r="C2751" s="33">
        <v>34987496</v>
      </c>
      <c r="D2751" s="33" t="s">
        <v>879</v>
      </c>
      <c r="E2751" s="33" t="s">
        <v>43</v>
      </c>
      <c r="F2751" s="33" t="s">
        <v>59</v>
      </c>
      <c r="G2751" s="33" t="s">
        <v>44</v>
      </c>
      <c r="H2751" s="34">
        <v>50000000</v>
      </c>
      <c r="I2751" s="34">
        <v>50000000</v>
      </c>
      <c r="J2751" s="35">
        <f>VLOOKUP(C2751,[1]Hoja1!$C$4:$E$2840,3,0)</f>
        <v>45078.372499999998</v>
      </c>
      <c r="K2751" s="36" t="s">
        <v>84</v>
      </c>
      <c r="L2751" s="16" t="e">
        <f>VLOOKUP(C2751,ACTAS!$D:$L,9,FALSE)</f>
        <v>#N/A</v>
      </c>
    </row>
    <row r="2752" spans="1:12" s="37" customFormat="1" hidden="1">
      <c r="A2752" s="32">
        <v>1131</v>
      </c>
      <c r="B2752" s="33" t="s">
        <v>2182</v>
      </c>
      <c r="C2752" s="33">
        <v>1086018653</v>
      </c>
      <c r="D2752" s="33" t="s">
        <v>1092</v>
      </c>
      <c r="E2752" s="33" t="s">
        <v>43</v>
      </c>
      <c r="F2752" s="33" t="s">
        <v>59</v>
      </c>
      <c r="G2752" s="33" t="s">
        <v>44</v>
      </c>
      <c r="H2752" s="34">
        <v>80000000</v>
      </c>
      <c r="I2752" s="34">
        <v>0</v>
      </c>
      <c r="J2752" s="35">
        <f>VLOOKUP(C2752,[1]Hoja1!$C$4:$E$2840,3,0)</f>
        <v>45078.413078703707</v>
      </c>
      <c r="K2752" s="36" t="s">
        <v>54</v>
      </c>
      <c r="L2752" s="16" t="e">
        <f>VLOOKUP(C2752,ACTAS!$D:$L,9,FALSE)</f>
        <v>#N/A</v>
      </c>
    </row>
    <row r="2753" spans="1:12" s="37" customFormat="1" hidden="1">
      <c r="A2753" s="32">
        <v>1132</v>
      </c>
      <c r="B2753" s="33" t="s">
        <v>2183</v>
      </c>
      <c r="C2753" s="33">
        <v>1128435708</v>
      </c>
      <c r="D2753" s="33" t="s">
        <v>2184</v>
      </c>
      <c r="E2753" s="33" t="s">
        <v>43</v>
      </c>
      <c r="F2753" s="33" t="s">
        <v>38</v>
      </c>
      <c r="G2753" s="33" t="s">
        <v>44</v>
      </c>
      <c r="H2753" s="34">
        <v>30000000</v>
      </c>
      <c r="I2753" s="34">
        <v>30000000</v>
      </c>
      <c r="J2753" s="35">
        <f>VLOOKUP(C2753,[1]Hoja1!$C$4:$E$2840,3,0)</f>
        <v>45244.386493055557</v>
      </c>
      <c r="K2753" s="36" t="s">
        <v>54</v>
      </c>
      <c r="L2753" s="16" t="e">
        <f>VLOOKUP(C2753,ACTAS!$D:$L,9,FALSE)</f>
        <v>#N/A</v>
      </c>
    </row>
    <row r="2754" spans="1:12" s="37" customFormat="1" ht="24" hidden="1">
      <c r="A2754" s="32">
        <v>1133</v>
      </c>
      <c r="B2754" s="33" t="s">
        <v>2185</v>
      </c>
      <c r="C2754" s="33">
        <v>74184384</v>
      </c>
      <c r="D2754" s="33" t="s">
        <v>776</v>
      </c>
      <c r="E2754" s="33" t="s">
        <v>43</v>
      </c>
      <c r="F2754" s="33" t="s">
        <v>38</v>
      </c>
      <c r="G2754" s="33" t="s">
        <v>49</v>
      </c>
      <c r="H2754" s="34">
        <v>150000000</v>
      </c>
      <c r="I2754" s="34">
        <v>0</v>
      </c>
      <c r="J2754" s="35">
        <f>VLOOKUP(C2754,[1]Hoja1!$C$4:$E$2840,3,0)</f>
        <v>45078.360625000001</v>
      </c>
      <c r="K2754" s="36" t="s">
        <v>54</v>
      </c>
      <c r="L2754" s="16">
        <f>VLOOKUP(C2754,ACTAS!$D:$L,9,FALSE)</f>
        <v>15</v>
      </c>
    </row>
    <row r="2755" spans="1:12" s="37" customFormat="1" hidden="1">
      <c r="A2755" s="32">
        <v>1134</v>
      </c>
      <c r="B2755" s="33" t="s">
        <v>2186</v>
      </c>
      <c r="C2755" s="33">
        <v>1059704054</v>
      </c>
      <c r="D2755" s="33" t="s">
        <v>1968</v>
      </c>
      <c r="E2755" s="33" t="s">
        <v>43</v>
      </c>
      <c r="F2755" s="33" t="s">
        <v>59</v>
      </c>
      <c r="G2755" s="33" t="s">
        <v>44</v>
      </c>
      <c r="H2755" s="34">
        <v>53000000</v>
      </c>
      <c r="I2755" s="34">
        <v>53000000</v>
      </c>
      <c r="J2755" s="35">
        <f>VLOOKUP(C2755,[1]Hoja1!$C$4:$E$2840,3,0)</f>
        <v>45237.405243055553</v>
      </c>
      <c r="K2755" s="36" t="s">
        <v>54</v>
      </c>
      <c r="L2755" s="16" t="e">
        <f>VLOOKUP(C2755,ACTAS!$D:$L,9,FALSE)</f>
        <v>#N/A</v>
      </c>
    </row>
    <row r="2756" spans="1:12" s="37" customFormat="1" hidden="1">
      <c r="A2756" s="32">
        <v>1135</v>
      </c>
      <c r="B2756" s="33" t="s">
        <v>2187</v>
      </c>
      <c r="C2756" s="33">
        <v>1085288912</v>
      </c>
      <c r="D2756" s="33" t="s">
        <v>2063</v>
      </c>
      <c r="E2756" s="33" t="s">
        <v>43</v>
      </c>
      <c r="F2756" s="33" t="s">
        <v>52</v>
      </c>
      <c r="G2756" s="33" t="s">
        <v>44</v>
      </c>
      <c r="H2756" s="34">
        <v>14000000</v>
      </c>
      <c r="I2756" s="34">
        <v>14000000</v>
      </c>
      <c r="J2756" s="35">
        <f>VLOOKUP(C2756,[1]Hoja1!$C$4:$E$2840,3,0)</f>
        <v>45237.420034722221</v>
      </c>
      <c r="K2756" s="36" t="s">
        <v>54</v>
      </c>
      <c r="L2756" s="16" t="e">
        <f>VLOOKUP(C2756,ACTAS!$D:$L,9,FALSE)</f>
        <v>#N/A</v>
      </c>
    </row>
    <row r="2757" spans="1:12" s="37" customFormat="1" hidden="1">
      <c r="A2757" s="32">
        <v>1136</v>
      </c>
      <c r="B2757" s="33" t="s">
        <v>2188</v>
      </c>
      <c r="C2757" s="33">
        <v>11321960</v>
      </c>
      <c r="D2757" s="33" t="s">
        <v>2121</v>
      </c>
      <c r="E2757" s="33" t="s">
        <v>43</v>
      </c>
      <c r="F2757" s="33" t="s">
        <v>38</v>
      </c>
      <c r="G2757" s="33" t="s">
        <v>44</v>
      </c>
      <c r="H2757" s="34">
        <v>95000000</v>
      </c>
      <c r="I2757" s="34">
        <v>95000000</v>
      </c>
      <c r="J2757" s="35">
        <f>VLOOKUP(C2757,[1]Hoja1!$C$4:$E$2840,3,0)</f>
        <v>45237.898541666669</v>
      </c>
      <c r="K2757" s="36" t="s">
        <v>45</v>
      </c>
      <c r="L2757" s="16" t="e">
        <f>VLOOKUP(C2757,ACTAS!$D:$L,9,FALSE)</f>
        <v>#N/A</v>
      </c>
    </row>
    <row r="2758" spans="1:12" s="37" customFormat="1" hidden="1">
      <c r="A2758" s="32">
        <v>1137</v>
      </c>
      <c r="B2758" s="33" t="s">
        <v>2189</v>
      </c>
      <c r="C2758" s="33">
        <v>80271572</v>
      </c>
      <c r="D2758" s="33" t="s">
        <v>1706</v>
      </c>
      <c r="E2758" s="33" t="s">
        <v>43</v>
      </c>
      <c r="F2758" s="33" t="s">
        <v>59</v>
      </c>
      <c r="G2758" s="33" t="s">
        <v>44</v>
      </c>
      <c r="H2758" s="34">
        <v>60000000</v>
      </c>
      <c r="I2758" s="34">
        <v>0</v>
      </c>
      <c r="J2758" s="35">
        <f>VLOOKUP(C2758,[1]Hoja1!$C$4:$E$2840,3,0)</f>
        <v>45237.392361111109</v>
      </c>
      <c r="K2758" s="36" t="s">
        <v>84</v>
      </c>
      <c r="L2758" s="16" t="e">
        <f>VLOOKUP(C2758,ACTAS!$D:$L,9,FALSE)</f>
        <v>#N/A</v>
      </c>
    </row>
    <row r="2759" spans="1:12" s="37" customFormat="1" hidden="1">
      <c r="A2759" s="32">
        <v>1138</v>
      </c>
      <c r="B2759" s="33" t="s">
        <v>2190</v>
      </c>
      <c r="C2759" s="33">
        <v>12973220</v>
      </c>
      <c r="D2759" s="33" t="s">
        <v>2191</v>
      </c>
      <c r="E2759" s="33" t="s">
        <v>43</v>
      </c>
      <c r="F2759" s="33" t="s">
        <v>38</v>
      </c>
      <c r="G2759" s="33" t="s">
        <v>44</v>
      </c>
      <c r="H2759" s="34">
        <v>15000000</v>
      </c>
      <c r="I2759" s="34">
        <v>0</v>
      </c>
      <c r="J2759" s="35">
        <f>VLOOKUP(C2759,[1]Hoja1!$C$4:$E$2840,3,0)</f>
        <v>45244.387245370373</v>
      </c>
      <c r="K2759" s="36" t="s">
        <v>45</v>
      </c>
      <c r="L2759" s="16" t="e">
        <f>VLOOKUP(C2759,ACTAS!$D:$L,9,FALSE)</f>
        <v>#N/A</v>
      </c>
    </row>
    <row r="2760" spans="1:12" s="37" customFormat="1" ht="24" hidden="1">
      <c r="A2760" s="32">
        <v>1139</v>
      </c>
      <c r="B2760" s="33" t="s">
        <v>2192</v>
      </c>
      <c r="C2760" s="33">
        <v>93469210</v>
      </c>
      <c r="D2760" s="33" t="s">
        <v>1886</v>
      </c>
      <c r="E2760" s="33" t="s">
        <v>43</v>
      </c>
      <c r="F2760" s="33" t="s">
        <v>38</v>
      </c>
      <c r="G2760" s="33" t="s">
        <v>49</v>
      </c>
      <c r="H2760" s="34">
        <v>60000000</v>
      </c>
      <c r="I2760" s="34">
        <v>60000000</v>
      </c>
      <c r="J2760" s="35">
        <f>VLOOKUP(C2760,[1]Hoja1!$C$4:$E$2840,3,0)</f>
        <v>45237.399907407409</v>
      </c>
      <c r="K2760" s="36" t="s">
        <v>54</v>
      </c>
      <c r="L2760" s="16" t="e">
        <f>VLOOKUP(C2760,ACTAS!$D:$L,9,FALSE)</f>
        <v>#N/A</v>
      </c>
    </row>
    <row r="2761" spans="1:12" s="37" customFormat="1" hidden="1">
      <c r="A2761" s="32">
        <v>1140</v>
      </c>
      <c r="B2761" s="33" t="s">
        <v>2193</v>
      </c>
      <c r="C2761" s="33">
        <v>1110262203</v>
      </c>
      <c r="D2761" s="33" t="s">
        <v>2194</v>
      </c>
      <c r="E2761" s="33" t="s">
        <v>43</v>
      </c>
      <c r="F2761" s="33" t="s">
        <v>59</v>
      </c>
      <c r="G2761" s="33" t="s">
        <v>44</v>
      </c>
      <c r="H2761" s="34">
        <v>54000000</v>
      </c>
      <c r="I2761" s="34">
        <v>54000000</v>
      </c>
      <c r="J2761" s="35">
        <f>VLOOKUP(C2761,[1]Hoja1!$C$4:$E$2840,3,0)</f>
        <v>45244.387511574074</v>
      </c>
      <c r="K2761" s="36" t="s">
        <v>54</v>
      </c>
      <c r="L2761" s="16" t="e">
        <f>VLOOKUP(C2761,ACTAS!$D:$L,9,FALSE)</f>
        <v>#N/A</v>
      </c>
    </row>
    <row r="2762" spans="1:12" s="37" customFormat="1" hidden="1">
      <c r="A2762" s="32">
        <v>1141</v>
      </c>
      <c r="B2762" s="33" t="s">
        <v>2195</v>
      </c>
      <c r="C2762" s="33">
        <v>41426753</v>
      </c>
      <c r="D2762" s="33" t="s">
        <v>457</v>
      </c>
      <c r="E2762" s="33" t="s">
        <v>43</v>
      </c>
      <c r="F2762" s="33" t="s">
        <v>59</v>
      </c>
      <c r="G2762" s="33" t="s">
        <v>44</v>
      </c>
      <c r="H2762" s="34">
        <v>56000000</v>
      </c>
      <c r="I2762" s="34">
        <v>52000000</v>
      </c>
      <c r="J2762" s="35">
        <f>VLOOKUP(C2762,[1]Hoja1!$C$4:$E$2840,3,0)</f>
        <v>44987.873425925929</v>
      </c>
      <c r="K2762" s="36" t="s">
        <v>84</v>
      </c>
      <c r="L2762" s="16" t="e">
        <f>VLOOKUP(C2762,ACTAS!$D:$L,9,FALSE)</f>
        <v>#N/A</v>
      </c>
    </row>
    <row r="2763" spans="1:12" s="37" customFormat="1" hidden="1">
      <c r="A2763" s="32">
        <v>1142</v>
      </c>
      <c r="B2763" s="33" t="s">
        <v>2196</v>
      </c>
      <c r="C2763" s="33">
        <v>5772143</v>
      </c>
      <c r="D2763" s="33" t="s">
        <v>1627</v>
      </c>
      <c r="E2763" s="33" t="s">
        <v>43</v>
      </c>
      <c r="F2763" s="33" t="s">
        <v>59</v>
      </c>
      <c r="G2763" s="33" t="s">
        <v>44</v>
      </c>
      <c r="H2763" s="34">
        <v>80000000</v>
      </c>
      <c r="I2763" s="34">
        <v>80000000</v>
      </c>
      <c r="J2763" s="35">
        <f>VLOOKUP(C2763,[1]Hoja1!$C$4:$E$2840,3,0)</f>
        <v>45237.389317129629</v>
      </c>
      <c r="K2763" s="36" t="s">
        <v>45</v>
      </c>
      <c r="L2763" s="16" t="e">
        <f>VLOOKUP(C2763,ACTAS!$D:$L,9,FALSE)</f>
        <v>#N/A</v>
      </c>
    </row>
    <row r="2764" spans="1:12" s="37" customFormat="1" hidden="1">
      <c r="A2764" s="32">
        <v>1143</v>
      </c>
      <c r="B2764" s="33" t="s">
        <v>2197</v>
      </c>
      <c r="C2764" s="33">
        <v>74353025</v>
      </c>
      <c r="D2764" s="33" t="s">
        <v>2067</v>
      </c>
      <c r="E2764" s="33" t="s">
        <v>43</v>
      </c>
      <c r="F2764" s="33" t="s">
        <v>38</v>
      </c>
      <c r="G2764" s="33" t="s">
        <v>44</v>
      </c>
      <c r="H2764" s="34">
        <v>27000000</v>
      </c>
      <c r="I2764" s="34">
        <v>27000000</v>
      </c>
      <c r="J2764" s="35">
        <f>VLOOKUP(C2764,[1]Hoja1!$C$4:$E$2840,3,0)</f>
        <v>45237.420671296299</v>
      </c>
      <c r="K2764" s="36" t="s">
        <v>54</v>
      </c>
      <c r="L2764" s="16" t="e">
        <f>VLOOKUP(C2764,ACTAS!$D:$L,9,FALSE)</f>
        <v>#N/A</v>
      </c>
    </row>
    <row r="2765" spans="1:12" s="37" customFormat="1" hidden="1">
      <c r="A2765" s="32">
        <v>1144</v>
      </c>
      <c r="B2765" s="33" t="s">
        <v>2198</v>
      </c>
      <c r="C2765" s="33">
        <v>51739423</v>
      </c>
      <c r="D2765" s="33" t="s">
        <v>455</v>
      </c>
      <c r="E2765" s="33" t="s">
        <v>43</v>
      </c>
      <c r="F2765" s="33" t="s">
        <v>38</v>
      </c>
      <c r="G2765" s="33" t="s">
        <v>44</v>
      </c>
      <c r="H2765" s="34">
        <v>108000000</v>
      </c>
      <c r="I2765" s="34">
        <v>108000000</v>
      </c>
      <c r="J2765" s="35">
        <f>VLOOKUP(C2765,[1]Hoja1!$C$4:$E$2840,3,0)</f>
        <v>44987.867800925924</v>
      </c>
      <c r="K2765" s="36" t="s">
        <v>45</v>
      </c>
      <c r="L2765" s="16" t="e">
        <f>VLOOKUP(C2765,ACTAS!$D:$L,9,FALSE)</f>
        <v>#N/A</v>
      </c>
    </row>
    <row r="2766" spans="1:12" s="37" customFormat="1" ht="24" hidden="1">
      <c r="A2766" s="32">
        <v>1145</v>
      </c>
      <c r="B2766" s="33" t="s">
        <v>2199</v>
      </c>
      <c r="C2766" s="33">
        <v>7364191</v>
      </c>
      <c r="D2766" s="33" t="s">
        <v>774</v>
      </c>
      <c r="E2766" s="33" t="s">
        <v>43</v>
      </c>
      <c r="F2766" s="33" t="s">
        <v>59</v>
      </c>
      <c r="G2766" s="33" t="s">
        <v>49</v>
      </c>
      <c r="H2766" s="34">
        <v>130000000</v>
      </c>
      <c r="I2766" s="34">
        <v>0</v>
      </c>
      <c r="J2766" s="35">
        <f>VLOOKUP(C2766,[1]Hoja1!$C$4:$E$2840,3,0)</f>
        <v>45078.360625000001</v>
      </c>
      <c r="K2766" s="36" t="s">
        <v>54</v>
      </c>
      <c r="L2766" s="16" t="e">
        <f>VLOOKUP(C2766,ACTAS!$D:$L,9,FALSE)</f>
        <v>#N/A</v>
      </c>
    </row>
    <row r="2767" spans="1:12" s="37" customFormat="1" hidden="1">
      <c r="A2767" s="32">
        <v>1146</v>
      </c>
      <c r="B2767" s="33" t="s">
        <v>2200</v>
      </c>
      <c r="C2767" s="33">
        <v>80859762</v>
      </c>
      <c r="D2767" s="33" t="s">
        <v>1702</v>
      </c>
      <c r="E2767" s="33" t="s">
        <v>43</v>
      </c>
      <c r="F2767" s="33" t="s">
        <v>48</v>
      </c>
      <c r="G2767" s="33" t="s">
        <v>44</v>
      </c>
      <c r="H2767" s="34">
        <v>15000000</v>
      </c>
      <c r="I2767" s="34">
        <v>15000000</v>
      </c>
      <c r="J2767" s="35">
        <f>VLOOKUP(C2767,[1]Hoja1!$C$4:$E$2840,3,0)</f>
        <v>45237.39230324074</v>
      </c>
      <c r="K2767" s="36" t="s">
        <v>54</v>
      </c>
      <c r="L2767" s="16" t="e">
        <f>VLOOKUP(C2767,ACTAS!$D:$L,9,FALSE)</f>
        <v>#N/A</v>
      </c>
    </row>
    <row r="2768" spans="1:12" s="37" customFormat="1" hidden="1">
      <c r="A2768" s="32">
        <v>1147</v>
      </c>
      <c r="B2768" s="33" t="s">
        <v>2201</v>
      </c>
      <c r="C2768" s="33">
        <v>80064356</v>
      </c>
      <c r="D2768" s="33" t="s">
        <v>654</v>
      </c>
      <c r="E2768" s="33" t="s">
        <v>43</v>
      </c>
      <c r="F2768" s="33" t="s">
        <v>38</v>
      </c>
      <c r="G2768" s="33" t="s">
        <v>44</v>
      </c>
      <c r="H2768" s="34">
        <v>47000000</v>
      </c>
      <c r="I2768" s="34">
        <v>0</v>
      </c>
      <c r="J2768" s="35">
        <f>VLOOKUP(C2768,[1]Hoja1!$C$4:$E$2840,3,0)</f>
        <v>45078.347777777781</v>
      </c>
      <c r="K2768" s="36" t="s">
        <v>45</v>
      </c>
      <c r="L2768" s="16" t="e">
        <f>VLOOKUP(C2768,ACTAS!$D:$L,9,FALSE)</f>
        <v>#N/A</v>
      </c>
    </row>
    <row r="2769" spans="1:12" s="37" customFormat="1" hidden="1">
      <c r="A2769" s="32">
        <v>1148</v>
      </c>
      <c r="B2769" s="33" t="s">
        <v>2202</v>
      </c>
      <c r="C2769" s="33">
        <v>1078752099</v>
      </c>
      <c r="D2769" s="33" t="s">
        <v>2203</v>
      </c>
      <c r="E2769" s="33" t="s">
        <v>43</v>
      </c>
      <c r="F2769" s="33" t="s">
        <v>38</v>
      </c>
      <c r="G2769" s="33" t="s">
        <v>44</v>
      </c>
      <c r="H2769" s="34">
        <v>80000000</v>
      </c>
      <c r="I2769" s="34">
        <v>80000000</v>
      </c>
      <c r="J2769" s="35">
        <f>VLOOKUP(C2769,[1]Hoja1!$C$4:$E$2840,3,0)</f>
        <v>45251.377175925925</v>
      </c>
      <c r="K2769" s="36" t="s">
        <v>54</v>
      </c>
      <c r="L2769" s="16" t="e">
        <f>VLOOKUP(C2769,ACTAS!$D:$L,9,FALSE)</f>
        <v>#N/A</v>
      </c>
    </row>
    <row r="2770" spans="1:12" s="37" customFormat="1" hidden="1">
      <c r="A2770" s="32">
        <v>1149</v>
      </c>
      <c r="B2770" s="33" t="s">
        <v>2204</v>
      </c>
      <c r="C2770" s="33">
        <v>80801072</v>
      </c>
      <c r="D2770" s="33" t="s">
        <v>932</v>
      </c>
      <c r="E2770" s="33" t="s">
        <v>43</v>
      </c>
      <c r="F2770" s="33" t="s">
        <v>59</v>
      </c>
      <c r="G2770" s="33" t="s">
        <v>44</v>
      </c>
      <c r="H2770" s="34">
        <v>24000000</v>
      </c>
      <c r="I2770" s="34">
        <v>24000000</v>
      </c>
      <c r="J2770" s="35">
        <f>VLOOKUP(C2770,[1]Hoja1!$C$4:$E$2840,3,0)</f>
        <v>45078.380393518521</v>
      </c>
      <c r="K2770" s="36" t="s">
        <v>54</v>
      </c>
      <c r="L2770" s="16" t="e">
        <f>VLOOKUP(C2770,ACTAS!$D:$L,9,FALSE)</f>
        <v>#N/A</v>
      </c>
    </row>
    <row r="2771" spans="1:12" s="37" customFormat="1" hidden="1">
      <c r="A2771" s="32">
        <v>1150</v>
      </c>
      <c r="B2771" s="33" t="s">
        <v>2205</v>
      </c>
      <c r="C2771" s="33">
        <v>79940713</v>
      </c>
      <c r="D2771" s="33" t="s">
        <v>863</v>
      </c>
      <c r="E2771" s="33" t="s">
        <v>43</v>
      </c>
      <c r="F2771" s="33" t="s">
        <v>48</v>
      </c>
      <c r="G2771" s="33" t="s">
        <v>44</v>
      </c>
      <c r="H2771" s="34">
        <v>50000000</v>
      </c>
      <c r="I2771" s="34">
        <v>0</v>
      </c>
      <c r="J2771" s="35">
        <f>VLOOKUP(C2771,[1]Hoja1!$C$4:$E$2840,3,0)</f>
        <v>45078.370509259257</v>
      </c>
      <c r="K2771" s="36" t="s">
        <v>54</v>
      </c>
      <c r="L2771" s="16" t="e">
        <f>VLOOKUP(C2771,ACTAS!$D:$L,9,FALSE)</f>
        <v>#N/A</v>
      </c>
    </row>
    <row r="2772" spans="1:12" s="37" customFormat="1" hidden="1">
      <c r="A2772" s="32">
        <v>1151</v>
      </c>
      <c r="B2772" s="33" t="s">
        <v>2206</v>
      </c>
      <c r="C2772" s="33">
        <v>1053334879</v>
      </c>
      <c r="D2772" s="33" t="s">
        <v>2207</v>
      </c>
      <c r="E2772" s="33" t="s">
        <v>43</v>
      </c>
      <c r="F2772" s="33" t="s">
        <v>59</v>
      </c>
      <c r="G2772" s="33" t="s">
        <v>44</v>
      </c>
      <c r="H2772" s="34">
        <v>40000000</v>
      </c>
      <c r="I2772" s="34">
        <v>40000000</v>
      </c>
      <c r="J2772" s="35">
        <f>VLOOKUP(C2772,[1]Hoja1!$C$4:$E$2840,3,0)</f>
        <v>45251.377650462964</v>
      </c>
      <c r="K2772" s="36" t="s">
        <v>54</v>
      </c>
      <c r="L2772" s="16" t="e">
        <f>VLOOKUP(C2772,ACTAS!$D:$L,9,FALSE)</f>
        <v>#N/A</v>
      </c>
    </row>
    <row r="2773" spans="1:12" s="37" customFormat="1" ht="24" hidden="1">
      <c r="A2773" s="32">
        <v>1152</v>
      </c>
      <c r="B2773" s="33" t="s">
        <v>2208</v>
      </c>
      <c r="C2773" s="33">
        <v>71270367</v>
      </c>
      <c r="D2773" s="33" t="s">
        <v>2209</v>
      </c>
      <c r="E2773" s="33" t="s">
        <v>43</v>
      </c>
      <c r="F2773" s="33" t="s">
        <v>38</v>
      </c>
      <c r="G2773" s="33" t="s">
        <v>49</v>
      </c>
      <c r="H2773" s="34">
        <v>93000000</v>
      </c>
      <c r="I2773" s="34">
        <v>0</v>
      </c>
      <c r="J2773" s="35">
        <f>VLOOKUP(C2773,[1]Hoja1!$C$4:$E$2840,3,0)</f>
        <v>45251.377870370372</v>
      </c>
      <c r="K2773" s="36" t="s">
        <v>54</v>
      </c>
      <c r="L2773" s="16" t="e">
        <f>VLOOKUP(C2773,ACTAS!$D:$L,9,FALSE)</f>
        <v>#N/A</v>
      </c>
    </row>
    <row r="2774" spans="1:12" s="37" customFormat="1" hidden="1">
      <c r="A2774" s="32">
        <v>1153</v>
      </c>
      <c r="B2774" s="33" t="s">
        <v>2210</v>
      </c>
      <c r="C2774" s="33">
        <v>80720507</v>
      </c>
      <c r="D2774" s="33" t="s">
        <v>2211</v>
      </c>
      <c r="E2774" s="33" t="s">
        <v>43</v>
      </c>
      <c r="F2774" s="33" t="s">
        <v>59</v>
      </c>
      <c r="G2774" s="33" t="s">
        <v>44</v>
      </c>
      <c r="H2774" s="34">
        <v>50000000</v>
      </c>
      <c r="I2774" s="34">
        <v>0</v>
      </c>
      <c r="J2774" s="35">
        <f>VLOOKUP(C2774,[1]Hoja1!$C$4:$E$2840,3,0)</f>
        <v>45251.37804398148</v>
      </c>
      <c r="K2774" s="36" t="s">
        <v>54</v>
      </c>
      <c r="L2774" s="16" t="e">
        <f>VLOOKUP(C2774,ACTAS!$D:$L,9,FALSE)</f>
        <v>#N/A</v>
      </c>
    </row>
    <row r="2775" spans="1:12" s="37" customFormat="1" ht="24" hidden="1">
      <c r="A2775" s="32">
        <v>1154</v>
      </c>
      <c r="B2775" s="33" t="s">
        <v>2212</v>
      </c>
      <c r="C2775" s="33">
        <v>79320442</v>
      </c>
      <c r="D2775" s="33" t="s">
        <v>2213</v>
      </c>
      <c r="E2775" s="33" t="s">
        <v>43</v>
      </c>
      <c r="F2775" s="33" t="s">
        <v>52</v>
      </c>
      <c r="G2775" s="33" t="s">
        <v>49</v>
      </c>
      <c r="H2775" s="34">
        <v>80000000</v>
      </c>
      <c r="I2775" s="34">
        <v>0</v>
      </c>
      <c r="J2775" s="35">
        <f>VLOOKUP(C2775,[1]Hoja1!$C$4:$E$2840,3,0)</f>
        <v>45251.378078703703</v>
      </c>
      <c r="K2775" s="36" t="s">
        <v>45</v>
      </c>
      <c r="L2775" s="16" t="e">
        <f>VLOOKUP(C2775,ACTAS!$D:$L,9,FALSE)</f>
        <v>#N/A</v>
      </c>
    </row>
    <row r="2776" spans="1:12" s="37" customFormat="1" ht="24" hidden="1">
      <c r="A2776" s="32">
        <v>1155</v>
      </c>
      <c r="B2776" s="33" t="s">
        <v>2214</v>
      </c>
      <c r="C2776" s="33">
        <v>41402689</v>
      </c>
      <c r="D2776" s="33" t="s">
        <v>1927</v>
      </c>
      <c r="E2776" s="33" t="s">
        <v>43</v>
      </c>
      <c r="F2776" s="33" t="s">
        <v>38</v>
      </c>
      <c r="G2776" s="33" t="s">
        <v>49</v>
      </c>
      <c r="H2776" s="34">
        <v>50000000</v>
      </c>
      <c r="I2776" s="34">
        <v>0</v>
      </c>
      <c r="J2776" s="35">
        <f>VLOOKUP(C2776,[1]Hoja1!$C$4:$E$2840,3,0)</f>
        <v>45237.401643518519</v>
      </c>
      <c r="K2776" s="36" t="s">
        <v>84</v>
      </c>
      <c r="L2776" s="16" t="e">
        <f>VLOOKUP(C2776,ACTAS!$D:$L,9,FALSE)</f>
        <v>#N/A</v>
      </c>
    </row>
    <row r="2777" spans="1:12" s="37" customFormat="1" hidden="1">
      <c r="A2777" s="32">
        <v>1156</v>
      </c>
      <c r="B2777" s="33" t="s">
        <v>2215</v>
      </c>
      <c r="C2777" s="33">
        <v>1037448489</v>
      </c>
      <c r="D2777" s="33" t="s">
        <v>2216</v>
      </c>
      <c r="E2777" s="33" t="s">
        <v>43</v>
      </c>
      <c r="F2777" s="33" t="s">
        <v>38</v>
      </c>
      <c r="G2777" s="33" t="s">
        <v>44</v>
      </c>
      <c r="H2777" s="34">
        <v>35000000</v>
      </c>
      <c r="I2777" s="34">
        <v>35000000</v>
      </c>
      <c r="J2777" s="35">
        <f>VLOOKUP(C2777,[1]Hoja1!$C$4:$E$2840,3,0)</f>
        <v>45251.378530092596</v>
      </c>
      <c r="K2777" s="36" t="s">
        <v>54</v>
      </c>
      <c r="L2777" s="16" t="e">
        <f>VLOOKUP(C2777,ACTAS!$D:$L,9,FALSE)</f>
        <v>#N/A</v>
      </c>
    </row>
    <row r="2778" spans="1:12" s="37" customFormat="1" hidden="1">
      <c r="A2778" s="32">
        <v>1157</v>
      </c>
      <c r="B2778" s="33" t="s">
        <v>2217</v>
      </c>
      <c r="C2778" s="33">
        <v>80740724</v>
      </c>
      <c r="D2778" s="33" t="s">
        <v>2009</v>
      </c>
      <c r="E2778" s="33" t="s">
        <v>43</v>
      </c>
      <c r="F2778" s="33" t="s">
        <v>59</v>
      </c>
      <c r="G2778" s="33" t="s">
        <v>44</v>
      </c>
      <c r="H2778" s="34">
        <v>59000000</v>
      </c>
      <c r="I2778" s="34">
        <v>59000000</v>
      </c>
      <c r="J2778" s="35">
        <f>VLOOKUP(C2778,[1]Hoja1!$C$4:$E$2840,3,0)</f>
        <v>45237.410254629627</v>
      </c>
      <c r="K2778" s="36" t="s">
        <v>54</v>
      </c>
      <c r="L2778" s="16" t="e">
        <f>VLOOKUP(C2778,ACTAS!$D:$L,9,FALSE)</f>
        <v>#N/A</v>
      </c>
    </row>
    <row r="2779" spans="1:12" s="37" customFormat="1" hidden="1">
      <c r="A2779" s="32">
        <v>1158</v>
      </c>
      <c r="B2779" s="33" t="s">
        <v>2218</v>
      </c>
      <c r="C2779" s="33">
        <v>80859784</v>
      </c>
      <c r="D2779" s="33" t="s">
        <v>1827</v>
      </c>
      <c r="E2779" s="33" t="s">
        <v>43</v>
      </c>
      <c r="F2779" s="33" t="s">
        <v>52</v>
      </c>
      <c r="G2779" s="33" t="s">
        <v>44</v>
      </c>
      <c r="H2779" s="34">
        <v>108000000</v>
      </c>
      <c r="I2779" s="34">
        <v>108000000</v>
      </c>
      <c r="J2779" s="35">
        <f>VLOOKUP(C2779,[1]Hoja1!$C$4:$E$2840,3,0)</f>
        <v>45237.396782407406</v>
      </c>
      <c r="K2779" s="36" t="s">
        <v>54</v>
      </c>
      <c r="L2779" s="16" t="e">
        <f>VLOOKUP(C2779,ACTAS!$D:$L,9,FALSE)</f>
        <v>#N/A</v>
      </c>
    </row>
    <row r="2780" spans="1:12" s="37" customFormat="1" hidden="1">
      <c r="A2780" s="32">
        <v>1159</v>
      </c>
      <c r="B2780" s="33" t="s">
        <v>2219</v>
      </c>
      <c r="C2780" s="33">
        <v>1121835850</v>
      </c>
      <c r="D2780" s="33" t="s">
        <v>2220</v>
      </c>
      <c r="E2780" s="33" t="s">
        <v>43</v>
      </c>
      <c r="F2780" s="33" t="s">
        <v>52</v>
      </c>
      <c r="G2780" s="33" t="s">
        <v>44</v>
      </c>
      <c r="H2780" s="34">
        <v>14000000</v>
      </c>
      <c r="I2780" s="34">
        <v>14000000</v>
      </c>
      <c r="J2780" s="35">
        <f>VLOOKUP(C2780,[1]Hoja1!$C$4:$E$2840,3,0)</f>
        <v>45251.378784722219</v>
      </c>
      <c r="K2780" s="36" t="s">
        <v>54</v>
      </c>
      <c r="L2780" s="16" t="e">
        <f>VLOOKUP(C2780,ACTAS!$D:$L,9,FALSE)</f>
        <v>#N/A</v>
      </c>
    </row>
    <row r="2781" spans="1:12" s="37" customFormat="1" ht="24" hidden="1">
      <c r="A2781" s="32">
        <v>1160</v>
      </c>
      <c r="B2781" s="33" t="s">
        <v>2221</v>
      </c>
      <c r="C2781" s="33">
        <v>9847048</v>
      </c>
      <c r="D2781" s="33" t="s">
        <v>429</v>
      </c>
      <c r="E2781" s="33" t="s">
        <v>43</v>
      </c>
      <c r="F2781" s="33" t="s">
        <v>59</v>
      </c>
      <c r="G2781" s="33" t="s">
        <v>49</v>
      </c>
      <c r="H2781" s="34">
        <v>15000000</v>
      </c>
      <c r="I2781" s="34">
        <v>15000000</v>
      </c>
      <c r="J2781" s="35">
        <f>VLOOKUP(C2781,[1]Hoja1!$C$4:$E$2840,3,0)</f>
        <v>44987.721296296295</v>
      </c>
      <c r="K2781" s="36" t="s">
        <v>54</v>
      </c>
      <c r="L2781" s="16" t="e">
        <f>VLOOKUP(C2781,ACTAS!$D:$L,9,FALSE)</f>
        <v>#N/A</v>
      </c>
    </row>
    <row r="2782" spans="1:12" s="37" customFormat="1" hidden="1">
      <c r="A2782" s="32">
        <v>1161</v>
      </c>
      <c r="B2782" s="33" t="s">
        <v>2222</v>
      </c>
      <c r="C2782" s="33">
        <v>69006229</v>
      </c>
      <c r="D2782" s="33" t="s">
        <v>2223</v>
      </c>
      <c r="E2782" s="33" t="s">
        <v>43</v>
      </c>
      <c r="F2782" s="33" t="s">
        <v>59</v>
      </c>
      <c r="G2782" s="33" t="s">
        <v>44</v>
      </c>
      <c r="H2782" s="34">
        <v>75000000</v>
      </c>
      <c r="I2782" s="34">
        <v>75000000</v>
      </c>
      <c r="J2782" s="35">
        <f>VLOOKUP(C2782,[1]Hoja1!$C$4:$E$2840,3,0)</f>
        <v>45251.378923611112</v>
      </c>
      <c r="K2782" s="36" t="s">
        <v>45</v>
      </c>
      <c r="L2782" s="16" t="e">
        <f>VLOOKUP(C2782,ACTAS!$D:$L,9,FALSE)</f>
        <v>#N/A</v>
      </c>
    </row>
    <row r="2783" spans="1:12" s="37" customFormat="1" hidden="1">
      <c r="A2783" s="32">
        <v>1162</v>
      </c>
      <c r="B2783" s="33" t="s">
        <v>2224</v>
      </c>
      <c r="C2783" s="33">
        <v>1005604181</v>
      </c>
      <c r="D2783" s="33" t="s">
        <v>1205</v>
      </c>
      <c r="E2783" s="33" t="s">
        <v>43</v>
      </c>
      <c r="F2783" s="33" t="s">
        <v>59</v>
      </c>
      <c r="G2783" s="33" t="s">
        <v>44</v>
      </c>
      <c r="H2783" s="34">
        <v>50000000</v>
      </c>
      <c r="I2783" s="34">
        <v>0</v>
      </c>
      <c r="J2783" s="35">
        <f>VLOOKUP(C2783,[1]Hoja1!$C$4:$E$2840,3,0)</f>
        <v>45078.489282407405</v>
      </c>
      <c r="K2783" s="36" t="s">
        <v>54</v>
      </c>
      <c r="L2783" s="16" t="e">
        <f>VLOOKUP(C2783,ACTAS!$D:$L,9,FALSE)</f>
        <v>#N/A</v>
      </c>
    </row>
    <row r="2784" spans="1:12" s="37" customFormat="1" hidden="1">
      <c r="A2784" s="32">
        <v>1163</v>
      </c>
      <c r="B2784" s="33" t="s">
        <v>2225</v>
      </c>
      <c r="C2784" s="33">
        <v>71229167</v>
      </c>
      <c r="D2784" s="33" t="s">
        <v>1878</v>
      </c>
      <c r="E2784" s="33" t="s">
        <v>43</v>
      </c>
      <c r="F2784" s="33" t="s">
        <v>38</v>
      </c>
      <c r="G2784" s="33" t="s">
        <v>44</v>
      </c>
      <c r="H2784" s="34">
        <v>90000000</v>
      </c>
      <c r="I2784" s="34">
        <v>90000000</v>
      </c>
      <c r="J2784" s="35">
        <f>VLOOKUP(C2784,[1]Hoja1!$C$4:$E$2840,3,0)</f>
        <v>45237.399537037039</v>
      </c>
      <c r="K2784" s="36" t="s">
        <v>54</v>
      </c>
      <c r="L2784" s="16" t="e">
        <f>VLOOKUP(C2784,ACTAS!$D:$L,9,FALSE)</f>
        <v>#N/A</v>
      </c>
    </row>
    <row r="2785" spans="1:12" s="37" customFormat="1" hidden="1">
      <c r="A2785" s="32">
        <v>1164</v>
      </c>
      <c r="B2785" s="33" t="s">
        <v>2226</v>
      </c>
      <c r="C2785" s="33">
        <v>46358898</v>
      </c>
      <c r="D2785" s="33" t="s">
        <v>962</v>
      </c>
      <c r="E2785" s="33" t="s">
        <v>43</v>
      </c>
      <c r="F2785" s="33" t="s">
        <v>52</v>
      </c>
      <c r="G2785" s="33" t="s">
        <v>44</v>
      </c>
      <c r="H2785" s="34">
        <v>49000000</v>
      </c>
      <c r="I2785" s="34">
        <v>0</v>
      </c>
      <c r="J2785" s="35">
        <f>VLOOKUP(C2785,[1]Hoja1!$C$4:$E$2840,3,0)</f>
        <v>45078.385659722226</v>
      </c>
      <c r="K2785" s="36" t="s">
        <v>84</v>
      </c>
      <c r="L2785" s="16" t="e">
        <f>VLOOKUP(C2785,ACTAS!$D:$L,9,FALSE)</f>
        <v>#N/A</v>
      </c>
    </row>
    <row r="2786" spans="1:12" s="37" customFormat="1" hidden="1">
      <c r="A2786" s="32">
        <v>1165</v>
      </c>
      <c r="B2786" s="33" t="s">
        <v>2227</v>
      </c>
      <c r="C2786" s="33">
        <v>36149116</v>
      </c>
      <c r="D2786" s="33" t="s">
        <v>1857</v>
      </c>
      <c r="E2786" s="33" t="s">
        <v>43</v>
      </c>
      <c r="F2786" s="33" t="s">
        <v>38</v>
      </c>
      <c r="G2786" s="33" t="s">
        <v>44</v>
      </c>
      <c r="H2786" s="34">
        <v>93000000</v>
      </c>
      <c r="I2786" s="34">
        <v>0</v>
      </c>
      <c r="J2786" s="35">
        <f>VLOOKUP(C2786,[1]Hoja1!$C$4:$E$2840,3,0)</f>
        <v>45237.398611111108</v>
      </c>
      <c r="K2786" s="36" t="s">
        <v>84</v>
      </c>
      <c r="L2786" s="16" t="e">
        <f>VLOOKUP(C2786,ACTAS!$D:$L,9,FALSE)</f>
        <v>#N/A</v>
      </c>
    </row>
    <row r="2787" spans="1:12" s="37" customFormat="1" ht="24" hidden="1">
      <c r="A2787" s="32">
        <v>1166</v>
      </c>
      <c r="B2787" s="33" t="s">
        <v>2228</v>
      </c>
      <c r="C2787" s="33">
        <v>74130338</v>
      </c>
      <c r="D2787" s="33" t="s">
        <v>1324</v>
      </c>
      <c r="E2787" s="33" t="s">
        <v>43</v>
      </c>
      <c r="F2787" s="33" t="s">
        <v>48</v>
      </c>
      <c r="G2787" s="33" t="s">
        <v>49</v>
      </c>
      <c r="H2787" s="34">
        <v>45000000</v>
      </c>
      <c r="I2787" s="34">
        <v>0</v>
      </c>
      <c r="J2787" s="35">
        <f>VLOOKUP(C2787,[1]Hoja1!$C$4:$E$2840,3,0)</f>
        <v>45222.404317129629</v>
      </c>
      <c r="K2787" s="36" t="s">
        <v>54</v>
      </c>
      <c r="L2787" s="16" t="e">
        <f>VLOOKUP(C2787,ACTAS!$D:$L,9,FALSE)</f>
        <v>#N/A</v>
      </c>
    </row>
    <row r="2788" spans="1:12" s="37" customFormat="1" hidden="1">
      <c r="A2788" s="32">
        <v>1167</v>
      </c>
      <c r="B2788" s="33" t="s">
        <v>2229</v>
      </c>
      <c r="C2788" s="33">
        <v>17424037</v>
      </c>
      <c r="D2788" s="33" t="s">
        <v>2230</v>
      </c>
      <c r="E2788" s="33" t="s">
        <v>43</v>
      </c>
      <c r="F2788" s="33" t="s">
        <v>38</v>
      </c>
      <c r="G2788" s="33" t="s">
        <v>44</v>
      </c>
      <c r="H2788" s="34">
        <v>42000000</v>
      </c>
      <c r="I2788" s="34">
        <v>42000000</v>
      </c>
      <c r="J2788" s="35">
        <f>VLOOKUP(C2788,[1]Hoja1!$C$4:$E$2840,3,0)</f>
        <v>45251.379849537036</v>
      </c>
      <c r="K2788" s="36" t="s">
        <v>54</v>
      </c>
      <c r="L2788" s="16" t="e">
        <f>VLOOKUP(C2788,ACTAS!$D:$L,9,FALSE)</f>
        <v>#N/A</v>
      </c>
    </row>
    <row r="2789" spans="1:12" s="37" customFormat="1" ht="24" hidden="1">
      <c r="A2789" s="32">
        <v>1168</v>
      </c>
      <c r="B2789" s="33" t="s">
        <v>2231</v>
      </c>
      <c r="C2789" s="33">
        <v>1075249745</v>
      </c>
      <c r="D2789" s="33" t="s">
        <v>2093</v>
      </c>
      <c r="E2789" s="33" t="s">
        <v>43</v>
      </c>
      <c r="F2789" s="33" t="s">
        <v>38</v>
      </c>
      <c r="G2789" s="33" t="s">
        <v>44</v>
      </c>
      <c r="H2789" s="34">
        <v>15000000</v>
      </c>
      <c r="I2789" s="34">
        <v>15000000</v>
      </c>
      <c r="J2789" s="35">
        <f>VLOOKUP(C2789,[1]Hoja1!$C$4:$E$2840,3,0)</f>
        <v>45237.431192129632</v>
      </c>
      <c r="K2789" s="36" t="s">
        <v>54</v>
      </c>
      <c r="L2789" s="16" t="e">
        <f>VLOOKUP(C2789,ACTAS!$D:$L,9,FALSE)</f>
        <v>#N/A</v>
      </c>
    </row>
    <row r="2790" spans="1:12" s="37" customFormat="1" hidden="1">
      <c r="A2790" s="32">
        <v>1169</v>
      </c>
      <c r="B2790" s="33" t="s">
        <v>2232</v>
      </c>
      <c r="C2790" s="33">
        <v>16377517</v>
      </c>
      <c r="D2790" s="33" t="s">
        <v>1733</v>
      </c>
      <c r="E2790" s="33" t="s">
        <v>43</v>
      </c>
      <c r="F2790" s="33" t="s">
        <v>48</v>
      </c>
      <c r="G2790" s="33" t="s">
        <v>44</v>
      </c>
      <c r="H2790" s="34">
        <v>65000000</v>
      </c>
      <c r="I2790" s="34">
        <v>65000000</v>
      </c>
      <c r="J2790" s="35">
        <f>VLOOKUP(C2790,[1]Hoja1!$C$4:$E$2840,3,0)</f>
        <v>45237.393067129633</v>
      </c>
      <c r="K2790" s="36" t="s">
        <v>54</v>
      </c>
      <c r="L2790" s="16" t="e">
        <f>VLOOKUP(C2790,ACTAS!$D:$L,9,FALSE)</f>
        <v>#N/A</v>
      </c>
    </row>
    <row r="2791" spans="1:12" s="37" customFormat="1" hidden="1">
      <c r="A2791" s="32">
        <v>1170</v>
      </c>
      <c r="B2791" s="33" t="s">
        <v>2233</v>
      </c>
      <c r="C2791" s="33">
        <v>1121819611</v>
      </c>
      <c r="D2791" s="33" t="s">
        <v>1940</v>
      </c>
      <c r="E2791" s="33" t="s">
        <v>43</v>
      </c>
      <c r="F2791" s="33" t="s">
        <v>38</v>
      </c>
      <c r="G2791" s="33" t="s">
        <v>44</v>
      </c>
      <c r="H2791" s="34">
        <v>40000000</v>
      </c>
      <c r="I2791" s="34">
        <v>0</v>
      </c>
      <c r="J2791" s="35">
        <f>VLOOKUP(C2791,[1]Hoja1!$C$4:$E$2840,3,0)</f>
        <v>45237.403067129628</v>
      </c>
      <c r="K2791" s="36" t="s">
        <v>54</v>
      </c>
      <c r="L2791" s="16" t="e">
        <f>VLOOKUP(C2791,ACTAS!$D:$L,9,FALSE)</f>
        <v>#N/A</v>
      </c>
    </row>
    <row r="2792" spans="1:12" s="37" customFormat="1" hidden="1">
      <c r="A2792" s="32">
        <v>1171</v>
      </c>
      <c r="B2792" s="33" t="s">
        <v>2234</v>
      </c>
      <c r="C2792" s="33">
        <v>1027945637</v>
      </c>
      <c r="D2792" s="33" t="s">
        <v>1557</v>
      </c>
      <c r="E2792" s="33" t="s">
        <v>43</v>
      </c>
      <c r="F2792" s="33" t="s">
        <v>59</v>
      </c>
      <c r="G2792" s="33" t="s">
        <v>44</v>
      </c>
      <c r="H2792" s="34">
        <v>20000000</v>
      </c>
      <c r="I2792" s="34">
        <v>20000000</v>
      </c>
      <c r="J2792" s="35">
        <f>VLOOKUP(C2792,[1]Hoja1!$C$4:$E$2840,3,0)</f>
        <v>45222.475462962961</v>
      </c>
      <c r="K2792" s="36" t="s">
        <v>54</v>
      </c>
      <c r="L2792" s="16" t="e">
        <f>VLOOKUP(C2792,ACTAS!$D:$L,9,FALSE)</f>
        <v>#N/A</v>
      </c>
    </row>
    <row r="2793" spans="1:12" s="37" customFormat="1" hidden="1">
      <c r="A2793" s="32">
        <v>1172</v>
      </c>
      <c r="B2793" s="33" t="s">
        <v>2235</v>
      </c>
      <c r="C2793" s="33">
        <v>1121895123</v>
      </c>
      <c r="D2793" s="33" t="s">
        <v>2236</v>
      </c>
      <c r="E2793" s="33" t="s">
        <v>43</v>
      </c>
      <c r="F2793" s="33" t="s">
        <v>52</v>
      </c>
      <c r="G2793" s="33" t="s">
        <v>44</v>
      </c>
      <c r="H2793" s="34">
        <v>25000000</v>
      </c>
      <c r="I2793" s="34">
        <v>0</v>
      </c>
      <c r="J2793" s="35">
        <f>VLOOKUP(C2793,[1]Hoja1!$C$4:$E$2840,3,0)</f>
        <v>45251.380312499998</v>
      </c>
      <c r="K2793" s="36" t="s">
        <v>54</v>
      </c>
      <c r="L2793" s="16" t="e">
        <f>VLOOKUP(C2793,ACTAS!$D:$L,9,FALSE)</f>
        <v>#N/A</v>
      </c>
    </row>
    <row r="2794" spans="1:12" s="37" customFormat="1" hidden="1">
      <c r="A2794" s="32">
        <v>1173</v>
      </c>
      <c r="B2794" s="33" t="s">
        <v>2237</v>
      </c>
      <c r="C2794" s="33">
        <v>15991104</v>
      </c>
      <c r="D2794" s="33" t="s">
        <v>2238</v>
      </c>
      <c r="E2794" s="33" t="s">
        <v>43</v>
      </c>
      <c r="F2794" s="33" t="s">
        <v>38</v>
      </c>
      <c r="G2794" s="33" t="s">
        <v>44</v>
      </c>
      <c r="H2794" s="34">
        <v>25000000</v>
      </c>
      <c r="I2794" s="34">
        <v>25000000</v>
      </c>
      <c r="J2794" s="35">
        <f>VLOOKUP(C2794,[1]Hoja1!$C$4:$E$2840,3,0)</f>
        <v>45251.380416666667</v>
      </c>
      <c r="K2794" s="36" t="s">
        <v>45</v>
      </c>
      <c r="L2794" s="16" t="e">
        <f>VLOOKUP(C2794,ACTAS!$D:$L,9,FALSE)</f>
        <v>#N/A</v>
      </c>
    </row>
    <row r="2795" spans="1:12" s="37" customFormat="1" ht="24" hidden="1">
      <c r="A2795" s="32">
        <v>1174</v>
      </c>
      <c r="B2795" s="33" t="s">
        <v>2239</v>
      </c>
      <c r="C2795" s="33">
        <v>79765768</v>
      </c>
      <c r="D2795" s="33" t="s">
        <v>2240</v>
      </c>
      <c r="E2795" s="33" t="s">
        <v>43</v>
      </c>
      <c r="F2795" s="33" t="s">
        <v>52</v>
      </c>
      <c r="G2795" s="33" t="s">
        <v>49</v>
      </c>
      <c r="H2795" s="34">
        <v>150000000</v>
      </c>
      <c r="I2795" s="34">
        <v>150000000</v>
      </c>
      <c r="J2795" s="35">
        <f>VLOOKUP(C2795,[1]Hoja1!$C$4:$E$2840,3,0)</f>
        <v>45251.380416666667</v>
      </c>
      <c r="K2795" s="36" t="s">
        <v>54</v>
      </c>
      <c r="L2795" s="16" t="e">
        <f>VLOOKUP(C2795,ACTAS!$D:$L,9,FALSE)</f>
        <v>#N/A</v>
      </c>
    </row>
    <row r="2796" spans="1:12" s="37" customFormat="1" hidden="1">
      <c r="A2796" s="32">
        <v>1175</v>
      </c>
      <c r="B2796" s="33" t="s">
        <v>2241</v>
      </c>
      <c r="C2796" s="33">
        <v>80728158</v>
      </c>
      <c r="D2796" s="33" t="s">
        <v>1829</v>
      </c>
      <c r="E2796" s="33" t="s">
        <v>43</v>
      </c>
      <c r="F2796" s="33" t="s">
        <v>52</v>
      </c>
      <c r="G2796" s="33" t="s">
        <v>44</v>
      </c>
      <c r="H2796" s="34">
        <v>40000000</v>
      </c>
      <c r="I2796" s="34">
        <v>0</v>
      </c>
      <c r="J2796" s="35">
        <f>VLOOKUP(C2796,[1]Hoja1!$C$4:$E$2840,3,0)</f>
        <v>45237.396793981483</v>
      </c>
      <c r="K2796" s="36" t="s">
        <v>54</v>
      </c>
      <c r="L2796" s="16" t="e">
        <f>VLOOKUP(C2796,ACTAS!$D:$L,9,FALSE)</f>
        <v>#N/A</v>
      </c>
    </row>
    <row r="2797" spans="1:12" s="37" customFormat="1" hidden="1">
      <c r="A2797" s="32">
        <v>1176</v>
      </c>
      <c r="B2797" s="33" t="s">
        <v>2242</v>
      </c>
      <c r="C2797" s="33">
        <v>1053775897</v>
      </c>
      <c r="D2797" s="33" t="s">
        <v>2243</v>
      </c>
      <c r="E2797" s="33" t="s">
        <v>43</v>
      </c>
      <c r="F2797" s="33" t="s">
        <v>38</v>
      </c>
      <c r="G2797" s="33" t="s">
        <v>44</v>
      </c>
      <c r="H2797" s="34">
        <v>55000000</v>
      </c>
      <c r="I2797" s="34">
        <v>0</v>
      </c>
      <c r="J2797" s="35">
        <f>VLOOKUP(C2797,[1]Hoja1!$C$4:$E$2840,3,0)</f>
        <v>45251.380462962959</v>
      </c>
      <c r="K2797" s="36" t="s">
        <v>54</v>
      </c>
      <c r="L2797" s="16" t="e">
        <f>VLOOKUP(C2797,ACTAS!$D:$L,9,FALSE)</f>
        <v>#N/A</v>
      </c>
    </row>
    <row r="2798" spans="1:12" s="37" customFormat="1" hidden="1">
      <c r="A2798" s="32">
        <v>1177</v>
      </c>
      <c r="B2798" s="33" t="s">
        <v>2244</v>
      </c>
      <c r="C2798" s="33">
        <v>1116241941</v>
      </c>
      <c r="D2798" s="33" t="s">
        <v>1987</v>
      </c>
      <c r="E2798" s="33" t="s">
        <v>43</v>
      </c>
      <c r="F2798" s="33" t="s">
        <v>59</v>
      </c>
      <c r="G2798" s="33" t="s">
        <v>44</v>
      </c>
      <c r="H2798" s="34">
        <v>45000000</v>
      </c>
      <c r="I2798" s="34">
        <v>0</v>
      </c>
      <c r="J2798" s="35">
        <f>VLOOKUP(C2798,[1]Hoja1!$C$4:$E$2840,3,0)</f>
        <v>45237.406944444447</v>
      </c>
      <c r="K2798" s="36" t="s">
        <v>54</v>
      </c>
      <c r="L2798" s="16" t="e">
        <f>VLOOKUP(C2798,ACTAS!$D:$L,9,FALSE)</f>
        <v>#N/A</v>
      </c>
    </row>
    <row r="2799" spans="1:12" s="37" customFormat="1" hidden="1">
      <c r="A2799" s="32">
        <v>1178</v>
      </c>
      <c r="B2799" s="33" t="s">
        <v>2245</v>
      </c>
      <c r="C2799" s="33">
        <v>51657230</v>
      </c>
      <c r="D2799" s="33" t="s">
        <v>742</v>
      </c>
      <c r="E2799" s="33" t="s">
        <v>43</v>
      </c>
      <c r="F2799" s="33" t="s">
        <v>52</v>
      </c>
      <c r="G2799" s="33" t="s">
        <v>44</v>
      </c>
      <c r="H2799" s="34">
        <v>32000000</v>
      </c>
      <c r="I2799" s="34">
        <v>32000000</v>
      </c>
      <c r="J2799" s="35">
        <f>VLOOKUP(C2799,[1]Hoja1!$C$4:$E$2840,3,0)</f>
        <v>45078.35738425926</v>
      </c>
      <c r="K2799" s="36" t="s">
        <v>84</v>
      </c>
      <c r="L2799" s="16" t="e">
        <f>VLOOKUP(C2799,ACTAS!$D:$L,9,FALSE)</f>
        <v>#N/A</v>
      </c>
    </row>
    <row r="2800" spans="1:12" s="37" customFormat="1" hidden="1">
      <c r="A2800" s="32">
        <v>1179</v>
      </c>
      <c r="B2800" s="33" t="s">
        <v>2246</v>
      </c>
      <c r="C2800" s="33">
        <v>6119481</v>
      </c>
      <c r="D2800" s="33" t="s">
        <v>706</v>
      </c>
      <c r="E2800" s="33" t="s">
        <v>43</v>
      </c>
      <c r="F2800" s="33" t="s">
        <v>38</v>
      </c>
      <c r="G2800" s="33" t="s">
        <v>44</v>
      </c>
      <c r="H2800" s="34">
        <v>84000000</v>
      </c>
      <c r="I2800" s="34">
        <v>0</v>
      </c>
      <c r="J2800" s="35">
        <f>VLOOKUP(C2800,[1]Hoja1!$C$4:$E$2840,3,0)</f>
        <v>45078.352638888886</v>
      </c>
      <c r="K2800" s="36" t="s">
        <v>54</v>
      </c>
      <c r="L2800" s="16" t="e">
        <f>VLOOKUP(C2800,ACTAS!$D:$L,9,FALSE)</f>
        <v>#N/A</v>
      </c>
    </row>
    <row r="2801" spans="1:12" s="37" customFormat="1" hidden="1">
      <c r="A2801" s="32">
        <v>1180</v>
      </c>
      <c r="B2801" s="33" t="s">
        <v>2247</v>
      </c>
      <c r="C2801" s="33">
        <v>94289236</v>
      </c>
      <c r="D2801" s="33" t="s">
        <v>2248</v>
      </c>
      <c r="E2801" s="33" t="s">
        <v>43</v>
      </c>
      <c r="F2801" s="33" t="s">
        <v>38</v>
      </c>
      <c r="G2801" s="33" t="s">
        <v>44</v>
      </c>
      <c r="H2801" s="34">
        <v>97000000</v>
      </c>
      <c r="I2801" s="34">
        <v>97000000</v>
      </c>
      <c r="J2801" s="35">
        <f>VLOOKUP(C2801,[1]Hoja1!$C$4:$E$2840,3,0)</f>
        <v>45251.380972222221</v>
      </c>
      <c r="K2801" s="36" t="s">
        <v>54</v>
      </c>
      <c r="L2801" s="16" t="e">
        <f>VLOOKUP(C2801,ACTAS!$D:$L,9,FALSE)</f>
        <v>#N/A</v>
      </c>
    </row>
    <row r="2802" spans="1:12" s="37" customFormat="1" hidden="1">
      <c r="A2802" s="32">
        <v>1181</v>
      </c>
      <c r="B2802" s="33" t="s">
        <v>2249</v>
      </c>
      <c r="C2802" s="33">
        <v>52929793</v>
      </c>
      <c r="D2802" s="33" t="s">
        <v>2250</v>
      </c>
      <c r="E2802" s="33" t="s">
        <v>43</v>
      </c>
      <c r="F2802" s="33" t="s">
        <v>48</v>
      </c>
      <c r="G2802" s="33" t="s">
        <v>44</v>
      </c>
      <c r="H2802" s="34">
        <v>100000000</v>
      </c>
      <c r="I2802" s="34">
        <v>100000000</v>
      </c>
      <c r="J2802" s="35">
        <f>VLOOKUP(C2802,[1]Hoja1!$C$4:$E$2840,3,0)</f>
        <v>45251.380983796298</v>
      </c>
      <c r="K2802" s="36" t="s">
        <v>91</v>
      </c>
      <c r="L2802" s="16" t="e">
        <f>VLOOKUP(C2802,ACTAS!$D:$L,9,FALSE)</f>
        <v>#N/A</v>
      </c>
    </row>
    <row r="2803" spans="1:12" s="37" customFormat="1" ht="24" hidden="1">
      <c r="A2803" s="32">
        <v>1182</v>
      </c>
      <c r="B2803" s="33" t="s">
        <v>2251</v>
      </c>
      <c r="C2803" s="33">
        <v>16071220</v>
      </c>
      <c r="D2803" s="33" t="s">
        <v>1617</v>
      </c>
      <c r="E2803" s="33" t="s">
        <v>43</v>
      </c>
      <c r="F2803" s="33" t="s">
        <v>38</v>
      </c>
      <c r="G2803" s="33" t="s">
        <v>49</v>
      </c>
      <c r="H2803" s="34">
        <v>50000000</v>
      </c>
      <c r="I2803" s="34">
        <v>0</v>
      </c>
      <c r="J2803" s="35">
        <f>VLOOKUP(C2803,[1]Hoja1!$C$4:$E$2840,3,0)</f>
        <v>45237.389074074075</v>
      </c>
      <c r="K2803" s="36" t="s">
        <v>54</v>
      </c>
      <c r="L2803" s="16" t="e">
        <f>VLOOKUP(C2803,ACTAS!$D:$L,9,FALSE)</f>
        <v>#N/A</v>
      </c>
    </row>
    <row r="2804" spans="1:12" s="37" customFormat="1" hidden="1">
      <c r="A2804" s="32">
        <v>1183</v>
      </c>
      <c r="B2804" s="33" t="s">
        <v>2252</v>
      </c>
      <c r="C2804" s="33">
        <v>1075293724</v>
      </c>
      <c r="D2804" s="33" t="s">
        <v>2095</v>
      </c>
      <c r="E2804" s="33" t="s">
        <v>43</v>
      </c>
      <c r="F2804" s="33" t="s">
        <v>38</v>
      </c>
      <c r="G2804" s="33" t="s">
        <v>44</v>
      </c>
      <c r="H2804" s="34">
        <v>21000000</v>
      </c>
      <c r="I2804" s="34">
        <v>0</v>
      </c>
      <c r="J2804" s="35">
        <f>VLOOKUP(C2804,[1]Hoja1!$C$4:$E$2840,3,0)</f>
        <v>45237.431562500002</v>
      </c>
      <c r="K2804" s="36" t="s">
        <v>54</v>
      </c>
      <c r="L2804" s="16" t="e">
        <f>VLOOKUP(C2804,ACTAS!$D:$L,9,FALSE)</f>
        <v>#N/A</v>
      </c>
    </row>
    <row r="2805" spans="1:12" s="37" customFormat="1" hidden="1">
      <c r="A2805" s="32">
        <v>1184</v>
      </c>
      <c r="B2805" s="33" t="s">
        <v>2253</v>
      </c>
      <c r="C2805" s="33">
        <v>51566047</v>
      </c>
      <c r="D2805" s="33" t="s">
        <v>1528</v>
      </c>
      <c r="E2805" s="33" t="s">
        <v>43</v>
      </c>
      <c r="F2805" s="33" t="s">
        <v>38</v>
      </c>
      <c r="G2805" s="33" t="s">
        <v>44</v>
      </c>
      <c r="H2805" s="34">
        <v>18000000</v>
      </c>
      <c r="I2805" s="34">
        <v>0</v>
      </c>
      <c r="J2805" s="35">
        <f>VLOOKUP(C2805,[1]Hoja1!$C$4:$E$2840,3,0)</f>
        <v>45222.459178240744</v>
      </c>
      <c r="K2805" s="36" t="s">
        <v>45</v>
      </c>
      <c r="L2805" s="16" t="e">
        <f>VLOOKUP(C2805,ACTAS!$D:$L,9,FALSE)</f>
        <v>#N/A</v>
      </c>
    </row>
    <row r="2806" spans="1:12" s="37" customFormat="1" hidden="1">
      <c r="A2806" s="32">
        <v>1185</v>
      </c>
      <c r="B2806" s="33" t="s">
        <v>2254</v>
      </c>
      <c r="C2806" s="33">
        <v>80737200</v>
      </c>
      <c r="D2806" s="33" t="s">
        <v>2255</v>
      </c>
      <c r="E2806" s="33" t="s">
        <v>43</v>
      </c>
      <c r="F2806" s="33" t="s">
        <v>38</v>
      </c>
      <c r="G2806" s="33" t="s">
        <v>44</v>
      </c>
      <c r="H2806" s="34">
        <v>120000000</v>
      </c>
      <c r="I2806" s="34">
        <v>0</v>
      </c>
      <c r="J2806" s="35">
        <f>VLOOKUP(C2806,[1]Hoja1!$C$4:$E$2840,3,0)</f>
        <v>45251.381435185183</v>
      </c>
      <c r="K2806" s="36" t="s">
        <v>54</v>
      </c>
      <c r="L2806" s="16" t="e">
        <f>VLOOKUP(C2806,ACTAS!$D:$L,9,FALSE)</f>
        <v>#N/A</v>
      </c>
    </row>
    <row r="2807" spans="1:12" s="37" customFormat="1" hidden="1">
      <c r="A2807" s="32">
        <v>1186</v>
      </c>
      <c r="B2807" s="33" t="s">
        <v>2256</v>
      </c>
      <c r="C2807" s="33">
        <v>7179476</v>
      </c>
      <c r="D2807" s="33" t="s">
        <v>588</v>
      </c>
      <c r="E2807" s="33" t="s">
        <v>43</v>
      </c>
      <c r="F2807" s="33" t="s">
        <v>59</v>
      </c>
      <c r="G2807" s="33" t="s">
        <v>44</v>
      </c>
      <c r="H2807" s="34">
        <v>87000000</v>
      </c>
      <c r="I2807" s="34">
        <v>87000000</v>
      </c>
      <c r="J2807" s="35">
        <f>VLOOKUP(C2807,[1]Hoja1!$C$4:$E$2840,3,0)</f>
        <v>45078.338391203702</v>
      </c>
      <c r="K2807" s="36" t="s">
        <v>45</v>
      </c>
      <c r="L2807" s="16" t="e">
        <f>VLOOKUP(C2807,ACTAS!$D:$L,9,FALSE)</f>
        <v>#N/A</v>
      </c>
    </row>
    <row r="2808" spans="1:12" s="37" customFormat="1" hidden="1">
      <c r="A2808" s="32">
        <v>1187</v>
      </c>
      <c r="B2808" s="33" t="s">
        <v>2257</v>
      </c>
      <c r="C2808" s="33">
        <v>14399146</v>
      </c>
      <c r="D2808" s="33" t="s">
        <v>1863</v>
      </c>
      <c r="E2808" s="33" t="s">
        <v>43</v>
      </c>
      <c r="F2808" s="33" t="s">
        <v>59</v>
      </c>
      <c r="G2808" s="33" t="s">
        <v>44</v>
      </c>
      <c r="H2808" s="34">
        <v>15000000</v>
      </c>
      <c r="I2808" s="34">
        <v>15000000</v>
      </c>
      <c r="J2808" s="35">
        <f>VLOOKUP(C2808,[1]Hoja1!$C$4:$E$2840,3,0)</f>
        <v>45237.39916666667</v>
      </c>
      <c r="K2808" s="36" t="s">
        <v>54</v>
      </c>
      <c r="L2808" s="16" t="e">
        <f>VLOOKUP(C2808,ACTAS!$D:$L,9,FALSE)</f>
        <v>#N/A</v>
      </c>
    </row>
    <row r="2809" spans="1:12" s="37" customFormat="1" hidden="1">
      <c r="A2809" s="32">
        <v>1188</v>
      </c>
      <c r="B2809" s="33" t="s">
        <v>2258</v>
      </c>
      <c r="C2809" s="33">
        <v>1054091789</v>
      </c>
      <c r="D2809" s="33" t="s">
        <v>2259</v>
      </c>
      <c r="E2809" s="33" t="s">
        <v>43</v>
      </c>
      <c r="F2809" s="33" t="s">
        <v>59</v>
      </c>
      <c r="G2809" s="33" t="s">
        <v>44</v>
      </c>
      <c r="H2809" s="34">
        <v>65000000</v>
      </c>
      <c r="I2809" s="34">
        <v>0</v>
      </c>
      <c r="J2809" s="35">
        <f>VLOOKUP(C2809,[1]Hoja1!$C$4:$E$2840,3,0)</f>
        <v>45251.382071759261</v>
      </c>
      <c r="K2809" s="36" t="s">
        <v>54</v>
      </c>
      <c r="L2809" s="16" t="e">
        <f>VLOOKUP(C2809,ACTAS!$D:$L,9,FALSE)</f>
        <v>#N/A</v>
      </c>
    </row>
    <row r="2810" spans="1:12" s="37" customFormat="1" hidden="1">
      <c r="A2810" s="32">
        <v>1189</v>
      </c>
      <c r="B2810" s="33" t="s">
        <v>2260</v>
      </c>
      <c r="C2810" s="33">
        <v>1121872206</v>
      </c>
      <c r="D2810" s="33" t="s">
        <v>2261</v>
      </c>
      <c r="E2810" s="33" t="s">
        <v>43</v>
      </c>
      <c r="F2810" s="33" t="s">
        <v>38</v>
      </c>
      <c r="G2810" s="33" t="s">
        <v>44</v>
      </c>
      <c r="H2810" s="34">
        <v>38000000</v>
      </c>
      <c r="I2810" s="34">
        <v>38000000</v>
      </c>
      <c r="J2810" s="35">
        <f>VLOOKUP(C2810,[1]Hoja1!$C$4:$E$2840,3,0)</f>
        <v>45251.38212962963</v>
      </c>
      <c r="K2810" s="36" t="s">
        <v>54</v>
      </c>
      <c r="L2810" s="16" t="e">
        <f>VLOOKUP(C2810,ACTAS!$D:$L,9,FALSE)</f>
        <v>#N/A</v>
      </c>
    </row>
    <row r="2811" spans="1:12" s="37" customFormat="1" ht="24" hidden="1">
      <c r="A2811" s="32">
        <v>1190</v>
      </c>
      <c r="B2811" s="33" t="s">
        <v>2262</v>
      </c>
      <c r="C2811" s="33">
        <v>83091442</v>
      </c>
      <c r="D2811" s="33" t="s">
        <v>2263</v>
      </c>
      <c r="E2811" s="33" t="s">
        <v>43</v>
      </c>
      <c r="F2811" s="33" t="s">
        <v>59</v>
      </c>
      <c r="G2811" s="33" t="s">
        <v>49</v>
      </c>
      <c r="H2811" s="34">
        <v>74000000</v>
      </c>
      <c r="I2811" s="34">
        <v>74000000</v>
      </c>
      <c r="J2811" s="35">
        <f>VLOOKUP(C2811,[1]Hoja1!$C$4:$E$2840,3,0)</f>
        <v>45251.382199074076</v>
      </c>
      <c r="K2811" s="36" t="s">
        <v>54</v>
      </c>
      <c r="L2811" s="16" t="e">
        <f>VLOOKUP(C2811,ACTAS!$D:$L,9,FALSE)</f>
        <v>#N/A</v>
      </c>
    </row>
    <row r="2812" spans="1:12" s="37" customFormat="1" hidden="1">
      <c r="A2812" s="32">
        <v>1191</v>
      </c>
      <c r="B2812" s="33" t="s">
        <v>2264</v>
      </c>
      <c r="C2812" s="33">
        <v>79792960</v>
      </c>
      <c r="D2812" s="33" t="s">
        <v>843</v>
      </c>
      <c r="E2812" s="33" t="s">
        <v>43</v>
      </c>
      <c r="F2812" s="33" t="s">
        <v>59</v>
      </c>
      <c r="G2812" s="33" t="s">
        <v>44</v>
      </c>
      <c r="H2812" s="34">
        <v>100000000</v>
      </c>
      <c r="I2812" s="34">
        <v>100000000</v>
      </c>
      <c r="J2812" s="35">
        <f>VLOOKUP(C2812,[1]Hoja1!$C$4:$E$2840,3,0)</f>
        <v>45078.367013888892</v>
      </c>
      <c r="K2812" s="36" t="s">
        <v>54</v>
      </c>
      <c r="L2812" s="16" t="e">
        <f>VLOOKUP(C2812,ACTAS!$D:$L,9,FALSE)</f>
        <v>#N/A</v>
      </c>
    </row>
    <row r="2813" spans="1:12" s="37" customFormat="1" ht="24" hidden="1">
      <c r="A2813" s="32">
        <v>1192</v>
      </c>
      <c r="B2813" s="33" t="s">
        <v>2265</v>
      </c>
      <c r="C2813" s="33">
        <v>1022322906</v>
      </c>
      <c r="D2813" s="33" t="s">
        <v>2266</v>
      </c>
      <c r="E2813" s="33" t="s">
        <v>43</v>
      </c>
      <c r="F2813" s="33" t="s">
        <v>59</v>
      </c>
      <c r="G2813" s="33" t="s">
        <v>39</v>
      </c>
      <c r="H2813" s="34">
        <v>149000000</v>
      </c>
      <c r="I2813" s="34">
        <v>149000000</v>
      </c>
      <c r="J2813" s="35">
        <f>VLOOKUP(C2813,[1]Hoja1!$C$4:$E$2840,3,0)</f>
        <v>45251.382245370369</v>
      </c>
      <c r="K2813" s="36" t="s">
        <v>54</v>
      </c>
      <c r="L2813" s="16" t="e">
        <f>VLOOKUP(C2813,ACTAS!$D:$L,9,FALSE)</f>
        <v>#N/A</v>
      </c>
    </row>
    <row r="2814" spans="1:12" s="37" customFormat="1" ht="24" hidden="1">
      <c r="A2814" s="32">
        <v>1193</v>
      </c>
      <c r="B2814" s="33" t="s">
        <v>2267</v>
      </c>
      <c r="C2814" s="33">
        <v>52124400</v>
      </c>
      <c r="D2814" s="33" t="s">
        <v>2268</v>
      </c>
      <c r="E2814" s="33" t="s">
        <v>43</v>
      </c>
      <c r="F2814" s="33" t="s">
        <v>59</v>
      </c>
      <c r="G2814" s="33" t="s">
        <v>39</v>
      </c>
      <c r="H2814" s="34">
        <v>50000000</v>
      </c>
      <c r="I2814" s="34">
        <v>50000000</v>
      </c>
      <c r="J2814" s="35">
        <f>VLOOKUP(C2814,[1]Hoja1!$C$4:$E$2840,3,0)</f>
        <v>44987.49181712963</v>
      </c>
      <c r="K2814" s="36" t="s">
        <v>40</v>
      </c>
      <c r="L2814" s="16">
        <f>VLOOKUP(C2814,ACTAS!$D:$L,9,FALSE)</f>
        <v>2</v>
      </c>
    </row>
    <row r="2815" spans="1:12" s="37" customFormat="1" ht="24" hidden="1">
      <c r="A2815" s="32">
        <v>1194</v>
      </c>
      <c r="B2815" s="33" t="s">
        <v>2269</v>
      </c>
      <c r="C2815" s="33">
        <v>80025401</v>
      </c>
      <c r="D2815" s="33" t="s">
        <v>2270</v>
      </c>
      <c r="E2815" s="33" t="s">
        <v>43</v>
      </c>
      <c r="F2815" s="33" t="s">
        <v>38</v>
      </c>
      <c r="G2815" s="33" t="s">
        <v>49</v>
      </c>
      <c r="H2815" s="34">
        <v>90000000</v>
      </c>
      <c r="I2815" s="34">
        <v>0</v>
      </c>
      <c r="J2815" s="35">
        <f>VLOOKUP(C2815,[1]Hoja1!$C$4:$E$2840,3,0)</f>
        <v>45251.382418981484</v>
      </c>
      <c r="K2815" s="36" t="s">
        <v>54</v>
      </c>
      <c r="L2815" s="16" t="e">
        <f>VLOOKUP(C2815,ACTAS!$D:$L,9,FALSE)</f>
        <v>#N/A</v>
      </c>
    </row>
    <row r="2816" spans="1:12" s="37" customFormat="1" hidden="1">
      <c r="A2816" s="32">
        <v>1195</v>
      </c>
      <c r="B2816" s="33" t="s">
        <v>2271</v>
      </c>
      <c r="C2816" s="33">
        <v>1019032900</v>
      </c>
      <c r="D2816" s="33" t="s">
        <v>2272</v>
      </c>
      <c r="E2816" s="33" t="s">
        <v>43</v>
      </c>
      <c r="F2816" s="33" t="s">
        <v>59</v>
      </c>
      <c r="G2816" s="33" t="s">
        <v>44</v>
      </c>
      <c r="H2816" s="34">
        <v>96000000</v>
      </c>
      <c r="I2816" s="34">
        <v>96000000</v>
      </c>
      <c r="J2816" s="35">
        <f>VLOOKUP(C2816,[1]Hoja1!$C$4:$E$2840,3,0)</f>
        <v>45251.382476851853</v>
      </c>
      <c r="K2816" s="36" t="s">
        <v>54</v>
      </c>
      <c r="L2816" s="16" t="e">
        <f>VLOOKUP(C2816,ACTAS!$D:$L,9,FALSE)</f>
        <v>#N/A</v>
      </c>
    </row>
    <row r="2817" spans="1:12" s="37" customFormat="1" ht="24" hidden="1">
      <c r="A2817" s="32">
        <v>1196</v>
      </c>
      <c r="B2817" s="33" t="s">
        <v>2273</v>
      </c>
      <c r="C2817" s="33">
        <v>80215388</v>
      </c>
      <c r="D2817" s="33" t="s">
        <v>1757</v>
      </c>
      <c r="E2817" s="33" t="s">
        <v>43</v>
      </c>
      <c r="F2817" s="33" t="s">
        <v>52</v>
      </c>
      <c r="G2817" s="33" t="s">
        <v>39</v>
      </c>
      <c r="H2817" s="34">
        <v>63000000</v>
      </c>
      <c r="I2817" s="34">
        <v>63000000</v>
      </c>
      <c r="J2817" s="35">
        <f>VLOOKUP(C2817,[1]Hoja1!$C$4:$E$2840,3,0)</f>
        <v>45237.393703703703</v>
      </c>
      <c r="K2817" s="36" t="s">
        <v>40</v>
      </c>
      <c r="L2817" s="16" t="e">
        <f>VLOOKUP(C2817,ACTAS!$D:$L,9,FALSE)</f>
        <v>#N/A</v>
      </c>
    </row>
    <row r="2818" spans="1:12" s="37" customFormat="1" hidden="1">
      <c r="A2818" s="32">
        <v>1197</v>
      </c>
      <c r="B2818" s="33" t="s">
        <v>2274</v>
      </c>
      <c r="C2818" s="33">
        <v>14801006</v>
      </c>
      <c r="D2818" s="33" t="s">
        <v>2275</v>
      </c>
      <c r="E2818" s="33" t="s">
        <v>43</v>
      </c>
      <c r="F2818" s="33" t="s">
        <v>38</v>
      </c>
      <c r="G2818" s="33" t="s">
        <v>44</v>
      </c>
      <c r="H2818" s="34">
        <v>30000000</v>
      </c>
      <c r="I2818" s="34">
        <v>30000000</v>
      </c>
      <c r="J2818" s="35">
        <f>VLOOKUP(C2818,[1]Hoja1!$C$4:$E$2840,3,0)</f>
        <v>45251.382650462961</v>
      </c>
      <c r="K2818" s="36" t="s">
        <v>54</v>
      </c>
      <c r="L2818" s="16" t="e">
        <f>VLOOKUP(C2818,ACTAS!$D:$L,9,FALSE)</f>
        <v>#N/A</v>
      </c>
    </row>
    <row r="2819" spans="1:12" s="37" customFormat="1" hidden="1">
      <c r="A2819" s="32">
        <v>1198</v>
      </c>
      <c r="B2819" s="33" t="s">
        <v>2276</v>
      </c>
      <c r="C2819" s="33">
        <v>1089745990</v>
      </c>
      <c r="D2819" s="33" t="s">
        <v>389</v>
      </c>
      <c r="E2819" s="33" t="s">
        <v>43</v>
      </c>
      <c r="F2819" s="33" t="s">
        <v>38</v>
      </c>
      <c r="G2819" s="33" t="s">
        <v>44</v>
      </c>
      <c r="H2819" s="34">
        <v>15000000</v>
      </c>
      <c r="I2819" s="34">
        <v>0</v>
      </c>
      <c r="J2819" s="35">
        <f>VLOOKUP(C2819,[1]Hoja1!$C$4:$E$2840,3,0)</f>
        <v>44987.608449074076</v>
      </c>
      <c r="K2819" s="36" t="s">
        <v>54</v>
      </c>
      <c r="L2819" s="16" t="e">
        <f>VLOOKUP(C2819,ACTAS!$D:$L,9,FALSE)</f>
        <v>#N/A</v>
      </c>
    </row>
    <row r="2820" spans="1:12" s="37" customFormat="1" hidden="1">
      <c r="A2820" s="32">
        <v>1199</v>
      </c>
      <c r="B2820" s="33" t="s">
        <v>2277</v>
      </c>
      <c r="C2820" s="33">
        <v>80798334</v>
      </c>
      <c r="D2820" s="33" t="s">
        <v>2278</v>
      </c>
      <c r="E2820" s="33" t="s">
        <v>43</v>
      </c>
      <c r="F2820" s="33" t="s">
        <v>38</v>
      </c>
      <c r="G2820" s="33" t="s">
        <v>44</v>
      </c>
      <c r="H2820" s="34">
        <v>60000000</v>
      </c>
      <c r="I2820" s="34">
        <v>0</v>
      </c>
      <c r="J2820" s="35">
        <f>VLOOKUP(C2820,[1]Hoja1!$C$4:$E$2840,3,0)</f>
        <v>45251.383379629631</v>
      </c>
      <c r="K2820" s="36" t="s">
        <v>54</v>
      </c>
      <c r="L2820" s="16" t="e">
        <f>VLOOKUP(C2820,ACTAS!$D:$L,9,FALSE)</f>
        <v>#N/A</v>
      </c>
    </row>
    <row r="2821" spans="1:12" s="37" customFormat="1" ht="24" hidden="1">
      <c r="A2821" s="32">
        <v>1200</v>
      </c>
      <c r="B2821" s="33" t="s">
        <v>2279</v>
      </c>
      <c r="C2821" s="33">
        <v>15876718</v>
      </c>
      <c r="D2821" s="33" t="s">
        <v>2280</v>
      </c>
      <c r="E2821" s="33" t="s">
        <v>43</v>
      </c>
      <c r="F2821" s="33" t="s">
        <v>52</v>
      </c>
      <c r="G2821" s="33" t="s">
        <v>49</v>
      </c>
      <c r="H2821" s="34">
        <v>22000000</v>
      </c>
      <c r="I2821" s="34">
        <v>22000000</v>
      </c>
      <c r="J2821" s="35">
        <f>VLOOKUP(C2821,[1]Hoja1!$C$4:$E$2840,3,0)</f>
        <v>45251.383402777778</v>
      </c>
      <c r="K2821" s="36" t="s">
        <v>54</v>
      </c>
      <c r="L2821" s="16" t="e">
        <f>VLOOKUP(C2821,ACTAS!$D:$L,9,FALSE)</f>
        <v>#N/A</v>
      </c>
    </row>
    <row r="2822" spans="1:12" s="37" customFormat="1" ht="24" hidden="1">
      <c r="A2822" s="32">
        <v>1201</v>
      </c>
      <c r="B2822" s="33" t="s">
        <v>2281</v>
      </c>
      <c r="C2822" s="33">
        <v>79433813</v>
      </c>
      <c r="D2822" s="33" t="s">
        <v>2282</v>
      </c>
      <c r="E2822" s="33" t="s">
        <v>43</v>
      </c>
      <c r="F2822" s="33" t="s">
        <v>38</v>
      </c>
      <c r="G2822" s="33" t="s">
        <v>44</v>
      </c>
      <c r="H2822" s="34">
        <v>140000000</v>
      </c>
      <c r="I2822" s="34">
        <v>0</v>
      </c>
      <c r="J2822" s="35">
        <f>VLOOKUP(C2822,[1]Hoja1!$C$4:$E$2840,3,0)</f>
        <v>45251.38349537037</v>
      </c>
      <c r="K2822" s="36" t="s">
        <v>45</v>
      </c>
      <c r="L2822" s="16" t="e">
        <f>VLOOKUP(C2822,ACTAS!$D:$L,9,FALSE)</f>
        <v>#N/A</v>
      </c>
    </row>
    <row r="2823" spans="1:12" s="37" customFormat="1" hidden="1">
      <c r="A2823" s="32">
        <v>1202</v>
      </c>
      <c r="B2823" s="33" t="s">
        <v>2283</v>
      </c>
      <c r="C2823" s="33">
        <v>98073820</v>
      </c>
      <c r="D2823" s="33" t="s">
        <v>1772</v>
      </c>
      <c r="E2823" s="33" t="s">
        <v>43</v>
      </c>
      <c r="F2823" s="33" t="s">
        <v>59</v>
      </c>
      <c r="G2823" s="33" t="s">
        <v>44</v>
      </c>
      <c r="H2823" s="34">
        <v>150000000</v>
      </c>
      <c r="I2823" s="34">
        <v>0</v>
      </c>
      <c r="J2823" s="35">
        <f>VLOOKUP(C2823,[1]Hoja1!$C$4:$E$2840,3,0)</f>
        <v>45237.394571759258</v>
      </c>
      <c r="K2823" s="36" t="s">
        <v>45</v>
      </c>
      <c r="L2823" s="16" t="e">
        <f>VLOOKUP(C2823,ACTAS!$D:$L,9,FALSE)</f>
        <v>#N/A</v>
      </c>
    </row>
    <row r="2824" spans="1:12" s="37" customFormat="1" hidden="1">
      <c r="A2824" s="32">
        <v>1203</v>
      </c>
      <c r="B2824" s="33" t="s">
        <v>2284</v>
      </c>
      <c r="C2824" s="33">
        <v>41752589</v>
      </c>
      <c r="D2824" s="33" t="s">
        <v>465</v>
      </c>
      <c r="E2824" s="33" t="s">
        <v>43</v>
      </c>
      <c r="F2824" s="33" t="s">
        <v>59</v>
      </c>
      <c r="G2824" s="33" t="s">
        <v>44</v>
      </c>
      <c r="H2824" s="34">
        <v>60000000</v>
      </c>
      <c r="I2824" s="34">
        <v>60000000</v>
      </c>
      <c r="J2824" s="35">
        <f>VLOOKUP(C2824,[1]Hoja1!$C$4:$E$2840,3,0)</f>
        <v>44987.895046296297</v>
      </c>
      <c r="K2824" s="36" t="s">
        <v>84</v>
      </c>
      <c r="L2824" s="16" t="e">
        <f>VLOOKUP(C2824,ACTAS!$D:$L,9,FALSE)</f>
        <v>#N/A</v>
      </c>
    </row>
    <row r="2825" spans="1:12" s="37" customFormat="1" ht="24" hidden="1">
      <c r="A2825" s="32">
        <v>1204</v>
      </c>
      <c r="B2825" s="33" t="s">
        <v>2285</v>
      </c>
      <c r="C2825" s="33">
        <v>80733870</v>
      </c>
      <c r="D2825" s="33" t="s">
        <v>2286</v>
      </c>
      <c r="E2825" s="33" t="s">
        <v>43</v>
      </c>
      <c r="F2825" s="33" t="s">
        <v>59</v>
      </c>
      <c r="G2825" s="33" t="s">
        <v>49</v>
      </c>
      <c r="H2825" s="34">
        <v>35000000</v>
      </c>
      <c r="I2825" s="34">
        <v>35000000</v>
      </c>
      <c r="J2825" s="35">
        <f>VLOOKUP(C2825,[1]Hoja1!$C$4:$E$2840,3,0)</f>
        <v>45251.383657407408</v>
      </c>
      <c r="K2825" s="36" t="s">
        <v>54</v>
      </c>
      <c r="L2825" s="16" t="e">
        <f>VLOOKUP(C2825,ACTAS!$D:$L,9,FALSE)</f>
        <v>#N/A</v>
      </c>
    </row>
    <row r="2826" spans="1:12" s="37" customFormat="1" hidden="1">
      <c r="A2826" s="32">
        <v>1205</v>
      </c>
      <c r="B2826" s="33" t="s">
        <v>2287</v>
      </c>
      <c r="C2826" s="33">
        <v>1037602582</v>
      </c>
      <c r="D2826" s="33" t="s">
        <v>2288</v>
      </c>
      <c r="E2826" s="33" t="s">
        <v>43</v>
      </c>
      <c r="F2826" s="33" t="s">
        <v>59</v>
      </c>
      <c r="G2826" s="33" t="s">
        <v>44</v>
      </c>
      <c r="H2826" s="34">
        <v>17000000</v>
      </c>
      <c r="I2826" s="34">
        <v>17000000</v>
      </c>
      <c r="J2826" s="35">
        <f>VLOOKUP(C2826,[1]Hoja1!$C$4:$E$2840,3,0)</f>
        <v>45251.383888888886</v>
      </c>
      <c r="K2826" s="36" t="s">
        <v>54</v>
      </c>
      <c r="L2826" s="16" t="e">
        <f>VLOOKUP(C2826,ACTAS!$D:$L,9,FALSE)</f>
        <v>#N/A</v>
      </c>
    </row>
    <row r="2827" spans="1:12" s="37" customFormat="1" hidden="1">
      <c r="A2827" s="32">
        <v>1206</v>
      </c>
      <c r="B2827" s="33" t="s">
        <v>2289</v>
      </c>
      <c r="C2827" s="33">
        <v>2971720</v>
      </c>
      <c r="D2827" s="33" t="s">
        <v>2290</v>
      </c>
      <c r="E2827" s="33" t="s">
        <v>43</v>
      </c>
      <c r="F2827" s="33" t="s">
        <v>52</v>
      </c>
      <c r="G2827" s="33" t="s">
        <v>44</v>
      </c>
      <c r="H2827" s="34">
        <v>52000000</v>
      </c>
      <c r="I2827" s="34">
        <v>52000000</v>
      </c>
      <c r="J2827" s="35">
        <f>VLOOKUP(C2827,[1]Hoja1!$C$4:$E$2840,3,0)</f>
        <v>45251.383912037039</v>
      </c>
      <c r="K2827" s="36" t="s">
        <v>45</v>
      </c>
      <c r="L2827" s="16" t="e">
        <f>VLOOKUP(C2827,ACTAS!$D:$L,9,FALSE)</f>
        <v>#N/A</v>
      </c>
    </row>
    <row r="2828" spans="1:12" s="37" customFormat="1" hidden="1">
      <c r="A2828" s="32">
        <v>1207</v>
      </c>
      <c r="B2828" s="33" t="s">
        <v>2291</v>
      </c>
      <c r="C2828" s="33">
        <v>1072423695</v>
      </c>
      <c r="D2828" s="33" t="s">
        <v>2292</v>
      </c>
      <c r="E2828" s="33" t="s">
        <v>43</v>
      </c>
      <c r="F2828" s="33" t="s">
        <v>52</v>
      </c>
      <c r="G2828" s="33" t="s">
        <v>44</v>
      </c>
      <c r="H2828" s="34">
        <v>86000000</v>
      </c>
      <c r="I2828" s="34">
        <v>86000000</v>
      </c>
      <c r="J2828" s="35">
        <f>VLOOKUP(C2828,[1]Hoja1!$C$4:$E$2840,3,0)</f>
        <v>45251.384016203701</v>
      </c>
      <c r="K2828" s="36" t="s">
        <v>54</v>
      </c>
      <c r="L2828" s="16" t="e">
        <f>VLOOKUP(C2828,ACTAS!$D:$L,9,FALSE)</f>
        <v>#N/A</v>
      </c>
    </row>
    <row r="2829" spans="1:12" s="37" customFormat="1" hidden="1">
      <c r="A2829" s="32">
        <v>1208</v>
      </c>
      <c r="B2829" s="33" t="s">
        <v>2293</v>
      </c>
      <c r="C2829" s="33">
        <v>51693913</v>
      </c>
      <c r="D2829" s="33" t="s">
        <v>2294</v>
      </c>
      <c r="E2829" s="33" t="s">
        <v>43</v>
      </c>
      <c r="F2829" s="33" t="s">
        <v>52</v>
      </c>
      <c r="G2829" s="33" t="s">
        <v>44</v>
      </c>
      <c r="H2829" s="34">
        <v>30000000</v>
      </c>
      <c r="I2829" s="34">
        <v>0</v>
      </c>
      <c r="J2829" s="35">
        <f>VLOOKUP(C2829,[1]Hoja1!$C$4:$E$2840,3,0)</f>
        <v>45251.384201388886</v>
      </c>
      <c r="K2829" s="36" t="s">
        <v>84</v>
      </c>
      <c r="L2829" s="16" t="e">
        <f>VLOOKUP(C2829,ACTAS!$D:$L,9,FALSE)</f>
        <v>#N/A</v>
      </c>
    </row>
    <row r="2830" spans="1:12" s="37" customFormat="1" hidden="1">
      <c r="A2830" s="32">
        <v>1209</v>
      </c>
      <c r="B2830" s="33" t="s">
        <v>2295</v>
      </c>
      <c r="C2830" s="33">
        <v>51782045</v>
      </c>
      <c r="D2830" s="33" t="s">
        <v>1024</v>
      </c>
      <c r="E2830" s="33" t="s">
        <v>43</v>
      </c>
      <c r="F2830" s="33" t="s">
        <v>38</v>
      </c>
      <c r="G2830" s="33" t="s">
        <v>44</v>
      </c>
      <c r="H2830" s="34">
        <v>113000000</v>
      </c>
      <c r="I2830" s="34">
        <v>113000000</v>
      </c>
      <c r="J2830" s="35">
        <f>VLOOKUP(C2830,[1]Hoja1!$C$4:$E$2840,3,0)</f>
        <v>45078.394652777781</v>
      </c>
      <c r="K2830" s="36" t="s">
        <v>84</v>
      </c>
      <c r="L2830" s="16" t="e">
        <f>VLOOKUP(C2830,ACTAS!$D:$L,9,FALSE)</f>
        <v>#N/A</v>
      </c>
    </row>
    <row r="2831" spans="1:12" s="37" customFormat="1" hidden="1">
      <c r="A2831" s="32">
        <v>1210</v>
      </c>
      <c r="B2831" s="33" t="s">
        <v>2296</v>
      </c>
      <c r="C2831" s="33">
        <v>1078347008</v>
      </c>
      <c r="D2831" s="33" t="s">
        <v>2297</v>
      </c>
      <c r="E2831" s="33" t="s">
        <v>43</v>
      </c>
      <c r="F2831" s="33" t="s">
        <v>59</v>
      </c>
      <c r="G2831" s="33" t="s">
        <v>44</v>
      </c>
      <c r="H2831" s="34">
        <v>40000000</v>
      </c>
      <c r="I2831" s="34">
        <v>40000000</v>
      </c>
      <c r="J2831" s="35">
        <f>VLOOKUP(C2831,[1]Hoja1!$C$4:$E$2840,3,0)</f>
        <v>45251.384479166663</v>
      </c>
      <c r="K2831" s="36" t="s">
        <v>54</v>
      </c>
      <c r="L2831" s="16" t="e">
        <f>VLOOKUP(C2831,ACTAS!$D:$L,9,FALSE)</f>
        <v>#N/A</v>
      </c>
    </row>
    <row r="2832" spans="1:12" s="37" customFormat="1" hidden="1">
      <c r="A2832" s="32">
        <v>1211</v>
      </c>
      <c r="B2832" s="33" t="s">
        <v>2298</v>
      </c>
      <c r="C2832" s="33">
        <v>7550646</v>
      </c>
      <c r="D2832" s="33" t="s">
        <v>2299</v>
      </c>
      <c r="E2832" s="33" t="s">
        <v>43</v>
      </c>
      <c r="F2832" s="33" t="s">
        <v>59</v>
      </c>
      <c r="G2832" s="33" t="s">
        <v>44</v>
      </c>
      <c r="H2832" s="34">
        <v>70000000</v>
      </c>
      <c r="I2832" s="34">
        <v>0</v>
      </c>
      <c r="J2832" s="35">
        <f>VLOOKUP(C2832,[1]Hoja1!$C$4:$E$2840,3,0)</f>
        <v>45251.38449074074</v>
      </c>
      <c r="K2832" s="36" t="s">
        <v>45</v>
      </c>
      <c r="L2832" s="16" t="e">
        <f>VLOOKUP(C2832,ACTAS!$D:$L,9,FALSE)</f>
        <v>#N/A</v>
      </c>
    </row>
    <row r="2833" spans="1:12" s="37" customFormat="1" hidden="1">
      <c r="A2833" s="32">
        <v>1212</v>
      </c>
      <c r="B2833" s="33" t="s">
        <v>2300</v>
      </c>
      <c r="C2833" s="33">
        <v>1140851250</v>
      </c>
      <c r="D2833" s="33" t="s">
        <v>2301</v>
      </c>
      <c r="E2833" s="33" t="s">
        <v>43</v>
      </c>
      <c r="F2833" s="33" t="s">
        <v>59</v>
      </c>
      <c r="G2833" s="33" t="s">
        <v>44</v>
      </c>
      <c r="H2833" s="34">
        <v>17000000</v>
      </c>
      <c r="I2833" s="34">
        <v>17000000</v>
      </c>
      <c r="J2833" s="35">
        <f>VLOOKUP(C2833,[1]Hoja1!$C$4:$E$2840,3,0)</f>
        <v>45251.384895833333</v>
      </c>
      <c r="K2833" s="36" t="s">
        <v>54</v>
      </c>
      <c r="L2833" s="16" t="e">
        <f>VLOOKUP(C2833,ACTAS!$D:$L,9,FALSE)</f>
        <v>#N/A</v>
      </c>
    </row>
    <row r="2834" spans="1:12" s="37" customFormat="1" ht="24" hidden="1">
      <c r="A2834" s="32">
        <v>1213</v>
      </c>
      <c r="B2834" s="33" t="s">
        <v>2302</v>
      </c>
      <c r="C2834" s="33">
        <v>1072495355</v>
      </c>
      <c r="D2834" s="33" t="s">
        <v>347</v>
      </c>
      <c r="E2834" s="33" t="s">
        <v>43</v>
      </c>
      <c r="F2834" s="33" t="s">
        <v>59</v>
      </c>
      <c r="G2834" s="33" t="s">
        <v>49</v>
      </c>
      <c r="H2834" s="34">
        <v>75000000</v>
      </c>
      <c r="I2834" s="34">
        <v>0</v>
      </c>
      <c r="J2834" s="35">
        <f>VLOOKUP(C2834,[1]Hoja1!$C$4:$E$2840,3,0)</f>
        <v>44987.437974537039</v>
      </c>
      <c r="K2834" s="36" t="s">
        <v>54</v>
      </c>
      <c r="L2834" s="16" t="e">
        <f>VLOOKUP(C2834,ACTAS!$D:$L,9,FALSE)</f>
        <v>#N/A</v>
      </c>
    </row>
    <row r="2835" spans="1:12" s="37" customFormat="1" ht="24" hidden="1">
      <c r="A2835" s="32">
        <v>1214</v>
      </c>
      <c r="B2835" s="33" t="s">
        <v>2303</v>
      </c>
      <c r="C2835" s="33">
        <v>52536745</v>
      </c>
      <c r="D2835" s="33" t="s">
        <v>2304</v>
      </c>
      <c r="E2835" s="33" t="s">
        <v>43</v>
      </c>
      <c r="F2835" s="33" t="s">
        <v>59</v>
      </c>
      <c r="G2835" s="33" t="s">
        <v>49</v>
      </c>
      <c r="H2835" s="34">
        <v>65000000</v>
      </c>
      <c r="I2835" s="34">
        <v>14000000</v>
      </c>
      <c r="J2835" s="35">
        <f>VLOOKUP(C2835,[1]Hoja1!$C$4:$E$2840,3,0)</f>
        <v>45251.385081018518</v>
      </c>
      <c r="K2835" s="36" t="s">
        <v>54</v>
      </c>
      <c r="L2835" s="16" t="e">
        <f>VLOOKUP(C2835,ACTAS!$D:$L,9,FALSE)</f>
        <v>#N/A</v>
      </c>
    </row>
    <row r="2836" spans="1:12" s="37" customFormat="1" hidden="1">
      <c r="A2836" s="32">
        <v>1215</v>
      </c>
      <c r="B2836" s="33" t="s">
        <v>2305</v>
      </c>
      <c r="C2836" s="33">
        <v>22735341</v>
      </c>
      <c r="D2836" s="33" t="s">
        <v>2306</v>
      </c>
      <c r="E2836" s="33" t="s">
        <v>43</v>
      </c>
      <c r="F2836" s="33" t="s">
        <v>38</v>
      </c>
      <c r="G2836" s="33" t="s">
        <v>44</v>
      </c>
      <c r="H2836" s="34">
        <v>150000000</v>
      </c>
      <c r="I2836" s="34">
        <v>52000000</v>
      </c>
      <c r="J2836" s="35">
        <f>VLOOKUP(C2836,[1]Hoja1!$C$4:$E$2840,3,0)</f>
        <v>45251.385243055556</v>
      </c>
      <c r="K2836" s="36" t="s">
        <v>54</v>
      </c>
      <c r="L2836" s="16" t="e">
        <f>VLOOKUP(C2836,ACTAS!$D:$L,9,FALSE)</f>
        <v>#N/A</v>
      </c>
    </row>
    <row r="2837" spans="1:12" s="37" customFormat="1" hidden="1">
      <c r="A2837" s="32">
        <v>1216</v>
      </c>
      <c r="B2837" s="33" t="s">
        <v>2307</v>
      </c>
      <c r="C2837" s="33">
        <v>19497948</v>
      </c>
      <c r="D2837" s="33" t="s">
        <v>2308</v>
      </c>
      <c r="E2837" s="33" t="s">
        <v>43</v>
      </c>
      <c r="F2837" s="33" t="s">
        <v>59</v>
      </c>
      <c r="G2837" s="33" t="s">
        <v>44</v>
      </c>
      <c r="H2837" s="34">
        <v>50000000</v>
      </c>
      <c r="I2837" s="34">
        <v>0</v>
      </c>
      <c r="J2837" s="35">
        <f>VLOOKUP(C2837,[1]Hoja1!$C$4:$E$2840,3,0)</f>
        <v>45251.385243055556</v>
      </c>
      <c r="K2837" s="36" t="s">
        <v>45</v>
      </c>
      <c r="L2837" s="16" t="e">
        <f>VLOOKUP(C2837,ACTAS!$D:$L,9,FALSE)</f>
        <v>#N/A</v>
      </c>
    </row>
    <row r="2838" spans="1:12" s="37" customFormat="1" ht="24" hidden="1">
      <c r="A2838" s="32">
        <v>1217</v>
      </c>
      <c r="B2838" s="33" t="s">
        <v>2309</v>
      </c>
      <c r="C2838" s="33">
        <v>80220896</v>
      </c>
      <c r="D2838" s="33" t="s">
        <v>1721</v>
      </c>
      <c r="E2838" s="33" t="s">
        <v>43</v>
      </c>
      <c r="F2838" s="33" t="s">
        <v>52</v>
      </c>
      <c r="G2838" s="33" t="s">
        <v>49</v>
      </c>
      <c r="H2838" s="34">
        <v>123000000</v>
      </c>
      <c r="I2838" s="34">
        <v>123000000</v>
      </c>
      <c r="J2838" s="35">
        <f>VLOOKUP(C2838,[1]Hoja1!$C$4:$E$2840,3,0)</f>
        <v>45237.392777777779</v>
      </c>
      <c r="K2838" s="36" t="s">
        <v>54</v>
      </c>
      <c r="L2838" s="16" t="e">
        <f>VLOOKUP(C2838,ACTAS!$D:$L,9,FALSE)</f>
        <v>#N/A</v>
      </c>
    </row>
    <row r="2839" spans="1:12" s="37" customFormat="1" hidden="1">
      <c r="A2839" s="32">
        <v>1218</v>
      </c>
      <c r="B2839" s="33" t="s">
        <v>2310</v>
      </c>
      <c r="C2839" s="33">
        <v>1085634528</v>
      </c>
      <c r="D2839" s="33" t="s">
        <v>2311</v>
      </c>
      <c r="E2839" s="33" t="s">
        <v>43</v>
      </c>
      <c r="F2839" s="33" t="s">
        <v>59</v>
      </c>
      <c r="G2839" s="33" t="s">
        <v>44</v>
      </c>
      <c r="H2839" s="34">
        <v>24000000</v>
      </c>
      <c r="I2839" s="34">
        <v>24000000</v>
      </c>
      <c r="J2839" s="35">
        <f>VLOOKUP(C2839,[1]Hoja1!$C$4:$E$2840,3,0)</f>
        <v>45251.385370370372</v>
      </c>
      <c r="K2839" s="36" t="s">
        <v>54</v>
      </c>
      <c r="L2839" s="16" t="e">
        <f>VLOOKUP(C2839,ACTAS!$D:$L,9,FALSE)</f>
        <v>#N/A</v>
      </c>
    </row>
    <row r="2840" spans="1:12" s="37" customFormat="1" hidden="1">
      <c r="A2840" s="32">
        <v>1219</v>
      </c>
      <c r="B2840" s="33" t="s">
        <v>2312</v>
      </c>
      <c r="C2840" s="33">
        <v>1022332680</v>
      </c>
      <c r="D2840" s="33" t="s">
        <v>1938</v>
      </c>
      <c r="E2840" s="33" t="s">
        <v>43</v>
      </c>
      <c r="F2840" s="33" t="s">
        <v>52</v>
      </c>
      <c r="G2840" s="33" t="s">
        <v>44</v>
      </c>
      <c r="H2840" s="34">
        <v>25000000</v>
      </c>
      <c r="I2840" s="34">
        <v>0</v>
      </c>
      <c r="J2840" s="35">
        <f>VLOOKUP(C2840,[1]Hoja1!$C$4:$E$2840,3,0)</f>
        <v>45237.402800925927</v>
      </c>
      <c r="K2840" s="36" t="s">
        <v>54</v>
      </c>
      <c r="L2840" s="16" t="e">
        <f>VLOOKUP(C2840,ACTAS!$D:$L,9,FALSE)</f>
        <v>#N/A</v>
      </c>
    </row>
    <row r="2841" spans="1:12" s="37" customFormat="1" ht="24" hidden="1">
      <c r="A2841" s="32">
        <v>1220</v>
      </c>
      <c r="B2841" s="33" t="s">
        <v>2313</v>
      </c>
      <c r="C2841" s="33">
        <v>79978149</v>
      </c>
      <c r="D2841" s="33" t="s">
        <v>1962</v>
      </c>
      <c r="E2841" s="33" t="s">
        <v>43</v>
      </c>
      <c r="F2841" s="33" t="s">
        <v>52</v>
      </c>
      <c r="G2841" s="33" t="s">
        <v>44</v>
      </c>
      <c r="H2841" s="34">
        <v>60000000</v>
      </c>
      <c r="I2841" s="34">
        <v>60000000</v>
      </c>
      <c r="J2841" s="35">
        <f>VLOOKUP(C2841,[1]Hoja1!$C$4:$E$2840,3,0)</f>
        <v>45237.404108796298</v>
      </c>
      <c r="K2841" s="36" t="s">
        <v>54</v>
      </c>
      <c r="L2841" s="16" t="e">
        <f>VLOOKUP(C2841,ACTAS!$D:$L,9,FALSE)</f>
        <v>#N/A</v>
      </c>
    </row>
    <row r="2842" spans="1:12" s="37" customFormat="1" hidden="1">
      <c r="A2842" s="32">
        <v>1221</v>
      </c>
      <c r="B2842" s="33" t="s">
        <v>2314</v>
      </c>
      <c r="C2842" s="33">
        <v>1058819135</v>
      </c>
      <c r="D2842" s="33" t="s">
        <v>1433</v>
      </c>
      <c r="E2842" s="33" t="s">
        <v>43</v>
      </c>
      <c r="F2842" s="33" t="s">
        <v>38</v>
      </c>
      <c r="G2842" s="33" t="s">
        <v>44</v>
      </c>
      <c r="H2842" s="34">
        <v>15000000</v>
      </c>
      <c r="I2842" s="34">
        <v>15000000</v>
      </c>
      <c r="J2842" s="35">
        <f>VLOOKUP(C2842,[1]Hoja1!$C$4:$E$2840,3,0)</f>
        <v>45222.427268518521</v>
      </c>
      <c r="K2842" s="36" t="s">
        <v>54</v>
      </c>
      <c r="L2842" s="16" t="e">
        <f>VLOOKUP(C2842,ACTAS!$D:$L,9,FALSE)</f>
        <v>#N/A</v>
      </c>
    </row>
    <row r="2843" spans="1:12" s="37" customFormat="1" hidden="1">
      <c r="A2843" s="32">
        <v>1222</v>
      </c>
      <c r="B2843" s="33" t="s">
        <v>2315</v>
      </c>
      <c r="C2843" s="33">
        <v>77192213</v>
      </c>
      <c r="D2843" s="33" t="s">
        <v>1865</v>
      </c>
      <c r="E2843" s="33" t="s">
        <v>43</v>
      </c>
      <c r="F2843" s="33" t="s">
        <v>52</v>
      </c>
      <c r="G2843" s="33" t="s">
        <v>44</v>
      </c>
      <c r="H2843" s="34">
        <v>150000000</v>
      </c>
      <c r="I2843" s="34">
        <v>0</v>
      </c>
      <c r="J2843" s="35">
        <f>VLOOKUP(C2843,[1]Hoja1!$C$4:$E$2840,3,0)</f>
        <v>45237.399212962962</v>
      </c>
      <c r="K2843" s="36" t="s">
        <v>54</v>
      </c>
      <c r="L2843" s="16" t="e">
        <f>VLOOKUP(C2843,ACTAS!$D:$L,9,FALSE)</f>
        <v>#N/A</v>
      </c>
    </row>
    <row r="2844" spans="1:12" s="37" customFormat="1" ht="24" hidden="1">
      <c r="A2844" s="32">
        <v>1223</v>
      </c>
      <c r="B2844" s="33" t="s">
        <v>2316</v>
      </c>
      <c r="C2844" s="33">
        <v>35329805</v>
      </c>
      <c r="D2844" s="33" t="s">
        <v>2317</v>
      </c>
      <c r="E2844" s="33" t="s">
        <v>43</v>
      </c>
      <c r="F2844" s="33" t="s">
        <v>38</v>
      </c>
      <c r="G2844" s="33" t="s">
        <v>44</v>
      </c>
      <c r="H2844" s="34">
        <v>50000000</v>
      </c>
      <c r="I2844" s="34">
        <v>50000000</v>
      </c>
      <c r="J2844" s="35">
        <f>VLOOKUP(C2844,[1]Hoja1!$C$4:$E$2840,3,0)</f>
        <v>45251.386053240742</v>
      </c>
      <c r="K2844" s="36" t="s">
        <v>84</v>
      </c>
      <c r="L2844" s="16" t="e">
        <f>VLOOKUP(C2844,ACTAS!$D:$L,9,FALSE)</f>
        <v>#N/A</v>
      </c>
    </row>
    <row r="2845" spans="1:12" s="37" customFormat="1" hidden="1">
      <c r="A2845" s="32">
        <v>1224</v>
      </c>
      <c r="B2845" s="33" t="s">
        <v>2318</v>
      </c>
      <c r="C2845" s="33">
        <v>13275248</v>
      </c>
      <c r="D2845" s="33" t="s">
        <v>2180</v>
      </c>
      <c r="E2845" s="33" t="s">
        <v>43</v>
      </c>
      <c r="F2845" s="33" t="s">
        <v>59</v>
      </c>
      <c r="G2845" s="33" t="s">
        <v>44</v>
      </c>
      <c r="H2845" s="34">
        <v>150000000</v>
      </c>
      <c r="I2845" s="34">
        <v>36000000</v>
      </c>
      <c r="J2845" s="35">
        <f>VLOOKUP(C2845,[1]Hoja1!$C$4:$E$2840,3,0)</f>
        <v>45078.382939814815</v>
      </c>
      <c r="K2845" s="36" t="s">
        <v>54</v>
      </c>
      <c r="L2845" s="16">
        <f>VLOOKUP(C2845,ACTAS!$D:$L,9,FALSE)</f>
        <v>11</v>
      </c>
    </row>
    <row r="2846" spans="1:12" s="37" customFormat="1" hidden="1">
      <c r="A2846" s="32">
        <v>1225</v>
      </c>
      <c r="B2846" s="33" t="s">
        <v>2319</v>
      </c>
      <c r="C2846" s="33">
        <v>1056075043</v>
      </c>
      <c r="D2846" s="33" t="s">
        <v>2320</v>
      </c>
      <c r="E2846" s="33" t="s">
        <v>43</v>
      </c>
      <c r="F2846" s="33" t="s">
        <v>59</v>
      </c>
      <c r="G2846" s="33" t="s">
        <v>44</v>
      </c>
      <c r="H2846" s="34">
        <v>60000000</v>
      </c>
      <c r="I2846" s="34">
        <v>0</v>
      </c>
      <c r="J2846" s="35">
        <f>VLOOKUP(C2846,[1]Hoja1!$C$4:$E$2840,3,0)</f>
        <v>45251.386423611111</v>
      </c>
      <c r="K2846" s="36" t="s">
        <v>54</v>
      </c>
      <c r="L2846" s="16" t="e">
        <f>VLOOKUP(C2846,ACTAS!$D:$L,9,FALSE)</f>
        <v>#N/A</v>
      </c>
    </row>
    <row r="2847" spans="1:12" s="37" customFormat="1" hidden="1">
      <c r="A2847" s="32">
        <v>1226</v>
      </c>
      <c r="B2847" s="33" t="s">
        <v>2321</v>
      </c>
      <c r="C2847" s="33">
        <v>79969394</v>
      </c>
      <c r="D2847" s="33" t="s">
        <v>2322</v>
      </c>
      <c r="E2847" s="33" t="s">
        <v>43</v>
      </c>
      <c r="F2847" s="33" t="s">
        <v>38</v>
      </c>
      <c r="G2847" s="33" t="s">
        <v>44</v>
      </c>
      <c r="H2847" s="34">
        <v>150000000</v>
      </c>
      <c r="I2847" s="34">
        <v>76000000</v>
      </c>
      <c r="J2847" s="35">
        <f>VLOOKUP(C2847,[1]Hoja1!$C$4:$E$2840,3,0)</f>
        <v>45251.386446759258</v>
      </c>
      <c r="K2847" s="36" t="s">
        <v>54</v>
      </c>
      <c r="L2847" s="16" t="e">
        <f>VLOOKUP(C2847,ACTAS!$D:$L,9,FALSE)</f>
        <v>#N/A</v>
      </c>
    </row>
    <row r="2848" spans="1:12" s="37" customFormat="1" hidden="1">
      <c r="A2848" s="32">
        <v>1227</v>
      </c>
      <c r="B2848" s="33" t="s">
        <v>2323</v>
      </c>
      <c r="C2848" s="33">
        <v>1101688334</v>
      </c>
      <c r="D2848" s="33" t="s">
        <v>2324</v>
      </c>
      <c r="E2848" s="33" t="s">
        <v>43</v>
      </c>
      <c r="F2848" s="33" t="s">
        <v>52</v>
      </c>
      <c r="G2848" s="33" t="s">
        <v>44</v>
      </c>
      <c r="H2848" s="34">
        <v>84000000</v>
      </c>
      <c r="I2848" s="34">
        <v>84000000</v>
      </c>
      <c r="J2848" s="35">
        <f>VLOOKUP(C2848,[1]Hoja1!$C$4:$E$2840,3,0)</f>
        <v>45251.386469907404</v>
      </c>
      <c r="K2848" s="36" t="s">
        <v>54</v>
      </c>
      <c r="L2848" s="16" t="e">
        <f>VLOOKUP(C2848,ACTAS!$D:$L,9,FALSE)</f>
        <v>#N/A</v>
      </c>
    </row>
    <row r="2849" spans="1:12" s="37" customFormat="1" hidden="1">
      <c r="A2849" s="32">
        <v>1228</v>
      </c>
      <c r="B2849" s="33" t="s">
        <v>2325</v>
      </c>
      <c r="C2849" s="33">
        <v>10499501</v>
      </c>
      <c r="D2849" s="33" t="s">
        <v>2326</v>
      </c>
      <c r="E2849" s="33" t="s">
        <v>43</v>
      </c>
      <c r="F2849" s="33" t="s">
        <v>52</v>
      </c>
      <c r="G2849" s="33" t="s">
        <v>44</v>
      </c>
      <c r="H2849" s="34">
        <v>11000000</v>
      </c>
      <c r="I2849" s="34">
        <v>11000000</v>
      </c>
      <c r="J2849" s="35">
        <f>VLOOKUP(C2849,[1]Hoja1!$C$4:$E$2840,3,0)</f>
        <v>45251.386643518519</v>
      </c>
      <c r="K2849" s="36" t="s">
        <v>54</v>
      </c>
      <c r="L2849" s="16" t="e">
        <f>VLOOKUP(C2849,ACTAS!$D:$L,9,FALSE)</f>
        <v>#N/A</v>
      </c>
    </row>
    <row r="2850" spans="1:12" s="37" customFormat="1" ht="24" hidden="1">
      <c r="A2850" s="32">
        <v>1229</v>
      </c>
      <c r="B2850" s="33" t="s">
        <v>2327</v>
      </c>
      <c r="C2850" s="33">
        <v>80218523</v>
      </c>
      <c r="D2850" s="33" t="s">
        <v>2328</v>
      </c>
      <c r="E2850" s="33" t="s">
        <v>43</v>
      </c>
      <c r="F2850" s="33" t="s">
        <v>38</v>
      </c>
      <c r="G2850" s="33" t="s">
        <v>53</v>
      </c>
      <c r="H2850" s="34">
        <v>10000000</v>
      </c>
      <c r="I2850" s="34">
        <v>10000000</v>
      </c>
      <c r="J2850" s="35">
        <f>VLOOKUP(C2850,[1]Hoja1!$C$4:$E$2840,3,0)</f>
        <v>45251.387118055558</v>
      </c>
      <c r="K2850" s="36" t="s">
        <v>54</v>
      </c>
      <c r="L2850" s="16" t="e">
        <f>VLOOKUP(C2850,ACTAS!$D:$L,9,FALSE)</f>
        <v>#N/A</v>
      </c>
    </row>
    <row r="2851" spans="1:12" s="37" customFormat="1" hidden="1">
      <c r="A2851" s="32">
        <v>1230</v>
      </c>
      <c r="B2851" s="33" t="s">
        <v>2329</v>
      </c>
      <c r="C2851" s="33">
        <v>52827166</v>
      </c>
      <c r="D2851" s="33" t="s">
        <v>1516</v>
      </c>
      <c r="E2851" s="33" t="s">
        <v>43</v>
      </c>
      <c r="F2851" s="33" t="s">
        <v>38</v>
      </c>
      <c r="G2851" s="33" t="s">
        <v>44</v>
      </c>
      <c r="H2851" s="34">
        <v>100000000</v>
      </c>
      <c r="I2851" s="34">
        <v>0</v>
      </c>
      <c r="J2851" s="35">
        <f>VLOOKUP(C2851,[1]Hoja1!$C$4:$E$2840,3,0)</f>
        <v>45222.45553240741</v>
      </c>
      <c r="K2851" s="36" t="s">
        <v>45</v>
      </c>
      <c r="L2851" s="16" t="e">
        <f>VLOOKUP(C2851,ACTAS!$D:$L,9,FALSE)</f>
        <v>#N/A</v>
      </c>
    </row>
    <row r="2852" spans="1:12" s="37" customFormat="1" hidden="1">
      <c r="A2852" s="32">
        <v>1231</v>
      </c>
      <c r="B2852" s="33" t="s">
        <v>2330</v>
      </c>
      <c r="C2852" s="33">
        <v>79578764</v>
      </c>
      <c r="D2852" s="33" t="s">
        <v>2331</v>
      </c>
      <c r="E2852" s="33" t="s">
        <v>43</v>
      </c>
      <c r="F2852" s="33" t="s">
        <v>59</v>
      </c>
      <c r="G2852" s="33" t="s">
        <v>44</v>
      </c>
      <c r="H2852" s="34">
        <v>50000000</v>
      </c>
      <c r="I2852" s="34">
        <v>0</v>
      </c>
      <c r="J2852" s="35">
        <f>VLOOKUP(C2852,[1]Hoja1!$C$4:$E$2840,3,0)</f>
        <v>45251.38721064815</v>
      </c>
      <c r="K2852" s="36" t="s">
        <v>45</v>
      </c>
      <c r="L2852" s="16" t="e">
        <f>VLOOKUP(C2852,ACTAS!$D:$L,9,FALSE)</f>
        <v>#N/A</v>
      </c>
    </row>
    <row r="2853" spans="1:12" s="37" customFormat="1" hidden="1">
      <c r="A2853" s="32">
        <v>1232</v>
      </c>
      <c r="B2853" s="33" t="s">
        <v>2332</v>
      </c>
      <c r="C2853" s="33">
        <v>72212188</v>
      </c>
      <c r="D2853" s="33" t="s">
        <v>2333</v>
      </c>
      <c r="E2853" s="33" t="s">
        <v>43</v>
      </c>
      <c r="F2853" s="33" t="s">
        <v>52</v>
      </c>
      <c r="G2853" s="33" t="s">
        <v>44</v>
      </c>
      <c r="H2853" s="34">
        <v>100000000</v>
      </c>
      <c r="I2853" s="34">
        <v>0</v>
      </c>
      <c r="J2853" s="35">
        <f>VLOOKUP(C2853,[1]Hoja1!$C$4:$E$2840,3,0)</f>
        <v>45251.387430555558</v>
      </c>
      <c r="K2853" s="36" t="s">
        <v>45</v>
      </c>
      <c r="L2853" s="16" t="e">
        <f>VLOOKUP(C2853,ACTAS!$D:$L,9,FALSE)</f>
        <v>#N/A</v>
      </c>
    </row>
    <row r="2854" spans="1:12" s="37" customFormat="1" ht="24" hidden="1">
      <c r="A2854" s="32">
        <v>1233</v>
      </c>
      <c r="B2854" s="33" t="s">
        <v>2334</v>
      </c>
      <c r="C2854" s="33">
        <v>80020770</v>
      </c>
      <c r="D2854" s="33" t="s">
        <v>1623</v>
      </c>
      <c r="E2854" s="33" t="s">
        <v>43</v>
      </c>
      <c r="F2854" s="33" t="s">
        <v>59</v>
      </c>
      <c r="G2854" s="33" t="s">
        <v>49</v>
      </c>
      <c r="H2854" s="34">
        <v>150000000</v>
      </c>
      <c r="I2854" s="34">
        <v>0</v>
      </c>
      <c r="J2854" s="35">
        <f>VLOOKUP(C2854,[1]Hoja1!$C$4:$E$2840,3,0)</f>
        <v>45237.38921296296</v>
      </c>
      <c r="K2854" s="36" t="s">
        <v>45</v>
      </c>
      <c r="L2854" s="16" t="e">
        <f>VLOOKUP(C2854,ACTAS!$D:$L,9,FALSE)</f>
        <v>#N/A</v>
      </c>
    </row>
    <row r="2855" spans="1:12" s="37" customFormat="1" hidden="1">
      <c r="A2855" s="32">
        <v>1234</v>
      </c>
      <c r="B2855" s="33" t="s">
        <v>2335</v>
      </c>
      <c r="C2855" s="33">
        <v>85153130</v>
      </c>
      <c r="D2855" s="33" t="s">
        <v>2336</v>
      </c>
      <c r="E2855" s="33" t="s">
        <v>43</v>
      </c>
      <c r="F2855" s="33" t="s">
        <v>59</v>
      </c>
      <c r="G2855" s="33" t="s">
        <v>44</v>
      </c>
      <c r="H2855" s="34">
        <v>60000000</v>
      </c>
      <c r="I2855" s="34">
        <v>0</v>
      </c>
      <c r="J2855" s="35">
        <f>VLOOKUP(C2855,[1]Hoja1!$C$4:$E$2840,3,0)</f>
        <v>45251.388414351852</v>
      </c>
      <c r="K2855" s="36" t="s">
        <v>54</v>
      </c>
      <c r="L2855" s="16" t="e">
        <f>VLOOKUP(C2855,ACTAS!$D:$L,9,FALSE)</f>
        <v>#N/A</v>
      </c>
    </row>
    <row r="2856" spans="1:12" s="37" customFormat="1" hidden="1">
      <c r="A2856" s="32">
        <v>1235</v>
      </c>
      <c r="B2856" s="33" t="s">
        <v>2337</v>
      </c>
      <c r="C2856" s="33">
        <v>79501821</v>
      </c>
      <c r="D2856" s="33" t="s">
        <v>1975</v>
      </c>
      <c r="E2856" s="33" t="s">
        <v>43</v>
      </c>
      <c r="F2856" s="33" t="s">
        <v>59</v>
      </c>
      <c r="G2856" s="33" t="s">
        <v>44</v>
      </c>
      <c r="H2856" s="34">
        <v>30000000</v>
      </c>
      <c r="I2856" s="34">
        <v>0</v>
      </c>
      <c r="J2856" s="35">
        <f>VLOOKUP(C2856,[1]Hoja1!$C$4:$E$2840,3,0)</f>
        <v>45237.406111111108</v>
      </c>
      <c r="K2856" s="36" t="s">
        <v>45</v>
      </c>
      <c r="L2856" s="16" t="e">
        <f>VLOOKUP(C2856,ACTAS!$D:$L,9,FALSE)</f>
        <v>#N/A</v>
      </c>
    </row>
    <row r="2857" spans="1:12" s="37" customFormat="1" hidden="1">
      <c r="A2857" s="32">
        <v>1236</v>
      </c>
      <c r="B2857" s="33" t="s">
        <v>2338</v>
      </c>
      <c r="C2857" s="33">
        <v>7183993</v>
      </c>
      <c r="D2857" s="33" t="s">
        <v>1775</v>
      </c>
      <c r="E2857" s="33" t="s">
        <v>43</v>
      </c>
      <c r="F2857" s="33" t="s">
        <v>52</v>
      </c>
      <c r="G2857" s="33" t="s">
        <v>44</v>
      </c>
      <c r="H2857" s="34">
        <v>65000000</v>
      </c>
      <c r="I2857" s="34">
        <v>65000000</v>
      </c>
      <c r="J2857" s="35">
        <f>VLOOKUP(C2857,[1]Hoja1!$C$4:$E$2840,3,0)</f>
        <v>45237.394733796296</v>
      </c>
      <c r="K2857" s="36" t="s">
        <v>54</v>
      </c>
      <c r="L2857" s="16" t="e">
        <f>VLOOKUP(C2857,ACTAS!$D:$L,9,FALSE)</f>
        <v>#N/A</v>
      </c>
    </row>
    <row r="2858" spans="1:12" s="37" customFormat="1" ht="24" hidden="1">
      <c r="A2858" s="32">
        <v>1</v>
      </c>
      <c r="B2858" s="33" t="s">
        <v>35</v>
      </c>
      <c r="C2858" s="33">
        <v>80262689</v>
      </c>
      <c r="D2858" s="33" t="s">
        <v>36</v>
      </c>
      <c r="E2858" s="33" t="s">
        <v>37</v>
      </c>
      <c r="F2858" s="33" t="s">
        <v>38</v>
      </c>
      <c r="G2858" s="33" t="s">
        <v>39</v>
      </c>
      <c r="H2858" s="34">
        <v>33000000</v>
      </c>
      <c r="I2858" s="34">
        <v>33000000</v>
      </c>
      <c r="J2858" s="35">
        <f>VLOOKUP(C2858,[1]Hoja1!$C$4:$E$2840,3,0)</f>
        <v>44988.493194444447</v>
      </c>
      <c r="K2858" s="36" t="s">
        <v>40</v>
      </c>
      <c r="L2858" s="16" t="e">
        <f>VLOOKUP(C2858,ACTAS!$D:$L,9,FALSE)</f>
        <v>#N/A</v>
      </c>
    </row>
    <row r="2883" spans="7:8">
      <c r="G2883" s="172">
        <v>598730</v>
      </c>
      <c r="H2883" s="16">
        <f>+G2883*12</f>
        <v>7184760</v>
      </c>
    </row>
    <row r="2884" spans="7:8">
      <c r="G2884" s="172">
        <f>+G2883*18</f>
        <v>10777140</v>
      </c>
      <c r="H2884" s="172">
        <f>+G2884-H2883</f>
        <v>3592380</v>
      </c>
    </row>
  </sheetData>
  <autoFilter ref="A1:O2858">
    <filterColumn colId="4">
      <filters>
        <filter val="APROBADO"/>
      </filters>
    </filterColumn>
    <filterColumn colId="7">
      <filters>
        <filter val="$ 80.000.000"/>
      </filters>
    </filterColumn>
    <filterColumn colId="11">
      <filters>
        <filter val="1"/>
        <filter val="10"/>
        <filter val="11"/>
        <filter val="12"/>
        <filter val="13"/>
        <filter val="14"/>
        <filter val="15"/>
        <filter val="16"/>
        <filter val="17"/>
        <filter val="2"/>
        <filter val="3"/>
        <filter val="4"/>
        <filter val="5"/>
        <filter val="6"/>
        <filter val="7"/>
        <filter val="8"/>
        <filter val="9"/>
      </filters>
    </filterColumn>
  </autoFilter>
  <sortState ref="A2:K2858">
    <sortCondition ref="E2:E2858"/>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622"/>
  <sheetViews>
    <sheetView workbookViewId="0">
      <selection activeCell="J23" sqref="J23"/>
    </sheetView>
  </sheetViews>
  <sheetFormatPr baseColWidth="10" defaultRowHeight="15"/>
  <cols>
    <col min="1" max="1" width="5.42578125" customWidth="1"/>
    <col min="5" max="5" width="21.85546875" customWidth="1"/>
    <col min="11" max="11" width="20.28515625" customWidth="1"/>
    <col min="15" max="16" width="0" hidden="1" customWidth="1"/>
    <col min="18" max="18" width="17.140625" customWidth="1"/>
    <col min="257" max="257" width="5.42578125" customWidth="1"/>
    <col min="261" max="261" width="21.85546875" customWidth="1"/>
    <col min="267" max="267" width="20.28515625" customWidth="1"/>
    <col min="271" max="272" width="0" hidden="1" customWidth="1"/>
    <col min="274" max="274" width="17.140625" customWidth="1"/>
    <col min="513" max="513" width="5.42578125" customWidth="1"/>
    <col min="517" max="517" width="21.85546875" customWidth="1"/>
    <col min="523" max="523" width="20.28515625" customWidth="1"/>
    <col min="527" max="528" width="0" hidden="1" customWidth="1"/>
    <col min="530" max="530" width="17.140625" customWidth="1"/>
    <col min="769" max="769" width="5.42578125" customWidth="1"/>
    <col min="773" max="773" width="21.85546875" customWidth="1"/>
    <col min="779" max="779" width="20.28515625" customWidth="1"/>
    <col min="783" max="784" width="0" hidden="1" customWidth="1"/>
    <col min="786" max="786" width="17.140625" customWidth="1"/>
    <col min="1025" max="1025" width="5.42578125" customWidth="1"/>
    <col min="1029" max="1029" width="21.85546875" customWidth="1"/>
    <col min="1035" max="1035" width="20.28515625" customWidth="1"/>
    <col min="1039" max="1040" width="0" hidden="1" customWidth="1"/>
    <col min="1042" max="1042" width="17.140625" customWidth="1"/>
    <col min="1281" max="1281" width="5.42578125" customWidth="1"/>
    <col min="1285" max="1285" width="21.85546875" customWidth="1"/>
    <col min="1291" max="1291" width="20.28515625" customWidth="1"/>
    <col min="1295" max="1296" width="0" hidden="1" customWidth="1"/>
    <col min="1298" max="1298" width="17.140625" customWidth="1"/>
    <col min="1537" max="1537" width="5.42578125" customWidth="1"/>
    <col min="1541" max="1541" width="21.85546875" customWidth="1"/>
    <col min="1547" max="1547" width="20.28515625" customWidth="1"/>
    <col min="1551" max="1552" width="0" hidden="1" customWidth="1"/>
    <col min="1554" max="1554" width="17.140625" customWidth="1"/>
    <col min="1793" max="1793" width="5.42578125" customWidth="1"/>
    <col min="1797" max="1797" width="21.85546875" customWidth="1"/>
    <col min="1803" max="1803" width="20.28515625" customWidth="1"/>
    <col min="1807" max="1808" width="0" hidden="1" customWidth="1"/>
    <col min="1810" max="1810" width="17.140625" customWidth="1"/>
    <col min="2049" max="2049" width="5.42578125" customWidth="1"/>
    <col min="2053" max="2053" width="21.85546875" customWidth="1"/>
    <col min="2059" max="2059" width="20.28515625" customWidth="1"/>
    <col min="2063" max="2064" width="0" hidden="1" customWidth="1"/>
    <col min="2066" max="2066" width="17.140625" customWidth="1"/>
    <col min="2305" max="2305" width="5.42578125" customWidth="1"/>
    <col min="2309" max="2309" width="21.85546875" customWidth="1"/>
    <col min="2315" max="2315" width="20.28515625" customWidth="1"/>
    <col min="2319" max="2320" width="0" hidden="1" customWidth="1"/>
    <col min="2322" max="2322" width="17.140625" customWidth="1"/>
    <col min="2561" max="2561" width="5.42578125" customWidth="1"/>
    <col min="2565" max="2565" width="21.85546875" customWidth="1"/>
    <col min="2571" max="2571" width="20.28515625" customWidth="1"/>
    <col min="2575" max="2576" width="0" hidden="1" customWidth="1"/>
    <col min="2578" max="2578" width="17.140625" customWidth="1"/>
    <col min="2817" max="2817" width="5.42578125" customWidth="1"/>
    <col min="2821" max="2821" width="21.85546875" customWidth="1"/>
    <col min="2827" max="2827" width="20.28515625" customWidth="1"/>
    <col min="2831" max="2832" width="0" hidden="1" customWidth="1"/>
    <col min="2834" max="2834" width="17.140625" customWidth="1"/>
    <col min="3073" max="3073" width="5.42578125" customWidth="1"/>
    <col min="3077" max="3077" width="21.85546875" customWidth="1"/>
    <col min="3083" max="3083" width="20.28515625" customWidth="1"/>
    <col min="3087" max="3088" width="0" hidden="1" customWidth="1"/>
    <col min="3090" max="3090" width="17.140625" customWidth="1"/>
    <col min="3329" max="3329" width="5.42578125" customWidth="1"/>
    <col min="3333" max="3333" width="21.85546875" customWidth="1"/>
    <col min="3339" max="3339" width="20.28515625" customWidth="1"/>
    <col min="3343" max="3344" width="0" hidden="1" customWidth="1"/>
    <col min="3346" max="3346" width="17.140625" customWidth="1"/>
    <col min="3585" max="3585" width="5.42578125" customWidth="1"/>
    <col min="3589" max="3589" width="21.85546875" customWidth="1"/>
    <col min="3595" max="3595" width="20.28515625" customWidth="1"/>
    <col min="3599" max="3600" width="0" hidden="1" customWidth="1"/>
    <col min="3602" max="3602" width="17.140625" customWidth="1"/>
    <col min="3841" max="3841" width="5.42578125" customWidth="1"/>
    <col min="3845" max="3845" width="21.85546875" customWidth="1"/>
    <col min="3851" max="3851" width="20.28515625" customWidth="1"/>
    <col min="3855" max="3856" width="0" hidden="1" customWidth="1"/>
    <col min="3858" max="3858" width="17.140625" customWidth="1"/>
    <col min="4097" max="4097" width="5.42578125" customWidth="1"/>
    <col min="4101" max="4101" width="21.85546875" customWidth="1"/>
    <col min="4107" max="4107" width="20.28515625" customWidth="1"/>
    <col min="4111" max="4112" width="0" hidden="1" customWidth="1"/>
    <col min="4114" max="4114" width="17.140625" customWidth="1"/>
    <col min="4353" max="4353" width="5.42578125" customWidth="1"/>
    <col min="4357" max="4357" width="21.85546875" customWidth="1"/>
    <col min="4363" max="4363" width="20.28515625" customWidth="1"/>
    <col min="4367" max="4368" width="0" hidden="1" customWidth="1"/>
    <col min="4370" max="4370" width="17.140625" customWidth="1"/>
    <col min="4609" max="4609" width="5.42578125" customWidth="1"/>
    <col min="4613" max="4613" width="21.85546875" customWidth="1"/>
    <col min="4619" max="4619" width="20.28515625" customWidth="1"/>
    <col min="4623" max="4624" width="0" hidden="1" customWidth="1"/>
    <col min="4626" max="4626" width="17.140625" customWidth="1"/>
    <col min="4865" max="4865" width="5.42578125" customWidth="1"/>
    <col min="4869" max="4869" width="21.85546875" customWidth="1"/>
    <col min="4875" max="4875" width="20.28515625" customWidth="1"/>
    <col min="4879" max="4880" width="0" hidden="1" customWidth="1"/>
    <col min="4882" max="4882" width="17.140625" customWidth="1"/>
    <col min="5121" max="5121" width="5.42578125" customWidth="1"/>
    <col min="5125" max="5125" width="21.85546875" customWidth="1"/>
    <col min="5131" max="5131" width="20.28515625" customWidth="1"/>
    <col min="5135" max="5136" width="0" hidden="1" customWidth="1"/>
    <col min="5138" max="5138" width="17.140625" customWidth="1"/>
    <col min="5377" max="5377" width="5.42578125" customWidth="1"/>
    <col min="5381" max="5381" width="21.85546875" customWidth="1"/>
    <col min="5387" max="5387" width="20.28515625" customWidth="1"/>
    <col min="5391" max="5392" width="0" hidden="1" customWidth="1"/>
    <col min="5394" max="5394" width="17.140625" customWidth="1"/>
    <col min="5633" max="5633" width="5.42578125" customWidth="1"/>
    <col min="5637" max="5637" width="21.85546875" customWidth="1"/>
    <col min="5643" max="5643" width="20.28515625" customWidth="1"/>
    <col min="5647" max="5648" width="0" hidden="1" customWidth="1"/>
    <col min="5650" max="5650" width="17.140625" customWidth="1"/>
    <col min="5889" max="5889" width="5.42578125" customWidth="1"/>
    <col min="5893" max="5893" width="21.85546875" customWidth="1"/>
    <col min="5899" max="5899" width="20.28515625" customWidth="1"/>
    <col min="5903" max="5904" width="0" hidden="1" customWidth="1"/>
    <col min="5906" max="5906" width="17.140625" customWidth="1"/>
    <col min="6145" max="6145" width="5.42578125" customWidth="1"/>
    <col min="6149" max="6149" width="21.85546875" customWidth="1"/>
    <col min="6155" max="6155" width="20.28515625" customWidth="1"/>
    <col min="6159" max="6160" width="0" hidden="1" customWidth="1"/>
    <col min="6162" max="6162" width="17.140625" customWidth="1"/>
    <col min="6401" max="6401" width="5.42578125" customWidth="1"/>
    <col min="6405" max="6405" width="21.85546875" customWidth="1"/>
    <col min="6411" max="6411" width="20.28515625" customWidth="1"/>
    <col min="6415" max="6416" width="0" hidden="1" customWidth="1"/>
    <col min="6418" max="6418" width="17.140625" customWidth="1"/>
    <col min="6657" max="6657" width="5.42578125" customWidth="1"/>
    <col min="6661" max="6661" width="21.85546875" customWidth="1"/>
    <col min="6667" max="6667" width="20.28515625" customWidth="1"/>
    <col min="6671" max="6672" width="0" hidden="1" customWidth="1"/>
    <col min="6674" max="6674" width="17.140625" customWidth="1"/>
    <col min="6913" max="6913" width="5.42578125" customWidth="1"/>
    <col min="6917" max="6917" width="21.85546875" customWidth="1"/>
    <col min="6923" max="6923" width="20.28515625" customWidth="1"/>
    <col min="6927" max="6928" width="0" hidden="1" customWidth="1"/>
    <col min="6930" max="6930" width="17.140625" customWidth="1"/>
    <col min="7169" max="7169" width="5.42578125" customWidth="1"/>
    <col min="7173" max="7173" width="21.85546875" customWidth="1"/>
    <col min="7179" max="7179" width="20.28515625" customWidth="1"/>
    <col min="7183" max="7184" width="0" hidden="1" customWidth="1"/>
    <col min="7186" max="7186" width="17.140625" customWidth="1"/>
    <col min="7425" max="7425" width="5.42578125" customWidth="1"/>
    <col min="7429" max="7429" width="21.85546875" customWidth="1"/>
    <col min="7435" max="7435" width="20.28515625" customWidth="1"/>
    <col min="7439" max="7440" width="0" hidden="1" customWidth="1"/>
    <col min="7442" max="7442" width="17.140625" customWidth="1"/>
    <col min="7681" max="7681" width="5.42578125" customWidth="1"/>
    <col min="7685" max="7685" width="21.85546875" customWidth="1"/>
    <col min="7691" max="7691" width="20.28515625" customWidth="1"/>
    <col min="7695" max="7696" width="0" hidden="1" customWidth="1"/>
    <col min="7698" max="7698" width="17.140625" customWidth="1"/>
    <col min="7937" max="7937" width="5.42578125" customWidth="1"/>
    <col min="7941" max="7941" width="21.85546875" customWidth="1"/>
    <col min="7947" max="7947" width="20.28515625" customWidth="1"/>
    <col min="7951" max="7952" width="0" hidden="1" customWidth="1"/>
    <col min="7954" max="7954" width="17.140625" customWidth="1"/>
    <col min="8193" max="8193" width="5.42578125" customWidth="1"/>
    <col min="8197" max="8197" width="21.85546875" customWidth="1"/>
    <col min="8203" max="8203" width="20.28515625" customWidth="1"/>
    <col min="8207" max="8208" width="0" hidden="1" customWidth="1"/>
    <col min="8210" max="8210" width="17.140625" customWidth="1"/>
    <col min="8449" max="8449" width="5.42578125" customWidth="1"/>
    <col min="8453" max="8453" width="21.85546875" customWidth="1"/>
    <col min="8459" max="8459" width="20.28515625" customWidth="1"/>
    <col min="8463" max="8464" width="0" hidden="1" customWidth="1"/>
    <col min="8466" max="8466" width="17.140625" customWidth="1"/>
    <col min="8705" max="8705" width="5.42578125" customWidth="1"/>
    <col min="8709" max="8709" width="21.85546875" customWidth="1"/>
    <col min="8715" max="8715" width="20.28515625" customWidth="1"/>
    <col min="8719" max="8720" width="0" hidden="1" customWidth="1"/>
    <col min="8722" max="8722" width="17.140625" customWidth="1"/>
    <col min="8961" max="8961" width="5.42578125" customWidth="1"/>
    <col min="8965" max="8965" width="21.85546875" customWidth="1"/>
    <col min="8971" max="8971" width="20.28515625" customWidth="1"/>
    <col min="8975" max="8976" width="0" hidden="1" customWidth="1"/>
    <col min="8978" max="8978" width="17.140625" customWidth="1"/>
    <col min="9217" max="9217" width="5.42578125" customWidth="1"/>
    <col min="9221" max="9221" width="21.85546875" customWidth="1"/>
    <col min="9227" max="9227" width="20.28515625" customWidth="1"/>
    <col min="9231" max="9232" width="0" hidden="1" customWidth="1"/>
    <col min="9234" max="9234" width="17.140625" customWidth="1"/>
    <col min="9473" max="9473" width="5.42578125" customWidth="1"/>
    <col min="9477" max="9477" width="21.85546875" customWidth="1"/>
    <col min="9483" max="9483" width="20.28515625" customWidth="1"/>
    <col min="9487" max="9488" width="0" hidden="1" customWidth="1"/>
    <col min="9490" max="9490" width="17.140625" customWidth="1"/>
    <col min="9729" max="9729" width="5.42578125" customWidth="1"/>
    <col min="9733" max="9733" width="21.85546875" customWidth="1"/>
    <col min="9739" max="9739" width="20.28515625" customWidth="1"/>
    <col min="9743" max="9744" width="0" hidden="1" customWidth="1"/>
    <col min="9746" max="9746" width="17.140625" customWidth="1"/>
    <col min="9985" max="9985" width="5.42578125" customWidth="1"/>
    <col min="9989" max="9989" width="21.85546875" customWidth="1"/>
    <col min="9995" max="9995" width="20.28515625" customWidth="1"/>
    <col min="9999" max="10000" width="0" hidden="1" customWidth="1"/>
    <col min="10002" max="10002" width="17.140625" customWidth="1"/>
    <col min="10241" max="10241" width="5.42578125" customWidth="1"/>
    <col min="10245" max="10245" width="21.85546875" customWidth="1"/>
    <col min="10251" max="10251" width="20.28515625" customWidth="1"/>
    <col min="10255" max="10256" width="0" hidden="1" customWidth="1"/>
    <col min="10258" max="10258" width="17.140625" customWidth="1"/>
    <col min="10497" max="10497" width="5.42578125" customWidth="1"/>
    <col min="10501" max="10501" width="21.85546875" customWidth="1"/>
    <col min="10507" max="10507" width="20.28515625" customWidth="1"/>
    <col min="10511" max="10512" width="0" hidden="1" customWidth="1"/>
    <col min="10514" max="10514" width="17.140625" customWidth="1"/>
    <col min="10753" max="10753" width="5.42578125" customWidth="1"/>
    <col min="10757" max="10757" width="21.85546875" customWidth="1"/>
    <col min="10763" max="10763" width="20.28515625" customWidth="1"/>
    <col min="10767" max="10768" width="0" hidden="1" customWidth="1"/>
    <col min="10770" max="10770" width="17.140625" customWidth="1"/>
    <col min="11009" max="11009" width="5.42578125" customWidth="1"/>
    <col min="11013" max="11013" width="21.85546875" customWidth="1"/>
    <col min="11019" max="11019" width="20.28515625" customWidth="1"/>
    <col min="11023" max="11024" width="0" hidden="1" customWidth="1"/>
    <col min="11026" max="11026" width="17.140625" customWidth="1"/>
    <col min="11265" max="11265" width="5.42578125" customWidth="1"/>
    <col min="11269" max="11269" width="21.85546875" customWidth="1"/>
    <col min="11275" max="11275" width="20.28515625" customWidth="1"/>
    <col min="11279" max="11280" width="0" hidden="1" customWidth="1"/>
    <col min="11282" max="11282" width="17.140625" customWidth="1"/>
    <col min="11521" max="11521" width="5.42578125" customWidth="1"/>
    <col min="11525" max="11525" width="21.85546875" customWidth="1"/>
    <col min="11531" max="11531" width="20.28515625" customWidth="1"/>
    <col min="11535" max="11536" width="0" hidden="1" customWidth="1"/>
    <col min="11538" max="11538" width="17.140625" customWidth="1"/>
    <col min="11777" max="11777" width="5.42578125" customWidth="1"/>
    <col min="11781" max="11781" width="21.85546875" customWidth="1"/>
    <col min="11787" max="11787" width="20.28515625" customWidth="1"/>
    <col min="11791" max="11792" width="0" hidden="1" customWidth="1"/>
    <col min="11794" max="11794" width="17.140625" customWidth="1"/>
    <col min="12033" max="12033" width="5.42578125" customWidth="1"/>
    <col min="12037" max="12037" width="21.85546875" customWidth="1"/>
    <col min="12043" max="12043" width="20.28515625" customWidth="1"/>
    <col min="12047" max="12048" width="0" hidden="1" customWidth="1"/>
    <col min="12050" max="12050" width="17.140625" customWidth="1"/>
    <col min="12289" max="12289" width="5.42578125" customWidth="1"/>
    <col min="12293" max="12293" width="21.85546875" customWidth="1"/>
    <col min="12299" max="12299" width="20.28515625" customWidth="1"/>
    <col min="12303" max="12304" width="0" hidden="1" customWidth="1"/>
    <col min="12306" max="12306" width="17.140625" customWidth="1"/>
    <col min="12545" max="12545" width="5.42578125" customWidth="1"/>
    <col min="12549" max="12549" width="21.85546875" customWidth="1"/>
    <col min="12555" max="12555" width="20.28515625" customWidth="1"/>
    <col min="12559" max="12560" width="0" hidden="1" customWidth="1"/>
    <col min="12562" max="12562" width="17.140625" customWidth="1"/>
    <col min="12801" max="12801" width="5.42578125" customWidth="1"/>
    <col min="12805" max="12805" width="21.85546875" customWidth="1"/>
    <col min="12811" max="12811" width="20.28515625" customWidth="1"/>
    <col min="12815" max="12816" width="0" hidden="1" customWidth="1"/>
    <col min="12818" max="12818" width="17.140625" customWidth="1"/>
    <col min="13057" max="13057" width="5.42578125" customWidth="1"/>
    <col min="13061" max="13061" width="21.85546875" customWidth="1"/>
    <col min="13067" max="13067" width="20.28515625" customWidth="1"/>
    <col min="13071" max="13072" width="0" hidden="1" customWidth="1"/>
    <col min="13074" max="13074" width="17.140625" customWidth="1"/>
    <col min="13313" max="13313" width="5.42578125" customWidth="1"/>
    <col min="13317" max="13317" width="21.85546875" customWidth="1"/>
    <col min="13323" max="13323" width="20.28515625" customWidth="1"/>
    <col min="13327" max="13328" width="0" hidden="1" customWidth="1"/>
    <col min="13330" max="13330" width="17.140625" customWidth="1"/>
    <col min="13569" max="13569" width="5.42578125" customWidth="1"/>
    <col min="13573" max="13573" width="21.85546875" customWidth="1"/>
    <col min="13579" max="13579" width="20.28515625" customWidth="1"/>
    <col min="13583" max="13584" width="0" hidden="1" customWidth="1"/>
    <col min="13586" max="13586" width="17.140625" customWidth="1"/>
    <col min="13825" max="13825" width="5.42578125" customWidth="1"/>
    <col min="13829" max="13829" width="21.85546875" customWidth="1"/>
    <col min="13835" max="13835" width="20.28515625" customWidth="1"/>
    <col min="13839" max="13840" width="0" hidden="1" customWidth="1"/>
    <col min="13842" max="13842" width="17.140625" customWidth="1"/>
    <col min="14081" max="14081" width="5.42578125" customWidth="1"/>
    <col min="14085" max="14085" width="21.85546875" customWidth="1"/>
    <col min="14091" max="14091" width="20.28515625" customWidth="1"/>
    <col min="14095" max="14096" width="0" hidden="1" customWidth="1"/>
    <col min="14098" max="14098" width="17.140625" customWidth="1"/>
    <col min="14337" max="14337" width="5.42578125" customWidth="1"/>
    <col min="14341" max="14341" width="21.85546875" customWidth="1"/>
    <col min="14347" max="14347" width="20.28515625" customWidth="1"/>
    <col min="14351" max="14352" width="0" hidden="1" customWidth="1"/>
    <col min="14354" max="14354" width="17.140625" customWidth="1"/>
    <col min="14593" max="14593" width="5.42578125" customWidth="1"/>
    <col min="14597" max="14597" width="21.85546875" customWidth="1"/>
    <col min="14603" max="14603" width="20.28515625" customWidth="1"/>
    <col min="14607" max="14608" width="0" hidden="1" customWidth="1"/>
    <col min="14610" max="14610" width="17.140625" customWidth="1"/>
    <col min="14849" max="14849" width="5.42578125" customWidth="1"/>
    <col min="14853" max="14853" width="21.85546875" customWidth="1"/>
    <col min="14859" max="14859" width="20.28515625" customWidth="1"/>
    <col min="14863" max="14864" width="0" hidden="1" customWidth="1"/>
    <col min="14866" max="14866" width="17.140625" customWidth="1"/>
    <col min="15105" max="15105" width="5.42578125" customWidth="1"/>
    <col min="15109" max="15109" width="21.85546875" customWidth="1"/>
    <col min="15115" max="15115" width="20.28515625" customWidth="1"/>
    <col min="15119" max="15120" width="0" hidden="1" customWidth="1"/>
    <col min="15122" max="15122" width="17.140625" customWidth="1"/>
    <col min="15361" max="15361" width="5.42578125" customWidth="1"/>
    <col min="15365" max="15365" width="21.85546875" customWidth="1"/>
    <col min="15371" max="15371" width="20.28515625" customWidth="1"/>
    <col min="15375" max="15376" width="0" hidden="1" customWidth="1"/>
    <col min="15378" max="15378" width="17.140625" customWidth="1"/>
    <col min="15617" max="15617" width="5.42578125" customWidth="1"/>
    <col min="15621" max="15621" width="21.85546875" customWidth="1"/>
    <col min="15627" max="15627" width="20.28515625" customWidth="1"/>
    <col min="15631" max="15632" width="0" hidden="1" customWidth="1"/>
    <col min="15634" max="15634" width="17.140625" customWidth="1"/>
    <col min="15873" max="15873" width="5.42578125" customWidth="1"/>
    <col min="15877" max="15877" width="21.85546875" customWidth="1"/>
    <col min="15883" max="15883" width="20.28515625" customWidth="1"/>
    <col min="15887" max="15888" width="0" hidden="1" customWidth="1"/>
    <col min="15890" max="15890" width="17.140625" customWidth="1"/>
    <col min="16129" max="16129" width="5.42578125" customWidth="1"/>
    <col min="16133" max="16133" width="21.85546875" customWidth="1"/>
    <col min="16139" max="16139" width="20.28515625" customWidth="1"/>
    <col min="16143" max="16144" width="0" hidden="1" customWidth="1"/>
    <col min="16146" max="16146" width="17.140625" customWidth="1"/>
  </cols>
  <sheetData>
    <row r="1" spans="1:19" ht="11.25" customHeight="1">
      <c r="A1" s="151" t="s">
        <v>6702</v>
      </c>
      <c r="B1" s="9" t="s">
        <v>24</v>
      </c>
      <c r="C1" s="9" t="s">
        <v>25</v>
      </c>
      <c r="D1" s="9" t="s">
        <v>26</v>
      </c>
      <c r="E1" s="9" t="s">
        <v>27</v>
      </c>
      <c r="F1" s="9" t="s">
        <v>28</v>
      </c>
      <c r="G1" s="9" t="s">
        <v>29</v>
      </c>
      <c r="H1" s="9" t="s">
        <v>30</v>
      </c>
      <c r="I1" s="9" t="s">
        <v>31</v>
      </c>
      <c r="J1" s="9" t="s">
        <v>32</v>
      </c>
      <c r="K1" s="9" t="s">
        <v>33</v>
      </c>
      <c r="L1" s="9" t="s">
        <v>34</v>
      </c>
      <c r="O1" s="152" t="s">
        <v>6703</v>
      </c>
      <c r="Q1" s="151" t="s">
        <v>6704</v>
      </c>
      <c r="R1" s="151" t="s">
        <v>5260</v>
      </c>
    </row>
    <row r="2" spans="1:19" ht="11.25" customHeight="1">
      <c r="A2">
        <v>1</v>
      </c>
      <c r="B2" s="11">
        <v>1237</v>
      </c>
      <c r="C2" s="12" t="s">
        <v>2339</v>
      </c>
      <c r="D2" s="12">
        <v>65698767</v>
      </c>
      <c r="E2" s="12" t="s">
        <v>2340</v>
      </c>
      <c r="F2" s="12" t="s">
        <v>2341</v>
      </c>
      <c r="G2" s="12" t="s">
        <v>59</v>
      </c>
      <c r="H2" s="12" t="s">
        <v>44</v>
      </c>
      <c r="I2" s="13">
        <v>150000000</v>
      </c>
      <c r="J2" s="13">
        <v>150000000</v>
      </c>
      <c r="K2" s="14">
        <v>44986.332962962966</v>
      </c>
      <c r="L2" s="15" t="s">
        <v>45</v>
      </c>
      <c r="O2">
        <v>0.2043026400168042</v>
      </c>
      <c r="P2">
        <f>RANK(O2,$O$2:$O$1622,0)</f>
        <v>1325</v>
      </c>
      <c r="Q2" s="153">
        <v>1325</v>
      </c>
      <c r="R2">
        <f>VLOOKUP(Q2,A:D,4,FALSE)</f>
        <v>79900605</v>
      </c>
      <c r="S2" t="s">
        <v>6705</v>
      </c>
    </row>
    <row r="3" spans="1:19" ht="11.25" customHeight="1">
      <c r="A3">
        <v>2</v>
      </c>
      <c r="B3" s="11">
        <v>1238</v>
      </c>
      <c r="C3" s="12" t="s">
        <v>2342</v>
      </c>
      <c r="D3" s="12">
        <v>75085860</v>
      </c>
      <c r="E3" s="12" t="s">
        <v>2343</v>
      </c>
      <c r="F3" s="12" t="s">
        <v>2341</v>
      </c>
      <c r="G3" s="12" t="s">
        <v>52</v>
      </c>
      <c r="H3" s="12" t="s">
        <v>49</v>
      </c>
      <c r="I3" s="13">
        <v>114000000</v>
      </c>
      <c r="J3" s="13">
        <v>114000000</v>
      </c>
      <c r="K3" s="14">
        <v>44986.339884259258</v>
      </c>
      <c r="L3" s="15" t="s">
        <v>54</v>
      </c>
      <c r="O3">
        <v>0.36767735659107448</v>
      </c>
      <c r="P3">
        <f t="shared" ref="P3:P66" si="0">RANK(O3,$O$2:$O$1622,0)</f>
        <v>1020</v>
      </c>
      <c r="Q3" s="153">
        <v>1020</v>
      </c>
      <c r="R3">
        <f t="shared" ref="R3:R66" si="1">VLOOKUP(Q3,A:D,4,FALSE)</f>
        <v>7321377</v>
      </c>
      <c r="S3" t="s">
        <v>6705</v>
      </c>
    </row>
    <row r="4" spans="1:19" ht="11.25" customHeight="1">
      <c r="A4">
        <v>3</v>
      </c>
      <c r="B4" s="11">
        <v>1239</v>
      </c>
      <c r="C4" s="12" t="s">
        <v>2344</v>
      </c>
      <c r="D4" s="12">
        <v>18608881</v>
      </c>
      <c r="E4" s="12" t="s">
        <v>1338</v>
      </c>
      <c r="F4" s="12" t="s">
        <v>2341</v>
      </c>
      <c r="G4" s="12" t="s">
        <v>38</v>
      </c>
      <c r="H4" s="12" t="s">
        <v>49</v>
      </c>
      <c r="I4" s="13">
        <v>109000000</v>
      </c>
      <c r="J4" s="13">
        <v>109000000</v>
      </c>
      <c r="K4" s="14">
        <v>44986.341608796298</v>
      </c>
      <c r="L4" s="15" t="s">
        <v>54</v>
      </c>
      <c r="O4">
        <v>0.53618049049466487</v>
      </c>
      <c r="P4">
        <f t="shared" si="0"/>
        <v>737</v>
      </c>
      <c r="Q4" s="153">
        <v>737</v>
      </c>
      <c r="R4">
        <f t="shared" si="1"/>
        <v>1085279892</v>
      </c>
      <c r="S4" t="s">
        <v>6705</v>
      </c>
    </row>
    <row r="5" spans="1:19" ht="11.25" customHeight="1">
      <c r="A5">
        <v>4</v>
      </c>
      <c r="B5" s="11">
        <v>1240</v>
      </c>
      <c r="C5" s="12" t="s">
        <v>2345</v>
      </c>
      <c r="D5" s="12">
        <v>14799340</v>
      </c>
      <c r="E5" s="12" t="s">
        <v>2346</v>
      </c>
      <c r="F5" s="12" t="s">
        <v>2341</v>
      </c>
      <c r="G5" s="12" t="s">
        <v>52</v>
      </c>
      <c r="H5" s="12" t="s">
        <v>44</v>
      </c>
      <c r="I5" s="13">
        <v>102000000</v>
      </c>
      <c r="J5" s="13">
        <v>102000000</v>
      </c>
      <c r="K5" s="14">
        <v>44986.34202546296</v>
      </c>
      <c r="L5" s="15" t="s">
        <v>54</v>
      </c>
      <c r="O5">
        <v>4.0596030232449509E-2</v>
      </c>
      <c r="P5">
        <f t="shared" si="0"/>
        <v>1554</v>
      </c>
      <c r="Q5" s="153">
        <v>1554</v>
      </c>
      <c r="R5">
        <f t="shared" si="1"/>
        <v>79842335</v>
      </c>
      <c r="S5" t="s">
        <v>6705</v>
      </c>
    </row>
    <row r="6" spans="1:19" ht="11.25" customHeight="1">
      <c r="A6">
        <v>5</v>
      </c>
      <c r="B6" s="11">
        <v>1241</v>
      </c>
      <c r="C6" s="12" t="s">
        <v>2347</v>
      </c>
      <c r="D6" s="12">
        <v>17411594</v>
      </c>
      <c r="E6" s="12" t="s">
        <v>2348</v>
      </c>
      <c r="F6" s="12" t="s">
        <v>2341</v>
      </c>
      <c r="G6" s="12" t="s">
        <v>52</v>
      </c>
      <c r="H6" s="12" t="s">
        <v>44</v>
      </c>
      <c r="I6" s="13">
        <v>50000000</v>
      </c>
      <c r="J6" s="13">
        <v>50000000</v>
      </c>
      <c r="K6" s="14">
        <v>44986.342488425929</v>
      </c>
      <c r="L6" s="15" t="s">
        <v>45</v>
      </c>
      <c r="O6">
        <v>0.96785939920352126</v>
      </c>
      <c r="P6">
        <f t="shared" si="0"/>
        <v>45</v>
      </c>
      <c r="Q6" s="153">
        <v>45</v>
      </c>
      <c r="R6">
        <f t="shared" si="1"/>
        <v>86074085</v>
      </c>
      <c r="S6" t="s">
        <v>6705</v>
      </c>
    </row>
    <row r="7" spans="1:19" ht="11.25" customHeight="1">
      <c r="A7">
        <v>6</v>
      </c>
      <c r="B7" s="11">
        <v>1242</v>
      </c>
      <c r="C7" s="12" t="s">
        <v>2349</v>
      </c>
      <c r="D7" s="12">
        <v>79951891</v>
      </c>
      <c r="E7" s="12" t="s">
        <v>2350</v>
      </c>
      <c r="F7" s="12" t="s">
        <v>2341</v>
      </c>
      <c r="G7" s="12" t="s">
        <v>38</v>
      </c>
      <c r="H7" s="12" t="s">
        <v>44</v>
      </c>
      <c r="I7" s="13">
        <v>72000000</v>
      </c>
      <c r="J7" s="13">
        <v>72000000</v>
      </c>
      <c r="K7" s="14">
        <v>44986.343287037038</v>
      </c>
      <c r="L7" s="15" t="s">
        <v>45</v>
      </c>
      <c r="O7">
        <v>0.88506202420254221</v>
      </c>
      <c r="P7">
        <f t="shared" si="0"/>
        <v>194</v>
      </c>
      <c r="Q7" s="153">
        <v>194</v>
      </c>
      <c r="R7">
        <f t="shared" si="1"/>
        <v>1073513634</v>
      </c>
      <c r="S7" t="s">
        <v>6705</v>
      </c>
    </row>
    <row r="8" spans="1:19" ht="11.25" customHeight="1">
      <c r="A8">
        <v>7</v>
      </c>
      <c r="B8" s="11">
        <v>1243</v>
      </c>
      <c r="C8" s="12" t="s">
        <v>2351</v>
      </c>
      <c r="D8" s="12">
        <v>52338670</v>
      </c>
      <c r="E8" s="12" t="s">
        <v>2352</v>
      </c>
      <c r="F8" s="12" t="s">
        <v>2341</v>
      </c>
      <c r="G8" s="12" t="s">
        <v>52</v>
      </c>
      <c r="H8" s="12" t="s">
        <v>44</v>
      </c>
      <c r="I8" s="13">
        <v>60000000</v>
      </c>
      <c r="J8" s="13">
        <v>60000000</v>
      </c>
      <c r="K8" s="14">
        <v>44986.346365740741</v>
      </c>
      <c r="L8" s="15" t="s">
        <v>45</v>
      </c>
      <c r="O8">
        <v>0.5997038955349544</v>
      </c>
      <c r="P8">
        <f t="shared" si="0"/>
        <v>655</v>
      </c>
      <c r="Q8" s="153">
        <v>655</v>
      </c>
      <c r="R8">
        <f t="shared" si="1"/>
        <v>1061625058</v>
      </c>
      <c r="S8" t="s">
        <v>6705</v>
      </c>
    </row>
    <row r="9" spans="1:19" ht="11.25" customHeight="1">
      <c r="A9">
        <v>8</v>
      </c>
      <c r="B9" s="11">
        <v>1244</v>
      </c>
      <c r="C9" s="12" t="s">
        <v>2353</v>
      </c>
      <c r="D9" s="12">
        <v>41913800</v>
      </c>
      <c r="E9" s="12" t="s">
        <v>2354</v>
      </c>
      <c r="F9" s="12" t="s">
        <v>2341</v>
      </c>
      <c r="G9" s="12" t="s">
        <v>38</v>
      </c>
      <c r="H9" s="12" t="s">
        <v>44</v>
      </c>
      <c r="I9" s="13">
        <v>70000000</v>
      </c>
      <c r="J9" s="13">
        <v>70000000</v>
      </c>
      <c r="K9" s="14">
        <v>44986.346909722219</v>
      </c>
      <c r="L9" s="15" t="s">
        <v>45</v>
      </c>
      <c r="O9">
        <v>0.61808482157693956</v>
      </c>
      <c r="P9">
        <f t="shared" si="0"/>
        <v>621</v>
      </c>
      <c r="Q9" s="153">
        <v>621</v>
      </c>
      <c r="R9">
        <f t="shared" si="1"/>
        <v>80154898</v>
      </c>
      <c r="S9" t="s">
        <v>6705</v>
      </c>
    </row>
    <row r="10" spans="1:19" ht="11.25" customHeight="1">
      <c r="A10">
        <v>9</v>
      </c>
      <c r="B10" s="11">
        <v>1245</v>
      </c>
      <c r="C10" s="12" t="s">
        <v>2355</v>
      </c>
      <c r="D10" s="12">
        <v>19308567</v>
      </c>
      <c r="E10" s="12" t="s">
        <v>2356</v>
      </c>
      <c r="F10" s="12" t="s">
        <v>2341</v>
      </c>
      <c r="G10" s="12" t="s">
        <v>62</v>
      </c>
      <c r="H10" s="12" t="s">
        <v>44</v>
      </c>
      <c r="I10" s="13">
        <v>83000000</v>
      </c>
      <c r="J10" s="13">
        <v>83000000</v>
      </c>
      <c r="K10" s="14">
        <v>44986.351076388892</v>
      </c>
      <c r="L10" s="15" t="s">
        <v>45</v>
      </c>
      <c r="O10">
        <v>3.1530855127379298E-2</v>
      </c>
      <c r="P10">
        <f t="shared" si="0"/>
        <v>1573</v>
      </c>
      <c r="Q10" s="153">
        <v>1573</v>
      </c>
      <c r="R10">
        <f t="shared" si="1"/>
        <v>80071222</v>
      </c>
      <c r="S10" t="s">
        <v>6705</v>
      </c>
    </row>
    <row r="11" spans="1:19" ht="11.25" customHeight="1">
      <c r="A11">
        <v>10</v>
      </c>
      <c r="B11" s="11">
        <v>1246</v>
      </c>
      <c r="C11" s="12" t="s">
        <v>2357</v>
      </c>
      <c r="D11" s="12">
        <v>79708697</v>
      </c>
      <c r="E11" s="12" t="s">
        <v>2358</v>
      </c>
      <c r="F11" s="12" t="s">
        <v>2341</v>
      </c>
      <c r="G11" s="12" t="s">
        <v>62</v>
      </c>
      <c r="H11" s="12" t="s">
        <v>49</v>
      </c>
      <c r="I11" s="13">
        <v>20000000</v>
      </c>
      <c r="J11" s="13">
        <v>20000000</v>
      </c>
      <c r="K11" s="14">
        <v>44986.3516087963</v>
      </c>
      <c r="L11" s="15" t="s">
        <v>54</v>
      </c>
      <c r="O11">
        <v>0.11527481750977953</v>
      </c>
      <c r="P11">
        <f t="shared" si="0"/>
        <v>1444</v>
      </c>
      <c r="Q11" s="153">
        <v>1444</v>
      </c>
      <c r="R11">
        <f t="shared" si="1"/>
        <v>79693917</v>
      </c>
      <c r="S11" t="s">
        <v>6705</v>
      </c>
    </row>
    <row r="12" spans="1:19" ht="11.25" customHeight="1">
      <c r="A12">
        <v>11</v>
      </c>
      <c r="B12" s="11">
        <v>1247</v>
      </c>
      <c r="C12" s="12" t="s">
        <v>2359</v>
      </c>
      <c r="D12" s="12">
        <v>80171792</v>
      </c>
      <c r="E12" s="12" t="s">
        <v>2360</v>
      </c>
      <c r="F12" s="12" t="s">
        <v>2341</v>
      </c>
      <c r="G12" s="12" t="s">
        <v>59</v>
      </c>
      <c r="H12" s="12" t="s">
        <v>44</v>
      </c>
      <c r="I12" s="13">
        <v>93000000</v>
      </c>
      <c r="J12" s="13">
        <v>93000000</v>
      </c>
      <c r="K12" s="14">
        <v>44987.46979166667</v>
      </c>
      <c r="L12" s="15" t="s">
        <v>54</v>
      </c>
      <c r="O12">
        <v>0.40758903373375388</v>
      </c>
      <c r="P12">
        <f t="shared" si="0"/>
        <v>958</v>
      </c>
      <c r="Q12" s="153">
        <v>958</v>
      </c>
      <c r="R12">
        <f t="shared" si="1"/>
        <v>14639836</v>
      </c>
      <c r="S12" t="s">
        <v>6705</v>
      </c>
    </row>
    <row r="13" spans="1:19" ht="11.25" customHeight="1">
      <c r="A13">
        <v>12</v>
      </c>
      <c r="B13" s="11">
        <v>1248</v>
      </c>
      <c r="C13" s="12" t="s">
        <v>2361</v>
      </c>
      <c r="D13" s="12">
        <v>1069402446</v>
      </c>
      <c r="E13" s="12" t="s">
        <v>2362</v>
      </c>
      <c r="F13" s="12" t="s">
        <v>2341</v>
      </c>
      <c r="G13" s="12" t="s">
        <v>38</v>
      </c>
      <c r="H13" s="12" t="s">
        <v>53</v>
      </c>
      <c r="I13" s="13">
        <v>4000000</v>
      </c>
      <c r="J13" s="13">
        <v>4000000</v>
      </c>
      <c r="K13" s="14">
        <v>44986.355416666665</v>
      </c>
      <c r="L13" s="15" t="s">
        <v>54</v>
      </c>
      <c r="O13">
        <v>3.586822181545446E-2</v>
      </c>
      <c r="P13">
        <f t="shared" si="0"/>
        <v>1566</v>
      </c>
      <c r="Q13" s="153">
        <v>1566</v>
      </c>
      <c r="R13">
        <f t="shared" si="1"/>
        <v>24197830</v>
      </c>
      <c r="S13" t="s">
        <v>6706</v>
      </c>
    </row>
    <row r="14" spans="1:19" ht="11.25" customHeight="1">
      <c r="A14">
        <v>13</v>
      </c>
      <c r="B14" s="11">
        <v>1249</v>
      </c>
      <c r="C14" s="12" t="s">
        <v>2363</v>
      </c>
      <c r="D14" s="12">
        <v>23522200</v>
      </c>
      <c r="E14" s="12" t="s">
        <v>2364</v>
      </c>
      <c r="F14" s="12" t="s">
        <v>2341</v>
      </c>
      <c r="G14" s="12" t="s">
        <v>59</v>
      </c>
      <c r="H14" s="12" t="s">
        <v>44</v>
      </c>
      <c r="I14" s="13">
        <v>33000000</v>
      </c>
      <c r="J14" s="13">
        <v>33000000</v>
      </c>
      <c r="K14" s="14">
        <v>44986.356678240743</v>
      </c>
      <c r="L14" s="15" t="s">
        <v>45</v>
      </c>
      <c r="O14">
        <v>0.92243908020604715</v>
      </c>
      <c r="P14">
        <f t="shared" si="0"/>
        <v>136</v>
      </c>
      <c r="Q14" s="153">
        <v>136</v>
      </c>
      <c r="R14">
        <f t="shared" si="1"/>
        <v>51962391</v>
      </c>
      <c r="S14" t="s">
        <v>6705</v>
      </c>
    </row>
    <row r="15" spans="1:19" ht="11.25" customHeight="1">
      <c r="A15">
        <v>14</v>
      </c>
      <c r="B15" s="11">
        <v>1250</v>
      </c>
      <c r="C15" s="12" t="s">
        <v>2365</v>
      </c>
      <c r="D15" s="12">
        <v>86088353</v>
      </c>
      <c r="E15" s="12" t="s">
        <v>2366</v>
      </c>
      <c r="F15" s="12" t="s">
        <v>2341</v>
      </c>
      <c r="G15" s="12" t="s">
        <v>38</v>
      </c>
      <c r="H15" s="12" t="s">
        <v>53</v>
      </c>
      <c r="I15" s="13">
        <v>10000000</v>
      </c>
      <c r="J15" s="13">
        <v>10000000</v>
      </c>
      <c r="K15" s="14">
        <v>44986.359907407408</v>
      </c>
      <c r="L15" s="15" t="s">
        <v>54</v>
      </c>
      <c r="O15">
        <v>0.30876029738163868</v>
      </c>
      <c r="P15">
        <f t="shared" si="0"/>
        <v>1123</v>
      </c>
      <c r="Q15" s="153">
        <v>1123</v>
      </c>
      <c r="R15">
        <f t="shared" si="1"/>
        <v>1017142820</v>
      </c>
      <c r="S15" t="s">
        <v>6705</v>
      </c>
    </row>
    <row r="16" spans="1:19" ht="11.25" customHeight="1">
      <c r="A16">
        <v>15</v>
      </c>
      <c r="B16" s="11">
        <v>1251</v>
      </c>
      <c r="C16" s="12" t="s">
        <v>2367</v>
      </c>
      <c r="D16" s="12">
        <v>88266380</v>
      </c>
      <c r="E16" s="12" t="s">
        <v>2368</v>
      </c>
      <c r="F16" s="12" t="s">
        <v>2341</v>
      </c>
      <c r="G16" s="12" t="s">
        <v>38</v>
      </c>
      <c r="H16" s="12" t="s">
        <v>53</v>
      </c>
      <c r="I16" s="13">
        <v>3000000</v>
      </c>
      <c r="J16" s="13">
        <v>3000000</v>
      </c>
      <c r="K16" s="14">
        <v>44986.361319444448</v>
      </c>
      <c r="L16" s="15" t="s">
        <v>54</v>
      </c>
      <c r="O16">
        <v>0.30893283726839615</v>
      </c>
      <c r="P16">
        <f t="shared" si="0"/>
        <v>1122</v>
      </c>
      <c r="Q16" s="153">
        <v>1122</v>
      </c>
      <c r="R16">
        <f t="shared" si="1"/>
        <v>80377512</v>
      </c>
      <c r="S16" t="s">
        <v>6705</v>
      </c>
    </row>
    <row r="17" spans="1:19" ht="11.25" customHeight="1">
      <c r="A17">
        <v>16</v>
      </c>
      <c r="B17" s="11">
        <v>1252</v>
      </c>
      <c r="C17" s="12" t="s">
        <v>2369</v>
      </c>
      <c r="D17" s="12">
        <v>79745533</v>
      </c>
      <c r="E17" s="12" t="s">
        <v>2370</v>
      </c>
      <c r="F17" s="12" t="s">
        <v>2341</v>
      </c>
      <c r="G17" s="12" t="s">
        <v>59</v>
      </c>
      <c r="H17" s="12" t="s">
        <v>44</v>
      </c>
      <c r="I17" s="13">
        <v>120000000</v>
      </c>
      <c r="J17" s="13">
        <v>120000000</v>
      </c>
      <c r="K17" s="14">
        <v>44986.36141203704</v>
      </c>
      <c r="L17" s="15" t="s">
        <v>45</v>
      </c>
      <c r="O17">
        <v>0.4205605663913845</v>
      </c>
      <c r="P17">
        <f t="shared" si="0"/>
        <v>937</v>
      </c>
      <c r="Q17" s="153">
        <v>937</v>
      </c>
      <c r="R17">
        <f t="shared" si="1"/>
        <v>93394840</v>
      </c>
      <c r="S17" t="s">
        <v>6705</v>
      </c>
    </row>
    <row r="18" spans="1:19" ht="11.25" customHeight="1">
      <c r="A18">
        <v>17</v>
      </c>
      <c r="B18" s="11">
        <v>1253</v>
      </c>
      <c r="C18" s="12" t="s">
        <v>2371</v>
      </c>
      <c r="D18" s="12">
        <v>7162247</v>
      </c>
      <c r="E18" s="12" t="s">
        <v>2372</v>
      </c>
      <c r="F18" s="12" t="s">
        <v>2341</v>
      </c>
      <c r="G18" s="12" t="s">
        <v>52</v>
      </c>
      <c r="H18" s="12" t="s">
        <v>44</v>
      </c>
      <c r="I18" s="13">
        <v>22000000</v>
      </c>
      <c r="J18" s="13">
        <v>22000000</v>
      </c>
      <c r="K18" s="14">
        <v>44986.361909722225</v>
      </c>
      <c r="L18" s="15" t="s">
        <v>45</v>
      </c>
      <c r="O18">
        <v>0.97208240389284217</v>
      </c>
      <c r="P18">
        <f t="shared" si="0"/>
        <v>36</v>
      </c>
      <c r="Q18" s="153">
        <v>36</v>
      </c>
      <c r="R18">
        <f t="shared" si="1"/>
        <v>80829481</v>
      </c>
      <c r="S18" t="s">
        <v>6705</v>
      </c>
    </row>
    <row r="19" spans="1:19" ht="11.25" customHeight="1">
      <c r="A19">
        <v>18</v>
      </c>
      <c r="B19" s="11">
        <v>1254</v>
      </c>
      <c r="C19" s="12" t="s">
        <v>2373</v>
      </c>
      <c r="D19" s="12">
        <v>10026359</v>
      </c>
      <c r="E19" s="12" t="s">
        <v>2374</v>
      </c>
      <c r="F19" s="12" t="s">
        <v>2341</v>
      </c>
      <c r="G19" s="12" t="s">
        <v>38</v>
      </c>
      <c r="H19" s="12" t="s">
        <v>44</v>
      </c>
      <c r="I19" s="13">
        <v>110000000</v>
      </c>
      <c r="J19" s="13">
        <v>110000000</v>
      </c>
      <c r="K19" s="14">
        <v>44986.362638888888</v>
      </c>
      <c r="L19" s="15" t="s">
        <v>45</v>
      </c>
      <c r="O19">
        <v>0.77051690058573508</v>
      </c>
      <c r="P19">
        <f t="shared" si="0"/>
        <v>387</v>
      </c>
      <c r="Q19" s="153">
        <v>387</v>
      </c>
      <c r="R19">
        <f t="shared" si="1"/>
        <v>21236791</v>
      </c>
      <c r="S19" t="s">
        <v>6705</v>
      </c>
    </row>
    <row r="20" spans="1:19" ht="11.25" customHeight="1">
      <c r="A20">
        <v>19</v>
      </c>
      <c r="B20" s="11">
        <v>1255</v>
      </c>
      <c r="C20" s="12" t="s">
        <v>2375</v>
      </c>
      <c r="D20" s="12">
        <v>54259391</v>
      </c>
      <c r="E20" s="12" t="s">
        <v>2376</v>
      </c>
      <c r="F20" s="12" t="s">
        <v>2341</v>
      </c>
      <c r="G20" s="12" t="s">
        <v>38</v>
      </c>
      <c r="H20" s="12" t="s">
        <v>44</v>
      </c>
      <c r="I20" s="13">
        <v>30000000</v>
      </c>
      <c r="J20" s="13">
        <v>30000000</v>
      </c>
      <c r="K20" s="14">
        <v>44986.363020833334</v>
      </c>
      <c r="L20" s="15" t="s">
        <v>45</v>
      </c>
      <c r="O20">
        <v>0.83477645479352458</v>
      </c>
      <c r="P20">
        <f t="shared" si="0"/>
        <v>275</v>
      </c>
      <c r="Q20" s="153">
        <v>275</v>
      </c>
      <c r="R20">
        <f t="shared" si="1"/>
        <v>8155589</v>
      </c>
      <c r="S20" t="s">
        <v>6705</v>
      </c>
    </row>
    <row r="21" spans="1:19" ht="11.25" customHeight="1">
      <c r="A21">
        <v>20</v>
      </c>
      <c r="B21" s="11">
        <v>1256</v>
      </c>
      <c r="C21" s="12" t="s">
        <v>2377</v>
      </c>
      <c r="D21" s="12">
        <v>53050042</v>
      </c>
      <c r="E21" s="12" t="s">
        <v>2378</v>
      </c>
      <c r="F21" s="12" t="s">
        <v>2341</v>
      </c>
      <c r="G21" s="12" t="s">
        <v>59</v>
      </c>
      <c r="H21" s="12" t="s">
        <v>44</v>
      </c>
      <c r="I21" s="13">
        <v>93000000</v>
      </c>
      <c r="J21" s="13">
        <v>93000000</v>
      </c>
      <c r="K21" s="14">
        <v>44986.363275462965</v>
      </c>
      <c r="L21" s="15" t="s">
        <v>54</v>
      </c>
      <c r="O21">
        <v>9.2506004685782961E-2</v>
      </c>
      <c r="P21">
        <f t="shared" si="0"/>
        <v>1479</v>
      </c>
      <c r="Q21" s="153">
        <v>1479</v>
      </c>
      <c r="R21">
        <f t="shared" si="1"/>
        <v>82363095</v>
      </c>
      <c r="S21" t="s">
        <v>6705</v>
      </c>
    </row>
    <row r="22" spans="1:19" ht="11.25" customHeight="1">
      <c r="A22">
        <v>21</v>
      </c>
      <c r="B22" s="11">
        <v>1257</v>
      </c>
      <c r="C22" s="12" t="s">
        <v>2379</v>
      </c>
      <c r="D22" s="12">
        <v>16919864</v>
      </c>
      <c r="E22" s="12" t="s">
        <v>2380</v>
      </c>
      <c r="F22" s="12" t="s">
        <v>2341</v>
      </c>
      <c r="G22" s="12" t="s">
        <v>59</v>
      </c>
      <c r="H22" s="12" t="s">
        <v>44</v>
      </c>
      <c r="I22" s="13">
        <v>15000000</v>
      </c>
      <c r="J22" s="13">
        <v>15000000</v>
      </c>
      <c r="K22" s="14">
        <v>44986.363275462965</v>
      </c>
      <c r="L22" s="15" t="s">
        <v>54</v>
      </c>
      <c r="O22">
        <v>0.94244498188851122</v>
      </c>
      <c r="P22">
        <f t="shared" si="0"/>
        <v>101</v>
      </c>
      <c r="Q22" s="153">
        <v>101</v>
      </c>
      <c r="R22">
        <f t="shared" si="1"/>
        <v>86055171</v>
      </c>
      <c r="S22" t="s">
        <v>6705</v>
      </c>
    </row>
    <row r="23" spans="1:19" ht="11.25" customHeight="1">
      <c r="A23">
        <v>22</v>
      </c>
      <c r="B23" s="11">
        <v>1258</v>
      </c>
      <c r="C23" s="12" t="s">
        <v>2381</v>
      </c>
      <c r="D23" s="12">
        <v>52755331</v>
      </c>
      <c r="E23" s="12" t="s">
        <v>2382</v>
      </c>
      <c r="F23" s="12" t="s">
        <v>2341</v>
      </c>
      <c r="G23" s="12" t="s">
        <v>130</v>
      </c>
      <c r="H23" s="12" t="s">
        <v>127</v>
      </c>
      <c r="I23" s="13">
        <v>5000000</v>
      </c>
      <c r="J23" s="13">
        <v>5000000</v>
      </c>
      <c r="K23" s="14">
        <v>44986.364421296297</v>
      </c>
      <c r="L23" s="15" t="s">
        <v>40</v>
      </c>
      <c r="O23">
        <v>0.13163620766317408</v>
      </c>
      <c r="P23">
        <f t="shared" si="0"/>
        <v>1419</v>
      </c>
      <c r="Q23" s="153">
        <v>1419</v>
      </c>
      <c r="R23">
        <f t="shared" si="1"/>
        <v>17445924</v>
      </c>
      <c r="S23" t="s">
        <v>6707</v>
      </c>
    </row>
    <row r="24" spans="1:19" ht="11.25" customHeight="1">
      <c r="A24">
        <v>23</v>
      </c>
      <c r="B24" s="11">
        <v>1259</v>
      </c>
      <c r="C24" s="12" t="s">
        <v>2383</v>
      </c>
      <c r="D24" s="12">
        <v>1061738921</v>
      </c>
      <c r="E24" s="12" t="s">
        <v>2384</v>
      </c>
      <c r="F24" s="12" t="s">
        <v>2341</v>
      </c>
      <c r="G24" s="12" t="s">
        <v>52</v>
      </c>
      <c r="H24" s="12" t="s">
        <v>53</v>
      </c>
      <c r="I24" s="13">
        <v>10000000</v>
      </c>
      <c r="J24" s="13">
        <v>10000000</v>
      </c>
      <c r="K24" s="14">
        <v>44986.365312499998</v>
      </c>
      <c r="L24" s="15" t="s">
        <v>54</v>
      </c>
      <c r="O24">
        <v>0.6081484558756387</v>
      </c>
      <c r="P24">
        <f t="shared" si="0"/>
        <v>640</v>
      </c>
      <c r="Q24" s="153">
        <v>640</v>
      </c>
      <c r="R24">
        <f t="shared" si="1"/>
        <v>7712024</v>
      </c>
      <c r="S24" t="s">
        <v>6705</v>
      </c>
    </row>
    <row r="25" spans="1:19" ht="11.25" customHeight="1">
      <c r="A25">
        <v>24</v>
      </c>
      <c r="B25" s="11">
        <v>1260</v>
      </c>
      <c r="C25" s="12" t="s">
        <v>2385</v>
      </c>
      <c r="D25" s="12">
        <v>91282187</v>
      </c>
      <c r="E25" s="12" t="s">
        <v>2386</v>
      </c>
      <c r="F25" s="12" t="s">
        <v>2341</v>
      </c>
      <c r="G25" s="12" t="s">
        <v>52</v>
      </c>
      <c r="H25" s="12" t="s">
        <v>44</v>
      </c>
      <c r="I25" s="13">
        <v>55000000</v>
      </c>
      <c r="J25" s="13">
        <v>55000000</v>
      </c>
      <c r="K25" s="14">
        <v>44986.368414351855</v>
      </c>
      <c r="L25" s="15" t="s">
        <v>45</v>
      </c>
      <c r="O25">
        <v>0.34061337785850132</v>
      </c>
      <c r="P25">
        <f t="shared" si="0"/>
        <v>1071</v>
      </c>
      <c r="Q25" s="153">
        <v>1071</v>
      </c>
      <c r="R25">
        <f t="shared" si="1"/>
        <v>1069432566</v>
      </c>
      <c r="S25" t="s">
        <v>6705</v>
      </c>
    </row>
    <row r="26" spans="1:19" ht="11.25" customHeight="1">
      <c r="A26">
        <v>25</v>
      </c>
      <c r="B26" s="11">
        <v>1261</v>
      </c>
      <c r="C26" s="12" t="s">
        <v>2387</v>
      </c>
      <c r="D26" s="12">
        <v>16139707</v>
      </c>
      <c r="E26" s="12" t="s">
        <v>2388</v>
      </c>
      <c r="F26" s="12" t="s">
        <v>2341</v>
      </c>
      <c r="G26" s="12" t="s">
        <v>38</v>
      </c>
      <c r="H26" s="12" t="s">
        <v>44</v>
      </c>
      <c r="I26" s="13">
        <v>13000000</v>
      </c>
      <c r="J26" s="13">
        <v>13000000</v>
      </c>
      <c r="K26" s="14">
        <v>44986.369490740741</v>
      </c>
      <c r="L26" s="15" t="s">
        <v>54</v>
      </c>
      <c r="O26">
        <v>0.70858049894662312</v>
      </c>
      <c r="P26">
        <f t="shared" si="0"/>
        <v>478</v>
      </c>
      <c r="Q26" s="153">
        <v>478</v>
      </c>
      <c r="R26">
        <f t="shared" si="1"/>
        <v>179543</v>
      </c>
      <c r="S26" t="s">
        <v>6705</v>
      </c>
    </row>
    <row r="27" spans="1:19" ht="11.25" customHeight="1">
      <c r="A27">
        <v>26</v>
      </c>
      <c r="B27" s="11">
        <v>1262</v>
      </c>
      <c r="C27" s="12" t="s">
        <v>2389</v>
      </c>
      <c r="D27" s="12">
        <v>4211421</v>
      </c>
      <c r="E27" s="12" t="s">
        <v>2390</v>
      </c>
      <c r="F27" s="12" t="s">
        <v>2341</v>
      </c>
      <c r="G27" s="12" t="s">
        <v>38</v>
      </c>
      <c r="H27" s="12" t="s">
        <v>44</v>
      </c>
      <c r="I27" s="13">
        <v>107000000</v>
      </c>
      <c r="J27" s="13">
        <v>107000000</v>
      </c>
      <c r="K27" s="14">
        <v>44986.372141203705</v>
      </c>
      <c r="L27" s="15" t="s">
        <v>45</v>
      </c>
      <c r="O27">
        <v>0.24918908423490815</v>
      </c>
      <c r="P27">
        <f t="shared" si="0"/>
        <v>1232</v>
      </c>
      <c r="Q27" s="153">
        <v>1232</v>
      </c>
      <c r="R27">
        <f t="shared" si="1"/>
        <v>8389148</v>
      </c>
      <c r="S27" t="s">
        <v>6705</v>
      </c>
    </row>
    <row r="28" spans="1:19" ht="11.25" customHeight="1">
      <c r="A28">
        <v>27</v>
      </c>
      <c r="B28" s="11">
        <v>1263</v>
      </c>
      <c r="C28" s="12" t="s">
        <v>2391</v>
      </c>
      <c r="D28" s="12">
        <v>1022346883</v>
      </c>
      <c r="E28" s="12" t="s">
        <v>1498</v>
      </c>
      <c r="F28" s="12" t="s">
        <v>2341</v>
      </c>
      <c r="G28" s="12" t="s">
        <v>38</v>
      </c>
      <c r="H28" s="12" t="s">
        <v>44</v>
      </c>
      <c r="I28" s="13">
        <v>15000000</v>
      </c>
      <c r="J28" s="13">
        <v>15000000</v>
      </c>
      <c r="K28" s="14">
        <v>44986.374305555553</v>
      </c>
      <c r="L28" s="15" t="s">
        <v>54</v>
      </c>
      <c r="O28">
        <v>0.61890932521671116</v>
      </c>
      <c r="P28">
        <f t="shared" si="0"/>
        <v>619</v>
      </c>
      <c r="Q28" s="153">
        <v>619</v>
      </c>
      <c r="R28">
        <f t="shared" si="1"/>
        <v>71776683</v>
      </c>
      <c r="S28" t="s">
        <v>6705</v>
      </c>
    </row>
    <row r="29" spans="1:19" ht="11.25" customHeight="1">
      <c r="A29">
        <v>28</v>
      </c>
      <c r="B29" s="11">
        <v>1264</v>
      </c>
      <c r="C29" s="12" t="s">
        <v>2392</v>
      </c>
      <c r="D29" s="12">
        <v>1098623250</v>
      </c>
      <c r="E29" s="12" t="s">
        <v>2393</v>
      </c>
      <c r="F29" s="12" t="s">
        <v>2341</v>
      </c>
      <c r="G29" s="12" t="s">
        <v>165</v>
      </c>
      <c r="H29" s="12" t="s">
        <v>53</v>
      </c>
      <c r="I29" s="13">
        <v>10000000</v>
      </c>
      <c r="J29" s="13">
        <v>10000000</v>
      </c>
      <c r="K29" s="14">
        <v>44986.374479166669</v>
      </c>
      <c r="L29" s="15" t="s">
        <v>54</v>
      </c>
      <c r="O29">
        <v>0.514055991007485</v>
      </c>
      <c r="P29">
        <f t="shared" si="0"/>
        <v>775</v>
      </c>
      <c r="Q29" s="153">
        <v>775</v>
      </c>
      <c r="R29">
        <f t="shared" si="1"/>
        <v>1053784889</v>
      </c>
      <c r="S29" t="s">
        <v>6705</v>
      </c>
    </row>
    <row r="30" spans="1:19" ht="11.25" customHeight="1">
      <c r="A30">
        <v>29</v>
      </c>
      <c r="B30" s="11">
        <v>1265</v>
      </c>
      <c r="C30" s="12" t="s">
        <v>2394</v>
      </c>
      <c r="D30" s="12">
        <v>46357749</v>
      </c>
      <c r="E30" s="12" t="s">
        <v>2395</v>
      </c>
      <c r="F30" s="12" t="s">
        <v>2341</v>
      </c>
      <c r="G30" s="12" t="s">
        <v>52</v>
      </c>
      <c r="H30" s="12" t="s">
        <v>44</v>
      </c>
      <c r="I30" s="13">
        <v>60000000</v>
      </c>
      <c r="J30" s="13">
        <v>60000000</v>
      </c>
      <c r="K30" s="14">
        <v>44987.459317129629</v>
      </c>
      <c r="L30" s="15" t="s">
        <v>45</v>
      </c>
      <c r="O30">
        <v>0.31078259870625313</v>
      </c>
      <c r="P30">
        <f t="shared" si="0"/>
        <v>1111</v>
      </c>
      <c r="Q30" s="153">
        <v>1111</v>
      </c>
      <c r="R30">
        <f t="shared" si="1"/>
        <v>71223766</v>
      </c>
      <c r="S30" t="s">
        <v>6705</v>
      </c>
    </row>
    <row r="31" spans="1:19" ht="11.25" customHeight="1">
      <c r="A31">
        <v>30</v>
      </c>
      <c r="B31" s="11">
        <v>1266</v>
      </c>
      <c r="C31" s="12" t="s">
        <v>2396</v>
      </c>
      <c r="D31" s="12">
        <v>80799066</v>
      </c>
      <c r="E31" s="12" t="s">
        <v>2397</v>
      </c>
      <c r="F31" s="12" t="s">
        <v>2341</v>
      </c>
      <c r="G31" s="12" t="s">
        <v>59</v>
      </c>
      <c r="H31" s="12" t="s">
        <v>44</v>
      </c>
      <c r="I31" s="13">
        <v>86000000</v>
      </c>
      <c r="J31" s="13">
        <v>86000000</v>
      </c>
      <c r="K31" s="14">
        <v>44987.457546296297</v>
      </c>
      <c r="L31" s="15" t="s">
        <v>54</v>
      </c>
      <c r="O31">
        <v>0.61684944498360783</v>
      </c>
      <c r="P31">
        <f t="shared" si="0"/>
        <v>624</v>
      </c>
      <c r="Q31" s="153">
        <v>624</v>
      </c>
      <c r="R31">
        <f t="shared" si="1"/>
        <v>1098613224</v>
      </c>
      <c r="S31" t="s">
        <v>6705</v>
      </c>
    </row>
    <row r="32" spans="1:19" ht="11.25" customHeight="1">
      <c r="A32">
        <v>31</v>
      </c>
      <c r="B32" s="11">
        <v>1267</v>
      </c>
      <c r="C32" s="12" t="s">
        <v>2398</v>
      </c>
      <c r="D32" s="12">
        <v>66963161</v>
      </c>
      <c r="E32" s="12" t="s">
        <v>2399</v>
      </c>
      <c r="F32" s="12" t="s">
        <v>2341</v>
      </c>
      <c r="G32" s="12" t="s">
        <v>59</v>
      </c>
      <c r="H32" s="12" t="s">
        <v>44</v>
      </c>
      <c r="I32" s="13">
        <v>105000000</v>
      </c>
      <c r="J32" s="13">
        <v>105000000</v>
      </c>
      <c r="K32" s="14">
        <v>44986.380520833336</v>
      </c>
      <c r="L32" s="15" t="s">
        <v>54</v>
      </c>
      <c r="O32">
        <v>0.63287656093457445</v>
      </c>
      <c r="P32">
        <f t="shared" si="0"/>
        <v>591</v>
      </c>
      <c r="Q32" s="153">
        <v>591</v>
      </c>
      <c r="R32">
        <f t="shared" si="1"/>
        <v>52974862</v>
      </c>
      <c r="S32" t="s">
        <v>6705</v>
      </c>
    </row>
    <row r="33" spans="1:22" ht="11.25" customHeight="1">
      <c r="A33">
        <v>32</v>
      </c>
      <c r="B33" s="11">
        <v>1268</v>
      </c>
      <c r="C33" s="12" t="s">
        <v>2400</v>
      </c>
      <c r="D33" s="12">
        <v>18522949</v>
      </c>
      <c r="E33" s="12" t="s">
        <v>2401</v>
      </c>
      <c r="F33" s="12" t="s">
        <v>2341</v>
      </c>
      <c r="G33" s="12" t="s">
        <v>59</v>
      </c>
      <c r="H33" s="12" t="s">
        <v>44</v>
      </c>
      <c r="I33" s="13">
        <v>90000000</v>
      </c>
      <c r="J33" s="13">
        <v>90000000</v>
      </c>
      <c r="K33" s="14">
        <v>44986.381701388891</v>
      </c>
      <c r="L33" s="15" t="s">
        <v>54</v>
      </c>
      <c r="O33">
        <v>0.21805524317495006</v>
      </c>
      <c r="P33">
        <f t="shared" si="0"/>
        <v>1296</v>
      </c>
      <c r="Q33" s="153">
        <v>1296</v>
      </c>
      <c r="R33">
        <f t="shared" si="1"/>
        <v>7321377</v>
      </c>
      <c r="S33" t="s">
        <v>6708</v>
      </c>
    </row>
    <row r="34" spans="1:22" ht="11.25" customHeight="1">
      <c r="A34">
        <v>33</v>
      </c>
      <c r="B34" s="11">
        <v>1269</v>
      </c>
      <c r="C34" s="12" t="s">
        <v>2402</v>
      </c>
      <c r="D34" s="12">
        <v>1049606348</v>
      </c>
      <c r="E34" s="12" t="s">
        <v>2403</v>
      </c>
      <c r="F34" s="12" t="s">
        <v>2341</v>
      </c>
      <c r="G34" s="12" t="s">
        <v>59</v>
      </c>
      <c r="H34" s="12" t="s">
        <v>44</v>
      </c>
      <c r="I34" s="13">
        <v>46000000</v>
      </c>
      <c r="J34" s="13">
        <v>46000000</v>
      </c>
      <c r="K34" s="14">
        <v>44986.387106481481</v>
      </c>
      <c r="L34" s="15" t="s">
        <v>54</v>
      </c>
      <c r="O34">
        <v>0.83106239971242202</v>
      </c>
      <c r="P34">
        <f t="shared" si="0"/>
        <v>284</v>
      </c>
      <c r="Q34" s="153">
        <v>284</v>
      </c>
      <c r="R34">
        <f t="shared" si="1"/>
        <v>80071062</v>
      </c>
      <c r="S34" t="s">
        <v>6705</v>
      </c>
    </row>
    <row r="35" spans="1:22" ht="11.25" customHeight="1">
      <c r="A35">
        <v>34</v>
      </c>
      <c r="B35" s="11">
        <v>1270</v>
      </c>
      <c r="C35" s="12" t="s">
        <v>2404</v>
      </c>
      <c r="D35" s="12">
        <v>1053764874</v>
      </c>
      <c r="E35" s="12" t="s">
        <v>2405</v>
      </c>
      <c r="F35" s="12" t="s">
        <v>2341</v>
      </c>
      <c r="G35" s="12" t="s">
        <v>73</v>
      </c>
      <c r="H35" s="12" t="s">
        <v>44</v>
      </c>
      <c r="I35" s="13">
        <v>12000000</v>
      </c>
      <c r="J35" s="13">
        <v>12000000</v>
      </c>
      <c r="K35" s="14">
        <v>44986.390451388892</v>
      </c>
      <c r="L35" s="15" t="s">
        <v>54</v>
      </c>
      <c r="O35">
        <v>0.88803155291216251</v>
      </c>
      <c r="P35">
        <f t="shared" si="0"/>
        <v>190</v>
      </c>
      <c r="Q35" s="153">
        <v>190</v>
      </c>
      <c r="R35">
        <f t="shared" si="1"/>
        <v>1057164206</v>
      </c>
      <c r="S35" t="s">
        <v>6705</v>
      </c>
    </row>
    <row r="36" spans="1:22" ht="11.25" customHeight="1">
      <c r="A36">
        <v>35</v>
      </c>
      <c r="B36" s="11">
        <v>1271</v>
      </c>
      <c r="C36" s="12" t="s">
        <v>2406</v>
      </c>
      <c r="D36" s="12">
        <v>1053781096</v>
      </c>
      <c r="E36" s="12" t="s">
        <v>2407</v>
      </c>
      <c r="F36" s="12" t="s">
        <v>2341</v>
      </c>
      <c r="G36" s="12" t="s">
        <v>59</v>
      </c>
      <c r="H36" s="12" t="s">
        <v>44</v>
      </c>
      <c r="I36" s="13">
        <v>60000000</v>
      </c>
      <c r="J36" s="13">
        <v>60000000</v>
      </c>
      <c r="K36" s="14">
        <v>44986.391250000001</v>
      </c>
      <c r="L36" s="15" t="s">
        <v>54</v>
      </c>
      <c r="O36">
        <v>0.53000352577874454</v>
      </c>
      <c r="P36">
        <f t="shared" si="0"/>
        <v>751</v>
      </c>
      <c r="Q36" s="153">
        <v>751</v>
      </c>
      <c r="R36">
        <f t="shared" si="1"/>
        <v>10298898</v>
      </c>
      <c r="S36" t="s">
        <v>6705</v>
      </c>
    </row>
    <row r="37" spans="1:22" ht="11.25" customHeight="1">
      <c r="A37">
        <v>36</v>
      </c>
      <c r="B37" s="11">
        <v>1272</v>
      </c>
      <c r="C37" s="12" t="s">
        <v>2408</v>
      </c>
      <c r="D37" s="12">
        <v>80829481</v>
      </c>
      <c r="E37" s="12" t="s">
        <v>1825</v>
      </c>
      <c r="F37" s="12" t="s">
        <v>2341</v>
      </c>
      <c r="G37" s="12" t="s">
        <v>59</v>
      </c>
      <c r="H37" s="12" t="s">
        <v>44</v>
      </c>
      <c r="I37" s="13">
        <v>70000000</v>
      </c>
      <c r="J37" s="13">
        <v>70000000</v>
      </c>
      <c r="K37" s="14">
        <v>44986.391423611109</v>
      </c>
      <c r="L37" s="15" t="s">
        <v>54</v>
      </c>
      <c r="O37">
        <v>0.52633264315713857</v>
      </c>
      <c r="P37">
        <f t="shared" si="0"/>
        <v>758</v>
      </c>
      <c r="Q37" s="153">
        <v>758</v>
      </c>
      <c r="R37">
        <f t="shared" si="1"/>
        <v>93438709</v>
      </c>
      <c r="S37" t="s">
        <v>6705</v>
      </c>
    </row>
    <row r="38" spans="1:22" ht="11.25" customHeight="1">
      <c r="A38">
        <v>37</v>
      </c>
      <c r="B38" s="11">
        <v>1273</v>
      </c>
      <c r="C38" s="12" t="s">
        <v>2409</v>
      </c>
      <c r="D38" s="12">
        <v>80137835</v>
      </c>
      <c r="E38" s="12" t="s">
        <v>2410</v>
      </c>
      <c r="F38" s="12" t="s">
        <v>2341</v>
      </c>
      <c r="G38" s="12" t="s">
        <v>38</v>
      </c>
      <c r="H38" s="12" t="s">
        <v>44</v>
      </c>
      <c r="I38" s="13">
        <v>92000000</v>
      </c>
      <c r="J38" s="13">
        <v>92000000</v>
      </c>
      <c r="K38" s="14">
        <v>44986.39502314815</v>
      </c>
      <c r="L38" s="15" t="s">
        <v>54</v>
      </c>
      <c r="O38">
        <v>0.41456876860866065</v>
      </c>
      <c r="P38">
        <f t="shared" si="0"/>
        <v>944</v>
      </c>
      <c r="Q38" s="153">
        <v>944</v>
      </c>
      <c r="R38">
        <f t="shared" si="1"/>
        <v>1070958944</v>
      </c>
      <c r="S38" t="s">
        <v>6705</v>
      </c>
    </row>
    <row r="39" spans="1:22" ht="11.25" customHeight="1">
      <c r="A39">
        <v>38</v>
      </c>
      <c r="B39" s="11">
        <v>1274</v>
      </c>
      <c r="C39" s="12" t="s">
        <v>2411</v>
      </c>
      <c r="D39" s="12">
        <v>75098734</v>
      </c>
      <c r="E39" s="12" t="s">
        <v>2412</v>
      </c>
      <c r="F39" s="12" t="s">
        <v>2341</v>
      </c>
      <c r="G39" s="12" t="s">
        <v>59</v>
      </c>
      <c r="H39" s="12" t="s">
        <v>53</v>
      </c>
      <c r="I39" s="13">
        <v>4000000</v>
      </c>
      <c r="J39" s="13">
        <v>4000000</v>
      </c>
      <c r="K39" s="14">
        <v>44986.397199074076</v>
      </c>
      <c r="L39" s="15" t="s">
        <v>54</v>
      </c>
      <c r="O39">
        <v>0.49744145920168803</v>
      </c>
      <c r="P39">
        <f t="shared" si="0"/>
        <v>800</v>
      </c>
      <c r="Q39" s="153">
        <v>800</v>
      </c>
      <c r="R39">
        <f t="shared" si="1"/>
        <v>1057710190</v>
      </c>
      <c r="S39" t="s">
        <v>6705</v>
      </c>
    </row>
    <row r="40" spans="1:22" ht="11.25" customHeight="1">
      <c r="A40">
        <v>39</v>
      </c>
      <c r="B40" s="11">
        <v>1275</v>
      </c>
      <c r="C40" s="12" t="s">
        <v>2413</v>
      </c>
      <c r="D40" s="12">
        <v>11408274</v>
      </c>
      <c r="E40" s="12" t="s">
        <v>2414</v>
      </c>
      <c r="F40" s="12" t="s">
        <v>2341</v>
      </c>
      <c r="G40" s="12" t="s">
        <v>52</v>
      </c>
      <c r="H40" s="12" t="s">
        <v>53</v>
      </c>
      <c r="I40" s="13">
        <v>9000000</v>
      </c>
      <c r="J40" s="13">
        <v>9000000</v>
      </c>
      <c r="K40" s="14">
        <v>44986.397881944446</v>
      </c>
      <c r="L40" s="15" t="s">
        <v>45</v>
      </c>
      <c r="O40">
        <v>0.44035407144321881</v>
      </c>
      <c r="P40">
        <f t="shared" si="0"/>
        <v>904</v>
      </c>
      <c r="Q40" s="153">
        <v>904</v>
      </c>
      <c r="R40">
        <f t="shared" si="1"/>
        <v>1032363222</v>
      </c>
      <c r="S40" t="s">
        <v>6705</v>
      </c>
    </row>
    <row r="41" spans="1:22" ht="11.25" customHeight="1">
      <c r="A41">
        <v>40</v>
      </c>
      <c r="B41" s="11">
        <v>1276</v>
      </c>
      <c r="C41" s="12" t="s">
        <v>2415</v>
      </c>
      <c r="D41" s="12">
        <v>1053785189</v>
      </c>
      <c r="E41" s="12" t="s">
        <v>2416</v>
      </c>
      <c r="F41" s="12" t="s">
        <v>2341</v>
      </c>
      <c r="G41" s="12" t="s">
        <v>38</v>
      </c>
      <c r="H41" s="12" t="s">
        <v>44</v>
      </c>
      <c r="I41" s="13">
        <v>70000000</v>
      </c>
      <c r="J41" s="13">
        <v>70000000</v>
      </c>
      <c r="K41" s="14">
        <v>44986.398912037039</v>
      </c>
      <c r="L41" s="15" t="s">
        <v>54</v>
      </c>
      <c r="O41">
        <v>8.8817594706909642E-2</v>
      </c>
      <c r="P41">
        <f t="shared" si="0"/>
        <v>1484</v>
      </c>
      <c r="Q41" s="153">
        <v>1484</v>
      </c>
      <c r="R41">
        <f t="shared" si="1"/>
        <v>1108832513</v>
      </c>
      <c r="S41" t="s">
        <v>6705</v>
      </c>
    </row>
    <row r="42" spans="1:22" ht="11.25" customHeight="1">
      <c r="A42">
        <v>41</v>
      </c>
      <c r="B42" s="11">
        <v>1277</v>
      </c>
      <c r="C42" s="12" t="s">
        <v>2417</v>
      </c>
      <c r="D42" s="12">
        <v>1014185905</v>
      </c>
      <c r="E42" s="12" t="s">
        <v>2418</v>
      </c>
      <c r="F42" s="12" t="s">
        <v>2341</v>
      </c>
      <c r="G42" s="12" t="s">
        <v>59</v>
      </c>
      <c r="H42" s="12" t="s">
        <v>44</v>
      </c>
      <c r="I42" s="13">
        <v>70000000</v>
      </c>
      <c r="J42" s="13">
        <v>70000000</v>
      </c>
      <c r="K42" s="14">
        <v>44986.399525462963</v>
      </c>
      <c r="L42" s="15" t="s">
        <v>54</v>
      </c>
      <c r="O42">
        <v>0.29262462049209925</v>
      </c>
      <c r="P42">
        <f t="shared" si="0"/>
        <v>1156</v>
      </c>
      <c r="Q42" s="153">
        <v>1156</v>
      </c>
      <c r="R42">
        <f t="shared" si="1"/>
        <v>5887486</v>
      </c>
      <c r="S42" t="s">
        <v>6705</v>
      </c>
    </row>
    <row r="43" spans="1:22" ht="11.25" customHeight="1">
      <c r="A43">
        <v>42</v>
      </c>
      <c r="B43" s="11">
        <v>1278</v>
      </c>
      <c r="C43" s="12" t="s">
        <v>2419</v>
      </c>
      <c r="D43" s="12">
        <v>41212898</v>
      </c>
      <c r="E43" s="12" t="s">
        <v>2420</v>
      </c>
      <c r="F43" s="12" t="s">
        <v>2341</v>
      </c>
      <c r="G43" s="12" t="s">
        <v>59</v>
      </c>
      <c r="H43" s="12" t="s">
        <v>53</v>
      </c>
      <c r="I43" s="13">
        <v>4000000</v>
      </c>
      <c r="J43" s="13">
        <v>4000000</v>
      </c>
      <c r="K43" s="14">
        <v>44986.402141203704</v>
      </c>
      <c r="L43" s="15" t="s">
        <v>54</v>
      </c>
      <c r="O43">
        <v>6.98853698688231E-2</v>
      </c>
      <c r="P43">
        <f t="shared" si="0"/>
        <v>1510</v>
      </c>
      <c r="Q43" s="153">
        <v>1510</v>
      </c>
      <c r="R43">
        <f t="shared" si="1"/>
        <v>16549564</v>
      </c>
      <c r="S43" t="s">
        <v>6705</v>
      </c>
    </row>
    <row r="44" spans="1:22" ht="11.25" customHeight="1">
      <c r="A44">
        <v>43</v>
      </c>
      <c r="B44" s="11">
        <v>1279</v>
      </c>
      <c r="C44" s="12" t="s">
        <v>2421</v>
      </c>
      <c r="D44" s="12">
        <v>91185431</v>
      </c>
      <c r="E44" s="12" t="s">
        <v>2422</v>
      </c>
      <c r="F44" s="12" t="s">
        <v>2341</v>
      </c>
      <c r="G44" s="12" t="s">
        <v>38</v>
      </c>
      <c r="H44" s="12" t="s">
        <v>53</v>
      </c>
      <c r="I44" s="13">
        <v>9000000</v>
      </c>
      <c r="J44" s="13">
        <v>9000000</v>
      </c>
      <c r="K44" s="14">
        <v>44986.402280092596</v>
      </c>
      <c r="L44" s="15" t="s">
        <v>54</v>
      </c>
      <c r="O44">
        <v>0.85488780380678631</v>
      </c>
      <c r="P44">
        <f t="shared" si="0"/>
        <v>244</v>
      </c>
      <c r="Q44" s="153">
        <v>244</v>
      </c>
      <c r="R44">
        <f t="shared" si="1"/>
        <v>75096968</v>
      </c>
      <c r="S44" t="s">
        <v>6705</v>
      </c>
    </row>
    <row r="45" spans="1:22" ht="11.25" customHeight="1">
      <c r="A45">
        <v>44</v>
      </c>
      <c r="B45" s="11">
        <v>1280</v>
      </c>
      <c r="C45" s="12" t="s">
        <v>2423</v>
      </c>
      <c r="D45" s="12">
        <v>52547005</v>
      </c>
      <c r="E45" s="12" t="s">
        <v>2424</v>
      </c>
      <c r="F45" s="12" t="s">
        <v>2341</v>
      </c>
      <c r="G45" s="12" t="s">
        <v>59</v>
      </c>
      <c r="H45" s="12" t="s">
        <v>44</v>
      </c>
      <c r="I45" s="13">
        <v>83000000</v>
      </c>
      <c r="J45" s="13">
        <v>83000000</v>
      </c>
      <c r="K45" s="14">
        <v>44986.403043981481</v>
      </c>
      <c r="L45" s="15" t="s">
        <v>54</v>
      </c>
      <c r="O45">
        <v>0.85219911210353649</v>
      </c>
      <c r="P45">
        <f t="shared" si="0"/>
        <v>252</v>
      </c>
      <c r="Q45" s="153">
        <v>252</v>
      </c>
      <c r="R45">
        <f t="shared" si="1"/>
        <v>10029977</v>
      </c>
      <c r="S45" t="s">
        <v>6705</v>
      </c>
    </row>
    <row r="46" spans="1:22" ht="11.25" customHeight="1">
      <c r="A46">
        <v>45</v>
      </c>
      <c r="B46" s="11">
        <v>1281</v>
      </c>
      <c r="C46" s="12" t="s">
        <v>2425</v>
      </c>
      <c r="D46" s="12">
        <v>86074085</v>
      </c>
      <c r="E46" s="12" t="s">
        <v>2426</v>
      </c>
      <c r="F46" s="12" t="s">
        <v>2341</v>
      </c>
      <c r="G46" s="12" t="s">
        <v>38</v>
      </c>
      <c r="H46" s="12" t="s">
        <v>44</v>
      </c>
      <c r="I46" s="13">
        <v>12000000</v>
      </c>
      <c r="J46" s="13">
        <v>12000000</v>
      </c>
      <c r="K46" s="14">
        <v>44986.405243055553</v>
      </c>
      <c r="L46" s="15" t="s">
        <v>54</v>
      </c>
      <c r="O46">
        <v>0.61104221800502323</v>
      </c>
      <c r="P46">
        <f t="shared" si="0"/>
        <v>633</v>
      </c>
      <c r="Q46" s="153">
        <v>633</v>
      </c>
      <c r="R46">
        <f t="shared" si="1"/>
        <v>20916974</v>
      </c>
      <c r="S46" t="s">
        <v>6705</v>
      </c>
    </row>
    <row r="47" spans="1:22" ht="11.25" customHeight="1">
      <c r="A47">
        <v>46</v>
      </c>
      <c r="B47" s="11">
        <v>1282</v>
      </c>
      <c r="C47" s="12" t="s">
        <v>2427</v>
      </c>
      <c r="D47" s="12">
        <v>75094392</v>
      </c>
      <c r="E47" s="12" t="s">
        <v>2428</v>
      </c>
      <c r="F47" s="12" t="s">
        <v>2341</v>
      </c>
      <c r="G47" s="12" t="s">
        <v>38</v>
      </c>
      <c r="H47" s="12" t="s">
        <v>44</v>
      </c>
      <c r="I47" s="13">
        <v>31000000</v>
      </c>
      <c r="J47" s="13">
        <v>31000000</v>
      </c>
      <c r="K47" s="14">
        <v>44986.406550925924</v>
      </c>
      <c r="L47" s="15" t="s">
        <v>54</v>
      </c>
      <c r="O47">
        <v>0.43655595096374067</v>
      </c>
      <c r="P47">
        <f t="shared" si="0"/>
        <v>912</v>
      </c>
      <c r="Q47" s="153">
        <v>912</v>
      </c>
      <c r="R47">
        <f t="shared" si="1"/>
        <v>1119890921</v>
      </c>
      <c r="S47" t="s">
        <v>6705</v>
      </c>
      <c r="U47" s="2"/>
      <c r="V47" s="4"/>
    </row>
    <row r="48" spans="1:22" ht="11.25" customHeight="1">
      <c r="A48">
        <v>47</v>
      </c>
      <c r="B48" s="11">
        <v>1283</v>
      </c>
      <c r="C48" s="12" t="s">
        <v>2429</v>
      </c>
      <c r="D48" s="12">
        <v>80139269</v>
      </c>
      <c r="E48" s="12" t="s">
        <v>2430</v>
      </c>
      <c r="F48" s="12" t="s">
        <v>2341</v>
      </c>
      <c r="G48" s="12" t="s">
        <v>52</v>
      </c>
      <c r="H48" s="12" t="s">
        <v>49</v>
      </c>
      <c r="I48" s="13">
        <v>70000000</v>
      </c>
      <c r="J48" s="13">
        <v>70000000</v>
      </c>
      <c r="K48" s="14">
        <v>44986.406851851854</v>
      </c>
      <c r="L48" s="15" t="s">
        <v>54</v>
      </c>
      <c r="O48">
        <v>0.2303964754103246</v>
      </c>
      <c r="P48">
        <f t="shared" si="0"/>
        <v>1280</v>
      </c>
      <c r="Q48" s="153">
        <v>1280</v>
      </c>
      <c r="R48">
        <f t="shared" si="1"/>
        <v>4525954</v>
      </c>
      <c r="S48" t="s">
        <v>6705</v>
      </c>
      <c r="U48" s="2"/>
      <c r="V48" s="4"/>
    </row>
    <row r="49" spans="1:22" ht="11.25" customHeight="1">
      <c r="A49">
        <v>48</v>
      </c>
      <c r="B49" s="11">
        <v>1284</v>
      </c>
      <c r="C49" s="12" t="s">
        <v>2431</v>
      </c>
      <c r="D49" s="12">
        <v>80072909</v>
      </c>
      <c r="E49" s="12" t="s">
        <v>2432</v>
      </c>
      <c r="F49" s="12" t="s">
        <v>2341</v>
      </c>
      <c r="G49" s="12" t="s">
        <v>52</v>
      </c>
      <c r="H49" s="12" t="s">
        <v>49</v>
      </c>
      <c r="I49" s="13">
        <v>150000000</v>
      </c>
      <c r="J49" s="13">
        <v>150000000</v>
      </c>
      <c r="K49" s="14">
        <v>44986.407546296294</v>
      </c>
      <c r="L49" s="15" t="s">
        <v>54</v>
      </c>
      <c r="O49">
        <v>7.3420281843703528E-2</v>
      </c>
      <c r="P49">
        <f t="shared" si="0"/>
        <v>1500</v>
      </c>
      <c r="Q49" s="153">
        <v>1500</v>
      </c>
      <c r="R49">
        <f t="shared" si="1"/>
        <v>1061732176</v>
      </c>
      <c r="S49" t="s">
        <v>6705</v>
      </c>
      <c r="U49" s="4"/>
      <c r="V49" s="4"/>
    </row>
    <row r="50" spans="1:22" ht="11.25" customHeight="1">
      <c r="A50">
        <v>49</v>
      </c>
      <c r="B50" s="11">
        <v>1285</v>
      </c>
      <c r="C50" s="12" t="s">
        <v>2433</v>
      </c>
      <c r="D50" s="12">
        <v>79751629</v>
      </c>
      <c r="E50" s="12" t="s">
        <v>2434</v>
      </c>
      <c r="F50" s="12" t="s">
        <v>2341</v>
      </c>
      <c r="G50" s="12" t="s">
        <v>38</v>
      </c>
      <c r="H50" s="12" t="s">
        <v>53</v>
      </c>
      <c r="I50" s="13">
        <v>10000000</v>
      </c>
      <c r="J50" s="13">
        <v>10000000</v>
      </c>
      <c r="K50" s="14">
        <v>44986.408460648148</v>
      </c>
      <c r="L50" s="15" t="s">
        <v>54</v>
      </c>
      <c r="O50">
        <v>0.9565473822553533</v>
      </c>
      <c r="P50">
        <f t="shared" si="0"/>
        <v>71</v>
      </c>
      <c r="Q50" s="153">
        <v>71</v>
      </c>
      <c r="R50">
        <f t="shared" si="1"/>
        <v>41606758</v>
      </c>
      <c r="S50" t="s">
        <v>6705</v>
      </c>
      <c r="U50" s="4"/>
      <c r="V50" s="4"/>
    </row>
    <row r="51" spans="1:22" ht="11.25" customHeight="1">
      <c r="A51">
        <v>50</v>
      </c>
      <c r="B51" s="11">
        <v>1286</v>
      </c>
      <c r="C51" s="12" t="s">
        <v>2435</v>
      </c>
      <c r="D51" s="12">
        <v>80877813</v>
      </c>
      <c r="E51" s="12" t="s">
        <v>2436</v>
      </c>
      <c r="F51" s="12" t="s">
        <v>2341</v>
      </c>
      <c r="G51" s="12" t="s">
        <v>59</v>
      </c>
      <c r="H51" s="12" t="s">
        <v>44</v>
      </c>
      <c r="I51" s="13">
        <v>25000000</v>
      </c>
      <c r="J51" s="13">
        <v>25000000</v>
      </c>
      <c r="K51" s="14">
        <v>44986.409375000003</v>
      </c>
      <c r="L51" s="15" t="s">
        <v>54</v>
      </c>
      <c r="O51">
        <v>0.46671823217032593</v>
      </c>
      <c r="P51">
        <f t="shared" si="0"/>
        <v>857</v>
      </c>
      <c r="Q51" s="153">
        <v>857</v>
      </c>
      <c r="R51">
        <f t="shared" si="1"/>
        <v>37555772</v>
      </c>
      <c r="S51" t="s">
        <v>6710</v>
      </c>
      <c r="U51" s="4"/>
      <c r="V51" s="4"/>
    </row>
    <row r="52" spans="1:22" ht="11.25" customHeight="1">
      <c r="A52">
        <v>51</v>
      </c>
      <c r="B52" s="11">
        <v>1287</v>
      </c>
      <c r="C52" s="12" t="s">
        <v>2437</v>
      </c>
      <c r="D52" s="12">
        <v>1053787755</v>
      </c>
      <c r="E52" s="12" t="s">
        <v>2438</v>
      </c>
      <c r="F52" s="12" t="s">
        <v>2341</v>
      </c>
      <c r="G52" s="12" t="s">
        <v>52</v>
      </c>
      <c r="H52" s="12" t="s">
        <v>44</v>
      </c>
      <c r="I52" s="13">
        <v>65000000</v>
      </c>
      <c r="J52" s="13">
        <v>65000000</v>
      </c>
      <c r="K52" s="14">
        <v>44986.410486111112</v>
      </c>
      <c r="L52" s="15" t="s">
        <v>54</v>
      </c>
      <c r="O52">
        <v>0.11160061632052853</v>
      </c>
      <c r="P52">
        <f t="shared" si="0"/>
        <v>1454</v>
      </c>
      <c r="Q52" s="153">
        <v>1454</v>
      </c>
      <c r="R52">
        <f t="shared" si="1"/>
        <v>5826267</v>
      </c>
      <c r="S52" t="s">
        <v>6709</v>
      </c>
      <c r="U52" s="4"/>
      <c r="V52" s="4"/>
    </row>
    <row r="53" spans="1:22" ht="11.25" customHeight="1">
      <c r="A53">
        <v>52</v>
      </c>
      <c r="B53" s="11">
        <v>1288</v>
      </c>
      <c r="C53" s="12" t="s">
        <v>2439</v>
      </c>
      <c r="D53" s="12">
        <v>1116258995</v>
      </c>
      <c r="E53" s="12" t="s">
        <v>2440</v>
      </c>
      <c r="F53" s="12" t="s">
        <v>2341</v>
      </c>
      <c r="G53" s="12" t="s">
        <v>130</v>
      </c>
      <c r="H53" s="12" t="s">
        <v>53</v>
      </c>
      <c r="I53" s="13">
        <v>5000000</v>
      </c>
      <c r="J53" s="13">
        <v>5000000</v>
      </c>
      <c r="K53" s="14">
        <v>44986.412719907406</v>
      </c>
      <c r="L53" s="15" t="s">
        <v>54</v>
      </c>
      <c r="O53">
        <v>6.8957341209806455E-2</v>
      </c>
      <c r="P53">
        <f t="shared" si="0"/>
        <v>1511</v>
      </c>
      <c r="Q53" s="153">
        <v>1511</v>
      </c>
      <c r="R53">
        <f t="shared" si="1"/>
        <v>1116235237</v>
      </c>
      <c r="S53" t="s">
        <v>6706</v>
      </c>
    </row>
    <row r="54" spans="1:22" ht="11.25" customHeight="1">
      <c r="A54">
        <v>53</v>
      </c>
      <c r="B54" s="11">
        <v>1289</v>
      </c>
      <c r="C54" s="12" t="s">
        <v>2441</v>
      </c>
      <c r="D54" s="12">
        <v>1014244468</v>
      </c>
      <c r="E54" s="12" t="s">
        <v>2442</v>
      </c>
      <c r="F54" s="12" t="s">
        <v>2341</v>
      </c>
      <c r="G54" s="12" t="s">
        <v>52</v>
      </c>
      <c r="H54" s="12" t="s">
        <v>53</v>
      </c>
      <c r="I54" s="13">
        <v>4000000</v>
      </c>
      <c r="J54" s="13">
        <v>4000000</v>
      </c>
      <c r="K54" s="14">
        <v>44986.413726851853</v>
      </c>
      <c r="L54" s="15" t="s">
        <v>54</v>
      </c>
      <c r="O54">
        <v>0.67564584154658891</v>
      </c>
      <c r="P54">
        <f t="shared" si="0"/>
        <v>522</v>
      </c>
      <c r="Q54" s="153">
        <v>522</v>
      </c>
      <c r="R54">
        <f t="shared" si="1"/>
        <v>79901295</v>
      </c>
      <c r="S54" t="s">
        <v>6709</v>
      </c>
    </row>
    <row r="55" spans="1:22" ht="11.25" customHeight="1">
      <c r="A55">
        <v>54</v>
      </c>
      <c r="B55" s="11">
        <v>1290</v>
      </c>
      <c r="C55" s="12" t="s">
        <v>2443</v>
      </c>
      <c r="D55" s="12">
        <v>80049656</v>
      </c>
      <c r="E55" s="12" t="s">
        <v>2444</v>
      </c>
      <c r="F55" s="12" t="s">
        <v>2341</v>
      </c>
      <c r="G55" s="12" t="s">
        <v>38</v>
      </c>
      <c r="H55" s="12" t="s">
        <v>49</v>
      </c>
      <c r="I55" s="13">
        <v>21000000</v>
      </c>
      <c r="J55" s="13">
        <v>21000000</v>
      </c>
      <c r="K55" s="14">
        <v>44986.416250000002</v>
      </c>
      <c r="L55" s="15" t="s">
        <v>54</v>
      </c>
      <c r="O55">
        <v>0.54965792996408636</v>
      </c>
      <c r="P55">
        <f t="shared" si="0"/>
        <v>719</v>
      </c>
      <c r="Q55" s="153">
        <v>719</v>
      </c>
      <c r="R55">
        <f t="shared" si="1"/>
        <v>13275248</v>
      </c>
      <c r="S55" t="s">
        <v>6711</v>
      </c>
    </row>
    <row r="56" spans="1:22" ht="11.25" customHeight="1">
      <c r="A56">
        <v>55</v>
      </c>
      <c r="B56" s="11">
        <v>1291</v>
      </c>
      <c r="C56" s="12" t="s">
        <v>2445</v>
      </c>
      <c r="D56" s="12">
        <v>98646980</v>
      </c>
      <c r="E56" s="12" t="s">
        <v>2446</v>
      </c>
      <c r="F56" s="12" t="s">
        <v>2341</v>
      </c>
      <c r="G56" s="12" t="s">
        <v>59</v>
      </c>
      <c r="H56" s="12" t="s">
        <v>44</v>
      </c>
      <c r="I56" s="13">
        <v>60000000</v>
      </c>
      <c r="J56" s="13">
        <v>60000000</v>
      </c>
      <c r="K56" s="14">
        <v>44986.416678240741</v>
      </c>
      <c r="L56" s="15" t="s">
        <v>45</v>
      </c>
      <c r="O56">
        <v>0.96744422111279105</v>
      </c>
      <c r="P56">
        <f t="shared" si="0"/>
        <v>46</v>
      </c>
      <c r="Q56" s="153">
        <v>46</v>
      </c>
      <c r="R56">
        <f t="shared" si="1"/>
        <v>75094392</v>
      </c>
      <c r="S56" t="s">
        <v>6709</v>
      </c>
    </row>
    <row r="57" spans="1:22" ht="11.25" customHeight="1">
      <c r="A57">
        <v>56</v>
      </c>
      <c r="B57" s="11">
        <v>1292</v>
      </c>
      <c r="C57" s="12" t="s">
        <v>2447</v>
      </c>
      <c r="D57" s="12">
        <v>53099173</v>
      </c>
      <c r="E57" s="12" t="s">
        <v>2448</v>
      </c>
      <c r="F57" s="12" t="s">
        <v>2341</v>
      </c>
      <c r="G57" s="12" t="s">
        <v>59</v>
      </c>
      <c r="H57" s="12" t="s">
        <v>53</v>
      </c>
      <c r="I57" s="13">
        <v>10000000</v>
      </c>
      <c r="J57" s="13">
        <v>10000000</v>
      </c>
      <c r="K57" s="14">
        <v>44986.417430555557</v>
      </c>
      <c r="L57" s="15" t="s">
        <v>54</v>
      </c>
      <c r="O57">
        <v>0.63759441363407621</v>
      </c>
      <c r="P57">
        <f t="shared" si="0"/>
        <v>581</v>
      </c>
      <c r="Q57" s="153">
        <v>581</v>
      </c>
      <c r="R57">
        <f t="shared" si="1"/>
        <v>80124658</v>
      </c>
      <c r="S57" t="s">
        <v>6709</v>
      </c>
    </row>
    <row r="58" spans="1:22" ht="11.25" customHeight="1">
      <c r="A58">
        <v>57</v>
      </c>
      <c r="B58" s="11">
        <v>1293</v>
      </c>
      <c r="C58" s="12" t="s">
        <v>2449</v>
      </c>
      <c r="D58" s="12">
        <v>86078265</v>
      </c>
      <c r="E58" s="12" t="s">
        <v>2450</v>
      </c>
      <c r="F58" s="12" t="s">
        <v>2341</v>
      </c>
      <c r="G58" s="12" t="s">
        <v>59</v>
      </c>
      <c r="H58" s="12" t="s">
        <v>49</v>
      </c>
      <c r="I58" s="13">
        <v>100000000</v>
      </c>
      <c r="J58" s="13">
        <v>100000000</v>
      </c>
      <c r="K58" s="14">
        <v>44986.41747685185</v>
      </c>
      <c r="L58" s="15" t="s">
        <v>54</v>
      </c>
      <c r="O58">
        <v>0.43486858048220856</v>
      </c>
      <c r="P58">
        <f t="shared" si="0"/>
        <v>913</v>
      </c>
      <c r="Q58" s="153">
        <v>913</v>
      </c>
      <c r="R58">
        <f t="shared" si="1"/>
        <v>1085248360</v>
      </c>
      <c r="S58" t="s">
        <v>6709</v>
      </c>
    </row>
    <row r="59" spans="1:22" ht="11.25" customHeight="1">
      <c r="A59">
        <v>58</v>
      </c>
      <c r="B59" s="11">
        <v>1294</v>
      </c>
      <c r="C59" s="12" t="s">
        <v>2451</v>
      </c>
      <c r="D59" s="12">
        <v>94483246</v>
      </c>
      <c r="E59" s="12" t="s">
        <v>2452</v>
      </c>
      <c r="F59" s="12" t="s">
        <v>2341</v>
      </c>
      <c r="G59" s="12" t="s">
        <v>38</v>
      </c>
      <c r="H59" s="12" t="s">
        <v>44</v>
      </c>
      <c r="I59" s="13">
        <v>22000000</v>
      </c>
      <c r="J59" s="13">
        <v>22000000</v>
      </c>
      <c r="K59" s="14">
        <v>44986.423854166664</v>
      </c>
      <c r="L59" s="15" t="s">
        <v>54</v>
      </c>
      <c r="O59">
        <v>0.66115880570061702</v>
      </c>
      <c r="P59">
        <f t="shared" si="0"/>
        <v>541</v>
      </c>
      <c r="Q59" s="153">
        <v>541</v>
      </c>
      <c r="R59">
        <f t="shared" si="1"/>
        <v>53133037</v>
      </c>
      <c r="S59" t="s">
        <v>6709</v>
      </c>
    </row>
    <row r="60" spans="1:22" ht="11.25" customHeight="1">
      <c r="A60">
        <v>59</v>
      </c>
      <c r="B60" s="11">
        <v>1295</v>
      </c>
      <c r="C60" s="12" t="s">
        <v>2453</v>
      </c>
      <c r="D60" s="12">
        <v>1013625022</v>
      </c>
      <c r="E60" s="12" t="s">
        <v>2454</v>
      </c>
      <c r="F60" s="12" t="s">
        <v>2341</v>
      </c>
      <c r="G60" s="12" t="s">
        <v>48</v>
      </c>
      <c r="H60" s="12" t="s">
        <v>53</v>
      </c>
      <c r="I60" s="13">
        <v>4000000</v>
      </c>
      <c r="J60" s="13">
        <v>4000000</v>
      </c>
      <c r="K60" s="14">
        <v>44986.424421296295</v>
      </c>
      <c r="L60" s="15" t="s">
        <v>54</v>
      </c>
      <c r="O60">
        <v>0.53560654176765199</v>
      </c>
      <c r="P60">
        <f t="shared" si="0"/>
        <v>740</v>
      </c>
      <c r="Q60" s="153">
        <v>740</v>
      </c>
      <c r="R60">
        <f t="shared" si="1"/>
        <v>53132483</v>
      </c>
      <c r="S60" t="s">
        <v>6709</v>
      </c>
    </row>
    <row r="61" spans="1:22" ht="11.25" customHeight="1">
      <c r="A61">
        <v>60</v>
      </c>
      <c r="B61" s="11">
        <v>1296</v>
      </c>
      <c r="C61" s="12" t="s">
        <v>2455</v>
      </c>
      <c r="D61" s="12">
        <v>1057582592</v>
      </c>
      <c r="E61" s="12" t="s">
        <v>1920</v>
      </c>
      <c r="F61" s="12" t="s">
        <v>2341</v>
      </c>
      <c r="G61" s="12" t="s">
        <v>48</v>
      </c>
      <c r="H61" s="12" t="s">
        <v>44</v>
      </c>
      <c r="I61" s="13">
        <v>70000000</v>
      </c>
      <c r="J61" s="13">
        <v>70000000</v>
      </c>
      <c r="K61" s="14">
        <v>44986.424432870372</v>
      </c>
      <c r="L61" s="15" t="s">
        <v>54</v>
      </c>
      <c r="O61">
        <v>0.62317104838884252</v>
      </c>
      <c r="P61">
        <f t="shared" si="0"/>
        <v>615</v>
      </c>
      <c r="Q61" s="153">
        <v>615</v>
      </c>
      <c r="R61">
        <f t="shared" si="1"/>
        <v>41958871</v>
      </c>
    </row>
    <row r="62" spans="1:22" ht="11.25" customHeight="1">
      <c r="A62">
        <v>61</v>
      </c>
      <c r="B62" s="11">
        <v>1297</v>
      </c>
      <c r="C62" s="12" t="s">
        <v>2456</v>
      </c>
      <c r="D62" s="12">
        <v>75069178</v>
      </c>
      <c r="E62" s="12" t="s">
        <v>2457</v>
      </c>
      <c r="F62" s="12" t="s">
        <v>2341</v>
      </c>
      <c r="G62" s="12" t="s">
        <v>38</v>
      </c>
      <c r="H62" s="12" t="s">
        <v>44</v>
      </c>
      <c r="I62" s="13">
        <v>150000000</v>
      </c>
      <c r="J62" s="13">
        <v>150000000</v>
      </c>
      <c r="K62" s="14">
        <v>44986.424826388888</v>
      </c>
      <c r="L62" s="15" t="s">
        <v>45</v>
      </c>
      <c r="O62">
        <v>0.52746163004962898</v>
      </c>
      <c r="P62">
        <f t="shared" si="0"/>
        <v>756</v>
      </c>
      <c r="Q62" s="153">
        <v>756</v>
      </c>
      <c r="R62">
        <f t="shared" si="1"/>
        <v>1037600975</v>
      </c>
    </row>
    <row r="63" spans="1:22" ht="11.25" customHeight="1">
      <c r="A63">
        <v>62</v>
      </c>
      <c r="B63" s="11">
        <v>1298</v>
      </c>
      <c r="C63" s="12" t="s">
        <v>2458</v>
      </c>
      <c r="D63" s="12">
        <v>1054091735</v>
      </c>
      <c r="E63" s="12" t="s">
        <v>2459</v>
      </c>
      <c r="F63" s="12" t="s">
        <v>2341</v>
      </c>
      <c r="G63" s="12" t="s">
        <v>59</v>
      </c>
      <c r="H63" s="12" t="s">
        <v>44</v>
      </c>
      <c r="I63" s="13">
        <v>75000000</v>
      </c>
      <c r="J63" s="13">
        <v>75000000</v>
      </c>
      <c r="K63" s="14">
        <v>44986.426782407405</v>
      </c>
      <c r="L63" s="15" t="s">
        <v>54</v>
      </c>
      <c r="O63">
        <v>0.9540860097173729</v>
      </c>
      <c r="P63">
        <f t="shared" si="0"/>
        <v>77</v>
      </c>
      <c r="Q63" s="153">
        <v>77</v>
      </c>
      <c r="R63">
        <f t="shared" si="1"/>
        <v>1022331792</v>
      </c>
    </row>
    <row r="64" spans="1:22" ht="11.25" customHeight="1">
      <c r="A64">
        <v>63</v>
      </c>
      <c r="B64" s="11">
        <v>1299</v>
      </c>
      <c r="C64" s="12" t="s">
        <v>2460</v>
      </c>
      <c r="D64" s="12">
        <v>80236149</v>
      </c>
      <c r="E64" s="12" t="s">
        <v>2461</v>
      </c>
      <c r="F64" s="12" t="s">
        <v>2341</v>
      </c>
      <c r="G64" s="12" t="s">
        <v>48</v>
      </c>
      <c r="H64" s="12" t="s">
        <v>44</v>
      </c>
      <c r="I64" s="13">
        <v>17000000</v>
      </c>
      <c r="J64" s="13">
        <v>17000000</v>
      </c>
      <c r="K64" s="14">
        <v>44986.427314814813</v>
      </c>
      <c r="L64" s="15" t="s">
        <v>54</v>
      </c>
      <c r="O64">
        <v>0.9221880239091238</v>
      </c>
      <c r="P64">
        <f t="shared" si="0"/>
        <v>137</v>
      </c>
      <c r="Q64" s="153">
        <v>137</v>
      </c>
      <c r="R64">
        <f t="shared" si="1"/>
        <v>80048434</v>
      </c>
    </row>
    <row r="65" spans="1:18" ht="11.25" customHeight="1">
      <c r="A65">
        <v>64</v>
      </c>
      <c r="B65" s="11">
        <v>1300</v>
      </c>
      <c r="C65" s="12" t="s">
        <v>2462</v>
      </c>
      <c r="D65" s="12">
        <v>7177034</v>
      </c>
      <c r="E65" s="12" t="s">
        <v>2463</v>
      </c>
      <c r="F65" s="12" t="s">
        <v>2341</v>
      </c>
      <c r="G65" s="12" t="s">
        <v>38</v>
      </c>
      <c r="H65" s="12" t="s">
        <v>49</v>
      </c>
      <c r="I65" s="13">
        <v>150000000</v>
      </c>
      <c r="J65" s="13">
        <v>150000000</v>
      </c>
      <c r="K65" s="14">
        <v>44986.42732638889</v>
      </c>
      <c r="L65" s="15" t="s">
        <v>54</v>
      </c>
      <c r="O65">
        <v>4.4874118632079574E-2</v>
      </c>
      <c r="P65">
        <f t="shared" si="0"/>
        <v>1542</v>
      </c>
      <c r="Q65" s="153">
        <v>1542</v>
      </c>
      <c r="R65">
        <f t="shared" si="1"/>
        <v>16288681</v>
      </c>
    </row>
    <row r="66" spans="1:18" ht="11.25" customHeight="1">
      <c r="A66">
        <v>65</v>
      </c>
      <c r="B66" s="11">
        <v>1301</v>
      </c>
      <c r="C66" s="12" t="s">
        <v>2464</v>
      </c>
      <c r="D66" s="12">
        <v>52285610</v>
      </c>
      <c r="E66" s="12" t="s">
        <v>2465</v>
      </c>
      <c r="F66" s="12" t="s">
        <v>2341</v>
      </c>
      <c r="G66" s="12" t="s">
        <v>59</v>
      </c>
      <c r="H66" s="12" t="s">
        <v>44</v>
      </c>
      <c r="I66" s="13">
        <v>40000000</v>
      </c>
      <c r="J66" s="13">
        <v>40000000</v>
      </c>
      <c r="K66" s="14">
        <v>44986.430231481485</v>
      </c>
      <c r="L66" s="15" t="s">
        <v>45</v>
      </c>
      <c r="O66">
        <v>0.60679804370620904</v>
      </c>
      <c r="P66">
        <f t="shared" si="0"/>
        <v>643</v>
      </c>
      <c r="Q66" s="153">
        <v>643</v>
      </c>
      <c r="R66">
        <f t="shared" si="1"/>
        <v>1054918997</v>
      </c>
    </row>
    <row r="67" spans="1:18" ht="11.25" customHeight="1">
      <c r="A67">
        <v>66</v>
      </c>
      <c r="B67" s="11">
        <v>1302</v>
      </c>
      <c r="C67" s="12" t="s">
        <v>2466</v>
      </c>
      <c r="D67" s="12">
        <v>1019040809</v>
      </c>
      <c r="E67" s="12" t="s">
        <v>2467</v>
      </c>
      <c r="F67" s="12" t="s">
        <v>2341</v>
      </c>
      <c r="G67" s="12" t="s">
        <v>59</v>
      </c>
      <c r="H67" s="12" t="s">
        <v>44</v>
      </c>
      <c r="I67" s="13">
        <v>48000000</v>
      </c>
      <c r="J67" s="13">
        <v>48000000</v>
      </c>
      <c r="K67" s="14">
        <v>44986.431817129633</v>
      </c>
      <c r="L67" s="15" t="s">
        <v>54</v>
      </c>
      <c r="O67">
        <v>0.96873030253378223</v>
      </c>
      <c r="P67">
        <f t="shared" ref="P67:P130" si="2">RANK(O67,$O$2:$O$1622,0)</f>
        <v>43</v>
      </c>
      <c r="Q67" s="153">
        <v>43</v>
      </c>
      <c r="R67">
        <f t="shared" ref="R67:R130" si="3">VLOOKUP(Q67,A:D,4,FALSE)</f>
        <v>91185431</v>
      </c>
    </row>
    <row r="68" spans="1:18" ht="11.25" customHeight="1">
      <c r="A68">
        <v>67</v>
      </c>
      <c r="B68" s="11">
        <v>1303</v>
      </c>
      <c r="C68" s="12" t="s">
        <v>2468</v>
      </c>
      <c r="D68" s="12">
        <v>81740468</v>
      </c>
      <c r="E68" s="12" t="s">
        <v>2469</v>
      </c>
      <c r="F68" s="12" t="s">
        <v>2341</v>
      </c>
      <c r="G68" s="12" t="s">
        <v>52</v>
      </c>
      <c r="H68" s="12" t="s">
        <v>44</v>
      </c>
      <c r="I68" s="13">
        <v>30000000</v>
      </c>
      <c r="J68" s="13">
        <v>30000000</v>
      </c>
      <c r="K68" s="14">
        <v>44986.433518518519</v>
      </c>
      <c r="L68" s="15" t="s">
        <v>84</v>
      </c>
      <c r="O68">
        <v>0.38714015655895928</v>
      </c>
      <c r="P68">
        <f t="shared" si="2"/>
        <v>989</v>
      </c>
      <c r="Q68" s="153">
        <v>989</v>
      </c>
      <c r="R68">
        <f t="shared" si="3"/>
        <v>1059785067</v>
      </c>
    </row>
    <row r="69" spans="1:18" ht="11.25" customHeight="1">
      <c r="A69">
        <v>68</v>
      </c>
      <c r="B69" s="11">
        <v>1304</v>
      </c>
      <c r="C69" s="12" t="s">
        <v>2470</v>
      </c>
      <c r="D69" s="12">
        <v>80142099</v>
      </c>
      <c r="E69" s="12" t="s">
        <v>2471</v>
      </c>
      <c r="F69" s="12" t="s">
        <v>2341</v>
      </c>
      <c r="G69" s="12" t="s">
        <v>59</v>
      </c>
      <c r="H69" s="12" t="s">
        <v>49</v>
      </c>
      <c r="I69" s="13">
        <v>150000000</v>
      </c>
      <c r="J69" s="13">
        <v>150000000</v>
      </c>
      <c r="K69" s="14">
        <v>44986.43377314815</v>
      </c>
      <c r="L69" s="15" t="s">
        <v>54</v>
      </c>
      <c r="O69">
        <v>0.31315165344050322</v>
      </c>
      <c r="P69">
        <f t="shared" si="2"/>
        <v>1105</v>
      </c>
      <c r="Q69" s="153">
        <v>1105</v>
      </c>
      <c r="R69">
        <f t="shared" si="3"/>
        <v>24337398</v>
      </c>
    </row>
    <row r="70" spans="1:18" ht="11.25" customHeight="1">
      <c r="A70">
        <v>69</v>
      </c>
      <c r="B70" s="11">
        <v>1305</v>
      </c>
      <c r="C70" s="12" t="s">
        <v>2472</v>
      </c>
      <c r="D70" s="12">
        <v>1053810228</v>
      </c>
      <c r="E70" s="12" t="s">
        <v>2473</v>
      </c>
      <c r="F70" s="12" t="s">
        <v>2341</v>
      </c>
      <c r="G70" s="12" t="s">
        <v>59</v>
      </c>
      <c r="H70" s="12" t="s">
        <v>44</v>
      </c>
      <c r="I70" s="13">
        <v>47000000</v>
      </c>
      <c r="J70" s="13">
        <v>47000000</v>
      </c>
      <c r="K70" s="14">
        <v>44986.438148148147</v>
      </c>
      <c r="L70" s="15" t="s">
        <v>54</v>
      </c>
      <c r="O70">
        <v>0.42514007129974107</v>
      </c>
      <c r="P70">
        <f t="shared" si="2"/>
        <v>929</v>
      </c>
      <c r="Q70" s="153">
        <v>929</v>
      </c>
      <c r="R70">
        <f t="shared" si="3"/>
        <v>16079464</v>
      </c>
    </row>
    <row r="71" spans="1:18" ht="11.25" customHeight="1">
      <c r="A71">
        <v>70</v>
      </c>
      <c r="B71" s="11">
        <v>1306</v>
      </c>
      <c r="C71" s="12" t="s">
        <v>2474</v>
      </c>
      <c r="D71" s="12">
        <v>1092910827</v>
      </c>
      <c r="E71" s="12" t="s">
        <v>2475</v>
      </c>
      <c r="F71" s="12" t="s">
        <v>2341</v>
      </c>
      <c r="G71" s="12" t="s">
        <v>38</v>
      </c>
      <c r="H71" s="12" t="s">
        <v>44</v>
      </c>
      <c r="I71" s="13">
        <v>32000000</v>
      </c>
      <c r="J71" s="13">
        <v>32000000</v>
      </c>
      <c r="K71" s="14">
        <v>44986.438206018516</v>
      </c>
      <c r="L71" s="15" t="s">
        <v>54</v>
      </c>
      <c r="O71">
        <v>0.83447732347395964</v>
      </c>
      <c r="P71">
        <f t="shared" si="2"/>
        <v>277</v>
      </c>
      <c r="Q71" s="153">
        <v>277</v>
      </c>
      <c r="R71">
        <f t="shared" si="3"/>
        <v>80745052</v>
      </c>
    </row>
    <row r="72" spans="1:18" ht="11.25" customHeight="1">
      <c r="A72">
        <v>71</v>
      </c>
      <c r="B72" s="11">
        <v>1307</v>
      </c>
      <c r="C72" s="12" t="s">
        <v>2476</v>
      </c>
      <c r="D72" s="12">
        <v>41606758</v>
      </c>
      <c r="E72" s="12" t="s">
        <v>2477</v>
      </c>
      <c r="F72" s="12" t="s">
        <v>2341</v>
      </c>
      <c r="G72" s="12" t="s">
        <v>59</v>
      </c>
      <c r="H72" s="12" t="s">
        <v>44</v>
      </c>
      <c r="I72" s="13">
        <v>100000000</v>
      </c>
      <c r="J72" s="13">
        <v>100000000</v>
      </c>
      <c r="K72" s="14">
        <v>44986.439074074071</v>
      </c>
      <c r="L72" s="15" t="s">
        <v>84</v>
      </c>
      <c r="O72">
        <v>0.97627365555274637</v>
      </c>
      <c r="P72">
        <f t="shared" si="2"/>
        <v>32</v>
      </c>
      <c r="Q72" s="153">
        <v>32</v>
      </c>
      <c r="R72">
        <f t="shared" si="3"/>
        <v>18522949</v>
      </c>
    </row>
    <row r="73" spans="1:18" ht="11.25" customHeight="1">
      <c r="A73">
        <v>72</v>
      </c>
      <c r="B73" s="11">
        <v>1308</v>
      </c>
      <c r="C73" s="12" t="s">
        <v>2478</v>
      </c>
      <c r="D73" s="12">
        <v>91519760</v>
      </c>
      <c r="E73" s="12" t="s">
        <v>2479</v>
      </c>
      <c r="F73" s="12" t="s">
        <v>2341</v>
      </c>
      <c r="G73" s="12" t="s">
        <v>59</v>
      </c>
      <c r="H73" s="12" t="s">
        <v>44</v>
      </c>
      <c r="I73" s="13">
        <v>72000000</v>
      </c>
      <c r="J73" s="13">
        <v>72000000</v>
      </c>
      <c r="K73" s="14">
        <v>44986.439282407409</v>
      </c>
      <c r="L73" s="15" t="s">
        <v>54</v>
      </c>
      <c r="O73">
        <v>0.37920796588479067</v>
      </c>
      <c r="P73">
        <f t="shared" si="2"/>
        <v>999</v>
      </c>
      <c r="Q73" s="153">
        <v>999</v>
      </c>
      <c r="R73">
        <f t="shared" si="3"/>
        <v>1019049687</v>
      </c>
    </row>
    <row r="74" spans="1:18" ht="11.25" customHeight="1">
      <c r="A74">
        <v>73</v>
      </c>
      <c r="B74" s="11">
        <v>1309</v>
      </c>
      <c r="C74" s="12" t="s">
        <v>2480</v>
      </c>
      <c r="D74" s="12">
        <v>13813897</v>
      </c>
      <c r="E74" s="12" t="s">
        <v>2481</v>
      </c>
      <c r="F74" s="12" t="s">
        <v>2341</v>
      </c>
      <c r="G74" s="12" t="s">
        <v>52</v>
      </c>
      <c r="H74" s="12" t="s">
        <v>44</v>
      </c>
      <c r="I74" s="13">
        <v>75000000</v>
      </c>
      <c r="J74" s="13">
        <v>75000000</v>
      </c>
      <c r="K74" s="14">
        <v>44986.441643518519</v>
      </c>
      <c r="L74" s="15" t="s">
        <v>45</v>
      </c>
      <c r="O74">
        <v>0.45181519117763536</v>
      </c>
      <c r="P74">
        <f t="shared" si="2"/>
        <v>885</v>
      </c>
      <c r="Q74" s="153">
        <v>885</v>
      </c>
      <c r="R74">
        <f t="shared" si="3"/>
        <v>1069730309</v>
      </c>
    </row>
    <row r="75" spans="1:18" ht="11.25" customHeight="1">
      <c r="A75">
        <v>74</v>
      </c>
      <c r="B75" s="11">
        <v>1310</v>
      </c>
      <c r="C75" s="12" t="s">
        <v>2482</v>
      </c>
      <c r="D75" s="12">
        <v>7187160</v>
      </c>
      <c r="E75" s="12" t="s">
        <v>2483</v>
      </c>
      <c r="F75" s="12" t="s">
        <v>2341</v>
      </c>
      <c r="G75" s="12" t="s">
        <v>59</v>
      </c>
      <c r="H75" s="12" t="s">
        <v>44</v>
      </c>
      <c r="I75" s="13">
        <v>72000000</v>
      </c>
      <c r="J75" s="13">
        <v>72000000</v>
      </c>
      <c r="K75" s="14">
        <v>44986.444120370368</v>
      </c>
      <c r="L75" s="15" t="s">
        <v>54</v>
      </c>
      <c r="O75">
        <v>0.62102304200063885</v>
      </c>
      <c r="P75">
        <f t="shared" si="2"/>
        <v>616</v>
      </c>
      <c r="Q75" s="153">
        <v>616</v>
      </c>
      <c r="R75">
        <f t="shared" si="3"/>
        <v>79777998</v>
      </c>
    </row>
    <row r="76" spans="1:18" ht="11.25" customHeight="1">
      <c r="A76">
        <v>75</v>
      </c>
      <c r="B76" s="11">
        <v>1311</v>
      </c>
      <c r="C76" s="12" t="s">
        <v>2484</v>
      </c>
      <c r="D76" s="12">
        <v>17189287</v>
      </c>
      <c r="E76" s="12" t="s">
        <v>2485</v>
      </c>
      <c r="F76" s="12" t="s">
        <v>2341</v>
      </c>
      <c r="G76" s="12" t="s">
        <v>48</v>
      </c>
      <c r="H76" s="12" t="s">
        <v>53</v>
      </c>
      <c r="I76" s="13">
        <v>10000000</v>
      </c>
      <c r="J76" s="13">
        <v>10000000</v>
      </c>
      <c r="K76" s="14">
        <v>44986.445335648146</v>
      </c>
      <c r="L76" s="15" t="s">
        <v>45</v>
      </c>
      <c r="O76">
        <v>0.21778610485704764</v>
      </c>
      <c r="P76">
        <f t="shared" si="2"/>
        <v>1297</v>
      </c>
      <c r="Q76" s="153">
        <v>1297</v>
      </c>
      <c r="R76">
        <f t="shared" si="3"/>
        <v>11685380</v>
      </c>
    </row>
    <row r="77" spans="1:18" ht="11.25" customHeight="1">
      <c r="A77">
        <v>76</v>
      </c>
      <c r="B77" s="11">
        <v>1312</v>
      </c>
      <c r="C77" s="12" t="s">
        <v>2486</v>
      </c>
      <c r="D77" s="12">
        <v>83219319</v>
      </c>
      <c r="E77" s="12" t="s">
        <v>2487</v>
      </c>
      <c r="F77" s="12" t="s">
        <v>2341</v>
      </c>
      <c r="G77" s="12" t="s">
        <v>59</v>
      </c>
      <c r="H77" s="12" t="s">
        <v>49</v>
      </c>
      <c r="I77" s="13">
        <v>40000000</v>
      </c>
      <c r="J77" s="13">
        <v>40000000</v>
      </c>
      <c r="K77" s="14">
        <v>44986.445671296293</v>
      </c>
      <c r="L77" s="15" t="s">
        <v>54</v>
      </c>
      <c r="O77">
        <v>0.50412376742206377</v>
      </c>
      <c r="P77">
        <f t="shared" si="2"/>
        <v>786</v>
      </c>
      <c r="Q77" s="153">
        <v>786</v>
      </c>
      <c r="R77">
        <f t="shared" si="3"/>
        <v>1095484510</v>
      </c>
    </row>
    <row r="78" spans="1:18" ht="11.25" customHeight="1">
      <c r="A78">
        <v>77</v>
      </c>
      <c r="B78" s="11">
        <v>1313</v>
      </c>
      <c r="C78" s="12" t="s">
        <v>2488</v>
      </c>
      <c r="D78" s="12">
        <v>1022331792</v>
      </c>
      <c r="E78" s="12" t="s">
        <v>2489</v>
      </c>
      <c r="F78" s="12" t="s">
        <v>2341</v>
      </c>
      <c r="G78" s="12" t="s">
        <v>59</v>
      </c>
      <c r="H78" s="12" t="s">
        <v>44</v>
      </c>
      <c r="I78" s="13">
        <v>97000000</v>
      </c>
      <c r="J78" s="13">
        <v>97000000</v>
      </c>
      <c r="K78" s="14">
        <v>44986.447418981479</v>
      </c>
      <c r="L78" s="15" t="s">
        <v>54</v>
      </c>
      <c r="O78">
        <v>0.52903314247088085</v>
      </c>
      <c r="P78">
        <f t="shared" si="2"/>
        <v>753</v>
      </c>
      <c r="Q78" s="153">
        <v>753</v>
      </c>
      <c r="R78">
        <f t="shared" si="3"/>
        <v>80089872</v>
      </c>
    </row>
    <row r="79" spans="1:18" ht="11.25" customHeight="1">
      <c r="A79">
        <v>78</v>
      </c>
      <c r="B79" s="11">
        <v>1314</v>
      </c>
      <c r="C79" s="12" t="s">
        <v>2490</v>
      </c>
      <c r="D79" s="12">
        <v>9432096</v>
      </c>
      <c r="E79" s="12" t="s">
        <v>2491</v>
      </c>
      <c r="F79" s="12" t="s">
        <v>2341</v>
      </c>
      <c r="G79" s="12" t="s">
        <v>59</v>
      </c>
      <c r="H79" s="12" t="s">
        <v>44</v>
      </c>
      <c r="I79" s="13">
        <v>70000000</v>
      </c>
      <c r="J79" s="13">
        <v>70000000</v>
      </c>
      <c r="K79" s="14">
        <v>44987.586041666669</v>
      </c>
      <c r="L79" s="15" t="s">
        <v>54</v>
      </c>
      <c r="O79">
        <v>0.54973794177470003</v>
      </c>
      <c r="P79">
        <f t="shared" si="2"/>
        <v>718</v>
      </c>
      <c r="Q79" s="153">
        <v>718</v>
      </c>
      <c r="R79">
        <f t="shared" si="3"/>
        <v>4438046</v>
      </c>
    </row>
    <row r="80" spans="1:18" ht="11.25" customHeight="1">
      <c r="A80">
        <v>79</v>
      </c>
      <c r="B80" s="11">
        <v>1315</v>
      </c>
      <c r="C80" s="12" t="s">
        <v>2492</v>
      </c>
      <c r="D80" s="12">
        <v>66850329</v>
      </c>
      <c r="E80" s="12" t="s">
        <v>2493</v>
      </c>
      <c r="F80" s="12" t="s">
        <v>2341</v>
      </c>
      <c r="G80" s="12" t="s">
        <v>52</v>
      </c>
      <c r="H80" s="12" t="s">
        <v>44</v>
      </c>
      <c r="I80" s="13">
        <v>79000000</v>
      </c>
      <c r="J80" s="13">
        <v>79000000</v>
      </c>
      <c r="K80" s="14">
        <v>44986.450243055559</v>
      </c>
      <c r="L80" s="15" t="s">
        <v>45</v>
      </c>
      <c r="O80">
        <v>0.91885164894188354</v>
      </c>
      <c r="P80">
        <f t="shared" si="2"/>
        <v>145</v>
      </c>
      <c r="Q80" s="153">
        <v>145</v>
      </c>
      <c r="R80">
        <f t="shared" si="3"/>
        <v>1070609249</v>
      </c>
    </row>
    <row r="81" spans="1:18" ht="11.25" customHeight="1">
      <c r="A81">
        <v>80</v>
      </c>
      <c r="B81" s="11">
        <v>1316</v>
      </c>
      <c r="C81" s="12" t="s">
        <v>2494</v>
      </c>
      <c r="D81" s="12">
        <v>79719456</v>
      </c>
      <c r="E81" s="12" t="s">
        <v>2495</v>
      </c>
      <c r="F81" s="12" t="s">
        <v>2341</v>
      </c>
      <c r="G81" s="12" t="s">
        <v>48</v>
      </c>
      <c r="H81" s="12" t="s">
        <v>44</v>
      </c>
      <c r="I81" s="13">
        <v>75000000</v>
      </c>
      <c r="J81" s="13">
        <v>75000000</v>
      </c>
      <c r="K81" s="14">
        <v>44986.451770833337</v>
      </c>
      <c r="L81" s="15" t="s">
        <v>45</v>
      </c>
      <c r="O81">
        <v>2.1284521469999707E-4</v>
      </c>
      <c r="P81">
        <f t="shared" si="2"/>
        <v>1621</v>
      </c>
      <c r="Q81" s="153">
        <v>1621</v>
      </c>
      <c r="R81">
        <f t="shared" si="3"/>
        <v>4517562</v>
      </c>
    </row>
    <row r="82" spans="1:18" ht="11.25" customHeight="1">
      <c r="A82">
        <v>81</v>
      </c>
      <c r="B82" s="11">
        <v>1317</v>
      </c>
      <c r="C82" s="12" t="s">
        <v>2496</v>
      </c>
      <c r="D82" s="12">
        <v>1045048766</v>
      </c>
      <c r="E82" s="12" t="s">
        <v>2497</v>
      </c>
      <c r="F82" s="12" t="s">
        <v>2341</v>
      </c>
      <c r="G82" s="12" t="s">
        <v>59</v>
      </c>
      <c r="H82" s="12" t="s">
        <v>44</v>
      </c>
      <c r="I82" s="13">
        <v>47000000</v>
      </c>
      <c r="J82" s="13">
        <v>47000000</v>
      </c>
      <c r="K82" s="14">
        <v>44986.45207175926</v>
      </c>
      <c r="L82" s="15" t="s">
        <v>54</v>
      </c>
      <c r="O82">
        <v>0.37825485259862202</v>
      </c>
      <c r="P82">
        <f t="shared" si="2"/>
        <v>1001</v>
      </c>
      <c r="Q82" s="153">
        <v>1001</v>
      </c>
      <c r="R82">
        <f t="shared" si="3"/>
        <v>94544606</v>
      </c>
    </row>
    <row r="83" spans="1:18" ht="11.25" customHeight="1">
      <c r="A83">
        <v>82</v>
      </c>
      <c r="B83" s="11">
        <v>1318</v>
      </c>
      <c r="C83" s="12" t="s">
        <v>2498</v>
      </c>
      <c r="D83" s="12">
        <v>3377690</v>
      </c>
      <c r="E83" s="12" t="s">
        <v>2499</v>
      </c>
      <c r="F83" s="12" t="s">
        <v>2341</v>
      </c>
      <c r="G83" s="12" t="s">
        <v>48</v>
      </c>
      <c r="H83" s="12" t="s">
        <v>53</v>
      </c>
      <c r="I83" s="13">
        <v>10000000</v>
      </c>
      <c r="J83" s="13">
        <v>10000000</v>
      </c>
      <c r="K83" s="14">
        <v>44986.452256944445</v>
      </c>
      <c r="L83" s="15" t="s">
        <v>54</v>
      </c>
      <c r="O83">
        <v>1.7718667241958586E-2</v>
      </c>
      <c r="P83">
        <f t="shared" si="2"/>
        <v>1593</v>
      </c>
      <c r="Q83" s="153">
        <v>1593</v>
      </c>
      <c r="R83">
        <f t="shared" si="3"/>
        <v>43532784</v>
      </c>
    </row>
    <row r="84" spans="1:18" ht="11.25" customHeight="1">
      <c r="A84">
        <v>83</v>
      </c>
      <c r="B84" s="11">
        <v>1319</v>
      </c>
      <c r="C84" s="12" t="s">
        <v>2500</v>
      </c>
      <c r="D84" s="12">
        <v>10542783</v>
      </c>
      <c r="E84" s="12" t="s">
        <v>2501</v>
      </c>
      <c r="F84" s="12" t="s">
        <v>2341</v>
      </c>
      <c r="G84" s="12" t="s">
        <v>38</v>
      </c>
      <c r="H84" s="12" t="s">
        <v>44</v>
      </c>
      <c r="I84" s="13">
        <v>70000000</v>
      </c>
      <c r="J84" s="13">
        <v>70000000</v>
      </c>
      <c r="K84" s="14">
        <v>44986.452696759261</v>
      </c>
      <c r="L84" s="15" t="s">
        <v>45</v>
      </c>
      <c r="O84">
        <v>0.68139394889898319</v>
      </c>
      <c r="P84">
        <f t="shared" si="2"/>
        <v>509</v>
      </c>
      <c r="Q84" s="153">
        <v>509</v>
      </c>
      <c r="R84">
        <f t="shared" si="3"/>
        <v>79783992</v>
      </c>
    </row>
    <row r="85" spans="1:18" ht="11.25" customHeight="1">
      <c r="A85">
        <v>84</v>
      </c>
      <c r="B85" s="11">
        <v>1320</v>
      </c>
      <c r="C85" s="12" t="s">
        <v>2502</v>
      </c>
      <c r="D85" s="12">
        <v>80038282</v>
      </c>
      <c r="E85" s="12" t="s">
        <v>2503</v>
      </c>
      <c r="F85" s="12" t="s">
        <v>2341</v>
      </c>
      <c r="G85" s="12" t="s">
        <v>38</v>
      </c>
      <c r="H85" s="12" t="s">
        <v>53</v>
      </c>
      <c r="I85" s="13">
        <v>10000000</v>
      </c>
      <c r="J85" s="13">
        <v>10000000</v>
      </c>
      <c r="K85" s="14">
        <v>44986.456354166665</v>
      </c>
      <c r="L85" s="15" t="s">
        <v>54</v>
      </c>
      <c r="O85">
        <v>0.46372245616015795</v>
      </c>
      <c r="P85">
        <f t="shared" si="2"/>
        <v>865</v>
      </c>
      <c r="Q85" s="153">
        <v>865</v>
      </c>
      <c r="R85">
        <f t="shared" si="3"/>
        <v>80728855</v>
      </c>
    </row>
    <row r="86" spans="1:18" ht="11.25" customHeight="1">
      <c r="A86">
        <v>85</v>
      </c>
      <c r="B86" s="11">
        <v>1321</v>
      </c>
      <c r="C86" s="12" t="s">
        <v>2504</v>
      </c>
      <c r="D86" s="12">
        <v>46457685</v>
      </c>
      <c r="E86" s="12" t="s">
        <v>2505</v>
      </c>
      <c r="F86" s="12" t="s">
        <v>2341</v>
      </c>
      <c r="G86" s="12" t="s">
        <v>48</v>
      </c>
      <c r="H86" s="12" t="s">
        <v>44</v>
      </c>
      <c r="I86" s="13">
        <v>65000000</v>
      </c>
      <c r="J86" s="13">
        <v>65000000</v>
      </c>
      <c r="K86" s="14">
        <v>44986.45652777778</v>
      </c>
      <c r="L86" s="15" t="s">
        <v>54</v>
      </c>
      <c r="O86">
        <v>0.63168602679416019</v>
      </c>
      <c r="P86">
        <f t="shared" si="2"/>
        <v>593</v>
      </c>
      <c r="Q86" s="153">
        <v>593</v>
      </c>
      <c r="R86">
        <f t="shared" si="3"/>
        <v>10765937</v>
      </c>
    </row>
    <row r="87" spans="1:18" ht="11.25" customHeight="1">
      <c r="A87">
        <v>86</v>
      </c>
      <c r="B87" s="11">
        <v>1322</v>
      </c>
      <c r="C87" s="12" t="s">
        <v>2506</v>
      </c>
      <c r="D87" s="12">
        <v>63392102</v>
      </c>
      <c r="E87" s="12" t="s">
        <v>2507</v>
      </c>
      <c r="F87" s="12" t="s">
        <v>2341</v>
      </c>
      <c r="G87" s="12" t="s">
        <v>59</v>
      </c>
      <c r="H87" s="12" t="s">
        <v>44</v>
      </c>
      <c r="I87" s="13">
        <v>26000000</v>
      </c>
      <c r="J87" s="13">
        <v>26000000</v>
      </c>
      <c r="K87" s="14">
        <v>44986.45684027778</v>
      </c>
      <c r="L87" s="15" t="s">
        <v>45</v>
      </c>
      <c r="O87">
        <v>0.89929678943199698</v>
      </c>
      <c r="P87">
        <f t="shared" si="2"/>
        <v>171</v>
      </c>
      <c r="Q87" s="153">
        <v>171</v>
      </c>
      <c r="R87">
        <f t="shared" si="3"/>
        <v>80063454</v>
      </c>
    </row>
    <row r="88" spans="1:18" ht="11.25" customHeight="1">
      <c r="A88">
        <v>87</v>
      </c>
      <c r="B88" s="11">
        <v>1323</v>
      </c>
      <c r="C88" s="12" t="s">
        <v>2508</v>
      </c>
      <c r="D88" s="12">
        <v>93414466</v>
      </c>
      <c r="E88" s="12" t="s">
        <v>2509</v>
      </c>
      <c r="F88" s="12" t="s">
        <v>2341</v>
      </c>
      <c r="G88" s="12" t="s">
        <v>59</v>
      </c>
      <c r="H88" s="12" t="s">
        <v>44</v>
      </c>
      <c r="I88" s="13">
        <v>150000000</v>
      </c>
      <c r="J88" s="13">
        <v>150000000</v>
      </c>
      <c r="K88" s="14">
        <v>44986.458055555559</v>
      </c>
      <c r="L88" s="15" t="s">
        <v>45</v>
      </c>
      <c r="O88">
        <v>0.81028942013964111</v>
      </c>
      <c r="P88">
        <f t="shared" si="2"/>
        <v>324</v>
      </c>
      <c r="Q88" s="153">
        <v>324</v>
      </c>
      <c r="R88">
        <f t="shared" si="3"/>
        <v>79989772</v>
      </c>
    </row>
    <row r="89" spans="1:18" ht="11.25" customHeight="1">
      <c r="A89">
        <v>88</v>
      </c>
      <c r="B89" s="11">
        <v>1324</v>
      </c>
      <c r="C89" s="12" t="s">
        <v>2510</v>
      </c>
      <c r="D89" s="12">
        <v>1053610987</v>
      </c>
      <c r="E89" s="12" t="s">
        <v>2511</v>
      </c>
      <c r="F89" s="12" t="s">
        <v>2341</v>
      </c>
      <c r="G89" s="12" t="s">
        <v>38</v>
      </c>
      <c r="H89" s="12" t="s">
        <v>53</v>
      </c>
      <c r="I89" s="13">
        <v>5000000</v>
      </c>
      <c r="J89" s="13">
        <v>5000000</v>
      </c>
      <c r="K89" s="14">
        <v>44986.458240740743</v>
      </c>
      <c r="L89" s="15" t="s">
        <v>54</v>
      </c>
      <c r="O89">
        <v>0.36698252801377795</v>
      </c>
      <c r="P89">
        <f t="shared" si="2"/>
        <v>1021</v>
      </c>
      <c r="Q89" s="153">
        <v>1021</v>
      </c>
      <c r="R89">
        <f t="shared" si="3"/>
        <v>1107059826</v>
      </c>
    </row>
    <row r="90" spans="1:18" ht="11.25" customHeight="1">
      <c r="A90">
        <v>89</v>
      </c>
      <c r="B90" s="11">
        <v>1325</v>
      </c>
      <c r="C90" s="12" t="s">
        <v>2512</v>
      </c>
      <c r="D90" s="12">
        <v>1017125948</v>
      </c>
      <c r="E90" s="12" t="s">
        <v>2513</v>
      </c>
      <c r="F90" s="12" t="s">
        <v>2341</v>
      </c>
      <c r="G90" s="12" t="s">
        <v>52</v>
      </c>
      <c r="H90" s="12" t="s">
        <v>44</v>
      </c>
      <c r="I90" s="13">
        <v>26000000</v>
      </c>
      <c r="J90" s="13">
        <v>26000000</v>
      </c>
      <c r="K90" s="14">
        <v>44986.460613425923</v>
      </c>
      <c r="L90" s="15" t="s">
        <v>54</v>
      </c>
      <c r="O90">
        <v>0.18119743476556127</v>
      </c>
      <c r="P90">
        <f t="shared" si="2"/>
        <v>1364</v>
      </c>
      <c r="Q90" s="153">
        <v>1364</v>
      </c>
      <c r="R90">
        <f t="shared" si="3"/>
        <v>6244897</v>
      </c>
    </row>
    <row r="91" spans="1:18" ht="11.25" customHeight="1">
      <c r="A91">
        <v>90</v>
      </c>
      <c r="B91" s="11">
        <v>1326</v>
      </c>
      <c r="C91" s="12" t="s">
        <v>2514</v>
      </c>
      <c r="D91" s="12">
        <v>2230759</v>
      </c>
      <c r="E91" s="12" t="s">
        <v>2515</v>
      </c>
      <c r="F91" s="12" t="s">
        <v>2341</v>
      </c>
      <c r="G91" s="12" t="s">
        <v>52</v>
      </c>
      <c r="H91" s="12" t="s">
        <v>49</v>
      </c>
      <c r="I91" s="13">
        <v>93000000</v>
      </c>
      <c r="J91" s="13">
        <v>93000000</v>
      </c>
      <c r="K91" s="14">
        <v>44986.461423611108</v>
      </c>
      <c r="L91" s="15" t="s">
        <v>54</v>
      </c>
      <c r="O91">
        <v>0.4915177759781576</v>
      </c>
      <c r="P91">
        <f t="shared" si="2"/>
        <v>812</v>
      </c>
      <c r="Q91" s="153">
        <v>812</v>
      </c>
      <c r="R91">
        <f t="shared" si="3"/>
        <v>1032384985</v>
      </c>
    </row>
    <row r="92" spans="1:18" ht="11.25" customHeight="1">
      <c r="A92">
        <v>91</v>
      </c>
      <c r="B92" s="11">
        <v>1327</v>
      </c>
      <c r="C92" s="12" t="s">
        <v>2516</v>
      </c>
      <c r="D92" s="12">
        <v>93439670</v>
      </c>
      <c r="E92" s="12" t="s">
        <v>2517</v>
      </c>
      <c r="F92" s="12" t="s">
        <v>2341</v>
      </c>
      <c r="G92" s="12" t="s">
        <v>62</v>
      </c>
      <c r="H92" s="12" t="s">
        <v>53</v>
      </c>
      <c r="I92" s="13">
        <v>10000000</v>
      </c>
      <c r="J92" s="13">
        <v>10000000</v>
      </c>
      <c r="K92" s="14">
        <v>44986.466192129628</v>
      </c>
      <c r="L92" s="15" t="s">
        <v>54</v>
      </c>
      <c r="O92">
        <v>0.44721294670539535</v>
      </c>
      <c r="P92">
        <f t="shared" si="2"/>
        <v>894</v>
      </c>
      <c r="Q92" s="153">
        <v>894</v>
      </c>
      <c r="R92">
        <f t="shared" si="3"/>
        <v>15932282</v>
      </c>
    </row>
    <row r="93" spans="1:18" ht="11.25" customHeight="1">
      <c r="A93">
        <v>92</v>
      </c>
      <c r="B93" s="11">
        <v>1328</v>
      </c>
      <c r="C93" s="12" t="s">
        <v>2518</v>
      </c>
      <c r="D93" s="12">
        <v>80004402</v>
      </c>
      <c r="E93" s="12" t="s">
        <v>2519</v>
      </c>
      <c r="F93" s="12" t="s">
        <v>2341</v>
      </c>
      <c r="G93" s="12" t="s">
        <v>38</v>
      </c>
      <c r="H93" s="12" t="s">
        <v>106</v>
      </c>
      <c r="I93" s="13">
        <v>10000000</v>
      </c>
      <c r="J93" s="13">
        <v>10000000</v>
      </c>
      <c r="K93" s="14">
        <v>44986.466226851851</v>
      </c>
      <c r="L93" s="15" t="s">
        <v>54</v>
      </c>
      <c r="O93">
        <v>0.43082279793603917</v>
      </c>
      <c r="P93">
        <f t="shared" si="2"/>
        <v>919</v>
      </c>
      <c r="Q93" s="153">
        <v>919</v>
      </c>
      <c r="R93">
        <f t="shared" si="3"/>
        <v>4298180</v>
      </c>
    </row>
    <row r="94" spans="1:18" ht="11.25" customHeight="1">
      <c r="A94">
        <v>93</v>
      </c>
      <c r="B94" s="11">
        <v>1329</v>
      </c>
      <c r="C94" s="12" t="s">
        <v>2520</v>
      </c>
      <c r="D94" s="12">
        <v>80152565</v>
      </c>
      <c r="E94" s="12" t="s">
        <v>2521</v>
      </c>
      <c r="F94" s="12" t="s">
        <v>2341</v>
      </c>
      <c r="G94" s="12" t="s">
        <v>48</v>
      </c>
      <c r="H94" s="12" t="s">
        <v>49</v>
      </c>
      <c r="I94" s="13">
        <v>138000000</v>
      </c>
      <c r="J94" s="13">
        <v>138000000</v>
      </c>
      <c r="K94" s="14">
        <v>44986.469236111108</v>
      </c>
      <c r="L94" s="15" t="s">
        <v>54</v>
      </c>
      <c r="O94">
        <v>0.26698530521878894</v>
      </c>
      <c r="P94">
        <f t="shared" si="2"/>
        <v>1198</v>
      </c>
      <c r="Q94" s="153">
        <v>1198</v>
      </c>
      <c r="R94">
        <f t="shared" si="3"/>
        <v>17184764</v>
      </c>
    </row>
    <row r="95" spans="1:18" ht="11.25" customHeight="1">
      <c r="A95">
        <v>94</v>
      </c>
      <c r="B95" s="11">
        <v>1330</v>
      </c>
      <c r="C95" s="12" t="s">
        <v>2522</v>
      </c>
      <c r="D95" s="12">
        <v>15879007</v>
      </c>
      <c r="E95" s="12" t="s">
        <v>2523</v>
      </c>
      <c r="F95" s="12" t="s">
        <v>2341</v>
      </c>
      <c r="G95" s="12" t="s">
        <v>59</v>
      </c>
      <c r="H95" s="12" t="s">
        <v>44</v>
      </c>
      <c r="I95" s="13">
        <v>100000000</v>
      </c>
      <c r="J95" s="13">
        <v>100000000</v>
      </c>
      <c r="K95" s="14">
        <v>44986.470509259256</v>
      </c>
      <c r="L95" s="15" t="s">
        <v>54</v>
      </c>
      <c r="O95">
        <v>0.35514287946010104</v>
      </c>
      <c r="P95">
        <f t="shared" si="2"/>
        <v>1044</v>
      </c>
      <c r="Q95" s="153">
        <v>1044</v>
      </c>
      <c r="R95">
        <f t="shared" si="3"/>
        <v>93137093</v>
      </c>
    </row>
    <row r="96" spans="1:18" ht="11.25" customHeight="1">
      <c r="A96">
        <v>95</v>
      </c>
      <c r="B96" s="11">
        <v>1331</v>
      </c>
      <c r="C96" s="12" t="s">
        <v>2524</v>
      </c>
      <c r="D96" s="12">
        <v>93414223</v>
      </c>
      <c r="E96" s="12" t="s">
        <v>2525</v>
      </c>
      <c r="F96" s="12" t="s">
        <v>2341</v>
      </c>
      <c r="G96" s="12" t="s">
        <v>52</v>
      </c>
      <c r="H96" s="12" t="s">
        <v>44</v>
      </c>
      <c r="I96" s="13">
        <v>60000000</v>
      </c>
      <c r="J96" s="13">
        <v>60000000</v>
      </c>
      <c r="K96" s="14">
        <v>44986.470914351848</v>
      </c>
      <c r="L96" s="15" t="s">
        <v>45</v>
      </c>
      <c r="O96">
        <v>0.35913340916672953</v>
      </c>
      <c r="P96">
        <f t="shared" si="2"/>
        <v>1037</v>
      </c>
      <c r="Q96" s="153">
        <v>1037</v>
      </c>
      <c r="R96">
        <f t="shared" si="3"/>
        <v>1111790271</v>
      </c>
    </row>
    <row r="97" spans="1:18" ht="11.25" customHeight="1">
      <c r="A97">
        <v>96</v>
      </c>
      <c r="B97" s="11">
        <v>1332</v>
      </c>
      <c r="C97" s="12" t="s">
        <v>2526</v>
      </c>
      <c r="D97" s="12">
        <v>80202480</v>
      </c>
      <c r="E97" s="12" t="s">
        <v>2527</v>
      </c>
      <c r="F97" s="12" t="s">
        <v>2341</v>
      </c>
      <c r="G97" s="12" t="s">
        <v>59</v>
      </c>
      <c r="H97" s="12" t="s">
        <v>49</v>
      </c>
      <c r="I97" s="13">
        <v>68000000</v>
      </c>
      <c r="J97" s="13">
        <v>68000000</v>
      </c>
      <c r="K97" s="14">
        <v>44986.476863425924</v>
      </c>
      <c r="L97" s="15" t="s">
        <v>54</v>
      </c>
      <c r="O97">
        <v>0.62320836529765533</v>
      </c>
      <c r="P97">
        <f t="shared" si="2"/>
        <v>614</v>
      </c>
      <c r="Q97" s="153">
        <v>614</v>
      </c>
      <c r="R97">
        <f t="shared" si="3"/>
        <v>80858324</v>
      </c>
    </row>
    <row r="98" spans="1:18" ht="11.25" customHeight="1">
      <c r="A98">
        <v>97</v>
      </c>
      <c r="B98" s="11">
        <v>1333</v>
      </c>
      <c r="C98" s="12" t="s">
        <v>2528</v>
      </c>
      <c r="D98" s="12">
        <v>46365934</v>
      </c>
      <c r="E98" s="12" t="s">
        <v>2529</v>
      </c>
      <c r="F98" s="12" t="s">
        <v>2341</v>
      </c>
      <c r="G98" s="12" t="s">
        <v>48</v>
      </c>
      <c r="H98" s="12" t="s">
        <v>44</v>
      </c>
      <c r="I98" s="13">
        <v>50000000</v>
      </c>
      <c r="J98" s="13">
        <v>50000000</v>
      </c>
      <c r="K98" s="14">
        <v>44986.476967592593</v>
      </c>
      <c r="L98" s="15" t="s">
        <v>45</v>
      </c>
      <c r="O98">
        <v>0.71345434462392698</v>
      </c>
      <c r="P98">
        <f t="shared" si="2"/>
        <v>471</v>
      </c>
      <c r="Q98" s="153">
        <v>471</v>
      </c>
      <c r="R98">
        <f t="shared" si="3"/>
        <v>75086299</v>
      </c>
    </row>
    <row r="99" spans="1:18" ht="11.25" customHeight="1">
      <c r="A99">
        <v>98</v>
      </c>
      <c r="B99" s="11">
        <v>1334</v>
      </c>
      <c r="C99" s="12" t="s">
        <v>2530</v>
      </c>
      <c r="D99" s="12">
        <v>91111896</v>
      </c>
      <c r="E99" s="12" t="s">
        <v>2531</v>
      </c>
      <c r="F99" s="12" t="s">
        <v>2341</v>
      </c>
      <c r="G99" s="12" t="s">
        <v>52</v>
      </c>
      <c r="H99" s="12" t="s">
        <v>49</v>
      </c>
      <c r="I99" s="13">
        <v>101000000</v>
      </c>
      <c r="J99" s="13">
        <v>101000000</v>
      </c>
      <c r="K99" s="14">
        <v>44986.477349537039</v>
      </c>
      <c r="L99" s="15" t="s">
        <v>54</v>
      </c>
      <c r="O99">
        <v>3.8336166087676093E-2</v>
      </c>
      <c r="P99">
        <f t="shared" si="2"/>
        <v>1560</v>
      </c>
      <c r="Q99" s="153">
        <v>1560</v>
      </c>
      <c r="R99">
        <f t="shared" si="3"/>
        <v>1078347230</v>
      </c>
    </row>
    <row r="100" spans="1:18" ht="11.25" customHeight="1">
      <c r="A100">
        <v>99</v>
      </c>
      <c r="B100" s="11">
        <v>1335</v>
      </c>
      <c r="C100" s="12" t="s">
        <v>2532</v>
      </c>
      <c r="D100" s="12">
        <v>19355419</v>
      </c>
      <c r="E100" s="12" t="s">
        <v>2533</v>
      </c>
      <c r="F100" s="12" t="s">
        <v>2341</v>
      </c>
      <c r="G100" s="12" t="s">
        <v>59</v>
      </c>
      <c r="H100" s="12" t="s">
        <v>44</v>
      </c>
      <c r="I100" s="13">
        <v>30000000</v>
      </c>
      <c r="J100" s="13">
        <v>30000000</v>
      </c>
      <c r="K100" s="14">
        <v>44986.478263888886</v>
      </c>
      <c r="L100" s="15" t="s">
        <v>45</v>
      </c>
      <c r="O100">
        <v>0.1943545597390437</v>
      </c>
      <c r="P100">
        <f t="shared" si="2"/>
        <v>1340</v>
      </c>
      <c r="Q100" s="153">
        <v>1340</v>
      </c>
      <c r="R100">
        <f t="shared" si="3"/>
        <v>79527883</v>
      </c>
    </row>
    <row r="101" spans="1:18" ht="11.25" customHeight="1">
      <c r="A101">
        <v>100</v>
      </c>
      <c r="B101" s="11">
        <v>1336</v>
      </c>
      <c r="C101" s="12" t="s">
        <v>2534</v>
      </c>
      <c r="D101" s="12">
        <v>93089194</v>
      </c>
      <c r="E101" s="12" t="s">
        <v>2535</v>
      </c>
      <c r="F101" s="12" t="s">
        <v>2341</v>
      </c>
      <c r="G101" s="12" t="s">
        <v>38</v>
      </c>
      <c r="H101" s="12" t="s">
        <v>53</v>
      </c>
      <c r="I101" s="13">
        <v>10000000</v>
      </c>
      <c r="J101" s="13">
        <v>10000000</v>
      </c>
      <c r="K101" s="14">
        <v>44986.480405092596</v>
      </c>
      <c r="L101" s="15" t="s">
        <v>45</v>
      </c>
      <c r="O101">
        <v>0.8043551272807844</v>
      </c>
      <c r="P101">
        <f t="shared" si="2"/>
        <v>334</v>
      </c>
      <c r="Q101" s="153">
        <v>334</v>
      </c>
      <c r="R101">
        <f t="shared" si="3"/>
        <v>14395173</v>
      </c>
    </row>
    <row r="102" spans="1:18" ht="11.25" customHeight="1">
      <c r="A102">
        <v>101</v>
      </c>
      <c r="B102" s="11">
        <v>1337</v>
      </c>
      <c r="C102" s="12" t="s">
        <v>2536</v>
      </c>
      <c r="D102" s="12">
        <v>86055171</v>
      </c>
      <c r="E102" s="12" t="s">
        <v>2537</v>
      </c>
      <c r="F102" s="12" t="s">
        <v>2341</v>
      </c>
      <c r="G102" s="12" t="s">
        <v>38</v>
      </c>
      <c r="H102" s="12" t="s">
        <v>44</v>
      </c>
      <c r="I102" s="13">
        <v>11000000</v>
      </c>
      <c r="J102" s="13">
        <v>11000000</v>
      </c>
      <c r="K102" s="14">
        <v>44986.481550925928</v>
      </c>
      <c r="L102" s="15" t="s">
        <v>54</v>
      </c>
      <c r="O102">
        <v>0.6188384697204401</v>
      </c>
      <c r="P102">
        <f t="shared" si="2"/>
        <v>620</v>
      </c>
      <c r="Q102" s="153">
        <v>620</v>
      </c>
      <c r="R102">
        <f t="shared" si="3"/>
        <v>13906842</v>
      </c>
    </row>
    <row r="103" spans="1:18" ht="11.25" customHeight="1">
      <c r="A103">
        <v>102</v>
      </c>
      <c r="B103" s="11">
        <v>1338</v>
      </c>
      <c r="C103" s="12" t="s">
        <v>2538</v>
      </c>
      <c r="D103" s="12">
        <v>80054791</v>
      </c>
      <c r="E103" s="12" t="s">
        <v>2539</v>
      </c>
      <c r="F103" s="12" t="s">
        <v>2341</v>
      </c>
      <c r="G103" s="12" t="s">
        <v>52</v>
      </c>
      <c r="H103" s="12" t="s">
        <v>44</v>
      </c>
      <c r="I103" s="13">
        <v>20000000</v>
      </c>
      <c r="J103" s="13">
        <v>20000000</v>
      </c>
      <c r="K103" s="14">
        <v>44986.482199074075</v>
      </c>
      <c r="L103" s="15" t="s">
        <v>45</v>
      </c>
      <c r="O103">
        <v>0.41054677856824973</v>
      </c>
      <c r="P103">
        <f t="shared" si="2"/>
        <v>954</v>
      </c>
      <c r="Q103" s="153">
        <v>954</v>
      </c>
      <c r="R103">
        <f t="shared" si="3"/>
        <v>1019034204</v>
      </c>
    </row>
    <row r="104" spans="1:18" ht="11.25" customHeight="1">
      <c r="A104">
        <v>103</v>
      </c>
      <c r="B104" s="11">
        <v>1339</v>
      </c>
      <c r="C104" s="12" t="s">
        <v>2540</v>
      </c>
      <c r="D104" s="12">
        <v>1121914954</v>
      </c>
      <c r="E104" s="12" t="s">
        <v>2541</v>
      </c>
      <c r="F104" s="12" t="s">
        <v>2341</v>
      </c>
      <c r="G104" s="12" t="s">
        <v>59</v>
      </c>
      <c r="H104" s="12" t="s">
        <v>44</v>
      </c>
      <c r="I104" s="13">
        <v>49000000</v>
      </c>
      <c r="J104" s="13">
        <v>49000000</v>
      </c>
      <c r="K104" s="14">
        <v>44986.482569444444</v>
      </c>
      <c r="L104" s="15" t="s">
        <v>54</v>
      </c>
      <c r="O104">
        <v>0.48172105321542569</v>
      </c>
      <c r="P104">
        <f t="shared" si="2"/>
        <v>833</v>
      </c>
      <c r="Q104" s="153">
        <v>833</v>
      </c>
      <c r="R104">
        <f t="shared" si="3"/>
        <v>1122784150</v>
      </c>
    </row>
    <row r="105" spans="1:18" ht="11.25" customHeight="1">
      <c r="A105">
        <v>104</v>
      </c>
      <c r="B105" s="11">
        <v>1340</v>
      </c>
      <c r="C105" s="12" t="s">
        <v>2542</v>
      </c>
      <c r="D105" s="12">
        <v>77013294</v>
      </c>
      <c r="E105" s="12" t="s">
        <v>2543</v>
      </c>
      <c r="F105" s="12" t="s">
        <v>2341</v>
      </c>
      <c r="G105" s="12" t="s">
        <v>59</v>
      </c>
      <c r="H105" s="12" t="s">
        <v>44</v>
      </c>
      <c r="I105" s="13">
        <v>72000000</v>
      </c>
      <c r="J105" s="13">
        <v>72000000</v>
      </c>
      <c r="K105" s="14">
        <v>44986.484560185185</v>
      </c>
      <c r="L105" s="15" t="s">
        <v>45</v>
      </c>
      <c r="O105">
        <v>0.76784422146495546</v>
      </c>
      <c r="P105">
        <f t="shared" si="2"/>
        <v>389</v>
      </c>
      <c r="Q105" s="153">
        <v>389</v>
      </c>
      <c r="R105">
        <f t="shared" si="3"/>
        <v>12645207</v>
      </c>
    </row>
    <row r="106" spans="1:18" ht="11.25" customHeight="1">
      <c r="A106">
        <v>105</v>
      </c>
      <c r="B106" s="11">
        <v>1341</v>
      </c>
      <c r="C106" s="12" t="s">
        <v>2544</v>
      </c>
      <c r="D106" s="12">
        <v>1020738334</v>
      </c>
      <c r="E106" s="12" t="s">
        <v>2545</v>
      </c>
      <c r="F106" s="12" t="s">
        <v>2341</v>
      </c>
      <c r="G106" s="12" t="s">
        <v>59</v>
      </c>
      <c r="H106" s="12" t="s">
        <v>44</v>
      </c>
      <c r="I106" s="13">
        <v>81000000</v>
      </c>
      <c r="J106" s="13">
        <v>81000000</v>
      </c>
      <c r="K106" s="14">
        <v>44986.485300925924</v>
      </c>
      <c r="L106" s="15" t="s">
        <v>54</v>
      </c>
      <c r="O106">
        <v>0.28459424491587482</v>
      </c>
      <c r="P106">
        <f t="shared" si="2"/>
        <v>1168</v>
      </c>
      <c r="Q106" s="153">
        <v>1168</v>
      </c>
      <c r="R106">
        <f t="shared" si="3"/>
        <v>51691110</v>
      </c>
    </row>
    <row r="107" spans="1:18" ht="11.25" customHeight="1">
      <c r="A107">
        <v>106</v>
      </c>
      <c r="B107" s="11">
        <v>1342</v>
      </c>
      <c r="C107" s="12" t="s">
        <v>2546</v>
      </c>
      <c r="D107" s="12">
        <v>79325582</v>
      </c>
      <c r="E107" s="12" t="s">
        <v>2547</v>
      </c>
      <c r="F107" s="12" t="s">
        <v>2341</v>
      </c>
      <c r="G107" s="12" t="s">
        <v>48</v>
      </c>
      <c r="H107" s="12" t="s">
        <v>44</v>
      </c>
      <c r="I107" s="13">
        <v>35000000</v>
      </c>
      <c r="J107" s="13">
        <v>35000000</v>
      </c>
      <c r="K107" s="14">
        <v>44986.486759259256</v>
      </c>
      <c r="L107" s="15" t="s">
        <v>45</v>
      </c>
      <c r="O107">
        <v>0.1118307485830915</v>
      </c>
      <c r="P107">
        <f t="shared" si="2"/>
        <v>1452</v>
      </c>
      <c r="Q107" s="153">
        <v>1452</v>
      </c>
      <c r="R107">
        <f t="shared" si="3"/>
        <v>1121821793</v>
      </c>
    </row>
    <row r="108" spans="1:18" ht="11.25" customHeight="1">
      <c r="A108">
        <v>107</v>
      </c>
      <c r="B108" s="11">
        <v>1343</v>
      </c>
      <c r="C108" s="12" t="s">
        <v>2548</v>
      </c>
      <c r="D108" s="12">
        <v>79107443</v>
      </c>
      <c r="E108" s="12" t="s">
        <v>2549</v>
      </c>
      <c r="F108" s="12" t="s">
        <v>2341</v>
      </c>
      <c r="G108" s="12" t="s">
        <v>52</v>
      </c>
      <c r="H108" s="12" t="s">
        <v>44</v>
      </c>
      <c r="I108" s="13">
        <v>86000000</v>
      </c>
      <c r="J108" s="13">
        <v>86000000</v>
      </c>
      <c r="K108" s="14">
        <v>44986.491782407407</v>
      </c>
      <c r="L108" s="15" t="s">
        <v>45</v>
      </c>
      <c r="O108">
        <v>0.63378963116520737</v>
      </c>
      <c r="P108">
        <f t="shared" si="2"/>
        <v>588</v>
      </c>
      <c r="Q108" s="153">
        <v>588</v>
      </c>
      <c r="R108">
        <f t="shared" si="3"/>
        <v>1053328047</v>
      </c>
    </row>
    <row r="109" spans="1:18" ht="11.25" customHeight="1">
      <c r="A109">
        <v>108</v>
      </c>
      <c r="B109" s="11">
        <v>1344</v>
      </c>
      <c r="C109" s="12" t="s">
        <v>2550</v>
      </c>
      <c r="D109" s="12">
        <v>74080777</v>
      </c>
      <c r="E109" s="12" t="s">
        <v>2551</v>
      </c>
      <c r="F109" s="12" t="s">
        <v>2341</v>
      </c>
      <c r="G109" s="12" t="s">
        <v>38</v>
      </c>
      <c r="H109" s="12" t="s">
        <v>44</v>
      </c>
      <c r="I109" s="13">
        <v>16000000</v>
      </c>
      <c r="J109" s="13">
        <v>16000000</v>
      </c>
      <c r="K109" s="14">
        <v>44986.494618055556</v>
      </c>
      <c r="L109" s="15" t="s">
        <v>54</v>
      </c>
      <c r="O109">
        <v>0.71888181060733491</v>
      </c>
      <c r="P109">
        <f t="shared" si="2"/>
        <v>461</v>
      </c>
      <c r="Q109" s="153">
        <v>461</v>
      </c>
      <c r="R109">
        <f t="shared" si="3"/>
        <v>1110478465</v>
      </c>
    </row>
    <row r="110" spans="1:18" ht="11.25" customHeight="1">
      <c r="A110">
        <v>109</v>
      </c>
      <c r="B110" s="11">
        <v>1345</v>
      </c>
      <c r="C110" s="12" t="s">
        <v>2552</v>
      </c>
      <c r="D110" s="12">
        <v>25221290</v>
      </c>
      <c r="E110" s="12" t="s">
        <v>2553</v>
      </c>
      <c r="F110" s="12" t="s">
        <v>2341</v>
      </c>
      <c r="G110" s="12" t="s">
        <v>59</v>
      </c>
      <c r="H110" s="12" t="s">
        <v>44</v>
      </c>
      <c r="I110" s="13">
        <v>73000000</v>
      </c>
      <c r="J110" s="13">
        <v>73000000</v>
      </c>
      <c r="K110" s="14">
        <v>44986.49491898148</v>
      </c>
      <c r="L110" s="15" t="s">
        <v>45</v>
      </c>
      <c r="O110">
        <v>3.8568503786541752E-2</v>
      </c>
      <c r="P110">
        <f t="shared" si="2"/>
        <v>1558</v>
      </c>
      <c r="Q110" s="153">
        <v>1558</v>
      </c>
      <c r="R110">
        <f t="shared" si="3"/>
        <v>74170439</v>
      </c>
    </row>
    <row r="111" spans="1:18" ht="11.25" customHeight="1">
      <c r="A111">
        <v>110</v>
      </c>
      <c r="B111" s="11">
        <v>1346</v>
      </c>
      <c r="C111" s="12" t="s">
        <v>2554</v>
      </c>
      <c r="D111" s="12">
        <v>80220133</v>
      </c>
      <c r="E111" s="12" t="s">
        <v>2555</v>
      </c>
      <c r="F111" s="12" t="s">
        <v>2341</v>
      </c>
      <c r="G111" s="12" t="s">
        <v>38</v>
      </c>
      <c r="H111" s="12" t="s">
        <v>44</v>
      </c>
      <c r="I111" s="13">
        <v>40000000</v>
      </c>
      <c r="J111" s="13">
        <v>40000000</v>
      </c>
      <c r="K111" s="14">
        <v>44986.494988425926</v>
      </c>
      <c r="L111" s="15" t="s">
        <v>45</v>
      </c>
      <c r="O111">
        <v>0.59440084240682944</v>
      </c>
      <c r="P111">
        <f t="shared" si="2"/>
        <v>666</v>
      </c>
      <c r="Q111" s="153">
        <v>666</v>
      </c>
      <c r="R111">
        <f t="shared" si="3"/>
        <v>1020412848</v>
      </c>
    </row>
    <row r="112" spans="1:18" ht="11.25" customHeight="1">
      <c r="A112">
        <v>111</v>
      </c>
      <c r="B112" s="11">
        <v>1347</v>
      </c>
      <c r="C112" s="12" t="s">
        <v>2556</v>
      </c>
      <c r="D112" s="12">
        <v>75066918</v>
      </c>
      <c r="E112" s="12" t="s">
        <v>2557</v>
      </c>
      <c r="F112" s="12" t="s">
        <v>2341</v>
      </c>
      <c r="G112" s="12" t="s">
        <v>59</v>
      </c>
      <c r="H112" s="12" t="s">
        <v>44</v>
      </c>
      <c r="I112" s="13">
        <v>35000000</v>
      </c>
      <c r="J112" s="13">
        <v>35000000</v>
      </c>
      <c r="K112" s="14">
        <v>44986.495717592596</v>
      </c>
      <c r="L112" s="15" t="s">
        <v>45</v>
      </c>
      <c r="O112">
        <v>0.37847906449965618</v>
      </c>
      <c r="P112">
        <f t="shared" si="2"/>
        <v>1000</v>
      </c>
      <c r="Q112" s="153">
        <v>1000</v>
      </c>
      <c r="R112">
        <f t="shared" si="3"/>
        <v>1116251818</v>
      </c>
    </row>
    <row r="113" spans="1:18" ht="11.25" customHeight="1">
      <c r="A113">
        <v>112</v>
      </c>
      <c r="B113" s="11">
        <v>1348</v>
      </c>
      <c r="C113" s="12" t="s">
        <v>2558</v>
      </c>
      <c r="D113" s="12">
        <v>94288562</v>
      </c>
      <c r="E113" s="12" t="s">
        <v>2559</v>
      </c>
      <c r="F113" s="12" t="s">
        <v>2341</v>
      </c>
      <c r="G113" s="12" t="s">
        <v>38</v>
      </c>
      <c r="H113" s="12" t="s">
        <v>53</v>
      </c>
      <c r="I113" s="13">
        <v>4000000</v>
      </c>
      <c r="J113" s="13">
        <v>4000000</v>
      </c>
      <c r="K113" s="14">
        <v>44986.497673611113</v>
      </c>
      <c r="L113" s="15" t="s">
        <v>54</v>
      </c>
      <c r="O113">
        <v>0.73013404307386209</v>
      </c>
      <c r="P113">
        <f t="shared" si="2"/>
        <v>445</v>
      </c>
      <c r="Q113" s="153">
        <v>445</v>
      </c>
      <c r="R113">
        <f t="shared" si="3"/>
        <v>1033723767</v>
      </c>
    </row>
    <row r="114" spans="1:18" ht="11.25" customHeight="1">
      <c r="A114">
        <v>113</v>
      </c>
      <c r="B114" s="11">
        <v>1349</v>
      </c>
      <c r="C114" s="12" t="s">
        <v>2560</v>
      </c>
      <c r="D114" s="12">
        <v>93376244</v>
      </c>
      <c r="E114" s="12" t="s">
        <v>2561</v>
      </c>
      <c r="F114" s="12" t="s">
        <v>2341</v>
      </c>
      <c r="G114" s="12" t="s">
        <v>38</v>
      </c>
      <c r="H114" s="12" t="s">
        <v>44</v>
      </c>
      <c r="I114" s="13">
        <v>42000000</v>
      </c>
      <c r="J114" s="13">
        <v>42000000</v>
      </c>
      <c r="K114" s="14">
        <v>44986.499050925922</v>
      </c>
      <c r="L114" s="15" t="s">
        <v>45</v>
      </c>
      <c r="O114">
        <v>0.86654965878994794</v>
      </c>
      <c r="P114">
        <f t="shared" si="2"/>
        <v>231</v>
      </c>
      <c r="Q114" s="153">
        <v>231</v>
      </c>
      <c r="R114">
        <f t="shared" si="3"/>
        <v>1033746001</v>
      </c>
    </row>
    <row r="115" spans="1:18" ht="11.25" customHeight="1">
      <c r="A115">
        <v>114</v>
      </c>
      <c r="B115" s="11">
        <v>1350</v>
      </c>
      <c r="C115" s="12" t="s">
        <v>2562</v>
      </c>
      <c r="D115" s="12">
        <v>75087623</v>
      </c>
      <c r="E115" s="12" t="s">
        <v>2563</v>
      </c>
      <c r="F115" s="12" t="s">
        <v>2341</v>
      </c>
      <c r="G115" s="12" t="s">
        <v>52</v>
      </c>
      <c r="H115" s="12" t="s">
        <v>44</v>
      </c>
      <c r="I115" s="13">
        <v>12000000</v>
      </c>
      <c r="J115" s="13">
        <v>12000000</v>
      </c>
      <c r="K115" s="14">
        <v>44986.499479166669</v>
      </c>
      <c r="L115" s="15" t="s">
        <v>45</v>
      </c>
      <c r="O115">
        <v>0.25872832531801249</v>
      </c>
      <c r="P115">
        <f t="shared" si="2"/>
        <v>1215</v>
      </c>
      <c r="Q115" s="153">
        <v>1215</v>
      </c>
      <c r="R115">
        <f t="shared" si="3"/>
        <v>59819348</v>
      </c>
    </row>
    <row r="116" spans="1:18" ht="11.25" customHeight="1">
      <c r="A116">
        <v>115</v>
      </c>
      <c r="B116" s="11">
        <v>1351</v>
      </c>
      <c r="C116" s="12" t="s">
        <v>2564</v>
      </c>
      <c r="D116" s="12">
        <v>1049482858</v>
      </c>
      <c r="E116" s="12" t="s">
        <v>2565</v>
      </c>
      <c r="F116" s="12" t="s">
        <v>2341</v>
      </c>
      <c r="G116" s="12" t="s">
        <v>59</v>
      </c>
      <c r="H116" s="12" t="s">
        <v>53</v>
      </c>
      <c r="I116" s="13">
        <v>10000000</v>
      </c>
      <c r="J116" s="13">
        <v>10000000</v>
      </c>
      <c r="K116" s="14">
        <v>44986.499710648146</v>
      </c>
      <c r="L116" s="15" t="s">
        <v>54</v>
      </c>
      <c r="O116">
        <v>0.43726922237918509</v>
      </c>
      <c r="P116">
        <f t="shared" si="2"/>
        <v>911</v>
      </c>
      <c r="Q116" s="153">
        <v>911</v>
      </c>
      <c r="R116">
        <f t="shared" si="3"/>
        <v>78762484</v>
      </c>
    </row>
    <row r="117" spans="1:18" ht="11.25" customHeight="1">
      <c r="A117">
        <v>116</v>
      </c>
      <c r="B117" s="11">
        <v>1352</v>
      </c>
      <c r="C117" s="12" t="s">
        <v>2566</v>
      </c>
      <c r="D117" s="12">
        <v>52062994</v>
      </c>
      <c r="E117" s="12" t="s">
        <v>2567</v>
      </c>
      <c r="F117" s="12" t="s">
        <v>2341</v>
      </c>
      <c r="G117" s="12" t="s">
        <v>52</v>
      </c>
      <c r="H117" s="12" t="s">
        <v>44</v>
      </c>
      <c r="I117" s="13">
        <v>63000000</v>
      </c>
      <c r="J117" s="13">
        <v>63000000</v>
      </c>
      <c r="K117" s="14">
        <v>44986.500104166669</v>
      </c>
      <c r="L117" s="15" t="s">
        <v>45</v>
      </c>
      <c r="O117">
        <v>5.7073610795320029E-2</v>
      </c>
      <c r="P117">
        <f t="shared" si="2"/>
        <v>1529</v>
      </c>
      <c r="Q117" s="153">
        <v>1529</v>
      </c>
      <c r="R117">
        <f t="shared" si="3"/>
        <v>23605752</v>
      </c>
    </row>
    <row r="118" spans="1:18" ht="11.25" customHeight="1">
      <c r="A118">
        <v>117</v>
      </c>
      <c r="B118" s="11">
        <v>1353</v>
      </c>
      <c r="C118" s="12" t="s">
        <v>2568</v>
      </c>
      <c r="D118" s="12">
        <v>1014260103</v>
      </c>
      <c r="E118" s="12" t="s">
        <v>2569</v>
      </c>
      <c r="F118" s="12" t="s">
        <v>2341</v>
      </c>
      <c r="G118" s="12" t="s">
        <v>59</v>
      </c>
      <c r="H118" s="12" t="s">
        <v>44</v>
      </c>
      <c r="I118" s="13">
        <v>30000000</v>
      </c>
      <c r="J118" s="13">
        <v>30000000</v>
      </c>
      <c r="K118" s="14">
        <v>44986.50203703704</v>
      </c>
      <c r="L118" s="15" t="s">
        <v>54</v>
      </c>
      <c r="O118">
        <v>0.36014004226855667</v>
      </c>
      <c r="P118">
        <f t="shared" si="2"/>
        <v>1035</v>
      </c>
      <c r="Q118" s="153">
        <v>1035</v>
      </c>
      <c r="R118">
        <f t="shared" si="3"/>
        <v>1104708946</v>
      </c>
    </row>
    <row r="119" spans="1:18" ht="11.25" customHeight="1">
      <c r="A119">
        <v>118</v>
      </c>
      <c r="B119" s="11">
        <v>1354</v>
      </c>
      <c r="C119" s="12" t="s">
        <v>2570</v>
      </c>
      <c r="D119" s="12">
        <v>1032393175</v>
      </c>
      <c r="E119" s="12" t="s">
        <v>2571</v>
      </c>
      <c r="F119" s="12" t="s">
        <v>2341</v>
      </c>
      <c r="G119" s="12" t="s">
        <v>59</v>
      </c>
      <c r="H119" s="12" t="s">
        <v>44</v>
      </c>
      <c r="I119" s="13">
        <v>70000000</v>
      </c>
      <c r="J119" s="13">
        <v>70000000</v>
      </c>
      <c r="K119" s="14">
        <v>44986.504351851851</v>
      </c>
      <c r="L119" s="15" t="s">
        <v>54</v>
      </c>
      <c r="O119">
        <v>0.26251132719043446</v>
      </c>
      <c r="P119">
        <f t="shared" si="2"/>
        <v>1209</v>
      </c>
      <c r="Q119" s="153">
        <v>1209</v>
      </c>
      <c r="R119">
        <f t="shared" si="3"/>
        <v>7333851</v>
      </c>
    </row>
    <row r="120" spans="1:18" ht="11.25" customHeight="1">
      <c r="A120">
        <v>119</v>
      </c>
      <c r="B120" s="11">
        <v>1355</v>
      </c>
      <c r="C120" s="12" t="s">
        <v>2572</v>
      </c>
      <c r="D120" s="12">
        <v>79218320</v>
      </c>
      <c r="E120" s="12" t="s">
        <v>2573</v>
      </c>
      <c r="F120" s="12" t="s">
        <v>2341</v>
      </c>
      <c r="G120" s="12" t="s">
        <v>59</v>
      </c>
      <c r="H120" s="12" t="s">
        <v>44</v>
      </c>
      <c r="I120" s="13">
        <v>23000000</v>
      </c>
      <c r="J120" s="13">
        <v>23000000</v>
      </c>
      <c r="K120" s="14">
        <v>44986.504467592589</v>
      </c>
      <c r="L120" s="15" t="s">
        <v>54</v>
      </c>
      <c r="O120">
        <v>0.64509165596746243</v>
      </c>
      <c r="P120">
        <f t="shared" si="2"/>
        <v>568</v>
      </c>
      <c r="Q120" s="153">
        <v>568</v>
      </c>
      <c r="R120">
        <f t="shared" si="3"/>
        <v>1052390362</v>
      </c>
    </row>
    <row r="121" spans="1:18" ht="11.25" customHeight="1">
      <c r="A121">
        <v>120</v>
      </c>
      <c r="B121" s="11">
        <v>1356</v>
      </c>
      <c r="C121" s="12" t="s">
        <v>2574</v>
      </c>
      <c r="D121" s="12">
        <v>93436652</v>
      </c>
      <c r="E121" s="12" t="s">
        <v>2575</v>
      </c>
      <c r="F121" s="12" t="s">
        <v>2341</v>
      </c>
      <c r="G121" s="12" t="s">
        <v>48</v>
      </c>
      <c r="H121" s="12" t="s">
        <v>44</v>
      </c>
      <c r="I121" s="13">
        <v>85000000</v>
      </c>
      <c r="J121" s="13">
        <v>85000000</v>
      </c>
      <c r="K121" s="14">
        <v>44986.504525462966</v>
      </c>
      <c r="L121" s="15" t="s">
        <v>45</v>
      </c>
      <c r="O121">
        <v>0.93919476597135421</v>
      </c>
      <c r="P121">
        <f t="shared" si="2"/>
        <v>104</v>
      </c>
      <c r="Q121" s="153">
        <v>104</v>
      </c>
      <c r="R121">
        <f t="shared" si="3"/>
        <v>77013294</v>
      </c>
    </row>
    <row r="122" spans="1:18" ht="11.25" customHeight="1">
      <c r="A122">
        <v>121</v>
      </c>
      <c r="B122" s="11">
        <v>1357</v>
      </c>
      <c r="C122" s="12" t="s">
        <v>2576</v>
      </c>
      <c r="D122" s="12">
        <v>79064282</v>
      </c>
      <c r="E122" s="12" t="s">
        <v>2577</v>
      </c>
      <c r="F122" s="12" t="s">
        <v>2341</v>
      </c>
      <c r="G122" s="12" t="s">
        <v>52</v>
      </c>
      <c r="H122" s="12" t="s">
        <v>49</v>
      </c>
      <c r="I122" s="13">
        <v>150000000</v>
      </c>
      <c r="J122" s="13">
        <v>150000000</v>
      </c>
      <c r="K122" s="14">
        <v>44986.506319444445</v>
      </c>
      <c r="L122" s="15" t="s">
        <v>54</v>
      </c>
      <c r="O122">
        <v>0.23226907897344951</v>
      </c>
      <c r="P122">
        <f t="shared" si="2"/>
        <v>1275</v>
      </c>
      <c r="Q122" s="153">
        <v>1275</v>
      </c>
      <c r="R122">
        <f t="shared" si="3"/>
        <v>94461206</v>
      </c>
    </row>
    <row r="123" spans="1:18" ht="11.25" customHeight="1">
      <c r="A123">
        <v>122</v>
      </c>
      <c r="B123" s="11">
        <v>1358</v>
      </c>
      <c r="C123" s="12" t="s">
        <v>2578</v>
      </c>
      <c r="D123" s="12">
        <v>1032404802</v>
      </c>
      <c r="E123" s="12" t="s">
        <v>2579</v>
      </c>
      <c r="F123" s="12" t="s">
        <v>2341</v>
      </c>
      <c r="G123" s="12" t="s">
        <v>38</v>
      </c>
      <c r="H123" s="12" t="s">
        <v>44</v>
      </c>
      <c r="I123" s="13">
        <v>32000000</v>
      </c>
      <c r="J123" s="13">
        <v>32000000</v>
      </c>
      <c r="K123" s="14">
        <v>44986.507002314815</v>
      </c>
      <c r="L123" s="15" t="s">
        <v>54</v>
      </c>
      <c r="O123">
        <v>0.58036029206086626</v>
      </c>
      <c r="P123">
        <f t="shared" si="2"/>
        <v>685</v>
      </c>
      <c r="Q123" s="153">
        <v>685</v>
      </c>
      <c r="R123">
        <f t="shared" si="3"/>
        <v>88236763</v>
      </c>
    </row>
    <row r="124" spans="1:18" ht="11.25" customHeight="1">
      <c r="A124">
        <v>123</v>
      </c>
      <c r="B124" s="11">
        <v>1359</v>
      </c>
      <c r="C124" s="12" t="s">
        <v>2580</v>
      </c>
      <c r="D124" s="12">
        <v>18125631</v>
      </c>
      <c r="E124" s="12" t="s">
        <v>2581</v>
      </c>
      <c r="F124" s="12" t="s">
        <v>2341</v>
      </c>
      <c r="G124" s="12" t="s">
        <v>59</v>
      </c>
      <c r="H124" s="12" t="s">
        <v>44</v>
      </c>
      <c r="I124" s="13">
        <v>150000000</v>
      </c>
      <c r="J124" s="13">
        <v>150000000</v>
      </c>
      <c r="K124" s="14">
        <v>44986.507997685185</v>
      </c>
      <c r="L124" s="15" t="s">
        <v>45</v>
      </c>
      <c r="O124">
        <v>0.73747776168446677</v>
      </c>
      <c r="P124">
        <f t="shared" si="2"/>
        <v>433</v>
      </c>
      <c r="Q124" s="153">
        <v>433</v>
      </c>
      <c r="R124">
        <f t="shared" si="3"/>
        <v>78763857</v>
      </c>
    </row>
    <row r="125" spans="1:18" ht="11.25" customHeight="1">
      <c r="A125">
        <v>124</v>
      </c>
      <c r="B125" s="11">
        <v>1360</v>
      </c>
      <c r="C125" s="12" t="s">
        <v>2582</v>
      </c>
      <c r="D125" s="12">
        <v>51910650</v>
      </c>
      <c r="E125" s="12" t="s">
        <v>2583</v>
      </c>
      <c r="F125" s="12" t="s">
        <v>2341</v>
      </c>
      <c r="G125" s="12" t="s">
        <v>52</v>
      </c>
      <c r="H125" s="12" t="s">
        <v>44</v>
      </c>
      <c r="I125" s="13">
        <v>43000000</v>
      </c>
      <c r="J125" s="13">
        <v>43000000</v>
      </c>
      <c r="K125" s="14">
        <v>44986.508622685185</v>
      </c>
      <c r="L125" s="15" t="s">
        <v>84</v>
      </c>
      <c r="O125">
        <v>0.63395175756795952</v>
      </c>
      <c r="P125">
        <f t="shared" si="2"/>
        <v>587</v>
      </c>
      <c r="Q125" s="153">
        <v>587</v>
      </c>
      <c r="R125">
        <f t="shared" si="3"/>
        <v>1100964626</v>
      </c>
    </row>
    <row r="126" spans="1:18" ht="11.25" customHeight="1">
      <c r="A126">
        <v>125</v>
      </c>
      <c r="B126" s="11">
        <v>1361</v>
      </c>
      <c r="C126" s="12" t="s">
        <v>2584</v>
      </c>
      <c r="D126" s="12">
        <v>80724486</v>
      </c>
      <c r="E126" s="12" t="s">
        <v>2585</v>
      </c>
      <c r="F126" s="12" t="s">
        <v>2341</v>
      </c>
      <c r="G126" s="12" t="s">
        <v>62</v>
      </c>
      <c r="H126" s="12" t="s">
        <v>53</v>
      </c>
      <c r="I126" s="13">
        <v>10000000</v>
      </c>
      <c r="J126" s="13">
        <v>10000000</v>
      </c>
      <c r="K126" s="14">
        <v>44986.508831018517</v>
      </c>
      <c r="L126" s="15" t="s">
        <v>45</v>
      </c>
      <c r="O126">
        <v>0.8278652192914937</v>
      </c>
      <c r="P126">
        <f t="shared" si="2"/>
        <v>291</v>
      </c>
      <c r="Q126" s="153">
        <v>291</v>
      </c>
      <c r="R126">
        <f t="shared" si="3"/>
        <v>1032401180</v>
      </c>
    </row>
    <row r="127" spans="1:18" ht="11.25" customHeight="1">
      <c r="A127">
        <v>126</v>
      </c>
      <c r="B127" s="11">
        <v>1362</v>
      </c>
      <c r="C127" s="12" t="s">
        <v>2586</v>
      </c>
      <c r="D127" s="12">
        <v>7718557</v>
      </c>
      <c r="E127" s="12" t="s">
        <v>2587</v>
      </c>
      <c r="F127" s="12" t="s">
        <v>2341</v>
      </c>
      <c r="G127" s="12" t="s">
        <v>59</v>
      </c>
      <c r="H127" s="12" t="s">
        <v>49</v>
      </c>
      <c r="I127" s="13">
        <v>111000000</v>
      </c>
      <c r="J127" s="13">
        <v>111000000</v>
      </c>
      <c r="K127" s="14">
        <v>44986.511331018519</v>
      </c>
      <c r="L127" s="15" t="s">
        <v>54</v>
      </c>
      <c r="O127">
        <v>0.94913506725539776</v>
      </c>
      <c r="P127">
        <f t="shared" si="2"/>
        <v>87</v>
      </c>
      <c r="Q127" s="153">
        <v>87</v>
      </c>
      <c r="R127">
        <f t="shared" si="3"/>
        <v>93414466</v>
      </c>
    </row>
    <row r="128" spans="1:18" ht="11.25" customHeight="1">
      <c r="A128">
        <v>127</v>
      </c>
      <c r="B128" s="11">
        <v>1363</v>
      </c>
      <c r="C128" s="12" t="s">
        <v>2588</v>
      </c>
      <c r="D128" s="12">
        <v>23965415</v>
      </c>
      <c r="E128" s="12" t="s">
        <v>2589</v>
      </c>
      <c r="F128" s="12" t="s">
        <v>2341</v>
      </c>
      <c r="G128" s="12" t="s">
        <v>59</v>
      </c>
      <c r="H128" s="12" t="s">
        <v>44</v>
      </c>
      <c r="I128" s="13">
        <v>109000000</v>
      </c>
      <c r="J128" s="13">
        <v>109000000</v>
      </c>
      <c r="K128" s="14">
        <v>44986.511562500003</v>
      </c>
      <c r="L128" s="15" t="s">
        <v>45</v>
      </c>
      <c r="O128">
        <v>0.43219971731146534</v>
      </c>
      <c r="P128">
        <f t="shared" si="2"/>
        <v>918</v>
      </c>
      <c r="Q128" s="153">
        <v>918</v>
      </c>
      <c r="R128">
        <f t="shared" si="3"/>
        <v>80153676</v>
      </c>
    </row>
    <row r="129" spans="1:18" ht="11.25" customHeight="1">
      <c r="A129">
        <v>128</v>
      </c>
      <c r="B129" s="11">
        <v>1364</v>
      </c>
      <c r="C129" s="12" t="s">
        <v>2590</v>
      </c>
      <c r="D129" s="12">
        <v>1022394615</v>
      </c>
      <c r="E129" s="12" t="s">
        <v>2591</v>
      </c>
      <c r="F129" s="12" t="s">
        <v>2341</v>
      </c>
      <c r="G129" s="12" t="s">
        <v>62</v>
      </c>
      <c r="H129" s="12" t="s">
        <v>53</v>
      </c>
      <c r="I129" s="13">
        <v>6500000</v>
      </c>
      <c r="J129" s="13">
        <v>6500000</v>
      </c>
      <c r="K129" s="14">
        <v>44986.513067129628</v>
      </c>
      <c r="L129" s="15" t="s">
        <v>54</v>
      </c>
      <c r="O129">
        <v>9.680385201939179E-2</v>
      </c>
      <c r="P129">
        <f t="shared" si="2"/>
        <v>1472</v>
      </c>
      <c r="Q129" s="153">
        <v>1472</v>
      </c>
      <c r="R129">
        <f t="shared" si="3"/>
        <v>7169396</v>
      </c>
    </row>
    <row r="130" spans="1:18" ht="11.25" customHeight="1">
      <c r="A130">
        <v>129</v>
      </c>
      <c r="B130" s="11">
        <v>1365</v>
      </c>
      <c r="C130" s="12" t="s">
        <v>2592</v>
      </c>
      <c r="D130" s="12">
        <v>1075872808</v>
      </c>
      <c r="E130" s="12" t="s">
        <v>2593</v>
      </c>
      <c r="F130" s="12" t="s">
        <v>2341</v>
      </c>
      <c r="G130" s="12" t="s">
        <v>59</v>
      </c>
      <c r="H130" s="12" t="s">
        <v>44</v>
      </c>
      <c r="I130" s="13">
        <v>50000000</v>
      </c>
      <c r="J130" s="13">
        <v>50000000</v>
      </c>
      <c r="K130" s="14">
        <v>44986.513136574074</v>
      </c>
      <c r="L130" s="15" t="s">
        <v>54</v>
      </c>
      <c r="O130">
        <v>1.2895089745436961E-2</v>
      </c>
      <c r="P130">
        <f t="shared" si="2"/>
        <v>1603</v>
      </c>
      <c r="Q130" s="153">
        <v>1603</v>
      </c>
      <c r="R130">
        <f t="shared" si="3"/>
        <v>1015404709</v>
      </c>
    </row>
    <row r="131" spans="1:18" ht="11.25" customHeight="1">
      <c r="A131">
        <v>130</v>
      </c>
      <c r="B131" s="11">
        <v>1366</v>
      </c>
      <c r="C131" s="12" t="s">
        <v>2594</v>
      </c>
      <c r="D131" s="12">
        <v>1053790792</v>
      </c>
      <c r="E131" s="12" t="s">
        <v>2595</v>
      </c>
      <c r="F131" s="12" t="s">
        <v>2341</v>
      </c>
      <c r="G131" s="12" t="s">
        <v>130</v>
      </c>
      <c r="H131" s="12" t="s">
        <v>53</v>
      </c>
      <c r="I131" s="13">
        <v>8000000</v>
      </c>
      <c r="J131" s="13">
        <v>8000000</v>
      </c>
      <c r="K131" s="14">
        <v>44986.514305555553</v>
      </c>
      <c r="L131" s="15" t="s">
        <v>54</v>
      </c>
      <c r="O131">
        <v>0.37278658338346071</v>
      </c>
      <c r="P131">
        <f t="shared" ref="P131:P194" si="4">RANK(O131,$O$2:$O$1622,0)</f>
        <v>1015</v>
      </c>
      <c r="Q131" s="153">
        <v>1015</v>
      </c>
      <c r="R131">
        <f t="shared" ref="R131:R194" si="5">VLOOKUP(Q131,A:D,4,FALSE)</f>
        <v>1031144716</v>
      </c>
    </row>
    <row r="132" spans="1:18" ht="11.25" customHeight="1">
      <c r="A132">
        <v>131</v>
      </c>
      <c r="B132" s="11">
        <v>1367</v>
      </c>
      <c r="C132" s="12" t="s">
        <v>2596</v>
      </c>
      <c r="D132" s="12">
        <v>1075650574</v>
      </c>
      <c r="E132" s="12" t="s">
        <v>2597</v>
      </c>
      <c r="F132" s="12" t="s">
        <v>2341</v>
      </c>
      <c r="G132" s="12" t="s">
        <v>52</v>
      </c>
      <c r="H132" s="12" t="s">
        <v>44</v>
      </c>
      <c r="I132" s="13">
        <v>43000000</v>
      </c>
      <c r="J132" s="13">
        <v>43000000</v>
      </c>
      <c r="K132" s="14">
        <v>44987.773252314815</v>
      </c>
      <c r="L132" s="15" t="s">
        <v>54</v>
      </c>
      <c r="O132">
        <v>0.73938305605039756</v>
      </c>
      <c r="P132">
        <f t="shared" si="4"/>
        <v>430</v>
      </c>
      <c r="Q132" s="153">
        <v>430</v>
      </c>
      <c r="R132">
        <f t="shared" si="5"/>
        <v>9910480</v>
      </c>
    </row>
    <row r="133" spans="1:18" ht="11.25" customHeight="1">
      <c r="A133">
        <v>132</v>
      </c>
      <c r="B133" s="11">
        <v>1368</v>
      </c>
      <c r="C133" s="12" t="s">
        <v>2598</v>
      </c>
      <c r="D133" s="12">
        <v>1092390453</v>
      </c>
      <c r="E133" s="12" t="s">
        <v>2599</v>
      </c>
      <c r="F133" s="12" t="s">
        <v>2341</v>
      </c>
      <c r="G133" s="12" t="s">
        <v>48</v>
      </c>
      <c r="H133" s="12" t="s">
        <v>53</v>
      </c>
      <c r="I133" s="13">
        <v>10000000</v>
      </c>
      <c r="J133" s="13">
        <v>10000000</v>
      </c>
      <c r="K133" s="14">
        <v>44986.517233796294</v>
      </c>
      <c r="L133" s="15" t="s">
        <v>54</v>
      </c>
      <c r="O133">
        <v>0.64178004764812568</v>
      </c>
      <c r="P133">
        <f t="shared" si="4"/>
        <v>574</v>
      </c>
      <c r="Q133" s="153">
        <v>574</v>
      </c>
      <c r="R133">
        <f t="shared" si="5"/>
        <v>79968613</v>
      </c>
    </row>
    <row r="134" spans="1:18" ht="11.25" customHeight="1">
      <c r="A134">
        <v>133</v>
      </c>
      <c r="B134" s="11">
        <v>1369</v>
      </c>
      <c r="C134" s="12" t="s">
        <v>2600</v>
      </c>
      <c r="D134" s="12">
        <v>1026563954</v>
      </c>
      <c r="E134" s="12" t="s">
        <v>2601</v>
      </c>
      <c r="F134" s="12" t="s">
        <v>2341</v>
      </c>
      <c r="G134" s="12" t="s">
        <v>59</v>
      </c>
      <c r="H134" s="12" t="s">
        <v>44</v>
      </c>
      <c r="I134" s="13">
        <v>56000000</v>
      </c>
      <c r="J134" s="13">
        <v>56000000</v>
      </c>
      <c r="K134" s="14">
        <v>44986.518182870372</v>
      </c>
      <c r="L134" s="15" t="s">
        <v>54</v>
      </c>
      <c r="O134">
        <v>0.5910996129819801</v>
      </c>
      <c r="P134">
        <f t="shared" si="4"/>
        <v>673</v>
      </c>
      <c r="Q134" s="153">
        <v>673</v>
      </c>
      <c r="R134">
        <f t="shared" si="5"/>
        <v>1088003888</v>
      </c>
    </row>
    <row r="135" spans="1:18" ht="11.25" customHeight="1">
      <c r="A135">
        <v>134</v>
      </c>
      <c r="B135" s="11">
        <v>1370</v>
      </c>
      <c r="C135" s="12" t="s">
        <v>2602</v>
      </c>
      <c r="D135" s="12">
        <v>75039790</v>
      </c>
      <c r="E135" s="12" t="s">
        <v>2603</v>
      </c>
      <c r="F135" s="12" t="s">
        <v>2341</v>
      </c>
      <c r="G135" s="12" t="s">
        <v>59</v>
      </c>
      <c r="H135" s="12" t="s">
        <v>44</v>
      </c>
      <c r="I135" s="13">
        <v>94000000</v>
      </c>
      <c r="J135" s="13">
        <v>94000000</v>
      </c>
      <c r="K135" s="14">
        <v>44986.519930555558</v>
      </c>
      <c r="L135" s="15" t="s">
        <v>45</v>
      </c>
      <c r="O135">
        <v>0.53033283462549596</v>
      </c>
      <c r="P135">
        <f t="shared" si="4"/>
        <v>749</v>
      </c>
      <c r="Q135" s="153">
        <v>749</v>
      </c>
      <c r="R135">
        <f t="shared" si="5"/>
        <v>52883160</v>
      </c>
    </row>
    <row r="136" spans="1:18" ht="11.25" customHeight="1">
      <c r="A136">
        <v>135</v>
      </c>
      <c r="B136" s="11">
        <v>1371</v>
      </c>
      <c r="C136" s="12" t="s">
        <v>2604</v>
      </c>
      <c r="D136" s="12">
        <v>92548663</v>
      </c>
      <c r="E136" s="12" t="s">
        <v>2605</v>
      </c>
      <c r="F136" s="12" t="s">
        <v>2341</v>
      </c>
      <c r="G136" s="12" t="s">
        <v>38</v>
      </c>
      <c r="H136" s="12" t="s">
        <v>39</v>
      </c>
      <c r="I136" s="13">
        <v>140000000</v>
      </c>
      <c r="J136" s="13">
        <v>140000000</v>
      </c>
      <c r="K136" s="14">
        <v>44986.5234375</v>
      </c>
      <c r="L136" s="15" t="s">
        <v>54</v>
      </c>
      <c r="O136">
        <v>0.29174110718383317</v>
      </c>
      <c r="P136">
        <f t="shared" si="4"/>
        <v>1159</v>
      </c>
      <c r="Q136" s="153">
        <v>1159</v>
      </c>
      <c r="R136">
        <f t="shared" si="5"/>
        <v>79714595</v>
      </c>
    </row>
    <row r="137" spans="1:18" ht="11.25" customHeight="1">
      <c r="A137">
        <v>136</v>
      </c>
      <c r="B137" s="11">
        <v>1372</v>
      </c>
      <c r="C137" s="12" t="s">
        <v>2606</v>
      </c>
      <c r="D137" s="12">
        <v>51962391</v>
      </c>
      <c r="E137" s="12" t="s">
        <v>2607</v>
      </c>
      <c r="F137" s="12" t="s">
        <v>2341</v>
      </c>
      <c r="G137" s="12" t="s">
        <v>52</v>
      </c>
      <c r="H137" s="12" t="s">
        <v>44</v>
      </c>
      <c r="I137" s="13">
        <v>59000000</v>
      </c>
      <c r="J137" s="13">
        <v>59000000</v>
      </c>
      <c r="K137" s="14">
        <v>44986.524768518517</v>
      </c>
      <c r="L137" s="15" t="s">
        <v>84</v>
      </c>
      <c r="O137">
        <v>0.92764156523773988</v>
      </c>
      <c r="P137">
        <f t="shared" si="4"/>
        <v>127</v>
      </c>
      <c r="Q137" s="153">
        <v>127</v>
      </c>
      <c r="R137">
        <f t="shared" si="5"/>
        <v>23965415</v>
      </c>
    </row>
    <row r="138" spans="1:18" ht="11.25" customHeight="1">
      <c r="A138">
        <v>137</v>
      </c>
      <c r="B138" s="11">
        <v>1373</v>
      </c>
      <c r="C138" s="12" t="s">
        <v>2608</v>
      </c>
      <c r="D138" s="12">
        <v>80048434</v>
      </c>
      <c r="E138" s="12" t="s">
        <v>2609</v>
      </c>
      <c r="F138" s="12" t="s">
        <v>2341</v>
      </c>
      <c r="G138" s="12" t="s">
        <v>38</v>
      </c>
      <c r="H138" s="12" t="s">
        <v>44</v>
      </c>
      <c r="I138" s="13">
        <v>88000000</v>
      </c>
      <c r="J138" s="13">
        <v>88000000</v>
      </c>
      <c r="K138" s="14">
        <v>44986.532002314816</v>
      </c>
      <c r="L138" s="15" t="s">
        <v>45</v>
      </c>
      <c r="O138">
        <v>0.1593393049855174</v>
      </c>
      <c r="P138">
        <f t="shared" si="4"/>
        <v>1386</v>
      </c>
      <c r="Q138" s="153">
        <v>1386</v>
      </c>
      <c r="R138">
        <f t="shared" si="5"/>
        <v>80828993</v>
      </c>
    </row>
    <row r="139" spans="1:18" ht="11.25" customHeight="1">
      <c r="A139">
        <v>138</v>
      </c>
      <c r="B139" s="11">
        <v>1374</v>
      </c>
      <c r="C139" s="12" t="s">
        <v>2610</v>
      </c>
      <c r="D139" s="12">
        <v>79830825</v>
      </c>
      <c r="E139" s="12" t="s">
        <v>2611</v>
      </c>
      <c r="F139" s="12" t="s">
        <v>2341</v>
      </c>
      <c r="G139" s="12" t="s">
        <v>38</v>
      </c>
      <c r="H139" s="12" t="s">
        <v>53</v>
      </c>
      <c r="I139" s="13">
        <v>5000000</v>
      </c>
      <c r="J139" s="13">
        <v>5000000</v>
      </c>
      <c r="K139" s="14">
        <v>44986.537210648145</v>
      </c>
      <c r="L139" s="15" t="s">
        <v>45</v>
      </c>
      <c r="O139">
        <v>0.42049562989503275</v>
      </c>
      <c r="P139">
        <f t="shared" si="4"/>
        <v>938</v>
      </c>
      <c r="Q139" s="153">
        <v>938</v>
      </c>
      <c r="R139">
        <f t="shared" si="5"/>
        <v>80895086</v>
      </c>
    </row>
    <row r="140" spans="1:18" ht="11.25" customHeight="1">
      <c r="A140">
        <v>139</v>
      </c>
      <c r="B140" s="11">
        <v>1375</v>
      </c>
      <c r="C140" s="12" t="s">
        <v>2612</v>
      </c>
      <c r="D140" s="12">
        <v>19332190</v>
      </c>
      <c r="E140" s="12" t="s">
        <v>2613</v>
      </c>
      <c r="F140" s="12" t="s">
        <v>2341</v>
      </c>
      <c r="G140" s="12" t="s">
        <v>59</v>
      </c>
      <c r="H140" s="12" t="s">
        <v>44</v>
      </c>
      <c r="I140" s="13">
        <v>11000000</v>
      </c>
      <c r="J140" s="13">
        <v>11000000</v>
      </c>
      <c r="K140" s="14">
        <v>44986.538657407407</v>
      </c>
      <c r="L140" s="15" t="s">
        <v>45</v>
      </c>
      <c r="O140">
        <v>0.96902687563644296</v>
      </c>
      <c r="P140">
        <f t="shared" si="4"/>
        <v>42</v>
      </c>
      <c r="Q140" s="153">
        <v>42</v>
      </c>
      <c r="R140">
        <f t="shared" si="5"/>
        <v>41212898</v>
      </c>
    </row>
    <row r="141" spans="1:18" ht="11.25" customHeight="1">
      <c r="A141">
        <v>140</v>
      </c>
      <c r="B141" s="11">
        <v>1376</v>
      </c>
      <c r="C141" s="12" t="s">
        <v>2614</v>
      </c>
      <c r="D141" s="12">
        <v>1116543021</v>
      </c>
      <c r="E141" s="12" t="s">
        <v>1861</v>
      </c>
      <c r="F141" s="12" t="s">
        <v>2341</v>
      </c>
      <c r="G141" s="12" t="s">
        <v>38</v>
      </c>
      <c r="H141" s="12" t="s">
        <v>53</v>
      </c>
      <c r="I141" s="13">
        <v>4500000</v>
      </c>
      <c r="J141" s="13">
        <v>4500000</v>
      </c>
      <c r="K141" s="14">
        <v>44986.543194444443</v>
      </c>
      <c r="L141" s="15" t="s">
        <v>54</v>
      </c>
      <c r="O141">
        <v>0.64337257857661245</v>
      </c>
      <c r="P141">
        <f t="shared" si="4"/>
        <v>571</v>
      </c>
      <c r="Q141" s="153">
        <v>571</v>
      </c>
      <c r="R141">
        <f t="shared" si="5"/>
        <v>1098641460</v>
      </c>
    </row>
    <row r="142" spans="1:18" ht="11.25" customHeight="1">
      <c r="A142">
        <v>141</v>
      </c>
      <c r="B142" s="11">
        <v>1377</v>
      </c>
      <c r="C142" s="12" t="s">
        <v>2615</v>
      </c>
      <c r="D142" s="12">
        <v>40433752</v>
      </c>
      <c r="E142" s="12" t="s">
        <v>2616</v>
      </c>
      <c r="F142" s="12" t="s">
        <v>2341</v>
      </c>
      <c r="G142" s="12" t="s">
        <v>59</v>
      </c>
      <c r="H142" s="12" t="s">
        <v>49</v>
      </c>
      <c r="I142" s="13">
        <v>150000000</v>
      </c>
      <c r="J142" s="13">
        <v>150000000</v>
      </c>
      <c r="K142" s="14">
        <v>44986.551759259259</v>
      </c>
      <c r="L142" s="15" t="s">
        <v>54</v>
      </c>
      <c r="O142">
        <v>0.95468258809580675</v>
      </c>
      <c r="P142">
        <f t="shared" si="4"/>
        <v>76</v>
      </c>
      <c r="Q142" s="153">
        <v>76</v>
      </c>
      <c r="R142">
        <f t="shared" si="5"/>
        <v>83219319</v>
      </c>
    </row>
    <row r="143" spans="1:18" ht="11.25" customHeight="1">
      <c r="A143">
        <v>142</v>
      </c>
      <c r="B143" s="11">
        <v>1378</v>
      </c>
      <c r="C143" s="12" t="s">
        <v>2617</v>
      </c>
      <c r="D143" s="12">
        <v>1018453134</v>
      </c>
      <c r="E143" s="12" t="s">
        <v>2618</v>
      </c>
      <c r="F143" s="12" t="s">
        <v>2341</v>
      </c>
      <c r="G143" s="12" t="s">
        <v>73</v>
      </c>
      <c r="H143" s="12" t="s">
        <v>53</v>
      </c>
      <c r="I143" s="13">
        <v>4000000</v>
      </c>
      <c r="J143" s="13">
        <v>4000000</v>
      </c>
      <c r="K143" s="14">
        <v>44986.551921296297</v>
      </c>
      <c r="L143" s="15" t="s">
        <v>54</v>
      </c>
      <c r="O143">
        <v>0.86199855128568281</v>
      </c>
      <c r="P143">
        <f t="shared" si="4"/>
        <v>235</v>
      </c>
      <c r="Q143" s="153">
        <v>235</v>
      </c>
      <c r="R143">
        <f t="shared" si="5"/>
        <v>18596734</v>
      </c>
    </row>
    <row r="144" spans="1:18" ht="11.25" customHeight="1">
      <c r="A144">
        <v>143</v>
      </c>
      <c r="B144" s="11">
        <v>1379</v>
      </c>
      <c r="C144" s="12" t="s">
        <v>2619</v>
      </c>
      <c r="D144" s="12">
        <v>3174390</v>
      </c>
      <c r="E144" s="12" t="s">
        <v>2620</v>
      </c>
      <c r="F144" s="12" t="s">
        <v>2341</v>
      </c>
      <c r="G144" s="12" t="s">
        <v>52</v>
      </c>
      <c r="H144" s="12" t="s">
        <v>44</v>
      </c>
      <c r="I144" s="13">
        <v>94000000</v>
      </c>
      <c r="J144" s="13">
        <v>94000000</v>
      </c>
      <c r="K144" s="14">
        <v>44986.555833333332</v>
      </c>
      <c r="L144" s="15" t="s">
        <v>54</v>
      </c>
      <c r="O144">
        <v>0.4440924246087592</v>
      </c>
      <c r="P144">
        <f t="shared" si="4"/>
        <v>899</v>
      </c>
      <c r="Q144" s="153">
        <v>899</v>
      </c>
      <c r="R144">
        <f t="shared" si="5"/>
        <v>5306171</v>
      </c>
    </row>
    <row r="145" spans="1:18" ht="11.25" customHeight="1">
      <c r="A145">
        <v>144</v>
      </c>
      <c r="B145" s="11">
        <v>1380</v>
      </c>
      <c r="C145" s="12" t="s">
        <v>2621</v>
      </c>
      <c r="D145" s="12">
        <v>74082282</v>
      </c>
      <c r="E145" s="12" t="s">
        <v>2622</v>
      </c>
      <c r="F145" s="12" t="s">
        <v>2341</v>
      </c>
      <c r="G145" s="12" t="s">
        <v>59</v>
      </c>
      <c r="H145" s="12" t="s">
        <v>44</v>
      </c>
      <c r="I145" s="13">
        <v>60000000</v>
      </c>
      <c r="J145" s="13">
        <v>60000000</v>
      </c>
      <c r="K145" s="14">
        <v>44986.557210648149</v>
      </c>
      <c r="L145" s="15" t="s">
        <v>54</v>
      </c>
      <c r="O145">
        <v>0.28867565393200789</v>
      </c>
      <c r="P145">
        <f t="shared" si="4"/>
        <v>1162</v>
      </c>
      <c r="Q145" s="153">
        <v>1162</v>
      </c>
      <c r="R145">
        <f t="shared" si="5"/>
        <v>5694274</v>
      </c>
    </row>
    <row r="146" spans="1:18" ht="11.25" customHeight="1">
      <c r="A146">
        <v>145</v>
      </c>
      <c r="B146" s="11">
        <v>1381</v>
      </c>
      <c r="C146" s="12" t="s">
        <v>2623</v>
      </c>
      <c r="D146" s="12">
        <v>1070609249</v>
      </c>
      <c r="E146" s="12" t="s">
        <v>2624</v>
      </c>
      <c r="F146" s="12" t="s">
        <v>2341</v>
      </c>
      <c r="G146" s="12" t="s">
        <v>59</v>
      </c>
      <c r="H146" s="12" t="s">
        <v>53</v>
      </c>
      <c r="I146" s="13">
        <v>10000000</v>
      </c>
      <c r="J146" s="13">
        <v>10000000</v>
      </c>
      <c r="K146" s="14">
        <v>44986.557291666664</v>
      </c>
      <c r="L146" s="15" t="s">
        <v>54</v>
      </c>
      <c r="O146">
        <v>0.41081307901842978</v>
      </c>
      <c r="P146">
        <f t="shared" si="4"/>
        <v>953</v>
      </c>
      <c r="Q146" s="153">
        <v>953</v>
      </c>
      <c r="R146">
        <f t="shared" si="5"/>
        <v>1105686128</v>
      </c>
    </row>
    <row r="147" spans="1:18" ht="11.25" customHeight="1">
      <c r="A147">
        <v>146</v>
      </c>
      <c r="B147" s="11">
        <v>1382</v>
      </c>
      <c r="C147" s="12" t="s">
        <v>2625</v>
      </c>
      <c r="D147" s="12">
        <v>1105680191</v>
      </c>
      <c r="E147" s="12" t="s">
        <v>2626</v>
      </c>
      <c r="F147" s="12" t="s">
        <v>2341</v>
      </c>
      <c r="G147" s="12" t="s">
        <v>38</v>
      </c>
      <c r="H147" s="12" t="s">
        <v>44</v>
      </c>
      <c r="I147" s="13">
        <v>37000000</v>
      </c>
      <c r="J147" s="13">
        <v>37000000</v>
      </c>
      <c r="K147" s="14">
        <v>44986.557638888888</v>
      </c>
      <c r="L147" s="15" t="s">
        <v>54</v>
      </c>
      <c r="O147">
        <v>0.93805029531633677</v>
      </c>
      <c r="P147">
        <f t="shared" si="4"/>
        <v>106</v>
      </c>
      <c r="Q147" s="153">
        <v>106</v>
      </c>
      <c r="R147">
        <f t="shared" si="5"/>
        <v>79325582</v>
      </c>
    </row>
    <row r="148" spans="1:18" ht="11.25" customHeight="1">
      <c r="A148">
        <v>147</v>
      </c>
      <c r="B148" s="11">
        <v>1383</v>
      </c>
      <c r="C148" s="12" t="s">
        <v>2627</v>
      </c>
      <c r="D148" s="12">
        <v>14620281</v>
      </c>
      <c r="E148" s="12" t="s">
        <v>2628</v>
      </c>
      <c r="F148" s="12" t="s">
        <v>2341</v>
      </c>
      <c r="G148" s="12" t="s">
        <v>59</v>
      </c>
      <c r="H148" s="12" t="s">
        <v>44</v>
      </c>
      <c r="I148" s="13">
        <v>40000000</v>
      </c>
      <c r="J148" s="13">
        <v>40000000</v>
      </c>
      <c r="K148" s="14">
        <v>44986.557893518519</v>
      </c>
      <c r="L148" s="15" t="s">
        <v>54</v>
      </c>
      <c r="O148">
        <v>0.76395849849514907</v>
      </c>
      <c r="P148">
        <f t="shared" si="4"/>
        <v>398</v>
      </c>
      <c r="Q148" s="153">
        <v>398</v>
      </c>
      <c r="R148">
        <f t="shared" si="5"/>
        <v>1105687025</v>
      </c>
    </row>
    <row r="149" spans="1:18" ht="11.25" customHeight="1">
      <c r="A149">
        <v>148</v>
      </c>
      <c r="B149" s="11">
        <v>1384</v>
      </c>
      <c r="C149" s="12" t="s">
        <v>2629</v>
      </c>
      <c r="D149" s="12">
        <v>79923874</v>
      </c>
      <c r="E149" s="12" t="s">
        <v>2630</v>
      </c>
      <c r="F149" s="12" t="s">
        <v>2341</v>
      </c>
      <c r="G149" s="12" t="s">
        <v>59</v>
      </c>
      <c r="H149" s="12" t="s">
        <v>49</v>
      </c>
      <c r="I149" s="13">
        <v>150000000</v>
      </c>
      <c r="J149" s="13">
        <v>150000000</v>
      </c>
      <c r="K149" s="14">
        <v>44986.560011574074</v>
      </c>
      <c r="L149" s="15" t="s">
        <v>54</v>
      </c>
      <c r="O149">
        <v>0.95770766201924584</v>
      </c>
      <c r="P149">
        <f t="shared" si="4"/>
        <v>67</v>
      </c>
      <c r="Q149" s="153">
        <v>67</v>
      </c>
      <c r="R149">
        <f t="shared" si="5"/>
        <v>81740468</v>
      </c>
    </row>
    <row r="150" spans="1:18" ht="11.25" customHeight="1">
      <c r="A150">
        <v>149</v>
      </c>
      <c r="B150" s="11">
        <v>1385</v>
      </c>
      <c r="C150" s="12" t="s">
        <v>2631</v>
      </c>
      <c r="D150" s="12">
        <v>79367116</v>
      </c>
      <c r="E150" s="12" t="s">
        <v>2632</v>
      </c>
      <c r="F150" s="12" t="s">
        <v>2341</v>
      </c>
      <c r="G150" s="12" t="s">
        <v>130</v>
      </c>
      <c r="H150" s="12" t="s">
        <v>44</v>
      </c>
      <c r="I150" s="13">
        <v>56000000</v>
      </c>
      <c r="J150" s="13">
        <v>56000000</v>
      </c>
      <c r="K150" s="14">
        <v>44986.570543981485</v>
      </c>
      <c r="L150" s="15" t="s">
        <v>45</v>
      </c>
      <c r="O150">
        <v>0.36883283171694536</v>
      </c>
      <c r="P150">
        <f t="shared" si="4"/>
        <v>1018</v>
      </c>
      <c r="Q150" s="153">
        <v>1018</v>
      </c>
      <c r="R150">
        <f t="shared" si="5"/>
        <v>1152701743</v>
      </c>
    </row>
    <row r="151" spans="1:18" ht="11.25" customHeight="1">
      <c r="A151">
        <v>150</v>
      </c>
      <c r="B151" s="11">
        <v>1386</v>
      </c>
      <c r="C151" s="12" t="s">
        <v>2633</v>
      </c>
      <c r="D151" s="12">
        <v>71312968</v>
      </c>
      <c r="E151" s="12" t="s">
        <v>2634</v>
      </c>
      <c r="F151" s="12" t="s">
        <v>2341</v>
      </c>
      <c r="G151" s="12" t="s">
        <v>48</v>
      </c>
      <c r="H151" s="12" t="s">
        <v>53</v>
      </c>
      <c r="I151" s="13">
        <v>10000000</v>
      </c>
      <c r="J151" s="13">
        <v>10000000</v>
      </c>
      <c r="K151" s="14">
        <v>44986.572453703702</v>
      </c>
      <c r="L151" s="15" t="s">
        <v>54</v>
      </c>
      <c r="O151">
        <v>0.1830829385299888</v>
      </c>
      <c r="P151">
        <f t="shared" si="4"/>
        <v>1361</v>
      </c>
      <c r="Q151" s="153">
        <v>1361</v>
      </c>
      <c r="R151">
        <f t="shared" si="5"/>
        <v>93135900</v>
      </c>
    </row>
    <row r="152" spans="1:18" ht="11.25" customHeight="1">
      <c r="A152">
        <v>151</v>
      </c>
      <c r="B152" s="11">
        <v>1387</v>
      </c>
      <c r="C152" s="12" t="s">
        <v>2635</v>
      </c>
      <c r="D152" s="12">
        <v>52542532</v>
      </c>
      <c r="E152" s="12" t="s">
        <v>2636</v>
      </c>
      <c r="F152" s="12" t="s">
        <v>2341</v>
      </c>
      <c r="G152" s="12" t="s">
        <v>59</v>
      </c>
      <c r="H152" s="12" t="s">
        <v>49</v>
      </c>
      <c r="I152" s="13">
        <v>150000000</v>
      </c>
      <c r="J152" s="13">
        <v>150000000</v>
      </c>
      <c r="K152" s="14">
        <v>44986.572627314818</v>
      </c>
      <c r="L152" s="15" t="s">
        <v>54</v>
      </c>
      <c r="O152">
        <v>7.1410080103471718E-2</v>
      </c>
      <c r="P152">
        <f t="shared" si="4"/>
        <v>1507</v>
      </c>
      <c r="Q152" s="153">
        <v>1507</v>
      </c>
      <c r="R152">
        <f t="shared" si="5"/>
        <v>1053800968</v>
      </c>
    </row>
    <row r="153" spans="1:18" ht="11.25" customHeight="1">
      <c r="A153">
        <v>152</v>
      </c>
      <c r="B153" s="11">
        <v>1388</v>
      </c>
      <c r="C153" s="12" t="s">
        <v>2637</v>
      </c>
      <c r="D153" s="12">
        <v>93089537</v>
      </c>
      <c r="E153" s="12" t="s">
        <v>2638</v>
      </c>
      <c r="F153" s="12" t="s">
        <v>2341</v>
      </c>
      <c r="G153" s="12" t="s">
        <v>38</v>
      </c>
      <c r="H153" s="12" t="s">
        <v>53</v>
      </c>
      <c r="I153" s="13">
        <v>10000000</v>
      </c>
      <c r="J153" s="13">
        <v>10000000</v>
      </c>
      <c r="K153" s="14">
        <v>44986.574675925927</v>
      </c>
      <c r="L153" s="15" t="s">
        <v>54</v>
      </c>
      <c r="O153">
        <v>0.63477931163989998</v>
      </c>
      <c r="P153">
        <f t="shared" si="4"/>
        <v>586</v>
      </c>
      <c r="Q153" s="153">
        <v>586</v>
      </c>
      <c r="R153">
        <f t="shared" si="5"/>
        <v>1033688944</v>
      </c>
    </row>
    <row r="154" spans="1:18" ht="11.25" customHeight="1">
      <c r="A154">
        <v>153</v>
      </c>
      <c r="B154" s="11">
        <v>1389</v>
      </c>
      <c r="C154" s="12" t="s">
        <v>2639</v>
      </c>
      <c r="D154" s="12">
        <v>357671</v>
      </c>
      <c r="E154" s="12" t="s">
        <v>2640</v>
      </c>
      <c r="F154" s="12" t="s">
        <v>2341</v>
      </c>
      <c r="G154" s="12" t="s">
        <v>59</v>
      </c>
      <c r="H154" s="12" t="s">
        <v>44</v>
      </c>
      <c r="I154" s="13">
        <v>15000000</v>
      </c>
      <c r="J154" s="13">
        <v>15000000</v>
      </c>
      <c r="K154" s="14">
        <v>44986.578090277777</v>
      </c>
      <c r="L154" s="15" t="s">
        <v>45</v>
      </c>
      <c r="O154">
        <v>0.64667896732229435</v>
      </c>
      <c r="P154">
        <f t="shared" si="4"/>
        <v>564</v>
      </c>
      <c r="Q154" s="153">
        <v>564</v>
      </c>
      <c r="R154">
        <f t="shared" si="5"/>
        <v>79380091</v>
      </c>
    </row>
    <row r="155" spans="1:18" ht="11.25" customHeight="1">
      <c r="A155">
        <v>154</v>
      </c>
      <c r="B155" s="11">
        <v>1390</v>
      </c>
      <c r="C155" s="12" t="s">
        <v>2641</v>
      </c>
      <c r="D155" s="12">
        <v>80125299</v>
      </c>
      <c r="E155" s="12" t="s">
        <v>2642</v>
      </c>
      <c r="F155" s="12" t="s">
        <v>2341</v>
      </c>
      <c r="G155" s="12" t="s">
        <v>38</v>
      </c>
      <c r="H155" s="12" t="s">
        <v>106</v>
      </c>
      <c r="I155" s="13">
        <v>10000000</v>
      </c>
      <c r="J155" s="13">
        <v>10000000</v>
      </c>
      <c r="K155" s="14">
        <v>44986.57849537037</v>
      </c>
      <c r="L155" s="15" t="s">
        <v>54</v>
      </c>
      <c r="O155">
        <v>0.69621681447530659</v>
      </c>
      <c r="P155">
        <f t="shared" si="4"/>
        <v>498</v>
      </c>
      <c r="Q155" s="153">
        <v>498</v>
      </c>
      <c r="R155">
        <f t="shared" si="5"/>
        <v>413457</v>
      </c>
    </row>
    <row r="156" spans="1:18" ht="11.25" customHeight="1">
      <c r="A156">
        <v>155</v>
      </c>
      <c r="B156" s="11">
        <v>1391</v>
      </c>
      <c r="C156" s="12" t="s">
        <v>2643</v>
      </c>
      <c r="D156" s="12">
        <v>1122647465</v>
      </c>
      <c r="E156" s="12" t="s">
        <v>2644</v>
      </c>
      <c r="F156" s="12" t="s">
        <v>2341</v>
      </c>
      <c r="G156" s="12" t="s">
        <v>59</v>
      </c>
      <c r="H156" s="12" t="s">
        <v>53</v>
      </c>
      <c r="I156" s="13">
        <v>10000000</v>
      </c>
      <c r="J156" s="13">
        <v>10000000</v>
      </c>
      <c r="K156" s="14">
        <v>44986.581793981481</v>
      </c>
      <c r="L156" s="15" t="s">
        <v>54</v>
      </c>
      <c r="O156">
        <v>0.48146211046875875</v>
      </c>
      <c r="P156">
        <f t="shared" si="4"/>
        <v>834</v>
      </c>
      <c r="Q156" s="153">
        <v>834</v>
      </c>
      <c r="R156">
        <f t="shared" si="5"/>
        <v>1016018852</v>
      </c>
    </row>
    <row r="157" spans="1:18" ht="11.25" customHeight="1">
      <c r="A157">
        <v>156</v>
      </c>
      <c r="B157" s="11">
        <v>1392</v>
      </c>
      <c r="C157" s="12" t="s">
        <v>2645</v>
      </c>
      <c r="D157" s="12">
        <v>79796715</v>
      </c>
      <c r="E157" s="12" t="s">
        <v>2646</v>
      </c>
      <c r="F157" s="12" t="s">
        <v>2341</v>
      </c>
      <c r="G157" s="12" t="s">
        <v>48</v>
      </c>
      <c r="H157" s="12" t="s">
        <v>49</v>
      </c>
      <c r="I157" s="13">
        <v>105000000</v>
      </c>
      <c r="J157" s="13">
        <v>105000000</v>
      </c>
      <c r="K157" s="14">
        <v>44986.583668981482</v>
      </c>
      <c r="L157" s="15" t="s">
        <v>54</v>
      </c>
      <c r="O157">
        <v>0.89515157404909496</v>
      </c>
      <c r="P157">
        <f t="shared" si="4"/>
        <v>178</v>
      </c>
      <c r="Q157" s="153">
        <v>178</v>
      </c>
      <c r="R157">
        <f t="shared" si="5"/>
        <v>80732863</v>
      </c>
    </row>
    <row r="158" spans="1:18" ht="11.25" customHeight="1">
      <c r="A158">
        <v>157</v>
      </c>
      <c r="B158" s="11">
        <v>1393</v>
      </c>
      <c r="C158" s="12" t="s">
        <v>2647</v>
      </c>
      <c r="D158" s="12">
        <v>79537634</v>
      </c>
      <c r="E158" s="12" t="s">
        <v>2648</v>
      </c>
      <c r="F158" s="12" t="s">
        <v>2341</v>
      </c>
      <c r="G158" s="12" t="s">
        <v>59</v>
      </c>
      <c r="H158" s="12" t="s">
        <v>44</v>
      </c>
      <c r="I158" s="13">
        <v>58000000</v>
      </c>
      <c r="J158" s="13">
        <v>58000000</v>
      </c>
      <c r="K158" s="14">
        <v>44986.588553240741</v>
      </c>
      <c r="L158" s="15" t="s">
        <v>45</v>
      </c>
      <c r="O158">
        <v>0.30915283576455022</v>
      </c>
      <c r="P158">
        <f t="shared" si="4"/>
        <v>1118</v>
      </c>
      <c r="Q158" s="153">
        <v>1118</v>
      </c>
      <c r="R158">
        <f t="shared" si="5"/>
        <v>80795073</v>
      </c>
    </row>
    <row r="159" spans="1:18" ht="11.25" customHeight="1">
      <c r="A159">
        <v>158</v>
      </c>
      <c r="B159" s="11">
        <v>1394</v>
      </c>
      <c r="C159" s="12" t="s">
        <v>2649</v>
      </c>
      <c r="D159" s="12">
        <v>1121855679</v>
      </c>
      <c r="E159" s="12" t="s">
        <v>2650</v>
      </c>
      <c r="F159" s="12" t="s">
        <v>2341</v>
      </c>
      <c r="G159" s="12" t="s">
        <v>52</v>
      </c>
      <c r="H159" s="12" t="s">
        <v>44</v>
      </c>
      <c r="I159" s="13">
        <v>44000000</v>
      </c>
      <c r="J159" s="13">
        <v>44000000</v>
      </c>
      <c r="K159" s="14">
        <v>44986.590821759259</v>
      </c>
      <c r="L159" s="15" t="s">
        <v>54</v>
      </c>
      <c r="O159">
        <v>0.95619454263848269</v>
      </c>
      <c r="P159">
        <f t="shared" si="4"/>
        <v>73</v>
      </c>
      <c r="Q159" s="153">
        <v>73</v>
      </c>
      <c r="R159">
        <f t="shared" si="5"/>
        <v>13813897</v>
      </c>
    </row>
    <row r="160" spans="1:18" ht="11.25" customHeight="1">
      <c r="A160">
        <v>159</v>
      </c>
      <c r="B160" s="11">
        <v>1395</v>
      </c>
      <c r="C160" s="12" t="s">
        <v>2651</v>
      </c>
      <c r="D160" s="12">
        <v>80048385</v>
      </c>
      <c r="E160" s="12" t="s">
        <v>2652</v>
      </c>
      <c r="F160" s="12" t="s">
        <v>2341</v>
      </c>
      <c r="G160" s="12" t="s">
        <v>48</v>
      </c>
      <c r="H160" s="12" t="s">
        <v>53</v>
      </c>
      <c r="I160" s="13">
        <v>10000000</v>
      </c>
      <c r="J160" s="13">
        <v>10000000</v>
      </c>
      <c r="K160" s="14">
        <v>44986.592800925922</v>
      </c>
      <c r="L160" s="15" t="s">
        <v>54</v>
      </c>
      <c r="O160">
        <v>0.81979758828250116</v>
      </c>
      <c r="P160">
        <f t="shared" si="4"/>
        <v>305</v>
      </c>
      <c r="Q160" s="153">
        <v>305</v>
      </c>
      <c r="R160">
        <f t="shared" si="5"/>
        <v>79908915</v>
      </c>
    </row>
    <row r="161" spans="1:18" ht="11.25" customHeight="1">
      <c r="A161">
        <v>160</v>
      </c>
      <c r="B161" s="11">
        <v>1396</v>
      </c>
      <c r="C161" s="12" t="s">
        <v>2653</v>
      </c>
      <c r="D161" s="12">
        <v>1023875185</v>
      </c>
      <c r="E161" s="12" t="s">
        <v>2654</v>
      </c>
      <c r="F161" s="12" t="s">
        <v>2341</v>
      </c>
      <c r="G161" s="12" t="s">
        <v>59</v>
      </c>
      <c r="H161" s="12" t="s">
        <v>44</v>
      </c>
      <c r="I161" s="13">
        <v>36000000</v>
      </c>
      <c r="J161" s="13">
        <v>36000000</v>
      </c>
      <c r="K161" s="14">
        <v>44986.594050925924</v>
      </c>
      <c r="L161" s="15" t="s">
        <v>54</v>
      </c>
      <c r="O161">
        <v>0.22253256516979636</v>
      </c>
      <c r="P161">
        <f t="shared" si="4"/>
        <v>1287</v>
      </c>
      <c r="Q161" s="153">
        <v>1287</v>
      </c>
      <c r="R161">
        <f t="shared" si="5"/>
        <v>1010180650</v>
      </c>
    </row>
    <row r="162" spans="1:18" ht="11.25" customHeight="1">
      <c r="A162">
        <v>161</v>
      </c>
      <c r="B162" s="11">
        <v>1397</v>
      </c>
      <c r="C162" s="12" t="s">
        <v>2655</v>
      </c>
      <c r="D162" s="12">
        <v>93410159</v>
      </c>
      <c r="E162" s="12" t="s">
        <v>2656</v>
      </c>
      <c r="F162" s="12" t="s">
        <v>2341</v>
      </c>
      <c r="G162" s="12" t="s">
        <v>38</v>
      </c>
      <c r="H162" s="12" t="s">
        <v>44</v>
      </c>
      <c r="I162" s="13">
        <v>30000000</v>
      </c>
      <c r="J162" s="13">
        <v>30000000</v>
      </c>
      <c r="K162" s="14">
        <v>44986.595636574071</v>
      </c>
      <c r="L162" s="15" t="s">
        <v>54</v>
      </c>
      <c r="O162">
        <v>0.23096349052951515</v>
      </c>
      <c r="P162">
        <f t="shared" si="4"/>
        <v>1276</v>
      </c>
      <c r="Q162" s="153">
        <v>1276</v>
      </c>
      <c r="R162">
        <f t="shared" si="5"/>
        <v>79919566</v>
      </c>
    </row>
    <row r="163" spans="1:18" ht="11.25" customHeight="1">
      <c r="A163">
        <v>162</v>
      </c>
      <c r="B163" s="11">
        <v>1398</v>
      </c>
      <c r="C163" s="12" t="s">
        <v>2657</v>
      </c>
      <c r="D163" s="12">
        <v>80257848</v>
      </c>
      <c r="E163" s="12" t="s">
        <v>2658</v>
      </c>
      <c r="F163" s="12" t="s">
        <v>2341</v>
      </c>
      <c r="G163" s="12" t="s">
        <v>38</v>
      </c>
      <c r="H163" s="12" t="s">
        <v>44</v>
      </c>
      <c r="I163" s="13">
        <v>50000000</v>
      </c>
      <c r="J163" s="13">
        <v>50000000</v>
      </c>
      <c r="K163" s="14">
        <v>44986.595706018517</v>
      </c>
      <c r="L163" s="15" t="s">
        <v>54</v>
      </c>
      <c r="O163">
        <v>0.45646357400799686</v>
      </c>
      <c r="P163">
        <f t="shared" si="4"/>
        <v>879</v>
      </c>
      <c r="Q163" s="153">
        <v>879</v>
      </c>
      <c r="R163">
        <f t="shared" si="5"/>
        <v>1049619982</v>
      </c>
    </row>
    <row r="164" spans="1:18" ht="11.25" customHeight="1">
      <c r="A164">
        <v>163</v>
      </c>
      <c r="B164" s="11">
        <v>1399</v>
      </c>
      <c r="C164" s="12" t="s">
        <v>2659</v>
      </c>
      <c r="D164" s="12">
        <v>40008542</v>
      </c>
      <c r="E164" s="12" t="s">
        <v>2660</v>
      </c>
      <c r="F164" s="12" t="s">
        <v>2341</v>
      </c>
      <c r="G164" s="12" t="s">
        <v>38</v>
      </c>
      <c r="H164" s="12" t="s">
        <v>44</v>
      </c>
      <c r="I164" s="13">
        <v>60000000</v>
      </c>
      <c r="J164" s="13">
        <v>60000000</v>
      </c>
      <c r="K164" s="14">
        <v>44986.596458333333</v>
      </c>
      <c r="L164" s="15" t="s">
        <v>84</v>
      </c>
      <c r="O164">
        <v>0.96302954896929593</v>
      </c>
      <c r="P164">
        <f t="shared" si="4"/>
        <v>53</v>
      </c>
      <c r="Q164" s="153">
        <v>53</v>
      </c>
      <c r="R164">
        <f t="shared" si="5"/>
        <v>1014244468</v>
      </c>
    </row>
    <row r="165" spans="1:18" ht="11.25" customHeight="1">
      <c r="A165">
        <v>164</v>
      </c>
      <c r="B165" s="11">
        <v>1400</v>
      </c>
      <c r="C165" s="12" t="s">
        <v>2661</v>
      </c>
      <c r="D165" s="12">
        <v>1090408878</v>
      </c>
      <c r="E165" s="12" t="s">
        <v>2662</v>
      </c>
      <c r="F165" s="12" t="s">
        <v>2341</v>
      </c>
      <c r="G165" s="12" t="s">
        <v>59</v>
      </c>
      <c r="H165" s="12" t="s">
        <v>53</v>
      </c>
      <c r="I165" s="13">
        <v>10000000</v>
      </c>
      <c r="J165" s="13">
        <v>10000000</v>
      </c>
      <c r="K165" s="14">
        <v>44986.605115740742</v>
      </c>
      <c r="L165" s="15" t="s">
        <v>54</v>
      </c>
      <c r="O165">
        <v>0.30423863182443178</v>
      </c>
      <c r="P165">
        <f t="shared" si="4"/>
        <v>1132</v>
      </c>
      <c r="Q165" s="153">
        <v>1132</v>
      </c>
      <c r="R165">
        <f t="shared" si="5"/>
        <v>37946837</v>
      </c>
    </row>
    <row r="166" spans="1:18" ht="11.25" customHeight="1">
      <c r="A166">
        <v>165</v>
      </c>
      <c r="B166" s="11">
        <v>1401</v>
      </c>
      <c r="C166" s="12" t="s">
        <v>2663</v>
      </c>
      <c r="D166" s="12">
        <v>1030566003</v>
      </c>
      <c r="E166" s="12" t="s">
        <v>2664</v>
      </c>
      <c r="F166" s="12" t="s">
        <v>2341</v>
      </c>
      <c r="G166" s="12" t="s">
        <v>52</v>
      </c>
      <c r="H166" s="12" t="s">
        <v>44</v>
      </c>
      <c r="I166" s="13">
        <v>50000000</v>
      </c>
      <c r="J166" s="13">
        <v>50000000</v>
      </c>
      <c r="K166" s="14">
        <v>44986.60765046296</v>
      </c>
      <c r="L166" s="15" t="s">
        <v>54</v>
      </c>
      <c r="O166">
        <v>6.5670330815892353E-4</v>
      </c>
      <c r="P166">
        <f t="shared" si="4"/>
        <v>1620</v>
      </c>
      <c r="Q166" s="153">
        <v>1620</v>
      </c>
      <c r="R166">
        <f t="shared" si="5"/>
        <v>79417106</v>
      </c>
    </row>
    <row r="167" spans="1:18" ht="11.25" customHeight="1">
      <c r="A167">
        <v>166</v>
      </c>
      <c r="B167" s="11">
        <v>1402</v>
      </c>
      <c r="C167" s="12" t="s">
        <v>2665</v>
      </c>
      <c r="D167" s="12">
        <v>14567382</v>
      </c>
      <c r="E167" s="12" t="s">
        <v>2666</v>
      </c>
      <c r="F167" s="12" t="s">
        <v>2341</v>
      </c>
      <c r="G167" s="12" t="s">
        <v>38</v>
      </c>
      <c r="H167" s="12" t="s">
        <v>53</v>
      </c>
      <c r="I167" s="13">
        <v>9000000</v>
      </c>
      <c r="J167" s="13">
        <v>9000000</v>
      </c>
      <c r="K167" s="14">
        <v>44986.611134259256</v>
      </c>
      <c r="L167" s="15" t="s">
        <v>54</v>
      </c>
      <c r="O167">
        <v>0.57185502222457529</v>
      </c>
      <c r="P167">
        <f t="shared" si="4"/>
        <v>693</v>
      </c>
      <c r="Q167" s="153">
        <v>693</v>
      </c>
      <c r="R167">
        <f t="shared" si="5"/>
        <v>1110452386</v>
      </c>
    </row>
    <row r="168" spans="1:18" ht="11.25" customHeight="1">
      <c r="A168">
        <v>167</v>
      </c>
      <c r="B168" s="11">
        <v>1403</v>
      </c>
      <c r="C168" s="12" t="s">
        <v>2667</v>
      </c>
      <c r="D168" s="12">
        <v>51573006</v>
      </c>
      <c r="E168" s="12" t="s">
        <v>2668</v>
      </c>
      <c r="F168" s="12" t="s">
        <v>2341</v>
      </c>
      <c r="G168" s="12" t="s">
        <v>38</v>
      </c>
      <c r="H168" s="12" t="s">
        <v>44</v>
      </c>
      <c r="I168" s="13">
        <v>20000000</v>
      </c>
      <c r="J168" s="13">
        <v>20000000</v>
      </c>
      <c r="K168" s="14">
        <v>44986.61277777778</v>
      </c>
      <c r="L168" s="15" t="s">
        <v>45</v>
      </c>
      <c r="O168">
        <v>0.14074551536034463</v>
      </c>
      <c r="P168">
        <f t="shared" si="4"/>
        <v>1412</v>
      </c>
      <c r="Q168" s="153">
        <v>1412</v>
      </c>
      <c r="R168">
        <f t="shared" si="5"/>
        <v>1110452448</v>
      </c>
    </row>
    <row r="169" spans="1:18" ht="11.25" customHeight="1">
      <c r="A169">
        <v>168</v>
      </c>
      <c r="B169" s="11">
        <v>1404</v>
      </c>
      <c r="C169" s="12" t="s">
        <v>2669</v>
      </c>
      <c r="D169" s="12">
        <v>79186513</v>
      </c>
      <c r="E169" s="12" t="s">
        <v>2670</v>
      </c>
      <c r="F169" s="12" t="s">
        <v>2341</v>
      </c>
      <c r="G169" s="12" t="s">
        <v>38</v>
      </c>
      <c r="H169" s="12" t="s">
        <v>44</v>
      </c>
      <c r="I169" s="13">
        <v>60000000</v>
      </c>
      <c r="J169" s="13">
        <v>60000000</v>
      </c>
      <c r="K169" s="14">
        <v>44986.614363425928</v>
      </c>
      <c r="L169" s="15" t="s">
        <v>45</v>
      </c>
      <c r="O169">
        <v>0.46183579896211058</v>
      </c>
      <c r="P169">
        <f t="shared" si="4"/>
        <v>872</v>
      </c>
      <c r="Q169" s="153">
        <v>872</v>
      </c>
      <c r="R169">
        <f t="shared" si="5"/>
        <v>16629393</v>
      </c>
    </row>
    <row r="170" spans="1:18" ht="11.25" customHeight="1">
      <c r="A170">
        <v>169</v>
      </c>
      <c r="B170" s="11">
        <v>1405</v>
      </c>
      <c r="C170" s="12" t="s">
        <v>2671</v>
      </c>
      <c r="D170" s="12">
        <v>93125083</v>
      </c>
      <c r="E170" s="12" t="s">
        <v>2089</v>
      </c>
      <c r="F170" s="12" t="s">
        <v>2341</v>
      </c>
      <c r="G170" s="12" t="s">
        <v>62</v>
      </c>
      <c r="H170" s="12" t="s">
        <v>53</v>
      </c>
      <c r="I170" s="13">
        <v>10000000</v>
      </c>
      <c r="J170" s="13">
        <v>10000000</v>
      </c>
      <c r="K170" s="14">
        <v>44986.614641203705</v>
      </c>
      <c r="L170" s="15" t="s">
        <v>45</v>
      </c>
      <c r="O170">
        <v>0.48674051140046948</v>
      </c>
      <c r="P170">
        <f t="shared" si="4"/>
        <v>824</v>
      </c>
      <c r="Q170" s="153">
        <v>824</v>
      </c>
      <c r="R170">
        <f t="shared" si="5"/>
        <v>1036676514</v>
      </c>
    </row>
    <row r="171" spans="1:18" ht="11.25" customHeight="1">
      <c r="A171">
        <v>170</v>
      </c>
      <c r="B171" s="11">
        <v>1406</v>
      </c>
      <c r="C171" s="12" t="s">
        <v>2672</v>
      </c>
      <c r="D171" s="12">
        <v>93402240</v>
      </c>
      <c r="E171" s="12" t="s">
        <v>2673</v>
      </c>
      <c r="F171" s="12" t="s">
        <v>2341</v>
      </c>
      <c r="G171" s="12" t="s">
        <v>59</v>
      </c>
      <c r="H171" s="12" t="s">
        <v>44</v>
      </c>
      <c r="I171" s="13">
        <v>75000000</v>
      </c>
      <c r="J171" s="13">
        <v>75000000</v>
      </c>
      <c r="K171" s="14">
        <v>44986.615451388891</v>
      </c>
      <c r="L171" s="15" t="s">
        <v>45</v>
      </c>
      <c r="O171">
        <v>0.59856560257988489</v>
      </c>
      <c r="P171">
        <f t="shared" si="4"/>
        <v>659</v>
      </c>
      <c r="Q171" s="153">
        <v>659</v>
      </c>
      <c r="R171">
        <f t="shared" si="5"/>
        <v>1053819566</v>
      </c>
    </row>
    <row r="172" spans="1:18" ht="11.25" customHeight="1">
      <c r="A172">
        <v>171</v>
      </c>
      <c r="B172" s="11">
        <v>1407</v>
      </c>
      <c r="C172" s="12" t="s">
        <v>2674</v>
      </c>
      <c r="D172" s="12">
        <v>80063454</v>
      </c>
      <c r="E172" s="12" t="s">
        <v>2675</v>
      </c>
      <c r="F172" s="12" t="s">
        <v>2341</v>
      </c>
      <c r="G172" s="12" t="s">
        <v>38</v>
      </c>
      <c r="H172" s="12" t="s">
        <v>44</v>
      </c>
      <c r="I172" s="13">
        <v>90000000</v>
      </c>
      <c r="J172" s="13">
        <v>90000000</v>
      </c>
      <c r="K172" s="14">
        <v>44986.617858796293</v>
      </c>
      <c r="L172" s="15" t="s">
        <v>54</v>
      </c>
      <c r="O172">
        <v>0.70524126638144236</v>
      </c>
      <c r="P172">
        <f t="shared" si="4"/>
        <v>485</v>
      </c>
      <c r="Q172" s="153">
        <v>485</v>
      </c>
      <c r="R172">
        <f t="shared" si="5"/>
        <v>1115190919</v>
      </c>
    </row>
    <row r="173" spans="1:18" ht="11.25" customHeight="1">
      <c r="A173">
        <v>172</v>
      </c>
      <c r="B173" s="11">
        <v>1408</v>
      </c>
      <c r="C173" s="12" t="s">
        <v>2676</v>
      </c>
      <c r="D173" s="12">
        <v>52764959</v>
      </c>
      <c r="E173" s="12" t="s">
        <v>2677</v>
      </c>
      <c r="F173" s="12" t="s">
        <v>2341</v>
      </c>
      <c r="G173" s="12" t="s">
        <v>59</v>
      </c>
      <c r="H173" s="12" t="s">
        <v>44</v>
      </c>
      <c r="I173" s="13">
        <v>65000000</v>
      </c>
      <c r="J173" s="13">
        <v>65000000</v>
      </c>
      <c r="K173" s="14">
        <v>44986.618958333333</v>
      </c>
      <c r="L173" s="15" t="s">
        <v>45</v>
      </c>
      <c r="O173">
        <v>0.24669522842737901</v>
      </c>
      <c r="P173">
        <f t="shared" si="4"/>
        <v>1242</v>
      </c>
      <c r="Q173" s="153">
        <v>1242</v>
      </c>
      <c r="R173">
        <f t="shared" si="5"/>
        <v>17346375</v>
      </c>
    </row>
    <row r="174" spans="1:18" ht="11.25" customHeight="1">
      <c r="A174">
        <v>173</v>
      </c>
      <c r="B174" s="11">
        <v>1409</v>
      </c>
      <c r="C174" s="12" t="s">
        <v>2678</v>
      </c>
      <c r="D174" s="12">
        <v>1056798871</v>
      </c>
      <c r="E174" s="12" t="s">
        <v>2679</v>
      </c>
      <c r="F174" s="12" t="s">
        <v>2341</v>
      </c>
      <c r="G174" s="12" t="s">
        <v>62</v>
      </c>
      <c r="H174" s="12" t="s">
        <v>53</v>
      </c>
      <c r="I174" s="13">
        <v>2000000</v>
      </c>
      <c r="J174" s="13">
        <v>2000000</v>
      </c>
      <c r="K174" s="14">
        <v>44986.619421296295</v>
      </c>
      <c r="L174" s="15" t="s">
        <v>54</v>
      </c>
      <c r="O174">
        <v>0.41348435736486422</v>
      </c>
      <c r="P174">
        <f t="shared" si="4"/>
        <v>947</v>
      </c>
      <c r="Q174" s="153">
        <v>947</v>
      </c>
      <c r="R174">
        <f t="shared" si="5"/>
        <v>1093754869</v>
      </c>
    </row>
    <row r="175" spans="1:18" ht="11.25" customHeight="1">
      <c r="A175">
        <v>174</v>
      </c>
      <c r="B175" s="11">
        <v>1410</v>
      </c>
      <c r="C175" s="12" t="s">
        <v>2680</v>
      </c>
      <c r="D175" s="12">
        <v>8801028</v>
      </c>
      <c r="E175" s="12" t="s">
        <v>2681</v>
      </c>
      <c r="F175" s="12" t="s">
        <v>2341</v>
      </c>
      <c r="G175" s="12" t="s">
        <v>165</v>
      </c>
      <c r="H175" s="12" t="s">
        <v>44</v>
      </c>
      <c r="I175" s="13">
        <v>20000000</v>
      </c>
      <c r="J175" s="13">
        <v>20000000</v>
      </c>
      <c r="K175" s="14">
        <v>44986.624548611115</v>
      </c>
      <c r="L175" s="15" t="s">
        <v>54</v>
      </c>
      <c r="O175">
        <v>0.99939888297334634</v>
      </c>
      <c r="P175">
        <f t="shared" si="4"/>
        <v>2</v>
      </c>
      <c r="Q175" s="153">
        <v>2</v>
      </c>
      <c r="R175">
        <f t="shared" si="5"/>
        <v>75085860</v>
      </c>
    </row>
    <row r="176" spans="1:18" ht="11.25" customHeight="1">
      <c r="A176">
        <v>175</v>
      </c>
      <c r="B176" s="11">
        <v>1411</v>
      </c>
      <c r="C176" s="12" t="s">
        <v>2682</v>
      </c>
      <c r="D176" s="12">
        <v>7335491</v>
      </c>
      <c r="E176" s="12" t="s">
        <v>2683</v>
      </c>
      <c r="F176" s="12" t="s">
        <v>2341</v>
      </c>
      <c r="G176" s="12" t="s">
        <v>59</v>
      </c>
      <c r="H176" s="12" t="s">
        <v>44</v>
      </c>
      <c r="I176" s="13">
        <v>23000000</v>
      </c>
      <c r="J176" s="13">
        <v>23000000</v>
      </c>
      <c r="K176" s="14">
        <v>44986.6247337963</v>
      </c>
      <c r="L176" s="15" t="s">
        <v>54</v>
      </c>
      <c r="O176">
        <v>0.15735121675580566</v>
      </c>
      <c r="P176">
        <f t="shared" si="4"/>
        <v>1388</v>
      </c>
      <c r="Q176" s="153">
        <v>1388</v>
      </c>
      <c r="R176">
        <f t="shared" si="5"/>
        <v>1085313021</v>
      </c>
    </row>
    <row r="177" spans="1:18" ht="11.25" customHeight="1">
      <c r="A177">
        <v>176</v>
      </c>
      <c r="B177" s="11">
        <v>1412</v>
      </c>
      <c r="C177" s="12" t="s">
        <v>2684</v>
      </c>
      <c r="D177" s="12">
        <v>1097391790</v>
      </c>
      <c r="E177" s="12" t="s">
        <v>2685</v>
      </c>
      <c r="F177" s="12" t="s">
        <v>2341</v>
      </c>
      <c r="G177" s="12" t="s">
        <v>38</v>
      </c>
      <c r="H177" s="12" t="s">
        <v>44</v>
      </c>
      <c r="I177" s="13">
        <v>36000000</v>
      </c>
      <c r="J177" s="13">
        <v>36000000</v>
      </c>
      <c r="K177" s="14">
        <v>44986.626828703702</v>
      </c>
      <c r="L177" s="15" t="s">
        <v>54</v>
      </c>
      <c r="O177">
        <v>0.78850755359466174</v>
      </c>
      <c r="P177">
        <f t="shared" si="4"/>
        <v>358</v>
      </c>
      <c r="Q177" s="153">
        <v>358</v>
      </c>
      <c r="R177">
        <f t="shared" si="5"/>
        <v>86075814</v>
      </c>
    </row>
    <row r="178" spans="1:18" ht="11.25" customHeight="1">
      <c r="A178">
        <v>177</v>
      </c>
      <c r="B178" s="11">
        <v>1413</v>
      </c>
      <c r="C178" s="12" t="s">
        <v>2686</v>
      </c>
      <c r="D178" s="12">
        <v>79747659</v>
      </c>
      <c r="E178" s="12" t="s">
        <v>2687</v>
      </c>
      <c r="F178" s="12" t="s">
        <v>2341</v>
      </c>
      <c r="G178" s="12" t="s">
        <v>52</v>
      </c>
      <c r="H178" s="12" t="s">
        <v>44</v>
      </c>
      <c r="I178" s="13">
        <v>100000000</v>
      </c>
      <c r="J178" s="13">
        <v>100000000</v>
      </c>
      <c r="K178" s="14">
        <v>44986.627013888887</v>
      </c>
      <c r="L178" s="15" t="s">
        <v>45</v>
      </c>
      <c r="O178">
        <v>0.53236538451353321</v>
      </c>
      <c r="P178">
        <f t="shared" si="4"/>
        <v>746</v>
      </c>
      <c r="Q178" s="153">
        <v>746</v>
      </c>
      <c r="R178">
        <f t="shared" si="5"/>
        <v>80072894</v>
      </c>
    </row>
    <row r="179" spans="1:18" ht="11.25" customHeight="1">
      <c r="A179">
        <v>178</v>
      </c>
      <c r="B179" s="11">
        <v>1414</v>
      </c>
      <c r="C179" s="12" t="s">
        <v>2688</v>
      </c>
      <c r="D179" s="12">
        <v>80732863</v>
      </c>
      <c r="E179" s="12" t="s">
        <v>2689</v>
      </c>
      <c r="F179" s="12" t="s">
        <v>2341</v>
      </c>
      <c r="G179" s="12" t="s">
        <v>59</v>
      </c>
      <c r="H179" s="12" t="s">
        <v>53</v>
      </c>
      <c r="I179" s="13">
        <v>6000000</v>
      </c>
      <c r="J179" s="13">
        <v>6000000</v>
      </c>
      <c r="K179" s="14">
        <v>44986.631956018522</v>
      </c>
      <c r="L179" s="15" t="s">
        <v>54</v>
      </c>
      <c r="O179">
        <v>0.26379548308659739</v>
      </c>
      <c r="P179">
        <f t="shared" si="4"/>
        <v>1205</v>
      </c>
      <c r="Q179" s="153">
        <v>1205</v>
      </c>
      <c r="R179">
        <f t="shared" si="5"/>
        <v>3096973</v>
      </c>
    </row>
    <row r="180" spans="1:18" ht="11.25" customHeight="1">
      <c r="A180">
        <v>179</v>
      </c>
      <c r="B180" s="11">
        <v>1415</v>
      </c>
      <c r="C180" s="12" t="s">
        <v>2690</v>
      </c>
      <c r="D180" s="12">
        <v>51966970</v>
      </c>
      <c r="E180" s="12" t="s">
        <v>2691</v>
      </c>
      <c r="F180" s="12" t="s">
        <v>2341</v>
      </c>
      <c r="G180" s="12" t="s">
        <v>38</v>
      </c>
      <c r="H180" s="12" t="s">
        <v>127</v>
      </c>
      <c r="I180" s="13">
        <v>10000000</v>
      </c>
      <c r="J180" s="13">
        <v>10000000</v>
      </c>
      <c r="K180" s="14">
        <v>44986.632233796299</v>
      </c>
      <c r="L180" s="15" t="s">
        <v>40</v>
      </c>
      <c r="O180">
        <v>9.8507532479415238E-2</v>
      </c>
      <c r="P180">
        <f t="shared" si="4"/>
        <v>1470</v>
      </c>
      <c r="Q180" s="153">
        <v>1470</v>
      </c>
      <c r="R180">
        <f t="shared" si="5"/>
        <v>14254503</v>
      </c>
    </row>
    <row r="181" spans="1:18" ht="11.25" customHeight="1">
      <c r="A181">
        <v>180</v>
      </c>
      <c r="B181" s="11">
        <v>1416</v>
      </c>
      <c r="C181" s="12" t="s">
        <v>2692</v>
      </c>
      <c r="D181" s="12">
        <v>55173581</v>
      </c>
      <c r="E181" s="12" t="s">
        <v>2693</v>
      </c>
      <c r="F181" s="12" t="s">
        <v>2341</v>
      </c>
      <c r="G181" s="12" t="s">
        <v>62</v>
      </c>
      <c r="H181" s="12" t="s">
        <v>49</v>
      </c>
      <c r="I181" s="13">
        <v>60000000</v>
      </c>
      <c r="J181" s="13">
        <v>60000000</v>
      </c>
      <c r="K181" s="14">
        <v>44986.635636574072</v>
      </c>
      <c r="L181" s="15" t="s">
        <v>54</v>
      </c>
      <c r="O181">
        <v>0.80295699602501724</v>
      </c>
      <c r="P181">
        <f t="shared" si="4"/>
        <v>336</v>
      </c>
      <c r="Q181" s="153">
        <v>336</v>
      </c>
      <c r="R181">
        <f t="shared" si="5"/>
        <v>14323440</v>
      </c>
    </row>
    <row r="182" spans="1:18" ht="11.25" customHeight="1">
      <c r="A182">
        <v>181</v>
      </c>
      <c r="B182" s="11">
        <v>1417</v>
      </c>
      <c r="C182" s="12" t="s">
        <v>2694</v>
      </c>
      <c r="D182" s="12">
        <v>52272572</v>
      </c>
      <c r="E182" s="12" t="s">
        <v>2695</v>
      </c>
      <c r="F182" s="12" t="s">
        <v>2341</v>
      </c>
      <c r="G182" s="12" t="s">
        <v>38</v>
      </c>
      <c r="H182" s="12" t="s">
        <v>44</v>
      </c>
      <c r="I182" s="13">
        <v>60000000</v>
      </c>
      <c r="J182" s="13">
        <v>60000000</v>
      </c>
      <c r="K182" s="14">
        <v>44986.635810185187</v>
      </c>
      <c r="L182" s="15" t="s">
        <v>45</v>
      </c>
      <c r="O182">
        <v>0.25366120915484591</v>
      </c>
      <c r="P182">
        <f t="shared" si="4"/>
        <v>1223</v>
      </c>
      <c r="Q182" s="153">
        <v>1223</v>
      </c>
      <c r="R182">
        <f t="shared" si="5"/>
        <v>14797590</v>
      </c>
    </row>
    <row r="183" spans="1:18" ht="11.25" customHeight="1">
      <c r="A183">
        <v>182</v>
      </c>
      <c r="B183" s="11">
        <v>1418</v>
      </c>
      <c r="C183" s="12" t="s">
        <v>2696</v>
      </c>
      <c r="D183" s="12">
        <v>19709356</v>
      </c>
      <c r="E183" s="12" t="s">
        <v>2697</v>
      </c>
      <c r="F183" s="12" t="s">
        <v>2341</v>
      </c>
      <c r="G183" s="12" t="s">
        <v>59</v>
      </c>
      <c r="H183" s="12" t="s">
        <v>44</v>
      </c>
      <c r="I183" s="13">
        <v>86000000</v>
      </c>
      <c r="J183" s="13">
        <v>86000000</v>
      </c>
      <c r="K183" s="14">
        <v>44991.494768518518</v>
      </c>
      <c r="L183" s="15" t="s">
        <v>54</v>
      </c>
      <c r="O183">
        <v>0.42645510349676297</v>
      </c>
      <c r="P183">
        <f t="shared" si="4"/>
        <v>927</v>
      </c>
      <c r="Q183" s="153">
        <v>927</v>
      </c>
      <c r="R183">
        <f t="shared" si="5"/>
        <v>80778916</v>
      </c>
    </row>
    <row r="184" spans="1:18" ht="11.25" customHeight="1">
      <c r="A184">
        <v>183</v>
      </c>
      <c r="B184" s="11">
        <v>1419</v>
      </c>
      <c r="C184" s="12" t="s">
        <v>2698</v>
      </c>
      <c r="D184" s="12">
        <v>1100950577</v>
      </c>
      <c r="E184" s="12" t="s">
        <v>2699</v>
      </c>
      <c r="F184" s="12" t="s">
        <v>2341</v>
      </c>
      <c r="G184" s="12" t="s">
        <v>48</v>
      </c>
      <c r="H184" s="12" t="s">
        <v>44</v>
      </c>
      <c r="I184" s="13">
        <v>30000000</v>
      </c>
      <c r="J184" s="13">
        <v>30000000</v>
      </c>
      <c r="K184" s="14">
        <v>44986.637731481482</v>
      </c>
      <c r="L184" s="15" t="s">
        <v>54</v>
      </c>
      <c r="O184">
        <v>0.50328064844620879</v>
      </c>
      <c r="P184">
        <f t="shared" si="4"/>
        <v>787</v>
      </c>
      <c r="Q184" s="153">
        <v>787</v>
      </c>
      <c r="R184">
        <f t="shared" si="5"/>
        <v>1104704019</v>
      </c>
    </row>
    <row r="185" spans="1:18" ht="11.25" customHeight="1">
      <c r="A185">
        <v>184</v>
      </c>
      <c r="B185" s="11">
        <v>1420</v>
      </c>
      <c r="C185" s="12" t="s">
        <v>2700</v>
      </c>
      <c r="D185" s="12">
        <v>91112773</v>
      </c>
      <c r="E185" s="12" t="s">
        <v>2701</v>
      </c>
      <c r="F185" s="12" t="s">
        <v>2341</v>
      </c>
      <c r="G185" s="12" t="s">
        <v>59</v>
      </c>
      <c r="H185" s="12" t="s">
        <v>44</v>
      </c>
      <c r="I185" s="13">
        <v>40000000</v>
      </c>
      <c r="J185" s="13">
        <v>40000000</v>
      </c>
      <c r="K185" s="14">
        <v>44986.639189814814</v>
      </c>
      <c r="L185" s="15" t="s">
        <v>54</v>
      </c>
      <c r="O185">
        <v>0.72405258307467768</v>
      </c>
      <c r="P185">
        <f t="shared" si="4"/>
        <v>451</v>
      </c>
      <c r="Q185" s="153">
        <v>451</v>
      </c>
      <c r="R185">
        <f t="shared" si="5"/>
        <v>1109380079</v>
      </c>
    </row>
    <row r="186" spans="1:18" ht="11.25" customHeight="1">
      <c r="A186">
        <v>185</v>
      </c>
      <c r="B186" s="11">
        <v>1421</v>
      </c>
      <c r="C186" s="12" t="s">
        <v>2702</v>
      </c>
      <c r="D186" s="12">
        <v>1097396024</v>
      </c>
      <c r="E186" s="12" t="s">
        <v>2703</v>
      </c>
      <c r="F186" s="12" t="s">
        <v>2341</v>
      </c>
      <c r="G186" s="12" t="s">
        <v>48</v>
      </c>
      <c r="H186" s="12" t="s">
        <v>53</v>
      </c>
      <c r="I186" s="13">
        <v>10000000</v>
      </c>
      <c r="J186" s="13">
        <v>10000000</v>
      </c>
      <c r="K186" s="14">
        <v>44986.639861111114</v>
      </c>
      <c r="L186" s="15" t="s">
        <v>54</v>
      </c>
      <c r="O186">
        <v>0.1251679391851217</v>
      </c>
      <c r="P186">
        <f t="shared" si="4"/>
        <v>1427</v>
      </c>
      <c r="Q186" s="153">
        <v>1427</v>
      </c>
      <c r="R186">
        <f t="shared" si="5"/>
        <v>66953739</v>
      </c>
    </row>
    <row r="187" spans="1:18" ht="11.25" customHeight="1">
      <c r="A187">
        <v>186</v>
      </c>
      <c r="B187" s="11">
        <v>1422</v>
      </c>
      <c r="C187" s="12" t="s">
        <v>2704</v>
      </c>
      <c r="D187" s="12">
        <v>1032425167</v>
      </c>
      <c r="E187" s="12" t="s">
        <v>2705</v>
      </c>
      <c r="F187" s="12" t="s">
        <v>2341</v>
      </c>
      <c r="G187" s="12" t="s">
        <v>59</v>
      </c>
      <c r="H187" s="12" t="s">
        <v>44</v>
      </c>
      <c r="I187" s="13">
        <v>90000000</v>
      </c>
      <c r="J187" s="13">
        <v>90000000</v>
      </c>
      <c r="K187" s="14">
        <v>44986.6403587963</v>
      </c>
      <c r="L187" s="15" t="s">
        <v>54</v>
      </c>
      <c r="O187">
        <v>0.5159483391396803</v>
      </c>
      <c r="P187">
        <f t="shared" si="4"/>
        <v>770</v>
      </c>
      <c r="Q187" s="153">
        <v>770</v>
      </c>
      <c r="R187">
        <f t="shared" si="5"/>
        <v>91510284</v>
      </c>
    </row>
    <row r="188" spans="1:18" ht="11.25" customHeight="1">
      <c r="A188">
        <v>187</v>
      </c>
      <c r="B188" s="11">
        <v>1423</v>
      </c>
      <c r="C188" s="12" t="s">
        <v>2706</v>
      </c>
      <c r="D188" s="12">
        <v>32935536</v>
      </c>
      <c r="E188" s="12" t="s">
        <v>1400</v>
      </c>
      <c r="F188" s="12" t="s">
        <v>2341</v>
      </c>
      <c r="G188" s="12" t="s">
        <v>52</v>
      </c>
      <c r="H188" s="12" t="s">
        <v>44</v>
      </c>
      <c r="I188" s="13">
        <v>71000000</v>
      </c>
      <c r="J188" s="13">
        <v>71000000</v>
      </c>
      <c r="K188" s="14">
        <v>44986.640925925924</v>
      </c>
      <c r="L188" s="15" t="s">
        <v>54</v>
      </c>
      <c r="O188">
        <v>0.68073342114604707</v>
      </c>
      <c r="P188">
        <f t="shared" si="4"/>
        <v>510</v>
      </c>
      <c r="Q188" s="153">
        <v>510</v>
      </c>
      <c r="R188">
        <f t="shared" si="5"/>
        <v>1033750751</v>
      </c>
    </row>
    <row r="189" spans="1:18" ht="11.25" customHeight="1">
      <c r="A189">
        <v>188</v>
      </c>
      <c r="B189" s="11">
        <v>1424</v>
      </c>
      <c r="C189" s="12" t="s">
        <v>2707</v>
      </c>
      <c r="D189" s="12">
        <v>1144141030</v>
      </c>
      <c r="E189" s="12" t="s">
        <v>2708</v>
      </c>
      <c r="F189" s="12" t="s">
        <v>2341</v>
      </c>
      <c r="G189" s="12" t="s">
        <v>38</v>
      </c>
      <c r="H189" s="12" t="s">
        <v>53</v>
      </c>
      <c r="I189" s="13">
        <v>10000000</v>
      </c>
      <c r="J189" s="13">
        <v>10000000</v>
      </c>
      <c r="K189" s="14">
        <v>44986.641203703701</v>
      </c>
      <c r="L189" s="15" t="s">
        <v>54</v>
      </c>
      <c r="O189">
        <v>0.9820910272967257</v>
      </c>
      <c r="P189">
        <f t="shared" si="4"/>
        <v>23</v>
      </c>
      <c r="Q189" s="153">
        <v>23</v>
      </c>
      <c r="R189">
        <f t="shared" si="5"/>
        <v>1061738921</v>
      </c>
    </row>
    <row r="190" spans="1:18" ht="11.25" customHeight="1">
      <c r="A190">
        <v>189</v>
      </c>
      <c r="B190" s="11">
        <v>1425</v>
      </c>
      <c r="C190" s="12" t="s">
        <v>2709</v>
      </c>
      <c r="D190" s="12">
        <v>74189287</v>
      </c>
      <c r="E190" s="12" t="s">
        <v>2710</v>
      </c>
      <c r="F190" s="12" t="s">
        <v>2341</v>
      </c>
      <c r="G190" s="12" t="s">
        <v>59</v>
      </c>
      <c r="H190" s="12" t="s">
        <v>44</v>
      </c>
      <c r="I190" s="13">
        <v>92000000</v>
      </c>
      <c r="J190" s="13">
        <v>92000000</v>
      </c>
      <c r="K190" s="14">
        <v>44986.642685185187</v>
      </c>
      <c r="L190" s="15" t="s">
        <v>54</v>
      </c>
      <c r="O190">
        <v>0.74667058299502653</v>
      </c>
      <c r="P190">
        <f t="shared" si="4"/>
        <v>420</v>
      </c>
      <c r="Q190" s="153">
        <v>420</v>
      </c>
      <c r="R190">
        <f t="shared" si="5"/>
        <v>79169735</v>
      </c>
    </row>
    <row r="191" spans="1:18" ht="11.25" customHeight="1">
      <c r="A191">
        <v>190</v>
      </c>
      <c r="B191" s="11">
        <v>1426</v>
      </c>
      <c r="C191" s="12" t="s">
        <v>2711</v>
      </c>
      <c r="D191" s="12">
        <v>1057164206</v>
      </c>
      <c r="E191" s="12" t="s">
        <v>2712</v>
      </c>
      <c r="F191" s="12" t="s">
        <v>2341</v>
      </c>
      <c r="G191" s="12" t="s">
        <v>59</v>
      </c>
      <c r="H191" s="12" t="s">
        <v>53</v>
      </c>
      <c r="I191" s="13">
        <v>10000000</v>
      </c>
      <c r="J191" s="13">
        <v>10000000</v>
      </c>
      <c r="K191" s="14">
        <v>44986.644421296296</v>
      </c>
      <c r="L191" s="15" t="s">
        <v>54</v>
      </c>
      <c r="O191">
        <v>0.15161549292023924</v>
      </c>
      <c r="P191">
        <f t="shared" si="4"/>
        <v>1397</v>
      </c>
      <c r="Q191" s="153">
        <v>1397</v>
      </c>
      <c r="R191">
        <f t="shared" si="5"/>
        <v>16762104</v>
      </c>
    </row>
    <row r="192" spans="1:18" ht="11.25" customHeight="1">
      <c r="A192">
        <v>191</v>
      </c>
      <c r="B192" s="11">
        <v>1427</v>
      </c>
      <c r="C192" s="12" t="s">
        <v>2713</v>
      </c>
      <c r="D192" s="12">
        <v>1099552365</v>
      </c>
      <c r="E192" s="12" t="s">
        <v>2714</v>
      </c>
      <c r="F192" s="12" t="s">
        <v>2341</v>
      </c>
      <c r="G192" s="12" t="s">
        <v>38</v>
      </c>
      <c r="H192" s="12" t="s">
        <v>44</v>
      </c>
      <c r="I192" s="13">
        <v>28000000</v>
      </c>
      <c r="J192" s="13">
        <v>28000000</v>
      </c>
      <c r="K192" s="14">
        <v>44986.644606481481</v>
      </c>
      <c r="L192" s="15" t="s">
        <v>54</v>
      </c>
      <c r="O192">
        <v>0.18393943859830153</v>
      </c>
      <c r="P192">
        <f t="shared" si="4"/>
        <v>1359</v>
      </c>
      <c r="Q192" s="153">
        <v>1359</v>
      </c>
      <c r="R192">
        <f t="shared" si="5"/>
        <v>15904411</v>
      </c>
    </row>
    <row r="193" spans="1:18" ht="11.25" customHeight="1">
      <c r="A193">
        <v>192</v>
      </c>
      <c r="B193" s="11">
        <v>1428</v>
      </c>
      <c r="C193" s="12" t="s">
        <v>2715</v>
      </c>
      <c r="D193" s="12">
        <v>1032451752</v>
      </c>
      <c r="E193" s="12" t="s">
        <v>2716</v>
      </c>
      <c r="F193" s="12" t="s">
        <v>2341</v>
      </c>
      <c r="G193" s="12" t="s">
        <v>38</v>
      </c>
      <c r="H193" s="12" t="s">
        <v>53</v>
      </c>
      <c r="I193" s="13">
        <v>5000000</v>
      </c>
      <c r="J193" s="13">
        <v>5000000</v>
      </c>
      <c r="K193" s="14">
        <v>44986.645162037035</v>
      </c>
      <c r="L193" s="15" t="s">
        <v>54</v>
      </c>
      <c r="O193">
        <v>0.81322427400988806</v>
      </c>
      <c r="P193">
        <f t="shared" si="4"/>
        <v>320</v>
      </c>
      <c r="Q193" s="153">
        <v>320</v>
      </c>
      <c r="R193">
        <f t="shared" si="5"/>
        <v>80055452</v>
      </c>
    </row>
    <row r="194" spans="1:18" ht="11.25" customHeight="1">
      <c r="A194">
        <v>193</v>
      </c>
      <c r="B194" s="11">
        <v>1429</v>
      </c>
      <c r="C194" s="12" t="s">
        <v>2717</v>
      </c>
      <c r="D194" s="12">
        <v>51892031</v>
      </c>
      <c r="E194" s="12" t="s">
        <v>2718</v>
      </c>
      <c r="F194" s="12" t="s">
        <v>2341</v>
      </c>
      <c r="G194" s="12" t="s">
        <v>59</v>
      </c>
      <c r="H194" s="12" t="s">
        <v>44</v>
      </c>
      <c r="I194" s="13">
        <v>35000000</v>
      </c>
      <c r="J194" s="13">
        <v>35000000</v>
      </c>
      <c r="K194" s="14">
        <v>44991.543506944443</v>
      </c>
      <c r="L194" s="15" t="s">
        <v>84</v>
      </c>
      <c r="O194">
        <v>0.60918436409734011</v>
      </c>
      <c r="P194">
        <f t="shared" si="4"/>
        <v>638</v>
      </c>
      <c r="Q194" s="153">
        <v>638</v>
      </c>
      <c r="R194">
        <f t="shared" si="5"/>
        <v>80731308</v>
      </c>
    </row>
    <row r="195" spans="1:18" ht="11.25" customHeight="1">
      <c r="A195">
        <v>194</v>
      </c>
      <c r="B195" s="11">
        <v>1430</v>
      </c>
      <c r="C195" s="12" t="s">
        <v>2719</v>
      </c>
      <c r="D195" s="12">
        <v>1073513634</v>
      </c>
      <c r="E195" s="12" t="s">
        <v>2720</v>
      </c>
      <c r="F195" s="12" t="s">
        <v>2341</v>
      </c>
      <c r="G195" s="12" t="s">
        <v>62</v>
      </c>
      <c r="H195" s="12" t="s">
        <v>53</v>
      </c>
      <c r="I195" s="13">
        <v>3000000</v>
      </c>
      <c r="J195" s="13">
        <v>3000000</v>
      </c>
      <c r="K195" s="14">
        <v>44986.64603009259</v>
      </c>
      <c r="L195" s="15" t="s">
        <v>54</v>
      </c>
      <c r="O195">
        <v>0.57140763045470666</v>
      </c>
      <c r="P195">
        <f t="shared" ref="P195:P258" si="6">RANK(O195,$O$2:$O$1622,0)</f>
        <v>694</v>
      </c>
      <c r="Q195" s="153">
        <v>694</v>
      </c>
      <c r="R195">
        <f t="shared" ref="R195:R258" si="7">VLOOKUP(Q195,A:D,4,FALSE)</f>
        <v>29109382</v>
      </c>
    </row>
    <row r="196" spans="1:18" ht="11.25" customHeight="1">
      <c r="A196">
        <v>195</v>
      </c>
      <c r="B196" s="11">
        <v>1431</v>
      </c>
      <c r="C196" s="12" t="s">
        <v>2721</v>
      </c>
      <c r="D196" s="12">
        <v>16138916</v>
      </c>
      <c r="E196" s="12" t="s">
        <v>2722</v>
      </c>
      <c r="F196" s="12" t="s">
        <v>2341</v>
      </c>
      <c r="G196" s="12" t="s">
        <v>48</v>
      </c>
      <c r="H196" s="12" t="s">
        <v>44</v>
      </c>
      <c r="I196" s="13">
        <v>35000000</v>
      </c>
      <c r="J196" s="13">
        <v>35000000</v>
      </c>
      <c r="K196" s="14">
        <v>44986.646180555559</v>
      </c>
      <c r="L196" s="15" t="s">
        <v>45</v>
      </c>
      <c r="O196">
        <v>7.1116136499886906E-3</v>
      </c>
      <c r="P196">
        <f t="shared" si="6"/>
        <v>1612</v>
      </c>
      <c r="Q196" s="153">
        <v>1612</v>
      </c>
      <c r="R196">
        <f t="shared" si="7"/>
        <v>79532083</v>
      </c>
    </row>
    <row r="197" spans="1:18" ht="11.25" customHeight="1">
      <c r="A197">
        <v>196</v>
      </c>
      <c r="B197" s="11">
        <v>1432</v>
      </c>
      <c r="C197" s="12" t="s">
        <v>2723</v>
      </c>
      <c r="D197" s="12">
        <v>9893562</v>
      </c>
      <c r="E197" s="12" t="s">
        <v>2724</v>
      </c>
      <c r="F197" s="12" t="s">
        <v>2341</v>
      </c>
      <c r="G197" s="12" t="s">
        <v>52</v>
      </c>
      <c r="H197" s="12" t="s">
        <v>53</v>
      </c>
      <c r="I197" s="13">
        <v>4000000</v>
      </c>
      <c r="J197" s="13">
        <v>4000000</v>
      </c>
      <c r="K197" s="14">
        <v>44986.646226851852</v>
      </c>
      <c r="L197" s="15" t="s">
        <v>45</v>
      </c>
      <c r="O197">
        <v>0.29714804242204862</v>
      </c>
      <c r="P197">
        <f t="shared" si="6"/>
        <v>1145</v>
      </c>
      <c r="Q197" s="153">
        <v>1145</v>
      </c>
      <c r="R197">
        <f t="shared" si="7"/>
        <v>19089256</v>
      </c>
    </row>
    <row r="198" spans="1:18" ht="11.25" customHeight="1">
      <c r="A198">
        <v>197</v>
      </c>
      <c r="B198" s="11">
        <v>1433</v>
      </c>
      <c r="C198" s="12" t="s">
        <v>2725</v>
      </c>
      <c r="D198" s="12">
        <v>1143360251</v>
      </c>
      <c r="E198" s="12" t="s">
        <v>2726</v>
      </c>
      <c r="F198" s="12" t="s">
        <v>2341</v>
      </c>
      <c r="G198" s="12" t="s">
        <v>38</v>
      </c>
      <c r="H198" s="12" t="s">
        <v>53</v>
      </c>
      <c r="I198" s="13">
        <v>6000000</v>
      </c>
      <c r="J198" s="13">
        <v>6000000</v>
      </c>
      <c r="K198" s="14">
        <v>44986.647175925929</v>
      </c>
      <c r="L198" s="15" t="s">
        <v>54</v>
      </c>
      <c r="O198">
        <v>0.3441463320064595</v>
      </c>
      <c r="P198">
        <f t="shared" si="6"/>
        <v>1061</v>
      </c>
      <c r="Q198" s="153">
        <v>1061</v>
      </c>
      <c r="R198">
        <f t="shared" si="7"/>
        <v>1126602052</v>
      </c>
    </row>
    <row r="199" spans="1:18" ht="11.25" customHeight="1">
      <c r="A199">
        <v>198</v>
      </c>
      <c r="B199" s="11">
        <v>1434</v>
      </c>
      <c r="C199" s="12" t="s">
        <v>2727</v>
      </c>
      <c r="D199" s="12">
        <v>16734206</v>
      </c>
      <c r="E199" s="12" t="s">
        <v>2728</v>
      </c>
      <c r="F199" s="12" t="s">
        <v>2341</v>
      </c>
      <c r="G199" s="12" t="s">
        <v>59</v>
      </c>
      <c r="H199" s="12" t="s">
        <v>44</v>
      </c>
      <c r="I199" s="13">
        <v>33000000</v>
      </c>
      <c r="J199" s="13">
        <v>33000000</v>
      </c>
      <c r="K199" s="14">
        <v>44986.649328703701</v>
      </c>
      <c r="L199" s="15" t="s">
        <v>45</v>
      </c>
      <c r="O199">
        <v>0.13040959102074323</v>
      </c>
      <c r="P199">
        <f t="shared" si="6"/>
        <v>1422</v>
      </c>
      <c r="Q199" s="153">
        <v>1422</v>
      </c>
      <c r="R199">
        <f t="shared" si="7"/>
        <v>9739345</v>
      </c>
    </row>
    <row r="200" spans="1:18" ht="11.25" customHeight="1">
      <c r="A200">
        <v>199</v>
      </c>
      <c r="B200" s="11">
        <v>1435</v>
      </c>
      <c r="C200" s="12" t="s">
        <v>2729</v>
      </c>
      <c r="D200" s="12">
        <v>1033713116</v>
      </c>
      <c r="E200" s="12" t="s">
        <v>2730</v>
      </c>
      <c r="F200" s="12" t="s">
        <v>2341</v>
      </c>
      <c r="G200" s="12" t="s">
        <v>38</v>
      </c>
      <c r="H200" s="12" t="s">
        <v>44</v>
      </c>
      <c r="I200" s="13">
        <v>80000000</v>
      </c>
      <c r="J200" s="13">
        <v>80000000</v>
      </c>
      <c r="K200" s="14">
        <v>44986.65053240741</v>
      </c>
      <c r="L200" s="15" t="s">
        <v>54</v>
      </c>
      <c r="O200">
        <v>0.11165232586231499</v>
      </c>
      <c r="P200">
        <f t="shared" si="6"/>
        <v>1453</v>
      </c>
      <c r="Q200" s="153">
        <v>1453</v>
      </c>
      <c r="R200">
        <f t="shared" si="7"/>
        <v>20384751</v>
      </c>
    </row>
    <row r="201" spans="1:18" ht="11.25" customHeight="1">
      <c r="A201">
        <v>200</v>
      </c>
      <c r="B201" s="11">
        <v>1436</v>
      </c>
      <c r="C201" s="12" t="s">
        <v>2731</v>
      </c>
      <c r="D201" s="12">
        <v>80095037</v>
      </c>
      <c r="E201" s="12" t="s">
        <v>2732</v>
      </c>
      <c r="F201" s="12" t="s">
        <v>2341</v>
      </c>
      <c r="G201" s="12" t="s">
        <v>59</v>
      </c>
      <c r="H201" s="12" t="s">
        <v>44</v>
      </c>
      <c r="I201" s="13">
        <v>140000000</v>
      </c>
      <c r="J201" s="13">
        <v>140000000</v>
      </c>
      <c r="K201" s="14">
        <v>44986.653611111113</v>
      </c>
      <c r="L201" s="15" t="s">
        <v>54</v>
      </c>
      <c r="O201">
        <v>0.57621179208889728</v>
      </c>
      <c r="P201">
        <f t="shared" si="6"/>
        <v>690</v>
      </c>
      <c r="Q201" s="153">
        <v>690</v>
      </c>
      <c r="R201">
        <f t="shared" si="7"/>
        <v>4831248</v>
      </c>
    </row>
    <row r="202" spans="1:18" ht="11.25" customHeight="1">
      <c r="A202">
        <v>201</v>
      </c>
      <c r="B202" s="11">
        <v>1437</v>
      </c>
      <c r="C202" s="12" t="s">
        <v>2733</v>
      </c>
      <c r="D202" s="12">
        <v>16232299</v>
      </c>
      <c r="E202" s="12" t="s">
        <v>2734</v>
      </c>
      <c r="F202" s="12" t="s">
        <v>2341</v>
      </c>
      <c r="G202" s="12" t="s">
        <v>59</v>
      </c>
      <c r="H202" s="12" t="s">
        <v>44</v>
      </c>
      <c r="I202" s="13">
        <v>70000000</v>
      </c>
      <c r="J202" s="13">
        <v>70000000</v>
      </c>
      <c r="K202" s="14">
        <v>44986.654398148145</v>
      </c>
      <c r="L202" s="15" t="s">
        <v>45</v>
      </c>
      <c r="O202">
        <v>0.72294707772133271</v>
      </c>
      <c r="P202">
        <f t="shared" si="6"/>
        <v>453</v>
      </c>
      <c r="Q202" s="153">
        <v>453</v>
      </c>
      <c r="R202">
        <f t="shared" si="7"/>
        <v>1053781799</v>
      </c>
    </row>
    <row r="203" spans="1:18" ht="11.25" customHeight="1">
      <c r="A203">
        <v>202</v>
      </c>
      <c r="B203" s="11">
        <v>1438</v>
      </c>
      <c r="C203" s="12" t="s">
        <v>2735</v>
      </c>
      <c r="D203" s="12">
        <v>24048996</v>
      </c>
      <c r="E203" s="12" t="s">
        <v>1698</v>
      </c>
      <c r="F203" s="12" t="s">
        <v>2341</v>
      </c>
      <c r="G203" s="12" t="s">
        <v>38</v>
      </c>
      <c r="H203" s="12" t="s">
        <v>49</v>
      </c>
      <c r="I203" s="13">
        <v>51000000</v>
      </c>
      <c r="J203" s="13">
        <v>51000000</v>
      </c>
      <c r="K203" s="14">
        <v>44986.655752314815</v>
      </c>
      <c r="L203" s="15" t="s">
        <v>54</v>
      </c>
      <c r="O203">
        <v>0.33705871072113947</v>
      </c>
      <c r="P203">
        <f t="shared" si="6"/>
        <v>1074</v>
      </c>
      <c r="Q203" s="153">
        <v>1074</v>
      </c>
      <c r="R203">
        <f t="shared" si="7"/>
        <v>91263708</v>
      </c>
    </row>
    <row r="204" spans="1:18" ht="11.25" customHeight="1">
      <c r="A204">
        <v>203</v>
      </c>
      <c r="B204" s="11">
        <v>1439</v>
      </c>
      <c r="C204" s="12" t="s">
        <v>2736</v>
      </c>
      <c r="D204" s="12">
        <v>1035223725</v>
      </c>
      <c r="E204" s="12" t="s">
        <v>2737</v>
      </c>
      <c r="F204" s="12" t="s">
        <v>2341</v>
      </c>
      <c r="G204" s="12" t="s">
        <v>59</v>
      </c>
      <c r="H204" s="12" t="s">
        <v>44</v>
      </c>
      <c r="I204" s="13">
        <v>65000000</v>
      </c>
      <c r="J204" s="13">
        <v>65000000</v>
      </c>
      <c r="K204" s="14">
        <v>44986.656041666669</v>
      </c>
      <c r="L204" s="15" t="s">
        <v>54</v>
      </c>
      <c r="O204">
        <v>0.79390938916616582</v>
      </c>
      <c r="P204">
        <f t="shared" si="6"/>
        <v>348</v>
      </c>
      <c r="Q204" s="153">
        <v>348</v>
      </c>
      <c r="R204">
        <f t="shared" si="7"/>
        <v>19331669</v>
      </c>
    </row>
    <row r="205" spans="1:18" ht="11.25" customHeight="1">
      <c r="A205">
        <v>204</v>
      </c>
      <c r="B205" s="11">
        <v>1440</v>
      </c>
      <c r="C205" s="12" t="s">
        <v>2738</v>
      </c>
      <c r="D205" s="12">
        <v>94232946</v>
      </c>
      <c r="E205" s="12" t="s">
        <v>2739</v>
      </c>
      <c r="F205" s="12" t="s">
        <v>2341</v>
      </c>
      <c r="G205" s="12" t="s">
        <v>59</v>
      </c>
      <c r="H205" s="12" t="s">
        <v>44</v>
      </c>
      <c r="I205" s="13">
        <v>85000000</v>
      </c>
      <c r="J205" s="13">
        <v>85000000</v>
      </c>
      <c r="K205" s="14">
        <v>44986.656770833331</v>
      </c>
      <c r="L205" s="15" t="s">
        <v>54</v>
      </c>
      <c r="O205">
        <v>1.6320893467032915E-2</v>
      </c>
      <c r="P205">
        <f t="shared" si="6"/>
        <v>1596</v>
      </c>
      <c r="Q205" s="153">
        <v>1596</v>
      </c>
      <c r="R205">
        <f t="shared" si="7"/>
        <v>11447228</v>
      </c>
    </row>
    <row r="206" spans="1:18" ht="11.25" customHeight="1">
      <c r="A206">
        <v>205</v>
      </c>
      <c r="B206" s="11">
        <v>1441</v>
      </c>
      <c r="C206" s="12" t="s">
        <v>2740</v>
      </c>
      <c r="D206" s="12">
        <v>1105680412</v>
      </c>
      <c r="E206" s="12" t="s">
        <v>2741</v>
      </c>
      <c r="F206" s="12" t="s">
        <v>2341</v>
      </c>
      <c r="G206" s="12" t="s">
        <v>62</v>
      </c>
      <c r="H206" s="12" t="s">
        <v>53</v>
      </c>
      <c r="I206" s="13">
        <v>6000000</v>
      </c>
      <c r="J206" s="13">
        <v>6000000</v>
      </c>
      <c r="K206" s="14">
        <v>44986.662280092591</v>
      </c>
      <c r="L206" s="15" t="s">
        <v>54</v>
      </c>
      <c r="O206">
        <v>0.24768153487079481</v>
      </c>
      <c r="P206">
        <f t="shared" si="6"/>
        <v>1235</v>
      </c>
      <c r="Q206" s="153">
        <v>1235</v>
      </c>
      <c r="R206">
        <f t="shared" si="7"/>
        <v>91077460</v>
      </c>
    </row>
    <row r="207" spans="1:18" ht="11.25" customHeight="1">
      <c r="A207">
        <v>206</v>
      </c>
      <c r="B207" s="11">
        <v>1442</v>
      </c>
      <c r="C207" s="12" t="s">
        <v>2742</v>
      </c>
      <c r="D207" s="12">
        <v>22064776</v>
      </c>
      <c r="E207" s="12" t="s">
        <v>2743</v>
      </c>
      <c r="F207" s="12" t="s">
        <v>2341</v>
      </c>
      <c r="G207" s="12" t="s">
        <v>59</v>
      </c>
      <c r="H207" s="12" t="s">
        <v>44</v>
      </c>
      <c r="I207" s="13">
        <v>25000000</v>
      </c>
      <c r="J207" s="13">
        <v>25000000</v>
      </c>
      <c r="K207" s="14">
        <v>44986.663055555553</v>
      </c>
      <c r="L207" s="15" t="s">
        <v>84</v>
      </c>
      <c r="O207">
        <v>0.83571018091838234</v>
      </c>
      <c r="P207">
        <f t="shared" si="6"/>
        <v>272</v>
      </c>
      <c r="Q207" s="153">
        <v>272</v>
      </c>
      <c r="R207">
        <f t="shared" si="7"/>
        <v>19056013</v>
      </c>
    </row>
    <row r="208" spans="1:18" ht="11.25" customHeight="1">
      <c r="A208">
        <v>207</v>
      </c>
      <c r="B208" s="11">
        <v>1443</v>
      </c>
      <c r="C208" s="12" t="s">
        <v>2744</v>
      </c>
      <c r="D208" s="12">
        <v>1095485926</v>
      </c>
      <c r="E208" s="12" t="s">
        <v>2745</v>
      </c>
      <c r="F208" s="12" t="s">
        <v>2341</v>
      </c>
      <c r="G208" s="12" t="s">
        <v>38</v>
      </c>
      <c r="H208" s="12" t="s">
        <v>53</v>
      </c>
      <c r="I208" s="13">
        <v>5000000</v>
      </c>
      <c r="J208" s="13">
        <v>5000000</v>
      </c>
      <c r="K208" s="14">
        <v>44986.663784722223</v>
      </c>
      <c r="L208" s="15" t="s">
        <v>54</v>
      </c>
      <c r="O208">
        <v>8.7636799998841775E-2</v>
      </c>
      <c r="P208">
        <f t="shared" si="6"/>
        <v>1488</v>
      </c>
      <c r="Q208" s="153">
        <v>1488</v>
      </c>
      <c r="R208">
        <f t="shared" si="7"/>
        <v>24627681</v>
      </c>
    </row>
    <row r="209" spans="1:18" ht="11.25" customHeight="1">
      <c r="A209">
        <v>208</v>
      </c>
      <c r="B209" s="11">
        <v>1444</v>
      </c>
      <c r="C209" s="12" t="s">
        <v>2746</v>
      </c>
      <c r="D209" s="12">
        <v>1110458246</v>
      </c>
      <c r="E209" s="12" t="s">
        <v>2747</v>
      </c>
      <c r="F209" s="12" t="s">
        <v>2341</v>
      </c>
      <c r="G209" s="12" t="s">
        <v>52</v>
      </c>
      <c r="H209" s="12" t="s">
        <v>44</v>
      </c>
      <c r="I209" s="13">
        <v>51000000</v>
      </c>
      <c r="J209" s="13">
        <v>51000000</v>
      </c>
      <c r="K209" s="14">
        <v>44986.667453703703</v>
      </c>
      <c r="L209" s="15" t="s">
        <v>54</v>
      </c>
      <c r="O209">
        <v>3.5309945391241992E-2</v>
      </c>
      <c r="P209">
        <f t="shared" si="6"/>
        <v>1568</v>
      </c>
      <c r="Q209" s="153">
        <v>1568</v>
      </c>
      <c r="R209">
        <f t="shared" si="7"/>
        <v>10283329</v>
      </c>
    </row>
    <row r="210" spans="1:18" ht="11.25" customHeight="1">
      <c r="A210">
        <v>209</v>
      </c>
      <c r="B210" s="11">
        <v>1445</v>
      </c>
      <c r="C210" s="12" t="s">
        <v>2748</v>
      </c>
      <c r="D210" s="12">
        <v>80229011</v>
      </c>
      <c r="E210" s="12" t="s">
        <v>2749</v>
      </c>
      <c r="F210" s="12" t="s">
        <v>2341</v>
      </c>
      <c r="G210" s="12" t="s">
        <v>52</v>
      </c>
      <c r="H210" s="12" t="s">
        <v>44</v>
      </c>
      <c r="I210" s="13">
        <v>68000000</v>
      </c>
      <c r="J210" s="13">
        <v>68000000</v>
      </c>
      <c r="K210" s="14">
        <v>44986.668020833335</v>
      </c>
      <c r="L210" s="15" t="s">
        <v>45</v>
      </c>
      <c r="O210">
        <v>0.18736528218146453</v>
      </c>
      <c r="P210">
        <f t="shared" si="6"/>
        <v>1354</v>
      </c>
      <c r="Q210" s="153">
        <v>1354</v>
      </c>
      <c r="R210">
        <f t="shared" si="7"/>
        <v>15920543</v>
      </c>
    </row>
    <row r="211" spans="1:18" ht="11.25" customHeight="1">
      <c r="A211">
        <v>210</v>
      </c>
      <c r="B211" s="11">
        <v>1446</v>
      </c>
      <c r="C211" s="12" t="s">
        <v>2750</v>
      </c>
      <c r="D211" s="12">
        <v>98697998</v>
      </c>
      <c r="E211" s="12" t="s">
        <v>2751</v>
      </c>
      <c r="F211" s="12" t="s">
        <v>2341</v>
      </c>
      <c r="G211" s="12" t="s">
        <v>73</v>
      </c>
      <c r="H211" s="12" t="s">
        <v>53</v>
      </c>
      <c r="I211" s="13">
        <v>6000000</v>
      </c>
      <c r="J211" s="13">
        <v>6000000</v>
      </c>
      <c r="K211" s="14">
        <v>44986.668483796297</v>
      </c>
      <c r="L211" s="15" t="s">
        <v>54</v>
      </c>
      <c r="O211">
        <v>0.40779642839618369</v>
      </c>
      <c r="P211">
        <f t="shared" si="6"/>
        <v>956</v>
      </c>
      <c r="Q211" s="153">
        <v>956</v>
      </c>
      <c r="R211">
        <f t="shared" si="7"/>
        <v>94386468</v>
      </c>
    </row>
    <row r="212" spans="1:18" ht="11.25" customHeight="1">
      <c r="A212">
        <v>211</v>
      </c>
      <c r="B212" s="11">
        <v>1447</v>
      </c>
      <c r="C212" s="12" t="s">
        <v>2752</v>
      </c>
      <c r="D212" s="12">
        <v>88034034</v>
      </c>
      <c r="E212" s="12" t="s">
        <v>2753</v>
      </c>
      <c r="F212" s="12" t="s">
        <v>2341</v>
      </c>
      <c r="G212" s="12" t="s">
        <v>59</v>
      </c>
      <c r="H212" s="12" t="s">
        <v>44</v>
      </c>
      <c r="I212" s="13">
        <v>91000000</v>
      </c>
      <c r="J212" s="13">
        <v>91000000</v>
      </c>
      <c r="K212" s="14">
        <v>44986.66883101852</v>
      </c>
      <c r="L212" s="15" t="s">
        <v>54</v>
      </c>
      <c r="O212">
        <v>4.2272206119682521E-2</v>
      </c>
      <c r="P212">
        <f t="shared" si="6"/>
        <v>1546</v>
      </c>
      <c r="Q212" s="153">
        <v>1546</v>
      </c>
      <c r="R212">
        <f t="shared" si="7"/>
        <v>1077147106</v>
      </c>
    </row>
    <row r="213" spans="1:18" ht="11.25" customHeight="1">
      <c r="A213">
        <v>212</v>
      </c>
      <c r="B213" s="11">
        <v>1448</v>
      </c>
      <c r="C213" s="12" t="s">
        <v>2754</v>
      </c>
      <c r="D213" s="12">
        <v>93380387</v>
      </c>
      <c r="E213" s="12" t="s">
        <v>2755</v>
      </c>
      <c r="F213" s="12" t="s">
        <v>2341</v>
      </c>
      <c r="G213" s="12" t="s">
        <v>52</v>
      </c>
      <c r="H213" s="12" t="s">
        <v>53</v>
      </c>
      <c r="I213" s="13">
        <v>10000000</v>
      </c>
      <c r="J213" s="13">
        <v>10000000</v>
      </c>
      <c r="K213" s="14">
        <v>44986.669421296298</v>
      </c>
      <c r="L213" s="15" t="s">
        <v>45</v>
      </c>
      <c r="O213">
        <v>0.10587164877556099</v>
      </c>
      <c r="P213">
        <f t="shared" si="6"/>
        <v>1460</v>
      </c>
      <c r="Q213" s="153">
        <v>1460</v>
      </c>
      <c r="R213">
        <f t="shared" si="7"/>
        <v>7161107</v>
      </c>
    </row>
    <row r="214" spans="1:18" ht="11.25" customHeight="1">
      <c r="A214">
        <v>213</v>
      </c>
      <c r="B214" s="11">
        <v>1449</v>
      </c>
      <c r="C214" s="12" t="s">
        <v>2756</v>
      </c>
      <c r="D214" s="12">
        <v>79982608</v>
      </c>
      <c r="E214" s="12" t="s">
        <v>2757</v>
      </c>
      <c r="F214" s="12" t="s">
        <v>2341</v>
      </c>
      <c r="G214" s="12" t="s">
        <v>38</v>
      </c>
      <c r="H214" s="12" t="s">
        <v>44</v>
      </c>
      <c r="I214" s="13">
        <v>50000000</v>
      </c>
      <c r="J214" s="13">
        <v>50000000</v>
      </c>
      <c r="K214" s="14">
        <v>44986.670034722221</v>
      </c>
      <c r="L214" s="15" t="s">
        <v>54</v>
      </c>
      <c r="O214">
        <v>0.17769418245438151</v>
      </c>
      <c r="P214">
        <f t="shared" si="6"/>
        <v>1368</v>
      </c>
      <c r="Q214" s="153">
        <v>1368</v>
      </c>
      <c r="R214">
        <f t="shared" si="7"/>
        <v>79999999</v>
      </c>
    </row>
    <row r="215" spans="1:18" ht="11.25" customHeight="1">
      <c r="A215">
        <v>214</v>
      </c>
      <c r="B215" s="11">
        <v>1450</v>
      </c>
      <c r="C215" s="12" t="s">
        <v>2758</v>
      </c>
      <c r="D215" s="12">
        <v>19180233</v>
      </c>
      <c r="E215" s="12" t="s">
        <v>2759</v>
      </c>
      <c r="F215" s="12" t="s">
        <v>2341</v>
      </c>
      <c r="G215" s="12" t="s">
        <v>48</v>
      </c>
      <c r="H215" s="12" t="s">
        <v>44</v>
      </c>
      <c r="I215" s="13">
        <v>50000000</v>
      </c>
      <c r="J215" s="13">
        <v>50000000</v>
      </c>
      <c r="K215" s="14">
        <v>44986.672071759262</v>
      </c>
      <c r="L215" s="15" t="s">
        <v>84</v>
      </c>
      <c r="O215">
        <v>0.47387396970631501</v>
      </c>
      <c r="P215">
        <f t="shared" si="6"/>
        <v>845</v>
      </c>
      <c r="Q215" s="153">
        <v>845</v>
      </c>
      <c r="R215">
        <f t="shared" si="7"/>
        <v>52712590</v>
      </c>
    </row>
    <row r="216" spans="1:18" ht="11.25" customHeight="1">
      <c r="A216">
        <v>215</v>
      </c>
      <c r="B216" s="11">
        <v>1451</v>
      </c>
      <c r="C216" s="12" t="s">
        <v>2760</v>
      </c>
      <c r="D216" s="12">
        <v>1019049687</v>
      </c>
      <c r="E216" s="12" t="s">
        <v>2761</v>
      </c>
      <c r="F216" s="12" t="s">
        <v>2341</v>
      </c>
      <c r="G216" s="12" t="s">
        <v>59</v>
      </c>
      <c r="H216" s="12" t="s">
        <v>53</v>
      </c>
      <c r="I216" s="13">
        <v>10000000</v>
      </c>
      <c r="J216" s="13">
        <v>10000000</v>
      </c>
      <c r="K216" s="14">
        <v>44986.672662037039</v>
      </c>
      <c r="L216" s="15" t="s">
        <v>54</v>
      </c>
      <c r="O216">
        <v>2.9364101022902545E-2</v>
      </c>
      <c r="P216">
        <f t="shared" si="6"/>
        <v>1576</v>
      </c>
      <c r="Q216" s="153">
        <v>1576</v>
      </c>
      <c r="R216">
        <f t="shared" si="7"/>
        <v>1019013205</v>
      </c>
    </row>
    <row r="217" spans="1:18" ht="11.25" customHeight="1">
      <c r="A217">
        <v>216</v>
      </c>
      <c r="B217" s="11">
        <v>1452</v>
      </c>
      <c r="C217" s="12" t="s">
        <v>2762</v>
      </c>
      <c r="D217" s="12">
        <v>52357826</v>
      </c>
      <c r="E217" s="12" t="s">
        <v>2763</v>
      </c>
      <c r="F217" s="12" t="s">
        <v>2341</v>
      </c>
      <c r="G217" s="12" t="s">
        <v>48</v>
      </c>
      <c r="H217" s="12" t="s">
        <v>53</v>
      </c>
      <c r="I217" s="13">
        <v>10000000</v>
      </c>
      <c r="J217" s="13">
        <v>10000000</v>
      </c>
      <c r="K217" s="14">
        <v>44986.673159722224</v>
      </c>
      <c r="L217" s="15" t="s">
        <v>45</v>
      </c>
      <c r="O217">
        <v>0.75571420171463</v>
      </c>
      <c r="P217">
        <f t="shared" si="6"/>
        <v>412</v>
      </c>
      <c r="Q217" s="153">
        <v>412</v>
      </c>
      <c r="R217">
        <f t="shared" si="7"/>
        <v>75103031</v>
      </c>
    </row>
    <row r="218" spans="1:18" ht="11.25" customHeight="1">
      <c r="A218">
        <v>217</v>
      </c>
      <c r="B218" s="11">
        <v>1453</v>
      </c>
      <c r="C218" s="12" t="s">
        <v>2764</v>
      </c>
      <c r="D218" s="12">
        <v>76312483</v>
      </c>
      <c r="E218" s="12" t="s">
        <v>2765</v>
      </c>
      <c r="F218" s="12" t="s">
        <v>2341</v>
      </c>
      <c r="G218" s="12" t="s">
        <v>59</v>
      </c>
      <c r="H218" s="12" t="s">
        <v>44</v>
      </c>
      <c r="I218" s="13">
        <v>25000000</v>
      </c>
      <c r="J218" s="13">
        <v>25000000</v>
      </c>
      <c r="K218" s="14">
        <v>44986.67627314815</v>
      </c>
      <c r="L218" s="15" t="s">
        <v>54</v>
      </c>
      <c r="O218">
        <v>0.97283807869569461</v>
      </c>
      <c r="P218">
        <f t="shared" si="6"/>
        <v>35</v>
      </c>
      <c r="Q218" s="153">
        <v>35</v>
      </c>
      <c r="R218">
        <f t="shared" si="7"/>
        <v>1053781096</v>
      </c>
    </row>
    <row r="219" spans="1:18" ht="11.25" customHeight="1">
      <c r="A219">
        <v>218</v>
      </c>
      <c r="B219" s="11">
        <v>1454</v>
      </c>
      <c r="C219" s="12" t="s">
        <v>2766</v>
      </c>
      <c r="D219" s="12">
        <v>1033747879</v>
      </c>
      <c r="E219" s="12" t="s">
        <v>2767</v>
      </c>
      <c r="F219" s="12" t="s">
        <v>2341</v>
      </c>
      <c r="G219" s="12" t="s">
        <v>62</v>
      </c>
      <c r="H219" s="12" t="s">
        <v>53</v>
      </c>
      <c r="I219" s="13">
        <v>2000000</v>
      </c>
      <c r="J219" s="13">
        <v>2000000</v>
      </c>
      <c r="K219" s="14">
        <v>44986.677164351851</v>
      </c>
      <c r="L219" s="15" t="s">
        <v>54</v>
      </c>
      <c r="O219">
        <v>0.47957585294570104</v>
      </c>
      <c r="P219">
        <f t="shared" si="6"/>
        <v>836</v>
      </c>
      <c r="Q219" s="153">
        <v>836</v>
      </c>
      <c r="R219">
        <f t="shared" si="7"/>
        <v>1075215974</v>
      </c>
    </row>
    <row r="220" spans="1:18" ht="11.25" customHeight="1">
      <c r="A220">
        <v>219</v>
      </c>
      <c r="B220" s="11">
        <v>1455</v>
      </c>
      <c r="C220" s="12" t="s">
        <v>2768</v>
      </c>
      <c r="D220" s="12">
        <v>93207426</v>
      </c>
      <c r="E220" s="12" t="s">
        <v>2769</v>
      </c>
      <c r="F220" s="12" t="s">
        <v>2341</v>
      </c>
      <c r="G220" s="12" t="s">
        <v>52</v>
      </c>
      <c r="H220" s="12" t="s">
        <v>53</v>
      </c>
      <c r="I220" s="13">
        <v>10000000</v>
      </c>
      <c r="J220" s="13">
        <v>10000000</v>
      </c>
      <c r="K220" s="14">
        <v>44986.678495370368</v>
      </c>
      <c r="L220" s="15" t="s">
        <v>54</v>
      </c>
      <c r="O220">
        <v>0.26592409324099753</v>
      </c>
      <c r="P220">
        <f t="shared" si="6"/>
        <v>1203</v>
      </c>
      <c r="Q220" s="153">
        <v>1203</v>
      </c>
      <c r="R220">
        <f t="shared" si="7"/>
        <v>39635991</v>
      </c>
    </row>
    <row r="221" spans="1:18" ht="11.25" customHeight="1">
      <c r="A221">
        <v>220</v>
      </c>
      <c r="B221" s="11">
        <v>1456</v>
      </c>
      <c r="C221" s="12" t="s">
        <v>2770</v>
      </c>
      <c r="D221" s="12">
        <v>1085332288</v>
      </c>
      <c r="E221" s="12" t="s">
        <v>2771</v>
      </c>
      <c r="F221" s="12" t="s">
        <v>2341</v>
      </c>
      <c r="G221" s="12" t="s">
        <v>38</v>
      </c>
      <c r="H221" s="12" t="s">
        <v>53</v>
      </c>
      <c r="I221" s="13">
        <v>6000000</v>
      </c>
      <c r="J221" s="13">
        <v>6000000</v>
      </c>
      <c r="K221" s="14">
        <v>44986.678564814814</v>
      </c>
      <c r="L221" s="15" t="s">
        <v>54</v>
      </c>
      <c r="O221">
        <v>0.59164806029051076</v>
      </c>
      <c r="P221">
        <f t="shared" si="6"/>
        <v>672</v>
      </c>
      <c r="Q221" s="153">
        <v>672</v>
      </c>
      <c r="R221">
        <f t="shared" si="7"/>
        <v>80181438</v>
      </c>
    </row>
    <row r="222" spans="1:18" ht="11.25" customHeight="1">
      <c r="A222">
        <v>221</v>
      </c>
      <c r="B222" s="11">
        <v>1457</v>
      </c>
      <c r="C222" s="12" t="s">
        <v>2772</v>
      </c>
      <c r="D222" s="12">
        <v>71730164</v>
      </c>
      <c r="E222" s="12" t="s">
        <v>2773</v>
      </c>
      <c r="F222" s="12" t="s">
        <v>2341</v>
      </c>
      <c r="G222" s="12" t="s">
        <v>62</v>
      </c>
      <c r="H222" s="12" t="s">
        <v>49</v>
      </c>
      <c r="I222" s="13">
        <v>65000000</v>
      </c>
      <c r="J222" s="13">
        <v>65000000</v>
      </c>
      <c r="K222" s="14">
        <v>44986.67864583333</v>
      </c>
      <c r="L222" s="15" t="s">
        <v>54</v>
      </c>
      <c r="O222">
        <v>0.62968923740060878</v>
      </c>
      <c r="P222">
        <f t="shared" si="6"/>
        <v>597</v>
      </c>
      <c r="Q222" s="153">
        <v>597</v>
      </c>
      <c r="R222">
        <f t="shared" si="7"/>
        <v>1121857725</v>
      </c>
    </row>
    <row r="223" spans="1:18" ht="11.25" customHeight="1">
      <c r="A223">
        <v>222</v>
      </c>
      <c r="B223" s="11">
        <v>1458</v>
      </c>
      <c r="C223" s="12" t="s">
        <v>2774</v>
      </c>
      <c r="D223" s="12">
        <v>13636566</v>
      </c>
      <c r="E223" s="12" t="s">
        <v>2775</v>
      </c>
      <c r="F223" s="12" t="s">
        <v>2341</v>
      </c>
      <c r="G223" s="12" t="s">
        <v>38</v>
      </c>
      <c r="H223" s="12" t="s">
        <v>49</v>
      </c>
      <c r="I223" s="13">
        <v>60000000</v>
      </c>
      <c r="J223" s="13">
        <v>60000000</v>
      </c>
      <c r="K223" s="14">
        <v>44986.678842592592</v>
      </c>
      <c r="L223" s="15" t="s">
        <v>54</v>
      </c>
      <c r="O223">
        <v>0.36566791868358839</v>
      </c>
      <c r="P223">
        <f t="shared" si="6"/>
        <v>1026</v>
      </c>
      <c r="Q223" s="153">
        <v>1026</v>
      </c>
      <c r="R223">
        <f t="shared" si="7"/>
        <v>1006120746</v>
      </c>
    </row>
    <row r="224" spans="1:18" ht="11.25" customHeight="1">
      <c r="A224">
        <v>223</v>
      </c>
      <c r="B224" s="11">
        <v>1459</v>
      </c>
      <c r="C224" s="12" t="s">
        <v>2776</v>
      </c>
      <c r="D224" s="12">
        <v>40333417</v>
      </c>
      <c r="E224" s="12" t="s">
        <v>2777</v>
      </c>
      <c r="F224" s="12" t="s">
        <v>2341</v>
      </c>
      <c r="G224" s="12" t="s">
        <v>52</v>
      </c>
      <c r="H224" s="12" t="s">
        <v>44</v>
      </c>
      <c r="I224" s="13">
        <v>55000000</v>
      </c>
      <c r="J224" s="13">
        <v>55000000</v>
      </c>
      <c r="K224" s="14">
        <v>44986.679664351854</v>
      </c>
      <c r="L224" s="15" t="s">
        <v>54</v>
      </c>
      <c r="O224">
        <v>0.93571200185979497</v>
      </c>
      <c r="P224">
        <f t="shared" si="6"/>
        <v>111</v>
      </c>
      <c r="Q224" s="153">
        <v>111</v>
      </c>
      <c r="R224">
        <f t="shared" si="7"/>
        <v>75066918</v>
      </c>
    </row>
    <row r="225" spans="1:18" ht="11.25" customHeight="1">
      <c r="A225">
        <v>224</v>
      </c>
      <c r="B225" s="11">
        <v>1460</v>
      </c>
      <c r="C225" s="12" t="s">
        <v>2778</v>
      </c>
      <c r="D225" s="12">
        <v>13959595</v>
      </c>
      <c r="E225" s="12" t="s">
        <v>2779</v>
      </c>
      <c r="F225" s="12" t="s">
        <v>2341</v>
      </c>
      <c r="G225" s="12" t="s">
        <v>59</v>
      </c>
      <c r="H225" s="12" t="s">
        <v>53</v>
      </c>
      <c r="I225" s="13">
        <v>10000000</v>
      </c>
      <c r="J225" s="13">
        <v>10000000</v>
      </c>
      <c r="K225" s="14">
        <v>44986.681967592594</v>
      </c>
      <c r="L225" s="15" t="s">
        <v>54</v>
      </c>
      <c r="O225">
        <v>9.4685693769925083E-2</v>
      </c>
      <c r="P225">
        <f t="shared" si="6"/>
        <v>1475</v>
      </c>
      <c r="Q225" s="153">
        <v>1475</v>
      </c>
      <c r="R225">
        <f t="shared" si="7"/>
        <v>13073571</v>
      </c>
    </row>
    <row r="226" spans="1:18" ht="11.25" customHeight="1">
      <c r="A226">
        <v>225</v>
      </c>
      <c r="B226" s="11">
        <v>1461</v>
      </c>
      <c r="C226" s="12" t="s">
        <v>2780</v>
      </c>
      <c r="D226" s="12">
        <v>79654070</v>
      </c>
      <c r="E226" s="12" t="s">
        <v>2781</v>
      </c>
      <c r="F226" s="12" t="s">
        <v>2341</v>
      </c>
      <c r="G226" s="12" t="s">
        <v>38</v>
      </c>
      <c r="H226" s="12" t="s">
        <v>53</v>
      </c>
      <c r="I226" s="13">
        <v>10000000</v>
      </c>
      <c r="J226" s="13">
        <v>10000000</v>
      </c>
      <c r="K226" s="14">
        <v>44986.682141203702</v>
      </c>
      <c r="L226" s="15" t="s">
        <v>45</v>
      </c>
      <c r="O226">
        <v>0.26604279386990737</v>
      </c>
      <c r="P226">
        <f t="shared" si="6"/>
        <v>1202</v>
      </c>
      <c r="Q226" s="153">
        <v>1202</v>
      </c>
      <c r="R226">
        <f t="shared" si="7"/>
        <v>79650815</v>
      </c>
    </row>
    <row r="227" spans="1:18" ht="11.25" customHeight="1">
      <c r="A227">
        <v>226</v>
      </c>
      <c r="B227" s="11">
        <v>1462</v>
      </c>
      <c r="C227" s="12" t="s">
        <v>2782</v>
      </c>
      <c r="D227" s="12">
        <v>1056929668</v>
      </c>
      <c r="E227" s="12" t="s">
        <v>2783</v>
      </c>
      <c r="F227" s="12" t="s">
        <v>2341</v>
      </c>
      <c r="G227" s="12" t="s">
        <v>52</v>
      </c>
      <c r="H227" s="12" t="s">
        <v>53</v>
      </c>
      <c r="I227" s="13">
        <v>4000000</v>
      </c>
      <c r="J227" s="13">
        <v>4000000</v>
      </c>
      <c r="K227" s="14">
        <v>44986.682581018518</v>
      </c>
      <c r="L227" s="15" t="s">
        <v>54</v>
      </c>
      <c r="O227">
        <v>0.23712075852703585</v>
      </c>
      <c r="P227">
        <f t="shared" si="6"/>
        <v>1263</v>
      </c>
      <c r="Q227" s="153">
        <v>1263</v>
      </c>
      <c r="R227">
        <f t="shared" si="7"/>
        <v>19222751</v>
      </c>
    </row>
    <row r="228" spans="1:18" ht="11.25" customHeight="1">
      <c r="A228">
        <v>227</v>
      </c>
      <c r="B228" s="11">
        <v>1463</v>
      </c>
      <c r="C228" s="12" t="s">
        <v>2784</v>
      </c>
      <c r="D228" s="12">
        <v>80748209</v>
      </c>
      <c r="E228" s="12" t="s">
        <v>2785</v>
      </c>
      <c r="F228" s="12" t="s">
        <v>2341</v>
      </c>
      <c r="G228" s="12" t="s">
        <v>59</v>
      </c>
      <c r="H228" s="12" t="s">
        <v>53</v>
      </c>
      <c r="I228" s="13">
        <v>10000000</v>
      </c>
      <c r="J228" s="13">
        <v>10000000</v>
      </c>
      <c r="K228" s="14">
        <v>44986.685208333336</v>
      </c>
      <c r="L228" s="15" t="s">
        <v>54</v>
      </c>
      <c r="O228">
        <v>7.0504803897528778E-2</v>
      </c>
      <c r="P228">
        <f t="shared" si="6"/>
        <v>1508</v>
      </c>
      <c r="Q228" s="153">
        <v>1508</v>
      </c>
      <c r="R228">
        <f t="shared" si="7"/>
        <v>80654507</v>
      </c>
    </row>
    <row r="229" spans="1:18" ht="11.25" customHeight="1">
      <c r="A229">
        <v>228</v>
      </c>
      <c r="B229" s="11">
        <v>1464</v>
      </c>
      <c r="C229" s="12" t="s">
        <v>2786</v>
      </c>
      <c r="D229" s="12">
        <v>88270106</v>
      </c>
      <c r="E229" s="12" t="s">
        <v>2787</v>
      </c>
      <c r="F229" s="12" t="s">
        <v>2341</v>
      </c>
      <c r="G229" s="12" t="s">
        <v>52</v>
      </c>
      <c r="H229" s="12" t="s">
        <v>53</v>
      </c>
      <c r="I229" s="13">
        <v>1500000</v>
      </c>
      <c r="J229" s="13">
        <v>1500000</v>
      </c>
      <c r="K229" s="14">
        <v>44986.68550925926</v>
      </c>
      <c r="L229" s="15" t="s">
        <v>54</v>
      </c>
      <c r="O229">
        <v>0.78296216782197392</v>
      </c>
      <c r="P229">
        <f t="shared" si="6"/>
        <v>366</v>
      </c>
      <c r="Q229" s="153">
        <v>366</v>
      </c>
      <c r="R229">
        <f t="shared" si="7"/>
        <v>11323500</v>
      </c>
    </row>
    <row r="230" spans="1:18" ht="11.25" customHeight="1">
      <c r="A230">
        <v>229</v>
      </c>
      <c r="B230" s="11">
        <v>1465</v>
      </c>
      <c r="C230" s="12" t="s">
        <v>2788</v>
      </c>
      <c r="D230" s="12">
        <v>16076538</v>
      </c>
      <c r="E230" s="12" t="s">
        <v>2789</v>
      </c>
      <c r="F230" s="12" t="s">
        <v>2341</v>
      </c>
      <c r="G230" s="12" t="s">
        <v>48</v>
      </c>
      <c r="H230" s="12" t="s">
        <v>49</v>
      </c>
      <c r="I230" s="13">
        <v>11000000</v>
      </c>
      <c r="J230" s="13">
        <v>11000000</v>
      </c>
      <c r="K230" s="14">
        <v>44986.685844907406</v>
      </c>
      <c r="L230" s="15" t="s">
        <v>54</v>
      </c>
      <c r="O230">
        <v>0.4743333116007048</v>
      </c>
      <c r="P230">
        <f t="shared" si="6"/>
        <v>844</v>
      </c>
      <c r="Q230" s="153">
        <v>844</v>
      </c>
      <c r="R230">
        <f t="shared" si="7"/>
        <v>1088271743</v>
      </c>
    </row>
    <row r="231" spans="1:18" ht="11.25" customHeight="1">
      <c r="A231">
        <v>230</v>
      </c>
      <c r="B231" s="11">
        <v>1466</v>
      </c>
      <c r="C231" s="12" t="s">
        <v>2790</v>
      </c>
      <c r="D231" s="12">
        <v>80259583</v>
      </c>
      <c r="E231" s="12" t="s">
        <v>2791</v>
      </c>
      <c r="F231" s="12" t="s">
        <v>2341</v>
      </c>
      <c r="G231" s="12" t="s">
        <v>38</v>
      </c>
      <c r="H231" s="12" t="s">
        <v>44</v>
      </c>
      <c r="I231" s="13">
        <v>50000000</v>
      </c>
      <c r="J231" s="13">
        <v>50000000</v>
      </c>
      <c r="K231" s="14">
        <v>44986.686273148145</v>
      </c>
      <c r="L231" s="15" t="s">
        <v>54</v>
      </c>
      <c r="O231">
        <v>0.28101053951511168</v>
      </c>
      <c r="P231">
        <f t="shared" si="6"/>
        <v>1175</v>
      </c>
      <c r="Q231" s="153">
        <v>1175</v>
      </c>
      <c r="R231">
        <f t="shared" si="7"/>
        <v>4537201</v>
      </c>
    </row>
    <row r="232" spans="1:18" ht="11.25" customHeight="1">
      <c r="A232">
        <v>231</v>
      </c>
      <c r="B232" s="11">
        <v>1467</v>
      </c>
      <c r="C232" s="12" t="s">
        <v>2792</v>
      </c>
      <c r="D232" s="12">
        <v>1033746001</v>
      </c>
      <c r="E232" s="12" t="s">
        <v>2793</v>
      </c>
      <c r="F232" s="12" t="s">
        <v>2341</v>
      </c>
      <c r="G232" s="12" t="s">
        <v>38</v>
      </c>
      <c r="H232" s="12" t="s">
        <v>53</v>
      </c>
      <c r="I232" s="13">
        <v>8000000</v>
      </c>
      <c r="J232" s="13">
        <v>8000000</v>
      </c>
      <c r="K232" s="14">
        <v>44986.686666666668</v>
      </c>
      <c r="L232" s="15" t="s">
        <v>54</v>
      </c>
      <c r="O232">
        <v>0.21620804725499398</v>
      </c>
      <c r="P232">
        <f t="shared" si="6"/>
        <v>1301</v>
      </c>
      <c r="Q232" s="153">
        <v>1301</v>
      </c>
      <c r="R232">
        <f t="shared" si="7"/>
        <v>14798303</v>
      </c>
    </row>
    <row r="233" spans="1:18" ht="11.25" customHeight="1">
      <c r="A233">
        <v>232</v>
      </c>
      <c r="B233" s="11">
        <v>1468</v>
      </c>
      <c r="C233" s="12" t="s">
        <v>2794</v>
      </c>
      <c r="D233" s="12">
        <v>73203955</v>
      </c>
      <c r="E233" s="12" t="s">
        <v>2795</v>
      </c>
      <c r="F233" s="12" t="s">
        <v>2341</v>
      </c>
      <c r="G233" s="12" t="s">
        <v>38</v>
      </c>
      <c r="H233" s="12" t="s">
        <v>44</v>
      </c>
      <c r="I233" s="13">
        <v>21000000</v>
      </c>
      <c r="J233" s="13">
        <v>21000000</v>
      </c>
      <c r="K233" s="14">
        <v>44986.687962962962</v>
      </c>
      <c r="L233" s="15" t="s">
        <v>54</v>
      </c>
      <c r="O233">
        <v>4.5428646990807287E-2</v>
      </c>
      <c r="P233">
        <f t="shared" si="6"/>
        <v>1541</v>
      </c>
      <c r="Q233" s="153">
        <v>1541</v>
      </c>
      <c r="R233">
        <f t="shared" si="7"/>
        <v>51582252</v>
      </c>
    </row>
    <row r="234" spans="1:18" ht="11.25" customHeight="1">
      <c r="A234">
        <v>233</v>
      </c>
      <c r="B234" s="11">
        <v>1469</v>
      </c>
      <c r="C234" s="12" t="s">
        <v>2796</v>
      </c>
      <c r="D234" s="12">
        <v>1105785963</v>
      </c>
      <c r="E234" s="12" t="s">
        <v>2797</v>
      </c>
      <c r="F234" s="12" t="s">
        <v>2341</v>
      </c>
      <c r="G234" s="12" t="s">
        <v>52</v>
      </c>
      <c r="H234" s="12" t="s">
        <v>44</v>
      </c>
      <c r="I234" s="13">
        <v>30000000</v>
      </c>
      <c r="J234" s="13">
        <v>30000000</v>
      </c>
      <c r="K234" s="14">
        <v>44986.689120370371</v>
      </c>
      <c r="L234" s="15" t="s">
        <v>54</v>
      </c>
      <c r="O234">
        <v>5.8816593356574742E-2</v>
      </c>
      <c r="P234">
        <f t="shared" si="6"/>
        <v>1525</v>
      </c>
      <c r="Q234" s="153">
        <v>1525</v>
      </c>
      <c r="R234">
        <f t="shared" si="7"/>
        <v>80206898</v>
      </c>
    </row>
    <row r="235" spans="1:18" ht="11.25" customHeight="1">
      <c r="A235">
        <v>234</v>
      </c>
      <c r="B235" s="11">
        <v>1470</v>
      </c>
      <c r="C235" s="12" t="s">
        <v>2798</v>
      </c>
      <c r="D235" s="12">
        <v>74243027</v>
      </c>
      <c r="E235" s="12" t="s">
        <v>2799</v>
      </c>
      <c r="F235" s="12" t="s">
        <v>2341</v>
      </c>
      <c r="G235" s="12" t="s">
        <v>52</v>
      </c>
      <c r="H235" s="12" t="s">
        <v>44</v>
      </c>
      <c r="I235" s="13">
        <v>46000000</v>
      </c>
      <c r="J235" s="13">
        <v>46000000</v>
      </c>
      <c r="K235" s="14">
        <v>44986.69017361111</v>
      </c>
      <c r="L235" s="15" t="s">
        <v>45</v>
      </c>
      <c r="O235">
        <v>0.49884791978377185</v>
      </c>
      <c r="P235">
        <f t="shared" si="6"/>
        <v>796</v>
      </c>
      <c r="Q235" s="153">
        <v>796</v>
      </c>
      <c r="R235">
        <f t="shared" si="7"/>
        <v>86082387</v>
      </c>
    </row>
    <row r="236" spans="1:18" ht="11.25" customHeight="1">
      <c r="A236">
        <v>235</v>
      </c>
      <c r="B236" s="11">
        <v>1471</v>
      </c>
      <c r="C236" s="12" t="s">
        <v>2800</v>
      </c>
      <c r="D236" s="12">
        <v>18596734</v>
      </c>
      <c r="E236" s="12" t="s">
        <v>2801</v>
      </c>
      <c r="F236" s="12" t="s">
        <v>2341</v>
      </c>
      <c r="G236" s="12" t="s">
        <v>59</v>
      </c>
      <c r="H236" s="12" t="s">
        <v>49</v>
      </c>
      <c r="I236" s="13">
        <v>120000000</v>
      </c>
      <c r="J236" s="13">
        <v>120000000</v>
      </c>
      <c r="K236" s="14">
        <v>44986.691157407404</v>
      </c>
      <c r="L236" s="15" t="s">
        <v>54</v>
      </c>
      <c r="O236">
        <v>0.50613047008290213</v>
      </c>
      <c r="P236">
        <f t="shared" si="6"/>
        <v>784</v>
      </c>
      <c r="Q236" s="153">
        <v>784</v>
      </c>
      <c r="R236">
        <f t="shared" si="7"/>
        <v>1053813879</v>
      </c>
    </row>
    <row r="237" spans="1:18" ht="11.25" customHeight="1">
      <c r="A237">
        <v>236</v>
      </c>
      <c r="B237" s="11">
        <v>1472</v>
      </c>
      <c r="C237" s="12" t="s">
        <v>2802</v>
      </c>
      <c r="D237" s="12">
        <v>41484647</v>
      </c>
      <c r="E237" s="12" t="s">
        <v>2803</v>
      </c>
      <c r="F237" s="12" t="s">
        <v>2341</v>
      </c>
      <c r="G237" s="12" t="s">
        <v>38</v>
      </c>
      <c r="H237" s="12" t="s">
        <v>44</v>
      </c>
      <c r="I237" s="13">
        <v>92000000</v>
      </c>
      <c r="J237" s="13">
        <v>92000000</v>
      </c>
      <c r="K237" s="14">
        <v>44986.691435185188</v>
      </c>
      <c r="L237" s="15" t="s">
        <v>84</v>
      </c>
      <c r="O237">
        <v>0.79351513145754971</v>
      </c>
      <c r="P237">
        <f t="shared" si="6"/>
        <v>351</v>
      </c>
      <c r="Q237" s="153">
        <v>351</v>
      </c>
      <c r="R237">
        <f t="shared" si="7"/>
        <v>80545292</v>
      </c>
    </row>
    <row r="238" spans="1:18" ht="11.25" customHeight="1">
      <c r="A238">
        <v>237</v>
      </c>
      <c r="B238" s="11">
        <v>1473</v>
      </c>
      <c r="C238" s="12" t="s">
        <v>2804</v>
      </c>
      <c r="D238" s="12">
        <v>51896053</v>
      </c>
      <c r="E238" s="12" t="s">
        <v>2805</v>
      </c>
      <c r="F238" s="12" t="s">
        <v>2341</v>
      </c>
      <c r="G238" s="12" t="s">
        <v>38</v>
      </c>
      <c r="H238" s="12" t="s">
        <v>44</v>
      </c>
      <c r="I238" s="13">
        <v>31000000</v>
      </c>
      <c r="J238" s="13">
        <v>31000000</v>
      </c>
      <c r="K238" s="14">
        <v>44986.692881944444</v>
      </c>
      <c r="L238" s="15" t="s">
        <v>84</v>
      </c>
      <c r="O238">
        <v>0.40095826297215098</v>
      </c>
      <c r="P238">
        <f t="shared" si="6"/>
        <v>970</v>
      </c>
      <c r="Q238" s="153">
        <v>970</v>
      </c>
      <c r="R238">
        <f t="shared" si="7"/>
        <v>1143973891</v>
      </c>
    </row>
    <row r="239" spans="1:18" ht="11.25" customHeight="1">
      <c r="A239">
        <v>238</v>
      </c>
      <c r="B239" s="11">
        <v>1474</v>
      </c>
      <c r="C239" s="12" t="s">
        <v>2806</v>
      </c>
      <c r="D239" s="12">
        <v>10768239</v>
      </c>
      <c r="E239" s="12" t="s">
        <v>2807</v>
      </c>
      <c r="F239" s="12" t="s">
        <v>2341</v>
      </c>
      <c r="G239" s="12" t="s">
        <v>48</v>
      </c>
      <c r="H239" s="12" t="s">
        <v>53</v>
      </c>
      <c r="I239" s="13">
        <v>10000000</v>
      </c>
      <c r="J239" s="13">
        <v>10000000</v>
      </c>
      <c r="K239" s="14">
        <v>44986.693356481483</v>
      </c>
      <c r="L239" s="15" t="s">
        <v>54</v>
      </c>
      <c r="O239">
        <v>0.25813068672222184</v>
      </c>
      <c r="P239">
        <f t="shared" si="6"/>
        <v>1216</v>
      </c>
      <c r="Q239" s="153">
        <v>1216</v>
      </c>
      <c r="R239">
        <f t="shared" si="7"/>
        <v>80904222</v>
      </c>
    </row>
    <row r="240" spans="1:18" ht="11.25" customHeight="1">
      <c r="A240">
        <v>239</v>
      </c>
      <c r="B240" s="11">
        <v>1475</v>
      </c>
      <c r="C240" s="12" t="s">
        <v>2808</v>
      </c>
      <c r="D240" s="12">
        <v>52156747</v>
      </c>
      <c r="E240" s="12" t="s">
        <v>2809</v>
      </c>
      <c r="F240" s="12" t="s">
        <v>2341</v>
      </c>
      <c r="G240" s="12" t="s">
        <v>38</v>
      </c>
      <c r="H240" s="12" t="s">
        <v>127</v>
      </c>
      <c r="I240" s="13">
        <v>7000000</v>
      </c>
      <c r="J240" s="13">
        <v>7000000</v>
      </c>
      <c r="K240" s="14">
        <v>44986.694409722222</v>
      </c>
      <c r="L240" s="15" t="s">
        <v>40</v>
      </c>
      <c r="O240">
        <v>0.89032527135738615</v>
      </c>
      <c r="P240">
        <f t="shared" si="6"/>
        <v>187</v>
      </c>
      <c r="Q240" s="153">
        <v>187</v>
      </c>
      <c r="R240">
        <f t="shared" si="7"/>
        <v>32935536</v>
      </c>
    </row>
    <row r="241" spans="1:18" ht="11.25" customHeight="1">
      <c r="A241">
        <v>240</v>
      </c>
      <c r="B241" s="11">
        <v>1476</v>
      </c>
      <c r="C241" s="12" t="s">
        <v>2810</v>
      </c>
      <c r="D241" s="12">
        <v>24829384</v>
      </c>
      <c r="E241" s="12" t="s">
        <v>2811</v>
      </c>
      <c r="F241" s="12" t="s">
        <v>2341</v>
      </c>
      <c r="G241" s="12" t="s">
        <v>52</v>
      </c>
      <c r="H241" s="12" t="s">
        <v>49</v>
      </c>
      <c r="I241" s="13">
        <v>80000000</v>
      </c>
      <c r="J241" s="13">
        <v>80000000</v>
      </c>
      <c r="K241" s="14">
        <v>44986.696319444447</v>
      </c>
      <c r="L241" s="15" t="s">
        <v>54</v>
      </c>
      <c r="O241">
        <v>0.42933831584068372</v>
      </c>
      <c r="P241">
        <f t="shared" si="6"/>
        <v>923</v>
      </c>
      <c r="Q241" s="153">
        <v>923</v>
      </c>
      <c r="R241">
        <f t="shared" si="7"/>
        <v>4525519</v>
      </c>
    </row>
    <row r="242" spans="1:18" ht="11.25" customHeight="1">
      <c r="A242">
        <v>241</v>
      </c>
      <c r="B242" s="11">
        <v>1477</v>
      </c>
      <c r="C242" s="12" t="s">
        <v>2812</v>
      </c>
      <c r="D242" s="12">
        <v>1090387474</v>
      </c>
      <c r="E242" s="12" t="s">
        <v>2813</v>
      </c>
      <c r="F242" s="12" t="s">
        <v>2341</v>
      </c>
      <c r="G242" s="12" t="s">
        <v>59</v>
      </c>
      <c r="H242" s="12" t="s">
        <v>44</v>
      </c>
      <c r="I242" s="13">
        <v>60000000</v>
      </c>
      <c r="J242" s="13">
        <v>60000000</v>
      </c>
      <c r="K242" s="14">
        <v>44991.573923611111</v>
      </c>
      <c r="L242" s="15" t="s">
        <v>54</v>
      </c>
      <c r="O242">
        <v>0.34696363443740552</v>
      </c>
      <c r="P242">
        <f t="shared" si="6"/>
        <v>1055</v>
      </c>
      <c r="Q242" s="153">
        <v>1055</v>
      </c>
      <c r="R242">
        <f t="shared" si="7"/>
        <v>1069732578</v>
      </c>
    </row>
    <row r="243" spans="1:18" ht="11.25" customHeight="1">
      <c r="A243">
        <v>242</v>
      </c>
      <c r="B243" s="11">
        <v>1478</v>
      </c>
      <c r="C243" s="12" t="s">
        <v>2814</v>
      </c>
      <c r="D243" s="12">
        <v>1103096053</v>
      </c>
      <c r="E243" s="12" t="s">
        <v>2815</v>
      </c>
      <c r="F243" s="12" t="s">
        <v>2341</v>
      </c>
      <c r="G243" s="12" t="s">
        <v>59</v>
      </c>
      <c r="H243" s="12" t="s">
        <v>44</v>
      </c>
      <c r="I243" s="13">
        <v>57000000</v>
      </c>
      <c r="J243" s="13">
        <v>57000000</v>
      </c>
      <c r="K243" s="14">
        <v>44986.698159722226</v>
      </c>
      <c r="L243" s="15" t="s">
        <v>54</v>
      </c>
      <c r="O243">
        <v>0.56178644534678224</v>
      </c>
      <c r="P243">
        <f t="shared" si="6"/>
        <v>705</v>
      </c>
      <c r="Q243" s="153">
        <v>705</v>
      </c>
      <c r="R243">
        <f t="shared" si="7"/>
        <v>91109953</v>
      </c>
    </row>
    <row r="244" spans="1:18" ht="11.25" customHeight="1">
      <c r="A244">
        <v>243</v>
      </c>
      <c r="B244" s="11">
        <v>1479</v>
      </c>
      <c r="C244" s="12" t="s">
        <v>2816</v>
      </c>
      <c r="D244" s="12">
        <v>10999907</v>
      </c>
      <c r="E244" s="12" t="s">
        <v>2817</v>
      </c>
      <c r="F244" s="12" t="s">
        <v>2341</v>
      </c>
      <c r="G244" s="12" t="s">
        <v>59</v>
      </c>
      <c r="H244" s="12" t="s">
        <v>44</v>
      </c>
      <c r="I244" s="13">
        <v>17000000</v>
      </c>
      <c r="J244" s="13">
        <v>17000000</v>
      </c>
      <c r="K244" s="14">
        <v>44986.698958333334</v>
      </c>
      <c r="L244" s="15" t="s">
        <v>54</v>
      </c>
      <c r="O244">
        <v>0.89868374436045062</v>
      </c>
      <c r="P244">
        <f t="shared" si="6"/>
        <v>173</v>
      </c>
      <c r="Q244" s="153">
        <v>173</v>
      </c>
      <c r="R244">
        <f t="shared" si="7"/>
        <v>1056798871</v>
      </c>
    </row>
    <row r="245" spans="1:18" ht="11.25" customHeight="1">
      <c r="A245">
        <v>244</v>
      </c>
      <c r="B245" s="11">
        <v>1480</v>
      </c>
      <c r="C245" s="12" t="s">
        <v>2818</v>
      </c>
      <c r="D245" s="12">
        <v>75096968</v>
      </c>
      <c r="E245" s="12" t="s">
        <v>2819</v>
      </c>
      <c r="F245" s="12" t="s">
        <v>2341</v>
      </c>
      <c r="G245" s="12" t="s">
        <v>52</v>
      </c>
      <c r="H245" s="12" t="s">
        <v>44</v>
      </c>
      <c r="I245" s="13">
        <v>83000000</v>
      </c>
      <c r="J245" s="13">
        <v>83000000</v>
      </c>
      <c r="K245" s="14">
        <v>44986.702719907407</v>
      </c>
      <c r="L245" s="15" t="s">
        <v>45</v>
      </c>
      <c r="O245">
        <v>0.21672224606775303</v>
      </c>
      <c r="P245">
        <f t="shared" si="6"/>
        <v>1299</v>
      </c>
      <c r="Q245" s="153">
        <v>1299</v>
      </c>
      <c r="R245">
        <f t="shared" si="7"/>
        <v>40028032</v>
      </c>
    </row>
    <row r="246" spans="1:18" ht="11.25" customHeight="1">
      <c r="A246">
        <v>245</v>
      </c>
      <c r="B246" s="11">
        <v>1481</v>
      </c>
      <c r="C246" s="12" t="s">
        <v>2820</v>
      </c>
      <c r="D246" s="12">
        <v>79813746</v>
      </c>
      <c r="E246" s="12" t="s">
        <v>2821</v>
      </c>
      <c r="F246" s="12" t="s">
        <v>2341</v>
      </c>
      <c r="G246" s="12" t="s">
        <v>52</v>
      </c>
      <c r="H246" s="12" t="s">
        <v>49</v>
      </c>
      <c r="I246" s="13">
        <v>121000000</v>
      </c>
      <c r="J246" s="13">
        <v>121000000</v>
      </c>
      <c r="K246" s="14">
        <v>44991.570717592593</v>
      </c>
      <c r="L246" s="15" t="s">
        <v>54</v>
      </c>
      <c r="O246">
        <v>0.81925845791521745</v>
      </c>
      <c r="P246">
        <f t="shared" si="6"/>
        <v>306</v>
      </c>
      <c r="Q246" s="153">
        <v>306</v>
      </c>
      <c r="R246">
        <f t="shared" si="7"/>
        <v>11442161</v>
      </c>
    </row>
    <row r="247" spans="1:18" ht="11.25" customHeight="1">
      <c r="A247">
        <v>246</v>
      </c>
      <c r="B247" s="11">
        <v>1482</v>
      </c>
      <c r="C247" s="12" t="s">
        <v>2822</v>
      </c>
      <c r="D247" s="12">
        <v>1010180650</v>
      </c>
      <c r="E247" s="12" t="s">
        <v>1710</v>
      </c>
      <c r="F247" s="12" t="s">
        <v>2341</v>
      </c>
      <c r="G247" s="12" t="s">
        <v>59</v>
      </c>
      <c r="H247" s="12" t="s">
        <v>127</v>
      </c>
      <c r="I247" s="13">
        <v>10000000</v>
      </c>
      <c r="J247" s="13">
        <v>10000000</v>
      </c>
      <c r="K247" s="14">
        <v>44986.706921296296</v>
      </c>
      <c r="L247" s="15" t="s">
        <v>40</v>
      </c>
      <c r="O247">
        <v>0.74457865945475454</v>
      </c>
      <c r="P247">
        <f t="shared" si="6"/>
        <v>422</v>
      </c>
      <c r="Q247" s="153">
        <v>422</v>
      </c>
      <c r="R247">
        <f t="shared" si="7"/>
        <v>6478639</v>
      </c>
    </row>
    <row r="248" spans="1:18" ht="11.25" customHeight="1">
      <c r="A248">
        <v>247</v>
      </c>
      <c r="B248" s="11">
        <v>1483</v>
      </c>
      <c r="C248" s="12" t="s">
        <v>2823</v>
      </c>
      <c r="D248" s="12">
        <v>20391615</v>
      </c>
      <c r="E248" s="12" t="s">
        <v>2824</v>
      </c>
      <c r="F248" s="12" t="s">
        <v>2341</v>
      </c>
      <c r="G248" s="12" t="s">
        <v>59</v>
      </c>
      <c r="H248" s="12" t="s">
        <v>44</v>
      </c>
      <c r="I248" s="13">
        <v>100000000</v>
      </c>
      <c r="J248" s="13">
        <v>100000000</v>
      </c>
      <c r="K248" s="14">
        <v>44986.708229166667</v>
      </c>
      <c r="L248" s="15" t="s">
        <v>45</v>
      </c>
      <c r="O248">
        <v>0.48799885736516435</v>
      </c>
      <c r="P248">
        <f t="shared" si="6"/>
        <v>819</v>
      </c>
      <c r="Q248" s="153">
        <v>819</v>
      </c>
      <c r="R248">
        <f t="shared" si="7"/>
        <v>1071888523</v>
      </c>
    </row>
    <row r="249" spans="1:18" ht="11.25" customHeight="1">
      <c r="A249">
        <v>248</v>
      </c>
      <c r="B249" s="11">
        <v>1484</v>
      </c>
      <c r="C249" s="12" t="s">
        <v>2825</v>
      </c>
      <c r="D249" s="12">
        <v>52897040</v>
      </c>
      <c r="E249" s="12" t="s">
        <v>2826</v>
      </c>
      <c r="F249" s="12" t="s">
        <v>2341</v>
      </c>
      <c r="G249" s="12" t="s">
        <v>52</v>
      </c>
      <c r="H249" s="12" t="s">
        <v>53</v>
      </c>
      <c r="I249" s="13">
        <v>10000000</v>
      </c>
      <c r="J249" s="13">
        <v>10000000</v>
      </c>
      <c r="K249" s="14">
        <v>44986.709756944445</v>
      </c>
      <c r="L249" s="15" t="s">
        <v>54</v>
      </c>
      <c r="O249">
        <v>0.26050217794827346</v>
      </c>
      <c r="P249">
        <f t="shared" si="6"/>
        <v>1212</v>
      </c>
      <c r="Q249" s="153">
        <v>1212</v>
      </c>
      <c r="R249">
        <f t="shared" si="7"/>
        <v>79610364</v>
      </c>
    </row>
    <row r="250" spans="1:18" ht="11.25" customHeight="1">
      <c r="A250">
        <v>249</v>
      </c>
      <c r="B250" s="11">
        <v>1485</v>
      </c>
      <c r="C250" s="12" t="s">
        <v>2827</v>
      </c>
      <c r="D250" s="12">
        <v>31655184</v>
      </c>
      <c r="E250" s="12" t="s">
        <v>2828</v>
      </c>
      <c r="F250" s="12" t="s">
        <v>2341</v>
      </c>
      <c r="G250" s="12" t="s">
        <v>38</v>
      </c>
      <c r="H250" s="12" t="s">
        <v>44</v>
      </c>
      <c r="I250" s="13">
        <v>100000000</v>
      </c>
      <c r="J250" s="13">
        <v>100000000</v>
      </c>
      <c r="K250" s="14">
        <v>44986.710081018522</v>
      </c>
      <c r="L250" s="15" t="s">
        <v>54</v>
      </c>
      <c r="O250">
        <v>0.67861929956567768</v>
      </c>
      <c r="P250">
        <f t="shared" si="6"/>
        <v>513</v>
      </c>
      <c r="Q250" s="153">
        <v>513</v>
      </c>
      <c r="R250">
        <f t="shared" si="7"/>
        <v>79834542</v>
      </c>
    </row>
    <row r="251" spans="1:18" ht="11.25" customHeight="1">
      <c r="A251">
        <v>250</v>
      </c>
      <c r="B251" s="11">
        <v>1486</v>
      </c>
      <c r="C251" s="12" t="s">
        <v>2829</v>
      </c>
      <c r="D251" s="12">
        <v>94072593</v>
      </c>
      <c r="E251" s="12" t="s">
        <v>2830</v>
      </c>
      <c r="F251" s="12" t="s">
        <v>2341</v>
      </c>
      <c r="G251" s="12" t="s">
        <v>52</v>
      </c>
      <c r="H251" s="12" t="s">
        <v>44</v>
      </c>
      <c r="I251" s="13">
        <v>50000000</v>
      </c>
      <c r="J251" s="13">
        <v>50000000</v>
      </c>
      <c r="K251" s="14">
        <v>44986.710428240738</v>
      </c>
      <c r="L251" s="15" t="s">
        <v>45</v>
      </c>
      <c r="O251">
        <v>0.53238422138481178</v>
      </c>
      <c r="P251">
        <f t="shared" si="6"/>
        <v>745</v>
      </c>
      <c r="Q251" s="153">
        <v>745</v>
      </c>
      <c r="R251">
        <f t="shared" si="7"/>
        <v>1090443088</v>
      </c>
    </row>
    <row r="252" spans="1:18" ht="11.25" customHeight="1">
      <c r="A252">
        <v>251</v>
      </c>
      <c r="B252" s="11">
        <v>1487</v>
      </c>
      <c r="C252" s="12" t="s">
        <v>2831</v>
      </c>
      <c r="D252" s="12">
        <v>1106332725</v>
      </c>
      <c r="E252" s="12" t="s">
        <v>2832</v>
      </c>
      <c r="F252" s="12" t="s">
        <v>2341</v>
      </c>
      <c r="G252" s="12" t="s">
        <v>52</v>
      </c>
      <c r="H252" s="12" t="s">
        <v>44</v>
      </c>
      <c r="I252" s="13">
        <v>60000000</v>
      </c>
      <c r="J252" s="13">
        <v>60000000</v>
      </c>
      <c r="K252" s="14">
        <v>44986.717349537037</v>
      </c>
      <c r="L252" s="15" t="s">
        <v>54</v>
      </c>
      <c r="O252">
        <v>0.48975290471594157</v>
      </c>
      <c r="P252">
        <f t="shared" si="6"/>
        <v>817</v>
      </c>
      <c r="Q252" s="153">
        <v>817</v>
      </c>
      <c r="R252">
        <f t="shared" si="7"/>
        <v>1075234351</v>
      </c>
    </row>
    <row r="253" spans="1:18" ht="11.25" customHeight="1">
      <c r="A253">
        <v>252</v>
      </c>
      <c r="B253" s="11">
        <v>1488</v>
      </c>
      <c r="C253" s="12" t="s">
        <v>2833</v>
      </c>
      <c r="D253" s="12">
        <v>10029977</v>
      </c>
      <c r="E253" s="12" t="s">
        <v>2834</v>
      </c>
      <c r="F253" s="12" t="s">
        <v>2341</v>
      </c>
      <c r="G253" s="12" t="s">
        <v>38</v>
      </c>
      <c r="H253" s="12" t="s">
        <v>44</v>
      </c>
      <c r="I253" s="13">
        <v>55000000</v>
      </c>
      <c r="J253" s="13">
        <v>55000000</v>
      </c>
      <c r="K253" s="14">
        <v>44986.718101851853</v>
      </c>
      <c r="L253" s="15" t="s">
        <v>45</v>
      </c>
      <c r="O253">
        <v>0.82840442032342276</v>
      </c>
      <c r="P253">
        <f t="shared" si="6"/>
        <v>289</v>
      </c>
      <c r="Q253" s="153">
        <v>289</v>
      </c>
      <c r="R253">
        <f t="shared" si="7"/>
        <v>3185782</v>
      </c>
    </row>
    <row r="254" spans="1:18" ht="11.25" customHeight="1">
      <c r="A254">
        <v>253</v>
      </c>
      <c r="B254" s="11">
        <v>1489</v>
      </c>
      <c r="C254" s="12" t="s">
        <v>2835</v>
      </c>
      <c r="D254" s="12">
        <v>79809216</v>
      </c>
      <c r="E254" s="12" t="s">
        <v>2836</v>
      </c>
      <c r="F254" s="12" t="s">
        <v>2341</v>
      </c>
      <c r="G254" s="12" t="s">
        <v>59</v>
      </c>
      <c r="H254" s="12" t="s">
        <v>44</v>
      </c>
      <c r="I254" s="13">
        <v>78000000</v>
      </c>
      <c r="J254" s="13">
        <v>78000000</v>
      </c>
      <c r="K254" s="14">
        <v>44986.721678240741</v>
      </c>
      <c r="L254" s="15" t="s">
        <v>45</v>
      </c>
      <c r="O254">
        <v>9.2618575504744283E-2</v>
      </c>
      <c r="P254">
        <f t="shared" si="6"/>
        <v>1478</v>
      </c>
      <c r="Q254" s="153">
        <v>1478</v>
      </c>
      <c r="R254">
        <f t="shared" si="7"/>
        <v>7320494</v>
      </c>
    </row>
    <row r="255" spans="1:18" ht="11.25" customHeight="1">
      <c r="A255">
        <v>254</v>
      </c>
      <c r="B255" s="11">
        <v>1490</v>
      </c>
      <c r="C255" s="12" t="s">
        <v>2837</v>
      </c>
      <c r="D255" s="12">
        <v>13930130</v>
      </c>
      <c r="E255" s="12" t="s">
        <v>2838</v>
      </c>
      <c r="F255" s="12" t="s">
        <v>2341</v>
      </c>
      <c r="G255" s="12" t="s">
        <v>59</v>
      </c>
      <c r="H255" s="12" t="s">
        <v>53</v>
      </c>
      <c r="I255" s="13">
        <v>10000000</v>
      </c>
      <c r="J255" s="13">
        <v>10000000</v>
      </c>
      <c r="K255" s="14">
        <v>44986.722349537034</v>
      </c>
      <c r="L255" s="15" t="s">
        <v>54</v>
      </c>
      <c r="O255">
        <v>7.2638814172049537E-2</v>
      </c>
      <c r="P255">
        <f t="shared" si="6"/>
        <v>1503</v>
      </c>
      <c r="Q255" s="153">
        <v>1503</v>
      </c>
      <c r="R255">
        <f t="shared" si="7"/>
        <v>18130315</v>
      </c>
    </row>
    <row r="256" spans="1:18" ht="11.25" customHeight="1">
      <c r="A256">
        <v>255</v>
      </c>
      <c r="B256" s="11">
        <v>1491</v>
      </c>
      <c r="C256" s="12" t="s">
        <v>2839</v>
      </c>
      <c r="D256" s="12">
        <v>10050889</v>
      </c>
      <c r="E256" s="12" t="s">
        <v>2840</v>
      </c>
      <c r="F256" s="12" t="s">
        <v>2341</v>
      </c>
      <c r="G256" s="12" t="s">
        <v>52</v>
      </c>
      <c r="H256" s="12" t="s">
        <v>53</v>
      </c>
      <c r="I256" s="13">
        <v>10000000</v>
      </c>
      <c r="J256" s="13">
        <v>10000000</v>
      </c>
      <c r="K256" s="14">
        <v>44986.722731481481</v>
      </c>
      <c r="L256" s="15" t="s">
        <v>54</v>
      </c>
      <c r="O256">
        <v>0.25037261090415308</v>
      </c>
      <c r="P256">
        <f t="shared" si="6"/>
        <v>1230</v>
      </c>
      <c r="Q256" s="153">
        <v>1230</v>
      </c>
      <c r="R256">
        <f t="shared" si="7"/>
        <v>5228349</v>
      </c>
    </row>
    <row r="257" spans="1:18" ht="11.25" customHeight="1">
      <c r="A257">
        <v>256</v>
      </c>
      <c r="B257" s="11">
        <v>1492</v>
      </c>
      <c r="C257" s="12" t="s">
        <v>2841</v>
      </c>
      <c r="D257" s="12">
        <v>1053795010</v>
      </c>
      <c r="E257" s="12" t="s">
        <v>2842</v>
      </c>
      <c r="F257" s="12" t="s">
        <v>2341</v>
      </c>
      <c r="G257" s="12" t="s">
        <v>59</v>
      </c>
      <c r="H257" s="12" t="s">
        <v>53</v>
      </c>
      <c r="I257" s="13">
        <v>7000000</v>
      </c>
      <c r="J257" s="13">
        <v>7000000</v>
      </c>
      <c r="K257" s="14">
        <v>44986.724363425928</v>
      </c>
      <c r="L257" s="15" t="s">
        <v>54</v>
      </c>
      <c r="O257">
        <v>0.59316116970164079</v>
      </c>
      <c r="P257">
        <f t="shared" si="6"/>
        <v>669</v>
      </c>
      <c r="Q257" s="153">
        <v>669</v>
      </c>
      <c r="R257">
        <f t="shared" si="7"/>
        <v>1032366221</v>
      </c>
    </row>
    <row r="258" spans="1:18" ht="11.25" customHeight="1">
      <c r="A258">
        <v>257</v>
      </c>
      <c r="B258" s="11">
        <v>1493</v>
      </c>
      <c r="C258" s="12" t="s">
        <v>2843</v>
      </c>
      <c r="D258" s="12">
        <v>1023872046</v>
      </c>
      <c r="E258" s="12" t="s">
        <v>2844</v>
      </c>
      <c r="F258" s="12" t="s">
        <v>2341</v>
      </c>
      <c r="G258" s="12" t="s">
        <v>59</v>
      </c>
      <c r="H258" s="12" t="s">
        <v>44</v>
      </c>
      <c r="I258" s="13">
        <v>72000000</v>
      </c>
      <c r="J258" s="13">
        <v>72000000</v>
      </c>
      <c r="K258" s="14">
        <v>44986.726342592592</v>
      </c>
      <c r="L258" s="15" t="s">
        <v>54</v>
      </c>
      <c r="O258">
        <v>0.27643747799895591</v>
      </c>
      <c r="P258">
        <f t="shared" si="6"/>
        <v>1184</v>
      </c>
      <c r="Q258" s="153">
        <v>1184</v>
      </c>
      <c r="R258">
        <f t="shared" si="7"/>
        <v>52112098</v>
      </c>
    </row>
    <row r="259" spans="1:18" ht="11.25" customHeight="1">
      <c r="A259">
        <v>258</v>
      </c>
      <c r="B259" s="11">
        <v>1494</v>
      </c>
      <c r="C259" s="12" t="s">
        <v>2845</v>
      </c>
      <c r="D259" s="12">
        <v>41909671</v>
      </c>
      <c r="E259" s="12" t="s">
        <v>2846</v>
      </c>
      <c r="F259" s="12" t="s">
        <v>2341</v>
      </c>
      <c r="G259" s="12" t="s">
        <v>48</v>
      </c>
      <c r="H259" s="12" t="s">
        <v>44</v>
      </c>
      <c r="I259" s="13">
        <v>30000000</v>
      </c>
      <c r="J259" s="13">
        <v>30000000</v>
      </c>
      <c r="K259" s="14">
        <v>44986.730370370373</v>
      </c>
      <c r="L259" s="15" t="s">
        <v>45</v>
      </c>
      <c r="O259">
        <v>0.93615771440262563</v>
      </c>
      <c r="P259">
        <f t="shared" ref="P259:P322" si="8">RANK(O259,$O$2:$O$1622,0)</f>
        <v>109</v>
      </c>
      <c r="Q259" s="153">
        <v>109</v>
      </c>
      <c r="R259">
        <f t="shared" ref="R259:R322" si="9">VLOOKUP(Q259,A:D,4,FALSE)</f>
        <v>25221290</v>
      </c>
    </row>
    <row r="260" spans="1:18" ht="11.25" customHeight="1">
      <c r="A260">
        <v>259</v>
      </c>
      <c r="B260" s="11">
        <v>1495</v>
      </c>
      <c r="C260" s="12" t="s">
        <v>2847</v>
      </c>
      <c r="D260" s="12">
        <v>86077633</v>
      </c>
      <c r="E260" s="12" t="s">
        <v>2848</v>
      </c>
      <c r="F260" s="12" t="s">
        <v>2341</v>
      </c>
      <c r="G260" s="12" t="s">
        <v>59</v>
      </c>
      <c r="H260" s="12" t="s">
        <v>44</v>
      </c>
      <c r="I260" s="13">
        <v>94000000</v>
      </c>
      <c r="J260" s="13">
        <v>94000000</v>
      </c>
      <c r="K260" s="14">
        <v>44986.730775462966</v>
      </c>
      <c r="L260" s="15" t="s">
        <v>54</v>
      </c>
      <c r="O260">
        <v>0.14113883324541932</v>
      </c>
      <c r="P260">
        <f t="shared" si="8"/>
        <v>1411</v>
      </c>
      <c r="Q260" s="153">
        <v>1411</v>
      </c>
      <c r="R260">
        <f t="shared" si="9"/>
        <v>4166248</v>
      </c>
    </row>
    <row r="261" spans="1:18" ht="11.25" customHeight="1">
      <c r="A261">
        <v>260</v>
      </c>
      <c r="B261" s="11">
        <v>1496</v>
      </c>
      <c r="C261" s="12" t="s">
        <v>2849</v>
      </c>
      <c r="D261" s="12">
        <v>10291774</v>
      </c>
      <c r="E261" s="12" t="s">
        <v>2850</v>
      </c>
      <c r="F261" s="12" t="s">
        <v>2341</v>
      </c>
      <c r="G261" s="12" t="s">
        <v>38</v>
      </c>
      <c r="H261" s="12" t="s">
        <v>53</v>
      </c>
      <c r="I261" s="13">
        <v>10000000</v>
      </c>
      <c r="J261" s="13">
        <v>10000000</v>
      </c>
      <c r="K261" s="14">
        <v>44986.737557870372</v>
      </c>
      <c r="L261" s="15" t="s">
        <v>54</v>
      </c>
      <c r="O261">
        <v>0.18430357814186049</v>
      </c>
      <c r="P261">
        <f t="shared" si="8"/>
        <v>1357</v>
      </c>
      <c r="Q261" s="153">
        <v>1357</v>
      </c>
      <c r="R261">
        <f t="shared" si="9"/>
        <v>4751878</v>
      </c>
    </row>
    <row r="262" spans="1:18" ht="11.25" customHeight="1">
      <c r="A262">
        <v>261</v>
      </c>
      <c r="B262" s="11">
        <v>1497</v>
      </c>
      <c r="C262" s="12" t="s">
        <v>2851</v>
      </c>
      <c r="D262" s="12">
        <v>16079748</v>
      </c>
      <c r="E262" s="12" t="s">
        <v>2852</v>
      </c>
      <c r="F262" s="12" t="s">
        <v>2341</v>
      </c>
      <c r="G262" s="12" t="s">
        <v>38</v>
      </c>
      <c r="H262" s="12" t="s">
        <v>49</v>
      </c>
      <c r="I262" s="13">
        <v>20000000</v>
      </c>
      <c r="J262" s="13">
        <v>20000000</v>
      </c>
      <c r="K262" s="14">
        <v>44986.738113425927</v>
      </c>
      <c r="L262" s="15" t="s">
        <v>54</v>
      </c>
      <c r="O262">
        <v>0.27964384171244372</v>
      </c>
      <c r="P262">
        <f t="shared" si="8"/>
        <v>1179</v>
      </c>
      <c r="Q262" s="153">
        <v>1179</v>
      </c>
      <c r="R262">
        <f t="shared" si="9"/>
        <v>73158422</v>
      </c>
    </row>
    <row r="263" spans="1:18" ht="11.25" customHeight="1">
      <c r="A263">
        <v>262</v>
      </c>
      <c r="B263" s="11">
        <v>1498</v>
      </c>
      <c r="C263" s="12" t="s">
        <v>2853</v>
      </c>
      <c r="D263" s="12">
        <v>1053798426</v>
      </c>
      <c r="E263" s="12" t="s">
        <v>2854</v>
      </c>
      <c r="F263" s="12" t="s">
        <v>2341</v>
      </c>
      <c r="G263" s="12" t="s">
        <v>59</v>
      </c>
      <c r="H263" s="12" t="s">
        <v>44</v>
      </c>
      <c r="I263" s="13">
        <v>40000000</v>
      </c>
      <c r="J263" s="13">
        <v>40000000</v>
      </c>
      <c r="K263" s="14">
        <v>44986.742210648146</v>
      </c>
      <c r="L263" s="15" t="s">
        <v>54</v>
      </c>
      <c r="O263">
        <v>0.27660312716717628</v>
      </c>
      <c r="P263">
        <f t="shared" si="8"/>
        <v>1183</v>
      </c>
      <c r="Q263" s="153">
        <v>1183</v>
      </c>
      <c r="R263">
        <f t="shared" si="9"/>
        <v>60354739</v>
      </c>
    </row>
    <row r="264" spans="1:18" ht="11.25" customHeight="1">
      <c r="A264">
        <v>263</v>
      </c>
      <c r="B264" s="11">
        <v>1499</v>
      </c>
      <c r="C264" s="12" t="s">
        <v>2855</v>
      </c>
      <c r="D264" s="12">
        <v>1020770652</v>
      </c>
      <c r="E264" s="12" t="s">
        <v>2856</v>
      </c>
      <c r="F264" s="12" t="s">
        <v>2341</v>
      </c>
      <c r="G264" s="12" t="s">
        <v>38</v>
      </c>
      <c r="H264" s="12" t="s">
        <v>53</v>
      </c>
      <c r="I264" s="13">
        <v>6000000</v>
      </c>
      <c r="J264" s="13">
        <v>6000000</v>
      </c>
      <c r="K264" s="14">
        <v>44986.745509259257</v>
      </c>
      <c r="L264" s="15" t="s">
        <v>54</v>
      </c>
      <c r="O264">
        <v>0.99965643000244842</v>
      </c>
      <c r="P264">
        <f t="shared" si="8"/>
        <v>1</v>
      </c>
      <c r="Q264" s="153">
        <v>1</v>
      </c>
      <c r="R264">
        <f t="shared" si="9"/>
        <v>65698767</v>
      </c>
    </row>
    <row r="265" spans="1:18" ht="11.25" customHeight="1">
      <c r="A265">
        <v>264</v>
      </c>
      <c r="B265" s="11">
        <v>1500</v>
      </c>
      <c r="C265" s="12" t="s">
        <v>2857</v>
      </c>
      <c r="D265" s="12">
        <v>7010502</v>
      </c>
      <c r="E265" s="12" t="s">
        <v>2858</v>
      </c>
      <c r="F265" s="12" t="s">
        <v>2341</v>
      </c>
      <c r="G265" s="12" t="s">
        <v>52</v>
      </c>
      <c r="H265" s="12" t="s">
        <v>44</v>
      </c>
      <c r="I265" s="13">
        <v>150000000</v>
      </c>
      <c r="J265" s="13">
        <v>150000000</v>
      </c>
      <c r="K265" s="14">
        <v>44986.747083333335</v>
      </c>
      <c r="L265" s="15" t="s">
        <v>45</v>
      </c>
      <c r="O265">
        <v>0.76198810927721361</v>
      </c>
      <c r="P265">
        <f t="shared" si="8"/>
        <v>402</v>
      </c>
      <c r="Q265" s="153">
        <v>402</v>
      </c>
      <c r="R265">
        <f t="shared" si="9"/>
        <v>51992382</v>
      </c>
    </row>
    <row r="266" spans="1:18" ht="11.25" customHeight="1">
      <c r="A266">
        <v>265</v>
      </c>
      <c r="B266" s="11">
        <v>1501</v>
      </c>
      <c r="C266" s="12" t="s">
        <v>2859</v>
      </c>
      <c r="D266" s="12">
        <v>21556388</v>
      </c>
      <c r="E266" s="12" t="s">
        <v>2860</v>
      </c>
      <c r="F266" s="12" t="s">
        <v>2341</v>
      </c>
      <c r="G266" s="12" t="s">
        <v>38</v>
      </c>
      <c r="H266" s="12" t="s">
        <v>49</v>
      </c>
      <c r="I266" s="13">
        <v>14000000</v>
      </c>
      <c r="J266" s="13">
        <v>14000000</v>
      </c>
      <c r="K266" s="14">
        <v>44986.749444444446</v>
      </c>
      <c r="L266" s="15" t="s">
        <v>54</v>
      </c>
      <c r="O266">
        <v>0.32937587464283502</v>
      </c>
      <c r="P266">
        <f t="shared" si="8"/>
        <v>1082</v>
      </c>
      <c r="Q266" s="153">
        <v>1082</v>
      </c>
      <c r="R266">
        <f t="shared" si="9"/>
        <v>1121917678</v>
      </c>
    </row>
    <row r="267" spans="1:18" ht="11.25" customHeight="1">
      <c r="A267">
        <v>266</v>
      </c>
      <c r="B267" s="11">
        <v>1502</v>
      </c>
      <c r="C267" s="12" t="s">
        <v>2861</v>
      </c>
      <c r="D267" s="12">
        <v>5826267</v>
      </c>
      <c r="E267" s="12" t="s">
        <v>2862</v>
      </c>
      <c r="F267" s="12" t="s">
        <v>2341</v>
      </c>
      <c r="G267" s="12" t="s">
        <v>38</v>
      </c>
      <c r="H267" s="12" t="s">
        <v>53</v>
      </c>
      <c r="I267" s="13">
        <v>10000000</v>
      </c>
      <c r="J267" s="13">
        <v>10000000</v>
      </c>
      <c r="K267" s="14">
        <v>44986.75445601852</v>
      </c>
      <c r="L267" s="15" t="s">
        <v>54</v>
      </c>
      <c r="O267">
        <v>0.96983680298970443</v>
      </c>
      <c r="P267">
        <f t="shared" si="8"/>
        <v>41</v>
      </c>
      <c r="Q267" s="153">
        <v>41</v>
      </c>
      <c r="R267">
        <f t="shared" si="9"/>
        <v>1014185905</v>
      </c>
    </row>
    <row r="268" spans="1:18" ht="11.25" customHeight="1">
      <c r="A268">
        <v>267</v>
      </c>
      <c r="B268" s="11">
        <v>1503</v>
      </c>
      <c r="C268" s="12" t="s">
        <v>2863</v>
      </c>
      <c r="D268" s="12">
        <v>11804439</v>
      </c>
      <c r="E268" s="12" t="s">
        <v>2864</v>
      </c>
      <c r="F268" s="12" t="s">
        <v>2341</v>
      </c>
      <c r="G268" s="12" t="s">
        <v>52</v>
      </c>
      <c r="H268" s="12" t="s">
        <v>53</v>
      </c>
      <c r="I268" s="13">
        <v>10000000</v>
      </c>
      <c r="J268" s="13">
        <v>10000000</v>
      </c>
      <c r="K268" s="14">
        <v>44986.757800925923</v>
      </c>
      <c r="L268" s="15" t="s">
        <v>45</v>
      </c>
      <c r="O268">
        <v>0.46262588241496605</v>
      </c>
      <c r="P268">
        <f t="shared" si="8"/>
        <v>870</v>
      </c>
      <c r="Q268" s="153">
        <v>870</v>
      </c>
      <c r="R268">
        <f t="shared" si="9"/>
        <v>80015991</v>
      </c>
    </row>
    <row r="269" spans="1:18" ht="11.25" customHeight="1">
      <c r="A269">
        <v>268</v>
      </c>
      <c r="B269" s="11">
        <v>1504</v>
      </c>
      <c r="C269" s="12" t="s">
        <v>2865</v>
      </c>
      <c r="D269" s="12">
        <v>1122118793</v>
      </c>
      <c r="E269" s="12" t="s">
        <v>2866</v>
      </c>
      <c r="F269" s="12" t="s">
        <v>2341</v>
      </c>
      <c r="G269" s="12" t="s">
        <v>38</v>
      </c>
      <c r="H269" s="12" t="s">
        <v>44</v>
      </c>
      <c r="I269" s="13">
        <v>21000000</v>
      </c>
      <c r="J269" s="13">
        <v>21000000</v>
      </c>
      <c r="K269" s="14">
        <v>44986.758136574077</v>
      </c>
      <c r="L269" s="15" t="s">
        <v>54</v>
      </c>
      <c r="O269">
        <v>0.11534207509134475</v>
      </c>
      <c r="P269">
        <f t="shared" si="8"/>
        <v>1443</v>
      </c>
      <c r="Q269" s="153">
        <v>1443</v>
      </c>
      <c r="R269">
        <f t="shared" si="9"/>
        <v>1010173548</v>
      </c>
    </row>
    <row r="270" spans="1:18" ht="11.25" customHeight="1">
      <c r="A270">
        <v>269</v>
      </c>
      <c r="B270" s="11">
        <v>1505</v>
      </c>
      <c r="C270" s="12" t="s">
        <v>2867</v>
      </c>
      <c r="D270" s="12">
        <v>1022371306</v>
      </c>
      <c r="E270" s="12" t="s">
        <v>2868</v>
      </c>
      <c r="F270" s="12" t="s">
        <v>2341</v>
      </c>
      <c r="G270" s="12" t="s">
        <v>52</v>
      </c>
      <c r="H270" s="12" t="s">
        <v>53</v>
      </c>
      <c r="I270" s="13">
        <v>8000000</v>
      </c>
      <c r="J270" s="13">
        <v>8000000</v>
      </c>
      <c r="K270" s="14">
        <v>44986.75854166667</v>
      </c>
      <c r="L270" s="15" t="s">
        <v>54</v>
      </c>
      <c r="O270">
        <v>0.37305316732550087</v>
      </c>
      <c r="P270">
        <f t="shared" si="8"/>
        <v>1014</v>
      </c>
      <c r="Q270" s="153">
        <v>1014</v>
      </c>
      <c r="R270">
        <f t="shared" si="9"/>
        <v>53130588</v>
      </c>
    </row>
    <row r="271" spans="1:18" ht="11.25" customHeight="1">
      <c r="A271">
        <v>270</v>
      </c>
      <c r="B271" s="11">
        <v>1506</v>
      </c>
      <c r="C271" s="12" t="s">
        <v>2869</v>
      </c>
      <c r="D271" s="12">
        <v>1057588288</v>
      </c>
      <c r="E271" s="12" t="s">
        <v>2870</v>
      </c>
      <c r="F271" s="12" t="s">
        <v>2341</v>
      </c>
      <c r="G271" s="12" t="s">
        <v>48</v>
      </c>
      <c r="H271" s="12" t="s">
        <v>53</v>
      </c>
      <c r="I271" s="13">
        <v>5000000</v>
      </c>
      <c r="J271" s="13">
        <v>5000000</v>
      </c>
      <c r="K271" s="14">
        <v>44991.627060185187</v>
      </c>
      <c r="L271" s="15" t="s">
        <v>54</v>
      </c>
      <c r="O271">
        <v>0.12592790158841949</v>
      </c>
      <c r="P271">
        <f t="shared" si="8"/>
        <v>1426</v>
      </c>
      <c r="Q271" s="153">
        <v>1426</v>
      </c>
      <c r="R271">
        <f t="shared" si="9"/>
        <v>43048173</v>
      </c>
    </row>
    <row r="272" spans="1:18" ht="11.25" customHeight="1">
      <c r="A272">
        <v>271</v>
      </c>
      <c r="B272" s="11">
        <v>1507</v>
      </c>
      <c r="C272" s="12" t="s">
        <v>2871</v>
      </c>
      <c r="D272" s="12">
        <v>1110524666</v>
      </c>
      <c r="E272" s="12" t="s">
        <v>2872</v>
      </c>
      <c r="F272" s="12" t="s">
        <v>2341</v>
      </c>
      <c r="G272" s="12" t="s">
        <v>38</v>
      </c>
      <c r="H272" s="12" t="s">
        <v>53</v>
      </c>
      <c r="I272" s="13">
        <v>4000000</v>
      </c>
      <c r="J272" s="13">
        <v>4000000</v>
      </c>
      <c r="K272" s="14">
        <v>44986.764467592591</v>
      </c>
      <c r="L272" s="15" t="s">
        <v>54</v>
      </c>
      <c r="O272">
        <v>0.48261208079149776</v>
      </c>
      <c r="P272">
        <f t="shared" si="8"/>
        <v>832</v>
      </c>
      <c r="Q272" s="153">
        <v>832</v>
      </c>
      <c r="R272">
        <f t="shared" si="9"/>
        <v>74080498</v>
      </c>
    </row>
    <row r="273" spans="1:18" ht="11.25" customHeight="1">
      <c r="A273">
        <v>272</v>
      </c>
      <c r="B273" s="11">
        <v>1508</v>
      </c>
      <c r="C273" s="12" t="s">
        <v>2873</v>
      </c>
      <c r="D273" s="12">
        <v>19056013</v>
      </c>
      <c r="E273" s="12" t="s">
        <v>2874</v>
      </c>
      <c r="F273" s="12" t="s">
        <v>2341</v>
      </c>
      <c r="G273" s="12" t="s">
        <v>130</v>
      </c>
      <c r="H273" s="12" t="s">
        <v>53</v>
      </c>
      <c r="I273" s="13">
        <v>6000000</v>
      </c>
      <c r="J273" s="13">
        <v>6000000</v>
      </c>
      <c r="K273" s="14">
        <v>44986.767060185186</v>
      </c>
      <c r="L273" s="15" t="s">
        <v>45</v>
      </c>
      <c r="O273">
        <v>0.30287499779821481</v>
      </c>
      <c r="P273">
        <f t="shared" si="8"/>
        <v>1133</v>
      </c>
      <c r="Q273" s="153">
        <v>1133</v>
      </c>
      <c r="R273">
        <f t="shared" si="9"/>
        <v>79891066</v>
      </c>
    </row>
    <row r="274" spans="1:18" ht="11.25" customHeight="1">
      <c r="A274">
        <v>273</v>
      </c>
      <c r="B274" s="11">
        <v>1509</v>
      </c>
      <c r="C274" s="12" t="s">
        <v>2875</v>
      </c>
      <c r="D274" s="12">
        <v>93408868</v>
      </c>
      <c r="E274" s="12" t="s">
        <v>2876</v>
      </c>
      <c r="F274" s="12" t="s">
        <v>2341</v>
      </c>
      <c r="G274" s="12" t="s">
        <v>38</v>
      </c>
      <c r="H274" s="12" t="s">
        <v>44</v>
      </c>
      <c r="I274" s="13">
        <v>42000000</v>
      </c>
      <c r="J274" s="13">
        <v>42000000</v>
      </c>
      <c r="K274" s="14">
        <v>44986.768622685187</v>
      </c>
      <c r="L274" s="15" t="s">
        <v>45</v>
      </c>
      <c r="O274">
        <v>0.95122427126514031</v>
      </c>
      <c r="P274">
        <f t="shared" si="8"/>
        <v>84</v>
      </c>
      <c r="Q274" s="153">
        <v>84</v>
      </c>
      <c r="R274">
        <f t="shared" si="9"/>
        <v>80038282</v>
      </c>
    </row>
    <row r="275" spans="1:18" ht="11.25" customHeight="1">
      <c r="A275">
        <v>274</v>
      </c>
      <c r="B275" s="11">
        <v>1510</v>
      </c>
      <c r="C275" s="12" t="s">
        <v>2877</v>
      </c>
      <c r="D275" s="12">
        <v>73202861</v>
      </c>
      <c r="E275" s="12" t="s">
        <v>2878</v>
      </c>
      <c r="F275" s="12" t="s">
        <v>2341</v>
      </c>
      <c r="G275" s="12" t="s">
        <v>59</v>
      </c>
      <c r="H275" s="12" t="s">
        <v>44</v>
      </c>
      <c r="I275" s="13">
        <v>90000000</v>
      </c>
      <c r="J275" s="13">
        <v>90000000</v>
      </c>
      <c r="K275" s="14">
        <v>44986.772662037038</v>
      </c>
      <c r="L275" s="15" t="s">
        <v>54</v>
      </c>
      <c r="O275">
        <v>0.62558658567621461</v>
      </c>
      <c r="P275">
        <f t="shared" si="8"/>
        <v>609</v>
      </c>
      <c r="Q275" s="153">
        <v>609</v>
      </c>
      <c r="R275">
        <f t="shared" si="9"/>
        <v>24041215</v>
      </c>
    </row>
    <row r="276" spans="1:18" ht="11.25" customHeight="1">
      <c r="A276">
        <v>275</v>
      </c>
      <c r="B276" s="11">
        <v>1511</v>
      </c>
      <c r="C276" s="12" t="s">
        <v>2879</v>
      </c>
      <c r="D276" s="12">
        <v>8155589</v>
      </c>
      <c r="E276" s="12" t="s">
        <v>2880</v>
      </c>
      <c r="F276" s="12" t="s">
        <v>2341</v>
      </c>
      <c r="G276" s="12" t="s">
        <v>62</v>
      </c>
      <c r="H276" s="12" t="s">
        <v>53</v>
      </c>
      <c r="I276" s="13">
        <v>10000000</v>
      </c>
      <c r="J276" s="13">
        <v>10000000</v>
      </c>
      <c r="K276" s="14">
        <v>44986.781122685185</v>
      </c>
      <c r="L276" s="15" t="s">
        <v>45</v>
      </c>
      <c r="O276">
        <v>0.20520093814104823</v>
      </c>
      <c r="P276">
        <f t="shared" si="8"/>
        <v>1321</v>
      </c>
      <c r="Q276" s="153">
        <v>1321</v>
      </c>
      <c r="R276">
        <f t="shared" si="9"/>
        <v>80760392</v>
      </c>
    </row>
    <row r="277" spans="1:18" ht="11.25" customHeight="1">
      <c r="A277">
        <v>276</v>
      </c>
      <c r="B277" s="11">
        <v>1512</v>
      </c>
      <c r="C277" s="12" t="s">
        <v>2881</v>
      </c>
      <c r="D277" s="12">
        <v>80770089</v>
      </c>
      <c r="E277" s="12" t="s">
        <v>2882</v>
      </c>
      <c r="F277" s="12" t="s">
        <v>2341</v>
      </c>
      <c r="G277" s="12" t="s">
        <v>130</v>
      </c>
      <c r="H277" s="12" t="s">
        <v>53</v>
      </c>
      <c r="I277" s="13">
        <v>1000000</v>
      </c>
      <c r="J277" s="13">
        <v>1000000</v>
      </c>
      <c r="K277" s="14">
        <v>44986.7815625</v>
      </c>
      <c r="L277" s="15" t="s">
        <v>54</v>
      </c>
      <c r="O277">
        <v>0.46280273180206466</v>
      </c>
      <c r="P277">
        <f t="shared" si="8"/>
        <v>869</v>
      </c>
      <c r="Q277" s="153">
        <v>869</v>
      </c>
      <c r="R277">
        <f t="shared" si="9"/>
        <v>1113524908</v>
      </c>
    </row>
    <row r="278" spans="1:18" ht="11.25" customHeight="1">
      <c r="A278">
        <v>277</v>
      </c>
      <c r="B278" s="11">
        <v>1513</v>
      </c>
      <c r="C278" s="12" t="s">
        <v>2883</v>
      </c>
      <c r="D278" s="12">
        <v>80745052</v>
      </c>
      <c r="E278" s="12" t="s">
        <v>2884</v>
      </c>
      <c r="F278" s="12" t="s">
        <v>2341</v>
      </c>
      <c r="G278" s="12" t="s">
        <v>38</v>
      </c>
      <c r="H278" s="12" t="s">
        <v>53</v>
      </c>
      <c r="I278" s="13">
        <v>10000000</v>
      </c>
      <c r="J278" s="13">
        <v>10000000</v>
      </c>
      <c r="K278" s="14">
        <v>44986.781967592593</v>
      </c>
      <c r="L278" s="15" t="s">
        <v>54</v>
      </c>
      <c r="O278">
        <v>0.20808016255278738</v>
      </c>
      <c r="P278">
        <f t="shared" si="8"/>
        <v>1314</v>
      </c>
      <c r="Q278" s="153">
        <v>1314</v>
      </c>
      <c r="R278">
        <f t="shared" si="9"/>
        <v>91533040</v>
      </c>
    </row>
    <row r="279" spans="1:18" ht="11.25" customHeight="1">
      <c r="A279">
        <v>278</v>
      </c>
      <c r="B279" s="11">
        <v>1514</v>
      </c>
      <c r="C279" s="12" t="s">
        <v>2885</v>
      </c>
      <c r="D279" s="12">
        <v>65799660</v>
      </c>
      <c r="E279" s="12" t="s">
        <v>2886</v>
      </c>
      <c r="F279" s="12" t="s">
        <v>2341</v>
      </c>
      <c r="G279" s="12" t="s">
        <v>38</v>
      </c>
      <c r="H279" s="12" t="s">
        <v>44</v>
      </c>
      <c r="I279" s="13">
        <v>64000000</v>
      </c>
      <c r="J279" s="13">
        <v>64000000</v>
      </c>
      <c r="K279" s="14">
        <v>44991.629490740743</v>
      </c>
      <c r="L279" s="15" t="s">
        <v>45</v>
      </c>
      <c r="O279">
        <v>0.18697710755795849</v>
      </c>
      <c r="P279">
        <f t="shared" si="8"/>
        <v>1355</v>
      </c>
      <c r="Q279" s="153">
        <v>1355</v>
      </c>
      <c r="R279">
        <f t="shared" si="9"/>
        <v>11224739</v>
      </c>
    </row>
    <row r="280" spans="1:18" ht="11.25" customHeight="1">
      <c r="A280">
        <v>279</v>
      </c>
      <c r="B280" s="11">
        <v>1515</v>
      </c>
      <c r="C280" s="12" t="s">
        <v>2887</v>
      </c>
      <c r="D280" s="12">
        <v>7601283</v>
      </c>
      <c r="E280" s="12" t="s">
        <v>2888</v>
      </c>
      <c r="F280" s="12" t="s">
        <v>2341</v>
      </c>
      <c r="G280" s="12" t="s">
        <v>52</v>
      </c>
      <c r="H280" s="12" t="s">
        <v>44</v>
      </c>
      <c r="I280" s="13">
        <v>59000000</v>
      </c>
      <c r="J280" s="13">
        <v>59000000</v>
      </c>
      <c r="K280" s="14">
        <v>44986.782511574071</v>
      </c>
      <c r="L280" s="15" t="s">
        <v>54</v>
      </c>
      <c r="O280">
        <v>8.135105831517464E-2</v>
      </c>
      <c r="P280">
        <f t="shared" si="8"/>
        <v>1493</v>
      </c>
      <c r="Q280" s="153">
        <v>1493</v>
      </c>
      <c r="R280">
        <f t="shared" si="9"/>
        <v>65715762</v>
      </c>
    </row>
    <row r="281" spans="1:18" ht="11.25" customHeight="1">
      <c r="A281">
        <v>280</v>
      </c>
      <c r="B281" s="11">
        <v>1516</v>
      </c>
      <c r="C281" s="12" t="s">
        <v>2889</v>
      </c>
      <c r="D281" s="12">
        <v>80215820</v>
      </c>
      <c r="E281" s="12" t="s">
        <v>2890</v>
      </c>
      <c r="F281" s="12" t="s">
        <v>2341</v>
      </c>
      <c r="G281" s="12" t="s">
        <v>52</v>
      </c>
      <c r="H281" s="12" t="s">
        <v>44</v>
      </c>
      <c r="I281" s="13">
        <v>50000000</v>
      </c>
      <c r="J281" s="13">
        <v>50000000</v>
      </c>
      <c r="K281" s="14">
        <v>44986.782719907409</v>
      </c>
      <c r="L281" s="15" t="s">
        <v>54</v>
      </c>
      <c r="O281">
        <v>0.1140559918170132</v>
      </c>
      <c r="P281">
        <f t="shared" si="8"/>
        <v>1446</v>
      </c>
      <c r="Q281" s="153">
        <v>1446</v>
      </c>
      <c r="R281">
        <f t="shared" si="9"/>
        <v>79977963</v>
      </c>
    </row>
    <row r="282" spans="1:18" ht="11.25" customHeight="1">
      <c r="A282">
        <v>281</v>
      </c>
      <c r="B282" s="11">
        <v>1517</v>
      </c>
      <c r="C282" s="12" t="s">
        <v>2891</v>
      </c>
      <c r="D282" s="12">
        <v>80124121</v>
      </c>
      <c r="E282" s="12" t="s">
        <v>1893</v>
      </c>
      <c r="F282" s="12" t="s">
        <v>2341</v>
      </c>
      <c r="G282" s="12" t="s">
        <v>59</v>
      </c>
      <c r="H282" s="12" t="s">
        <v>53</v>
      </c>
      <c r="I282" s="13">
        <v>10000000</v>
      </c>
      <c r="J282" s="13">
        <v>10000000</v>
      </c>
      <c r="K282" s="14">
        <v>44986.783078703702</v>
      </c>
      <c r="L282" s="15" t="s">
        <v>54</v>
      </c>
      <c r="O282">
        <v>0.70874161513393763</v>
      </c>
      <c r="P282">
        <f t="shared" si="8"/>
        <v>477</v>
      </c>
      <c r="Q282" s="153">
        <v>477</v>
      </c>
      <c r="R282">
        <f t="shared" si="9"/>
        <v>79973729</v>
      </c>
    </row>
    <row r="283" spans="1:18" ht="11.25" customHeight="1">
      <c r="A283">
        <v>282</v>
      </c>
      <c r="B283" s="11">
        <v>1518</v>
      </c>
      <c r="C283" s="12" t="s">
        <v>2892</v>
      </c>
      <c r="D283" s="12">
        <v>1061692930</v>
      </c>
      <c r="E283" s="12" t="s">
        <v>2893</v>
      </c>
      <c r="F283" s="12" t="s">
        <v>2341</v>
      </c>
      <c r="G283" s="12" t="s">
        <v>59</v>
      </c>
      <c r="H283" s="12" t="s">
        <v>44</v>
      </c>
      <c r="I283" s="13">
        <v>93000000</v>
      </c>
      <c r="J283" s="13">
        <v>93000000</v>
      </c>
      <c r="K283" s="14">
        <v>44986.783194444448</v>
      </c>
      <c r="L283" s="15" t="s">
        <v>54</v>
      </c>
      <c r="O283">
        <v>0.97046469714834138</v>
      </c>
      <c r="P283">
        <f t="shared" si="8"/>
        <v>40</v>
      </c>
      <c r="Q283" s="153">
        <v>40</v>
      </c>
      <c r="R283">
        <f t="shared" si="9"/>
        <v>1053785189</v>
      </c>
    </row>
    <row r="284" spans="1:18" ht="11.25" customHeight="1">
      <c r="A284">
        <v>283</v>
      </c>
      <c r="B284" s="11">
        <v>1519</v>
      </c>
      <c r="C284" s="12" t="s">
        <v>2894</v>
      </c>
      <c r="D284" s="12">
        <v>86083190</v>
      </c>
      <c r="E284" s="12" t="s">
        <v>2895</v>
      </c>
      <c r="F284" s="12" t="s">
        <v>2341</v>
      </c>
      <c r="G284" s="12" t="s">
        <v>38</v>
      </c>
      <c r="H284" s="12" t="s">
        <v>44</v>
      </c>
      <c r="I284" s="13">
        <v>50000000</v>
      </c>
      <c r="J284" s="13">
        <v>50000000</v>
      </c>
      <c r="K284" s="14">
        <v>44986.789710648147</v>
      </c>
      <c r="L284" s="15" t="s">
        <v>54</v>
      </c>
      <c r="O284">
        <v>0.56921807399759872</v>
      </c>
      <c r="P284">
        <f t="shared" si="8"/>
        <v>696</v>
      </c>
      <c r="Q284" s="153">
        <v>696</v>
      </c>
      <c r="R284">
        <f t="shared" si="9"/>
        <v>80008317</v>
      </c>
    </row>
    <row r="285" spans="1:18" ht="11.25" customHeight="1">
      <c r="A285">
        <v>284</v>
      </c>
      <c r="B285" s="11">
        <v>1520</v>
      </c>
      <c r="C285" s="12" t="s">
        <v>2896</v>
      </c>
      <c r="D285" s="12">
        <v>80071062</v>
      </c>
      <c r="E285" s="12" t="s">
        <v>2897</v>
      </c>
      <c r="F285" s="12" t="s">
        <v>2341</v>
      </c>
      <c r="G285" s="12" t="s">
        <v>48</v>
      </c>
      <c r="H285" s="12" t="s">
        <v>53</v>
      </c>
      <c r="I285" s="13">
        <v>10000000</v>
      </c>
      <c r="J285" s="13">
        <v>10000000</v>
      </c>
      <c r="K285" s="14">
        <v>44986.79115740741</v>
      </c>
      <c r="L285" s="15" t="s">
        <v>45</v>
      </c>
      <c r="O285">
        <v>0.31327705506063996</v>
      </c>
      <c r="P285">
        <f t="shared" si="8"/>
        <v>1104</v>
      </c>
      <c r="Q285" s="153">
        <v>1104</v>
      </c>
      <c r="R285">
        <f t="shared" si="9"/>
        <v>1114730035</v>
      </c>
    </row>
    <row r="286" spans="1:18" ht="11.25" customHeight="1">
      <c r="A286">
        <v>285</v>
      </c>
      <c r="B286" s="11">
        <v>1521</v>
      </c>
      <c r="C286" s="12" t="s">
        <v>2898</v>
      </c>
      <c r="D286" s="12">
        <v>1075285387</v>
      </c>
      <c r="E286" s="12" t="s">
        <v>2899</v>
      </c>
      <c r="F286" s="12" t="s">
        <v>2341</v>
      </c>
      <c r="G286" s="12" t="s">
        <v>52</v>
      </c>
      <c r="H286" s="12" t="s">
        <v>53</v>
      </c>
      <c r="I286" s="13">
        <v>10000000</v>
      </c>
      <c r="J286" s="13">
        <v>10000000</v>
      </c>
      <c r="K286" s="14">
        <v>44986.792615740742</v>
      </c>
      <c r="L286" s="15" t="s">
        <v>54</v>
      </c>
      <c r="O286">
        <v>0.82061300440955454</v>
      </c>
      <c r="P286">
        <f t="shared" si="8"/>
        <v>303</v>
      </c>
      <c r="Q286" s="153">
        <v>303</v>
      </c>
      <c r="R286">
        <f t="shared" si="9"/>
        <v>79733697</v>
      </c>
    </row>
    <row r="287" spans="1:18" ht="11.25" customHeight="1">
      <c r="A287">
        <v>286</v>
      </c>
      <c r="B287" s="11">
        <v>1522</v>
      </c>
      <c r="C287" s="12" t="s">
        <v>2900</v>
      </c>
      <c r="D287" s="12">
        <v>80807796</v>
      </c>
      <c r="E287" s="12" t="s">
        <v>2901</v>
      </c>
      <c r="F287" s="12" t="s">
        <v>2341</v>
      </c>
      <c r="G287" s="12" t="s">
        <v>59</v>
      </c>
      <c r="H287" s="12" t="s">
        <v>44</v>
      </c>
      <c r="I287" s="13">
        <v>45000000</v>
      </c>
      <c r="J287" s="13">
        <v>45000000</v>
      </c>
      <c r="K287" s="14">
        <v>44986.793900462966</v>
      </c>
      <c r="L287" s="15" t="s">
        <v>54</v>
      </c>
      <c r="O287">
        <v>0.21935146610493217</v>
      </c>
      <c r="P287">
        <f t="shared" si="8"/>
        <v>1291</v>
      </c>
      <c r="Q287" s="153">
        <v>1291</v>
      </c>
      <c r="R287">
        <f t="shared" si="9"/>
        <v>19462166</v>
      </c>
    </row>
    <row r="288" spans="1:18" ht="11.25" customHeight="1">
      <c r="A288">
        <v>287</v>
      </c>
      <c r="B288" s="11">
        <v>1523</v>
      </c>
      <c r="C288" s="12" t="s">
        <v>2902</v>
      </c>
      <c r="D288" s="12">
        <v>18493775</v>
      </c>
      <c r="E288" s="12" t="s">
        <v>2903</v>
      </c>
      <c r="F288" s="12" t="s">
        <v>2341</v>
      </c>
      <c r="G288" s="12" t="s">
        <v>52</v>
      </c>
      <c r="H288" s="12" t="s">
        <v>53</v>
      </c>
      <c r="I288" s="13">
        <v>10000000</v>
      </c>
      <c r="J288" s="13">
        <v>10000000</v>
      </c>
      <c r="K288" s="14">
        <v>44986.802476851852</v>
      </c>
      <c r="L288" s="15" t="s">
        <v>45</v>
      </c>
      <c r="O288">
        <v>0.49950281401146779</v>
      </c>
      <c r="P288">
        <f t="shared" si="8"/>
        <v>794</v>
      </c>
      <c r="Q288" s="153">
        <v>794</v>
      </c>
      <c r="R288">
        <f t="shared" si="9"/>
        <v>1013614451</v>
      </c>
    </row>
    <row r="289" spans="1:18" ht="11.25" customHeight="1">
      <c r="A289">
        <v>288</v>
      </c>
      <c r="B289" s="11">
        <v>1524</v>
      </c>
      <c r="C289" s="12" t="s">
        <v>2904</v>
      </c>
      <c r="D289" s="12">
        <v>1110528541</v>
      </c>
      <c r="E289" s="12" t="s">
        <v>2905</v>
      </c>
      <c r="F289" s="12" t="s">
        <v>2341</v>
      </c>
      <c r="G289" s="12" t="s">
        <v>59</v>
      </c>
      <c r="H289" s="12" t="s">
        <v>44</v>
      </c>
      <c r="I289" s="13">
        <v>47000000</v>
      </c>
      <c r="J289" s="13">
        <v>47000000</v>
      </c>
      <c r="K289" s="14">
        <v>44986.804224537038</v>
      </c>
      <c r="L289" s="15" t="s">
        <v>54</v>
      </c>
      <c r="O289">
        <v>0.53866124246274516</v>
      </c>
      <c r="P289">
        <f t="shared" si="8"/>
        <v>735</v>
      </c>
      <c r="Q289" s="153">
        <v>735</v>
      </c>
      <c r="R289">
        <f t="shared" si="9"/>
        <v>1121822343</v>
      </c>
    </row>
    <row r="290" spans="1:18" ht="11.25" customHeight="1">
      <c r="A290">
        <v>289</v>
      </c>
      <c r="B290" s="11">
        <v>1525</v>
      </c>
      <c r="C290" s="12" t="s">
        <v>2906</v>
      </c>
      <c r="D290" s="12">
        <v>3185782</v>
      </c>
      <c r="E290" s="12" t="s">
        <v>2907</v>
      </c>
      <c r="F290" s="12" t="s">
        <v>2341</v>
      </c>
      <c r="G290" s="12" t="s">
        <v>48</v>
      </c>
      <c r="H290" s="12" t="s">
        <v>49</v>
      </c>
      <c r="I290" s="13">
        <v>60000000</v>
      </c>
      <c r="J290" s="13">
        <v>60000000</v>
      </c>
      <c r="K290" s="14">
        <v>44986.806377314817</v>
      </c>
      <c r="L290" s="15" t="s">
        <v>54</v>
      </c>
      <c r="O290">
        <v>0.6049315644994121</v>
      </c>
      <c r="P290">
        <f t="shared" si="8"/>
        <v>646</v>
      </c>
      <c r="Q290" s="153">
        <v>646</v>
      </c>
      <c r="R290">
        <f t="shared" si="9"/>
        <v>1037585642</v>
      </c>
    </row>
    <row r="291" spans="1:18" ht="11.25" customHeight="1">
      <c r="A291">
        <v>290</v>
      </c>
      <c r="B291" s="11">
        <v>1526</v>
      </c>
      <c r="C291" s="12" t="s">
        <v>2908</v>
      </c>
      <c r="D291" s="12">
        <v>88193045</v>
      </c>
      <c r="E291" s="12" t="s">
        <v>2909</v>
      </c>
      <c r="F291" s="12" t="s">
        <v>2341</v>
      </c>
      <c r="G291" s="12" t="s">
        <v>38</v>
      </c>
      <c r="H291" s="12" t="s">
        <v>44</v>
      </c>
      <c r="I291" s="13">
        <v>29000000</v>
      </c>
      <c r="J291" s="13">
        <v>29000000</v>
      </c>
      <c r="K291" s="14">
        <v>44986.807534722226</v>
      </c>
      <c r="L291" s="15" t="s">
        <v>45</v>
      </c>
      <c r="O291">
        <v>0.58111593204470358</v>
      </c>
      <c r="P291">
        <f t="shared" si="8"/>
        <v>684</v>
      </c>
      <c r="Q291" s="153">
        <v>684</v>
      </c>
      <c r="R291">
        <f t="shared" si="9"/>
        <v>79959671</v>
      </c>
    </row>
    <row r="292" spans="1:18" ht="11.25" customHeight="1">
      <c r="A292">
        <v>291</v>
      </c>
      <c r="B292" s="11">
        <v>1527</v>
      </c>
      <c r="C292" s="12" t="s">
        <v>2910</v>
      </c>
      <c r="D292" s="12">
        <v>1032401180</v>
      </c>
      <c r="E292" s="12" t="s">
        <v>2911</v>
      </c>
      <c r="F292" s="12" t="s">
        <v>2341</v>
      </c>
      <c r="G292" s="12" t="s">
        <v>38</v>
      </c>
      <c r="H292" s="12" t="s">
        <v>44</v>
      </c>
      <c r="I292" s="13">
        <v>59000000</v>
      </c>
      <c r="J292" s="13">
        <v>59000000</v>
      </c>
      <c r="K292" s="14">
        <v>44986.812418981484</v>
      </c>
      <c r="L292" s="15" t="s">
        <v>54</v>
      </c>
      <c r="O292">
        <v>0.25634627225875417</v>
      </c>
      <c r="P292">
        <f t="shared" si="8"/>
        <v>1218</v>
      </c>
      <c r="Q292" s="153">
        <v>1218</v>
      </c>
      <c r="R292">
        <f t="shared" si="9"/>
        <v>71224916</v>
      </c>
    </row>
    <row r="293" spans="1:18" ht="11.25" customHeight="1">
      <c r="A293">
        <v>292</v>
      </c>
      <c r="B293" s="11">
        <v>1528</v>
      </c>
      <c r="C293" s="12" t="s">
        <v>2912</v>
      </c>
      <c r="D293" s="12">
        <v>1099212518</v>
      </c>
      <c r="E293" s="12" t="s">
        <v>2913</v>
      </c>
      <c r="F293" s="12" t="s">
        <v>2341</v>
      </c>
      <c r="G293" s="12" t="s">
        <v>52</v>
      </c>
      <c r="H293" s="12" t="s">
        <v>44</v>
      </c>
      <c r="I293" s="13">
        <v>63000000</v>
      </c>
      <c r="J293" s="13">
        <v>63000000</v>
      </c>
      <c r="K293" s="14">
        <v>44986.813761574071</v>
      </c>
      <c r="L293" s="15" t="s">
        <v>54</v>
      </c>
      <c r="O293">
        <v>0.26450913619106831</v>
      </c>
      <c r="P293">
        <f t="shared" si="8"/>
        <v>1204</v>
      </c>
      <c r="Q293" s="153">
        <v>1204</v>
      </c>
      <c r="R293">
        <f t="shared" si="9"/>
        <v>79644568</v>
      </c>
    </row>
    <row r="294" spans="1:18" ht="11.25" customHeight="1">
      <c r="A294">
        <v>293</v>
      </c>
      <c r="B294" s="11">
        <v>1529</v>
      </c>
      <c r="C294" s="12" t="s">
        <v>2914</v>
      </c>
      <c r="D294" s="12">
        <v>13928817</v>
      </c>
      <c r="E294" s="12" t="s">
        <v>2915</v>
      </c>
      <c r="F294" s="12" t="s">
        <v>2341</v>
      </c>
      <c r="G294" s="12" t="s">
        <v>59</v>
      </c>
      <c r="H294" s="12" t="s">
        <v>44</v>
      </c>
      <c r="I294" s="13">
        <v>72000000</v>
      </c>
      <c r="J294" s="13">
        <v>72000000</v>
      </c>
      <c r="K294" s="14">
        <v>44986.816435185188</v>
      </c>
      <c r="L294" s="15" t="s">
        <v>45</v>
      </c>
      <c r="O294">
        <v>0.52782645231190473</v>
      </c>
      <c r="P294">
        <f t="shared" si="8"/>
        <v>755</v>
      </c>
      <c r="Q294" s="153">
        <v>755</v>
      </c>
      <c r="R294">
        <f t="shared" si="9"/>
        <v>1094242712</v>
      </c>
    </row>
    <row r="295" spans="1:18" ht="11.25" customHeight="1">
      <c r="A295">
        <v>294</v>
      </c>
      <c r="B295" s="11">
        <v>1530</v>
      </c>
      <c r="C295" s="12" t="s">
        <v>2916</v>
      </c>
      <c r="D295" s="12">
        <v>1069737887</v>
      </c>
      <c r="E295" s="12" t="s">
        <v>2917</v>
      </c>
      <c r="F295" s="12" t="s">
        <v>2341</v>
      </c>
      <c r="G295" s="12" t="s">
        <v>48</v>
      </c>
      <c r="H295" s="12" t="s">
        <v>44</v>
      </c>
      <c r="I295" s="13">
        <v>58000000</v>
      </c>
      <c r="J295" s="13">
        <v>58000000</v>
      </c>
      <c r="K295" s="14">
        <v>44986.834282407406</v>
      </c>
      <c r="L295" s="15" t="s">
        <v>54</v>
      </c>
      <c r="O295">
        <v>0.42769121507183994</v>
      </c>
      <c r="P295">
        <f t="shared" si="8"/>
        <v>924</v>
      </c>
      <c r="Q295" s="153">
        <v>924</v>
      </c>
      <c r="R295">
        <f t="shared" si="9"/>
        <v>80217083</v>
      </c>
    </row>
    <row r="296" spans="1:18" ht="11.25" customHeight="1">
      <c r="A296">
        <v>295</v>
      </c>
      <c r="B296" s="11">
        <v>1531</v>
      </c>
      <c r="C296" s="12" t="s">
        <v>2918</v>
      </c>
      <c r="D296" s="12">
        <v>80768410</v>
      </c>
      <c r="E296" s="12" t="s">
        <v>2919</v>
      </c>
      <c r="F296" s="12" t="s">
        <v>2341</v>
      </c>
      <c r="G296" s="12" t="s">
        <v>130</v>
      </c>
      <c r="H296" s="12" t="s">
        <v>53</v>
      </c>
      <c r="I296" s="13">
        <v>10000000</v>
      </c>
      <c r="J296" s="13">
        <v>10000000</v>
      </c>
      <c r="K296" s="14">
        <v>44986.838576388887</v>
      </c>
      <c r="L296" s="15" t="s">
        <v>54</v>
      </c>
      <c r="O296">
        <v>0.42402406700910888</v>
      </c>
      <c r="P296">
        <f t="shared" si="8"/>
        <v>931</v>
      </c>
      <c r="Q296" s="153">
        <v>931</v>
      </c>
      <c r="R296">
        <f t="shared" si="9"/>
        <v>79421337</v>
      </c>
    </row>
    <row r="297" spans="1:18" ht="11.25" customHeight="1">
      <c r="A297">
        <v>296</v>
      </c>
      <c r="B297" s="11">
        <v>1532</v>
      </c>
      <c r="C297" s="12" t="s">
        <v>2920</v>
      </c>
      <c r="D297" s="12">
        <v>74244269</v>
      </c>
      <c r="E297" s="12" t="s">
        <v>2921</v>
      </c>
      <c r="F297" s="12" t="s">
        <v>2341</v>
      </c>
      <c r="G297" s="12" t="s">
        <v>59</v>
      </c>
      <c r="H297" s="12" t="s">
        <v>44</v>
      </c>
      <c r="I297" s="13">
        <v>44000000</v>
      </c>
      <c r="J297" s="13">
        <v>44000000</v>
      </c>
      <c r="K297" s="14">
        <v>44986.840046296296</v>
      </c>
      <c r="L297" s="15" t="s">
        <v>54</v>
      </c>
      <c r="O297">
        <v>0.98730783244734843</v>
      </c>
      <c r="P297">
        <f t="shared" si="8"/>
        <v>17</v>
      </c>
      <c r="Q297" s="153">
        <v>17</v>
      </c>
      <c r="R297">
        <f t="shared" si="9"/>
        <v>7162247</v>
      </c>
    </row>
    <row r="298" spans="1:18" ht="11.25" customHeight="1">
      <c r="A298">
        <v>297</v>
      </c>
      <c r="B298" s="11">
        <v>1533</v>
      </c>
      <c r="C298" s="12" t="s">
        <v>2922</v>
      </c>
      <c r="D298" s="12">
        <v>5824198</v>
      </c>
      <c r="E298" s="12" t="s">
        <v>2923</v>
      </c>
      <c r="F298" s="12" t="s">
        <v>2341</v>
      </c>
      <c r="G298" s="12" t="s">
        <v>52</v>
      </c>
      <c r="H298" s="12" t="s">
        <v>49</v>
      </c>
      <c r="I298" s="13">
        <v>89000000</v>
      </c>
      <c r="J298" s="13">
        <v>89000000</v>
      </c>
      <c r="K298" s="14">
        <v>44986.848923611113</v>
      </c>
      <c r="L298" s="15" t="s">
        <v>54</v>
      </c>
      <c r="O298">
        <v>0.4397021213552792</v>
      </c>
      <c r="P298">
        <f t="shared" si="8"/>
        <v>905</v>
      </c>
      <c r="Q298" s="153">
        <v>905</v>
      </c>
      <c r="R298">
        <f t="shared" si="9"/>
        <v>1053558119</v>
      </c>
    </row>
    <row r="299" spans="1:18" ht="11.25" customHeight="1">
      <c r="A299">
        <v>298</v>
      </c>
      <c r="B299" s="11">
        <v>1534</v>
      </c>
      <c r="C299" s="12" t="s">
        <v>2924</v>
      </c>
      <c r="D299" s="12">
        <v>80150288</v>
      </c>
      <c r="E299" s="12" t="s">
        <v>2925</v>
      </c>
      <c r="F299" s="12" t="s">
        <v>2341</v>
      </c>
      <c r="G299" s="12" t="s">
        <v>38</v>
      </c>
      <c r="H299" s="12" t="s">
        <v>44</v>
      </c>
      <c r="I299" s="13">
        <v>65000000</v>
      </c>
      <c r="J299" s="13">
        <v>65000000</v>
      </c>
      <c r="K299" s="14">
        <v>44986.852812500001</v>
      </c>
      <c r="L299" s="15" t="s">
        <v>45</v>
      </c>
      <c r="O299">
        <v>0.25370717765909645</v>
      </c>
      <c r="P299">
        <f t="shared" si="8"/>
        <v>1222</v>
      </c>
      <c r="Q299" s="153">
        <v>1222</v>
      </c>
      <c r="R299">
        <f t="shared" si="9"/>
        <v>94285322</v>
      </c>
    </row>
    <row r="300" spans="1:18" ht="11.25" customHeight="1">
      <c r="A300">
        <v>299</v>
      </c>
      <c r="B300" s="11">
        <v>1535</v>
      </c>
      <c r="C300" s="12" t="s">
        <v>2926</v>
      </c>
      <c r="D300" s="12">
        <v>52525247</v>
      </c>
      <c r="E300" s="12" t="s">
        <v>2927</v>
      </c>
      <c r="F300" s="12" t="s">
        <v>2341</v>
      </c>
      <c r="G300" s="12" t="s">
        <v>59</v>
      </c>
      <c r="H300" s="12" t="s">
        <v>53</v>
      </c>
      <c r="I300" s="13">
        <v>10000000</v>
      </c>
      <c r="J300" s="13">
        <v>10000000</v>
      </c>
      <c r="K300" s="14">
        <v>44986.854259259257</v>
      </c>
      <c r="L300" s="15" t="s">
        <v>54</v>
      </c>
      <c r="O300">
        <v>0.95673608483528583</v>
      </c>
      <c r="P300">
        <f t="shared" si="8"/>
        <v>70</v>
      </c>
      <c r="Q300" s="153">
        <v>70</v>
      </c>
      <c r="R300">
        <f t="shared" si="9"/>
        <v>1092910827</v>
      </c>
    </row>
    <row r="301" spans="1:18" ht="11.25" customHeight="1">
      <c r="A301">
        <v>300</v>
      </c>
      <c r="B301" s="11">
        <v>1536</v>
      </c>
      <c r="C301" s="12" t="s">
        <v>2928</v>
      </c>
      <c r="D301" s="12">
        <v>1113655732</v>
      </c>
      <c r="E301" s="12" t="s">
        <v>1293</v>
      </c>
      <c r="F301" s="12" t="s">
        <v>2341</v>
      </c>
      <c r="G301" s="12" t="s">
        <v>38</v>
      </c>
      <c r="H301" s="12" t="s">
        <v>44</v>
      </c>
      <c r="I301" s="13">
        <v>17000000</v>
      </c>
      <c r="J301" s="13">
        <v>17000000</v>
      </c>
      <c r="K301" s="14">
        <v>44986.856226851851</v>
      </c>
      <c r="L301" s="15" t="s">
        <v>54</v>
      </c>
      <c r="O301">
        <v>0.41169223949572697</v>
      </c>
      <c r="P301">
        <f t="shared" si="8"/>
        <v>951</v>
      </c>
      <c r="Q301" s="153">
        <v>951</v>
      </c>
      <c r="R301">
        <f t="shared" si="9"/>
        <v>1027885661</v>
      </c>
    </row>
    <row r="302" spans="1:18" ht="11.25" customHeight="1">
      <c r="A302">
        <v>301</v>
      </c>
      <c r="B302" s="11">
        <v>1537</v>
      </c>
      <c r="C302" s="12" t="s">
        <v>2929</v>
      </c>
      <c r="D302" s="12">
        <v>74359799</v>
      </c>
      <c r="E302" s="12" t="s">
        <v>2930</v>
      </c>
      <c r="F302" s="12" t="s">
        <v>2341</v>
      </c>
      <c r="G302" s="12" t="s">
        <v>38</v>
      </c>
      <c r="H302" s="12" t="s">
        <v>49</v>
      </c>
      <c r="I302" s="13">
        <v>50000000</v>
      </c>
      <c r="J302" s="13">
        <v>50000000</v>
      </c>
      <c r="K302" s="14">
        <v>44986.859722222223</v>
      </c>
      <c r="L302" s="15" t="s">
        <v>54</v>
      </c>
      <c r="O302">
        <v>0.54279246110095003</v>
      </c>
      <c r="P302">
        <f t="shared" si="8"/>
        <v>731</v>
      </c>
      <c r="Q302" s="153">
        <v>731</v>
      </c>
      <c r="R302">
        <f t="shared" si="9"/>
        <v>1073602744</v>
      </c>
    </row>
    <row r="303" spans="1:18" ht="11.25" customHeight="1">
      <c r="A303">
        <v>302</v>
      </c>
      <c r="B303" s="11">
        <v>1538</v>
      </c>
      <c r="C303" s="12" t="s">
        <v>2931</v>
      </c>
      <c r="D303" s="12">
        <v>91449642</v>
      </c>
      <c r="E303" s="12" t="s">
        <v>2932</v>
      </c>
      <c r="F303" s="12" t="s">
        <v>2341</v>
      </c>
      <c r="G303" s="12" t="s">
        <v>130</v>
      </c>
      <c r="H303" s="12" t="s">
        <v>53</v>
      </c>
      <c r="I303" s="13">
        <v>6000000</v>
      </c>
      <c r="J303" s="13">
        <v>6000000</v>
      </c>
      <c r="K303" s="14">
        <v>44986.861967592595</v>
      </c>
      <c r="L303" s="15" t="s">
        <v>45</v>
      </c>
      <c r="O303">
        <v>0.51190026878199046</v>
      </c>
      <c r="P303">
        <f t="shared" si="8"/>
        <v>780</v>
      </c>
      <c r="Q303" s="153">
        <v>780</v>
      </c>
      <c r="R303">
        <f t="shared" si="9"/>
        <v>15923263</v>
      </c>
    </row>
    <row r="304" spans="1:18" ht="11.25" customHeight="1">
      <c r="A304">
        <v>303</v>
      </c>
      <c r="B304" s="11">
        <v>1539</v>
      </c>
      <c r="C304" s="12" t="s">
        <v>2933</v>
      </c>
      <c r="D304" s="12">
        <v>79733697</v>
      </c>
      <c r="E304" s="12" t="s">
        <v>2934</v>
      </c>
      <c r="F304" s="12" t="s">
        <v>2341</v>
      </c>
      <c r="G304" s="12" t="s">
        <v>59</v>
      </c>
      <c r="H304" s="12" t="s">
        <v>44</v>
      </c>
      <c r="I304" s="13">
        <v>110000000</v>
      </c>
      <c r="J304" s="13">
        <v>110000000</v>
      </c>
      <c r="K304" s="14">
        <v>44986.864444444444</v>
      </c>
      <c r="L304" s="15" t="s">
        <v>45</v>
      </c>
      <c r="O304">
        <v>0.52535208077774986</v>
      </c>
      <c r="P304">
        <f t="shared" si="8"/>
        <v>759</v>
      </c>
      <c r="Q304" s="153">
        <v>759</v>
      </c>
      <c r="R304">
        <f t="shared" si="9"/>
        <v>80901276</v>
      </c>
    </row>
    <row r="305" spans="1:18" ht="11.25" customHeight="1">
      <c r="A305">
        <v>304</v>
      </c>
      <c r="B305" s="11">
        <v>1540</v>
      </c>
      <c r="C305" s="12" t="s">
        <v>2935</v>
      </c>
      <c r="D305" s="12">
        <v>80202483</v>
      </c>
      <c r="E305" s="12" t="s">
        <v>2936</v>
      </c>
      <c r="F305" s="12" t="s">
        <v>2341</v>
      </c>
      <c r="G305" s="12" t="s">
        <v>59</v>
      </c>
      <c r="H305" s="12" t="s">
        <v>44</v>
      </c>
      <c r="I305" s="13">
        <v>150000000</v>
      </c>
      <c r="J305" s="13">
        <v>150000000</v>
      </c>
      <c r="K305" s="14">
        <v>44986.86451388889</v>
      </c>
      <c r="L305" s="15" t="s">
        <v>45</v>
      </c>
      <c r="O305">
        <v>0.25676777533540518</v>
      </c>
      <c r="P305">
        <f t="shared" si="8"/>
        <v>1217</v>
      </c>
      <c r="Q305" s="153">
        <v>1217</v>
      </c>
      <c r="R305">
        <f t="shared" si="9"/>
        <v>1061720646</v>
      </c>
    </row>
    <row r="306" spans="1:18" ht="11.25" customHeight="1">
      <c r="A306">
        <v>305</v>
      </c>
      <c r="B306" s="11">
        <v>1541</v>
      </c>
      <c r="C306" s="12" t="s">
        <v>2937</v>
      </c>
      <c r="D306" s="12">
        <v>79908915</v>
      </c>
      <c r="E306" s="12" t="s">
        <v>1406</v>
      </c>
      <c r="F306" s="12" t="s">
        <v>2341</v>
      </c>
      <c r="G306" s="12" t="s">
        <v>48</v>
      </c>
      <c r="H306" s="12" t="s">
        <v>49</v>
      </c>
      <c r="I306" s="13">
        <v>50000000</v>
      </c>
      <c r="J306" s="13">
        <v>50000000</v>
      </c>
      <c r="K306" s="14">
        <v>44986.864629629628</v>
      </c>
      <c r="L306" s="15" t="s">
        <v>54</v>
      </c>
      <c r="O306">
        <v>0.19244998805741964</v>
      </c>
      <c r="P306">
        <f t="shared" si="8"/>
        <v>1342</v>
      </c>
      <c r="Q306" s="153">
        <v>1342</v>
      </c>
      <c r="R306">
        <f t="shared" si="9"/>
        <v>94356320</v>
      </c>
    </row>
    <row r="307" spans="1:18" ht="11.25" customHeight="1">
      <c r="A307">
        <v>306</v>
      </c>
      <c r="B307" s="11">
        <v>1542</v>
      </c>
      <c r="C307" s="12" t="s">
        <v>2938</v>
      </c>
      <c r="D307" s="12">
        <v>11442161</v>
      </c>
      <c r="E307" s="12" t="s">
        <v>2939</v>
      </c>
      <c r="F307" s="12" t="s">
        <v>2341</v>
      </c>
      <c r="G307" s="12" t="s">
        <v>52</v>
      </c>
      <c r="H307" s="12" t="s">
        <v>44</v>
      </c>
      <c r="I307" s="13">
        <v>50000000</v>
      </c>
      <c r="J307" s="13">
        <v>50000000</v>
      </c>
      <c r="K307" s="14">
        <v>44986.865486111114</v>
      </c>
      <c r="L307" s="15" t="s">
        <v>45</v>
      </c>
      <c r="O307">
        <v>0.30914710709373028</v>
      </c>
      <c r="P307">
        <f t="shared" si="8"/>
        <v>1119</v>
      </c>
      <c r="Q307" s="153">
        <v>1119</v>
      </c>
      <c r="R307">
        <f t="shared" si="9"/>
        <v>46379673</v>
      </c>
    </row>
    <row r="308" spans="1:18" ht="11.25" customHeight="1">
      <c r="A308">
        <v>307</v>
      </c>
      <c r="B308" s="11">
        <v>1543</v>
      </c>
      <c r="C308" s="12" t="s">
        <v>2940</v>
      </c>
      <c r="D308" s="12">
        <v>79833103</v>
      </c>
      <c r="E308" s="12" t="s">
        <v>2941</v>
      </c>
      <c r="F308" s="12" t="s">
        <v>2341</v>
      </c>
      <c r="G308" s="12" t="s">
        <v>59</v>
      </c>
      <c r="H308" s="12" t="s">
        <v>49</v>
      </c>
      <c r="I308" s="13">
        <v>113000000</v>
      </c>
      <c r="J308" s="13">
        <v>113000000</v>
      </c>
      <c r="K308" s="14">
        <v>44986.868344907409</v>
      </c>
      <c r="L308" s="15" t="s">
        <v>54</v>
      </c>
      <c r="O308">
        <v>0.85930844764357106</v>
      </c>
      <c r="P308">
        <f t="shared" si="8"/>
        <v>238</v>
      </c>
      <c r="Q308" s="153">
        <v>238</v>
      </c>
      <c r="R308">
        <f t="shared" si="9"/>
        <v>10768239</v>
      </c>
    </row>
    <row r="309" spans="1:18" ht="11.25" customHeight="1">
      <c r="A309">
        <v>308</v>
      </c>
      <c r="B309" s="11">
        <v>1544</v>
      </c>
      <c r="C309" s="12" t="s">
        <v>2942</v>
      </c>
      <c r="D309" s="12">
        <v>79299527</v>
      </c>
      <c r="E309" s="12" t="s">
        <v>2943</v>
      </c>
      <c r="F309" s="12" t="s">
        <v>2341</v>
      </c>
      <c r="G309" s="12" t="s">
        <v>59</v>
      </c>
      <c r="H309" s="12" t="s">
        <v>44</v>
      </c>
      <c r="I309" s="13">
        <v>120000000</v>
      </c>
      <c r="J309" s="13">
        <v>120000000</v>
      </c>
      <c r="K309" s="14">
        <v>44986.873078703706</v>
      </c>
      <c r="L309" s="15" t="s">
        <v>45</v>
      </c>
      <c r="O309">
        <v>0.9600791420823418</v>
      </c>
      <c r="P309">
        <f t="shared" si="8"/>
        <v>61</v>
      </c>
      <c r="Q309" s="153">
        <v>61</v>
      </c>
      <c r="R309">
        <f t="shared" si="9"/>
        <v>75069178</v>
      </c>
    </row>
    <row r="310" spans="1:18" ht="11.25" customHeight="1">
      <c r="A310">
        <v>309</v>
      </c>
      <c r="B310" s="11">
        <v>1545</v>
      </c>
      <c r="C310" s="12" t="s">
        <v>2944</v>
      </c>
      <c r="D310" s="12">
        <v>1033745594</v>
      </c>
      <c r="E310" s="12" t="s">
        <v>2945</v>
      </c>
      <c r="F310" s="12" t="s">
        <v>2341</v>
      </c>
      <c r="G310" s="12" t="s">
        <v>52</v>
      </c>
      <c r="H310" s="12" t="s">
        <v>53</v>
      </c>
      <c r="I310" s="13">
        <v>10000000</v>
      </c>
      <c r="J310" s="13">
        <v>10000000</v>
      </c>
      <c r="K310" s="14">
        <v>44986.87395833333</v>
      </c>
      <c r="L310" s="15" t="s">
        <v>54</v>
      </c>
      <c r="O310">
        <v>9.6298343352840043E-2</v>
      </c>
      <c r="P310">
        <f t="shared" si="8"/>
        <v>1473</v>
      </c>
      <c r="Q310" s="153">
        <v>1473</v>
      </c>
      <c r="R310">
        <f t="shared" si="9"/>
        <v>93135756</v>
      </c>
    </row>
    <row r="311" spans="1:18" ht="11.25" customHeight="1">
      <c r="A311">
        <v>310</v>
      </c>
      <c r="B311" s="11">
        <v>1546</v>
      </c>
      <c r="C311" s="12" t="s">
        <v>2946</v>
      </c>
      <c r="D311" s="12">
        <v>13720117</v>
      </c>
      <c r="E311" s="12" t="s">
        <v>2947</v>
      </c>
      <c r="F311" s="12" t="s">
        <v>2341</v>
      </c>
      <c r="G311" s="12" t="s">
        <v>52</v>
      </c>
      <c r="H311" s="12" t="s">
        <v>44</v>
      </c>
      <c r="I311" s="13">
        <v>30000000</v>
      </c>
      <c r="J311" s="13">
        <v>30000000</v>
      </c>
      <c r="K311" s="14">
        <v>44986.883472222224</v>
      </c>
      <c r="L311" s="15" t="s">
        <v>84</v>
      </c>
      <c r="O311">
        <v>0.46312446054473821</v>
      </c>
      <c r="P311">
        <f t="shared" si="8"/>
        <v>868</v>
      </c>
      <c r="Q311" s="153">
        <v>868</v>
      </c>
      <c r="R311">
        <f t="shared" si="9"/>
        <v>1016038561</v>
      </c>
    </row>
    <row r="312" spans="1:18" ht="11.25" customHeight="1">
      <c r="A312">
        <v>311</v>
      </c>
      <c r="B312" s="11">
        <v>1547</v>
      </c>
      <c r="C312" s="12" t="s">
        <v>2948</v>
      </c>
      <c r="D312" s="12">
        <v>80801628</v>
      </c>
      <c r="E312" s="12" t="s">
        <v>2949</v>
      </c>
      <c r="F312" s="12" t="s">
        <v>2341</v>
      </c>
      <c r="G312" s="12" t="s">
        <v>59</v>
      </c>
      <c r="H312" s="12" t="s">
        <v>39</v>
      </c>
      <c r="I312" s="13">
        <v>62000000</v>
      </c>
      <c r="J312" s="13">
        <v>62000000</v>
      </c>
      <c r="K312" s="14">
        <v>44986.886006944442</v>
      </c>
      <c r="L312" s="15" t="s">
        <v>40</v>
      </c>
      <c r="O312">
        <v>0.23741142922343927</v>
      </c>
      <c r="P312">
        <f t="shared" si="8"/>
        <v>1260</v>
      </c>
      <c r="Q312" s="153">
        <v>1260</v>
      </c>
      <c r="R312">
        <f t="shared" si="9"/>
        <v>80728453</v>
      </c>
    </row>
    <row r="313" spans="1:18" ht="11.25" customHeight="1">
      <c r="A313">
        <v>312</v>
      </c>
      <c r="B313" s="11">
        <v>1548</v>
      </c>
      <c r="C313" s="12" t="s">
        <v>2950</v>
      </c>
      <c r="D313" s="12">
        <v>88200208</v>
      </c>
      <c r="E313" s="12" t="s">
        <v>2951</v>
      </c>
      <c r="F313" s="12" t="s">
        <v>2341</v>
      </c>
      <c r="G313" s="12" t="s">
        <v>59</v>
      </c>
      <c r="H313" s="12" t="s">
        <v>44</v>
      </c>
      <c r="I313" s="13">
        <v>150000000</v>
      </c>
      <c r="J313" s="13">
        <v>150000000</v>
      </c>
      <c r="K313" s="14">
        <v>44986.887291666666</v>
      </c>
      <c r="L313" s="15" t="s">
        <v>45</v>
      </c>
      <c r="O313">
        <v>0.83654613188243343</v>
      </c>
      <c r="P313">
        <f t="shared" si="8"/>
        <v>271</v>
      </c>
      <c r="Q313">
        <v>271</v>
      </c>
      <c r="R313">
        <f t="shared" si="9"/>
        <v>1110524666</v>
      </c>
    </row>
    <row r="314" spans="1:18" ht="11.25" customHeight="1">
      <c r="A314">
        <v>313</v>
      </c>
      <c r="B314" s="11">
        <v>1549</v>
      </c>
      <c r="C314" s="12" t="s">
        <v>2952</v>
      </c>
      <c r="D314" s="12">
        <v>1061695157</v>
      </c>
      <c r="E314" s="12" t="s">
        <v>2953</v>
      </c>
      <c r="F314" s="12" t="s">
        <v>2341</v>
      </c>
      <c r="G314" s="12" t="s">
        <v>59</v>
      </c>
      <c r="H314" s="12" t="s">
        <v>44</v>
      </c>
      <c r="I314" s="13">
        <v>32000000</v>
      </c>
      <c r="J314" s="13">
        <v>32000000</v>
      </c>
      <c r="K314" s="14">
        <v>44986.889907407407</v>
      </c>
      <c r="L314" s="15" t="s">
        <v>54</v>
      </c>
      <c r="O314">
        <v>0.72025638188722219</v>
      </c>
      <c r="P314">
        <f t="shared" si="8"/>
        <v>459</v>
      </c>
      <c r="Q314">
        <v>459</v>
      </c>
      <c r="R314">
        <f t="shared" si="9"/>
        <v>80725725</v>
      </c>
    </row>
    <row r="315" spans="1:18" ht="11.25" customHeight="1">
      <c r="A315">
        <v>314</v>
      </c>
      <c r="B315" s="11">
        <v>1550</v>
      </c>
      <c r="C315" s="12" t="s">
        <v>2954</v>
      </c>
      <c r="D315" s="12">
        <v>74170130</v>
      </c>
      <c r="E315" s="12" t="s">
        <v>2955</v>
      </c>
      <c r="F315" s="12" t="s">
        <v>2341</v>
      </c>
      <c r="G315" s="12" t="s">
        <v>59</v>
      </c>
      <c r="H315" s="12" t="s">
        <v>44</v>
      </c>
      <c r="I315" s="13">
        <v>30000000</v>
      </c>
      <c r="J315" s="13">
        <v>30000000</v>
      </c>
      <c r="K315" s="14">
        <v>44986.900416666664</v>
      </c>
      <c r="L315" s="15" t="s">
        <v>54</v>
      </c>
      <c r="O315">
        <v>0.54865541867665568</v>
      </c>
      <c r="P315">
        <f t="shared" si="8"/>
        <v>722</v>
      </c>
      <c r="Q315">
        <v>722</v>
      </c>
      <c r="R315">
        <f t="shared" si="9"/>
        <v>71532408</v>
      </c>
    </row>
    <row r="316" spans="1:18" ht="11.25" customHeight="1">
      <c r="A316">
        <v>315</v>
      </c>
      <c r="B316" s="11">
        <v>1551</v>
      </c>
      <c r="C316" s="12" t="s">
        <v>2956</v>
      </c>
      <c r="D316" s="12">
        <v>1121416640</v>
      </c>
      <c r="E316" s="12" t="s">
        <v>2957</v>
      </c>
      <c r="F316" s="12" t="s">
        <v>2341</v>
      </c>
      <c r="G316" s="12" t="s">
        <v>59</v>
      </c>
      <c r="H316" s="12" t="s">
        <v>53</v>
      </c>
      <c r="I316" s="13">
        <v>8000000</v>
      </c>
      <c r="J316" s="13">
        <v>8000000</v>
      </c>
      <c r="K316" s="14">
        <v>44986.904074074075</v>
      </c>
      <c r="L316" s="15" t="s">
        <v>54</v>
      </c>
      <c r="O316">
        <v>0.64637846443304603</v>
      </c>
      <c r="P316">
        <f t="shared" si="8"/>
        <v>565</v>
      </c>
      <c r="Q316">
        <v>565</v>
      </c>
      <c r="R316">
        <f t="shared" si="9"/>
        <v>13270255</v>
      </c>
    </row>
    <row r="317" spans="1:18" ht="11.25" customHeight="1">
      <c r="A317">
        <v>316</v>
      </c>
      <c r="B317" s="11">
        <v>1552</v>
      </c>
      <c r="C317" s="12" t="s">
        <v>2958</v>
      </c>
      <c r="D317" s="12">
        <v>1094247108</v>
      </c>
      <c r="E317" s="12" t="s">
        <v>2959</v>
      </c>
      <c r="F317" s="12" t="s">
        <v>2341</v>
      </c>
      <c r="G317" s="12" t="s">
        <v>52</v>
      </c>
      <c r="H317" s="12" t="s">
        <v>44</v>
      </c>
      <c r="I317" s="13">
        <v>11000000</v>
      </c>
      <c r="J317" s="13">
        <v>11000000</v>
      </c>
      <c r="K317" s="14">
        <v>44986.909641203703</v>
      </c>
      <c r="L317" s="15" t="s">
        <v>54</v>
      </c>
      <c r="O317">
        <v>0.94479206446930708</v>
      </c>
      <c r="P317">
        <f t="shared" si="8"/>
        <v>98</v>
      </c>
      <c r="Q317">
        <v>98</v>
      </c>
      <c r="R317">
        <f t="shared" si="9"/>
        <v>91111896</v>
      </c>
    </row>
    <row r="318" spans="1:18" ht="11.25" customHeight="1">
      <c r="A318">
        <v>317</v>
      </c>
      <c r="B318" s="11">
        <v>1553</v>
      </c>
      <c r="C318" s="12" t="s">
        <v>2960</v>
      </c>
      <c r="D318" s="12">
        <v>16228041</v>
      </c>
      <c r="E318" s="12" t="s">
        <v>2961</v>
      </c>
      <c r="F318" s="12" t="s">
        <v>2341</v>
      </c>
      <c r="G318" s="12" t="s">
        <v>52</v>
      </c>
      <c r="H318" s="12" t="s">
        <v>53</v>
      </c>
      <c r="I318" s="13">
        <v>6000000</v>
      </c>
      <c r="J318" s="13">
        <v>6000000</v>
      </c>
      <c r="K318" s="14">
        <v>44986.917905092596</v>
      </c>
      <c r="L318" s="15" t="s">
        <v>45</v>
      </c>
      <c r="O318">
        <v>0.46948278020614453</v>
      </c>
      <c r="P318">
        <f t="shared" si="8"/>
        <v>852</v>
      </c>
      <c r="Q318">
        <v>852</v>
      </c>
      <c r="R318">
        <f t="shared" si="9"/>
        <v>1020723476</v>
      </c>
    </row>
    <row r="319" spans="1:18" ht="11.25" customHeight="1">
      <c r="A319">
        <v>318</v>
      </c>
      <c r="B319" s="11">
        <v>1554</v>
      </c>
      <c r="C319" s="12" t="s">
        <v>2962</v>
      </c>
      <c r="D319" s="12">
        <v>20666374</v>
      </c>
      <c r="E319" s="12" t="s">
        <v>2963</v>
      </c>
      <c r="F319" s="12" t="s">
        <v>2341</v>
      </c>
      <c r="G319" s="12" t="s">
        <v>59</v>
      </c>
      <c r="H319" s="12" t="s">
        <v>44</v>
      </c>
      <c r="I319" s="13">
        <v>20000000</v>
      </c>
      <c r="J319" s="13">
        <v>20000000</v>
      </c>
      <c r="K319" s="14">
        <v>44986.919571759259</v>
      </c>
      <c r="L319" s="15" t="s">
        <v>84</v>
      </c>
      <c r="O319">
        <v>0.1822176597871783</v>
      </c>
      <c r="P319">
        <f t="shared" si="8"/>
        <v>1362</v>
      </c>
      <c r="Q319">
        <v>1362</v>
      </c>
      <c r="R319">
        <f t="shared" si="9"/>
        <v>7369602</v>
      </c>
    </row>
    <row r="320" spans="1:18" ht="11.25" customHeight="1">
      <c r="A320">
        <v>319</v>
      </c>
      <c r="B320" s="11">
        <v>1555</v>
      </c>
      <c r="C320" s="12" t="s">
        <v>2964</v>
      </c>
      <c r="D320" s="12">
        <v>74282376</v>
      </c>
      <c r="E320" s="12" t="s">
        <v>2965</v>
      </c>
      <c r="F320" s="12" t="s">
        <v>2341</v>
      </c>
      <c r="G320" s="12" t="s">
        <v>52</v>
      </c>
      <c r="H320" s="12" t="s">
        <v>49</v>
      </c>
      <c r="I320" s="13">
        <v>113000000</v>
      </c>
      <c r="J320" s="13">
        <v>113000000</v>
      </c>
      <c r="K320" s="14">
        <v>44986.920775462961</v>
      </c>
      <c r="L320" s="15" t="s">
        <v>54</v>
      </c>
      <c r="O320">
        <v>0.72313295918599485</v>
      </c>
      <c r="P320">
        <f t="shared" si="8"/>
        <v>452</v>
      </c>
      <c r="Q320">
        <v>452</v>
      </c>
      <c r="R320">
        <f t="shared" si="9"/>
        <v>39549710</v>
      </c>
    </row>
    <row r="321" spans="1:18" ht="11.25" customHeight="1">
      <c r="A321">
        <v>320</v>
      </c>
      <c r="B321" s="11">
        <v>1556</v>
      </c>
      <c r="C321" s="12" t="s">
        <v>2966</v>
      </c>
      <c r="D321" s="12">
        <v>80055452</v>
      </c>
      <c r="E321" s="12" t="s">
        <v>2967</v>
      </c>
      <c r="F321" s="12" t="s">
        <v>2341</v>
      </c>
      <c r="G321" s="12" t="s">
        <v>38</v>
      </c>
      <c r="H321" s="12" t="s">
        <v>44</v>
      </c>
      <c r="I321" s="13">
        <v>15000000</v>
      </c>
      <c r="J321" s="13">
        <v>15000000</v>
      </c>
      <c r="K321" s="14">
        <v>44986.924502314818</v>
      </c>
      <c r="L321" s="15" t="s">
        <v>45</v>
      </c>
      <c r="O321">
        <v>0.35021395201387395</v>
      </c>
      <c r="P321">
        <f t="shared" si="8"/>
        <v>1051</v>
      </c>
      <c r="Q321">
        <v>1051</v>
      </c>
      <c r="R321">
        <f t="shared" si="9"/>
        <v>51651195</v>
      </c>
    </row>
    <row r="322" spans="1:18" ht="11.25" customHeight="1">
      <c r="A322">
        <v>321</v>
      </c>
      <c r="B322" s="11">
        <v>1557</v>
      </c>
      <c r="C322" s="12" t="s">
        <v>2968</v>
      </c>
      <c r="D322" s="12">
        <v>1085274073</v>
      </c>
      <c r="E322" s="12" t="s">
        <v>2969</v>
      </c>
      <c r="F322" s="12" t="s">
        <v>2341</v>
      </c>
      <c r="G322" s="12" t="s">
        <v>59</v>
      </c>
      <c r="H322" s="12" t="s">
        <v>44</v>
      </c>
      <c r="I322" s="13">
        <v>50000000</v>
      </c>
      <c r="J322" s="13">
        <v>50000000</v>
      </c>
      <c r="K322" s="14">
        <v>44986.928055555552</v>
      </c>
      <c r="L322" s="15" t="s">
        <v>54</v>
      </c>
      <c r="O322">
        <v>0.35793755436871977</v>
      </c>
      <c r="P322">
        <f t="shared" si="8"/>
        <v>1039</v>
      </c>
      <c r="Q322">
        <v>1039</v>
      </c>
      <c r="R322">
        <f t="shared" si="9"/>
        <v>79517951</v>
      </c>
    </row>
    <row r="323" spans="1:18" ht="11.25" customHeight="1">
      <c r="A323">
        <v>322</v>
      </c>
      <c r="B323" s="11">
        <v>1558</v>
      </c>
      <c r="C323" s="12" t="s">
        <v>2970</v>
      </c>
      <c r="D323" s="12">
        <v>79538957</v>
      </c>
      <c r="E323" s="12" t="s">
        <v>1553</v>
      </c>
      <c r="F323" s="12" t="s">
        <v>2341</v>
      </c>
      <c r="G323" s="12" t="s">
        <v>52</v>
      </c>
      <c r="H323" s="12" t="s">
        <v>44</v>
      </c>
      <c r="I323" s="13">
        <v>60000000</v>
      </c>
      <c r="J323" s="13">
        <v>60000000</v>
      </c>
      <c r="K323" s="14">
        <v>44986.932986111111</v>
      </c>
      <c r="L323" s="15" t="s">
        <v>45</v>
      </c>
      <c r="O323">
        <v>0.32655714221593835</v>
      </c>
      <c r="P323">
        <f t="shared" ref="P323:P386" si="10">RANK(O323,$O$2:$O$1622,0)</f>
        <v>1087</v>
      </c>
      <c r="Q323">
        <v>1087</v>
      </c>
      <c r="R323">
        <f t="shared" ref="R323:R386" si="11">VLOOKUP(Q323,A:D,4,FALSE)</f>
        <v>5594379</v>
      </c>
    </row>
    <row r="324" spans="1:18" ht="11.25" customHeight="1">
      <c r="A324">
        <v>323</v>
      </c>
      <c r="B324" s="11">
        <v>1559</v>
      </c>
      <c r="C324" s="12" t="s">
        <v>2971</v>
      </c>
      <c r="D324" s="12">
        <v>94473335</v>
      </c>
      <c r="E324" s="12" t="s">
        <v>2972</v>
      </c>
      <c r="F324" s="12" t="s">
        <v>2341</v>
      </c>
      <c r="G324" s="12" t="s">
        <v>38</v>
      </c>
      <c r="H324" s="12" t="s">
        <v>49</v>
      </c>
      <c r="I324" s="13">
        <v>70000000</v>
      </c>
      <c r="J324" s="13">
        <v>70000000</v>
      </c>
      <c r="K324" s="14">
        <v>44986.946458333332</v>
      </c>
      <c r="L324" s="15" t="s">
        <v>54</v>
      </c>
      <c r="O324">
        <v>0.69799264274384576</v>
      </c>
      <c r="P324">
        <f t="shared" si="10"/>
        <v>495</v>
      </c>
      <c r="Q324">
        <v>495</v>
      </c>
      <c r="R324">
        <f t="shared" si="11"/>
        <v>1012322548</v>
      </c>
    </row>
    <row r="325" spans="1:18" ht="11.25" customHeight="1">
      <c r="A325">
        <v>324</v>
      </c>
      <c r="B325" s="11">
        <v>1560</v>
      </c>
      <c r="C325" s="12" t="s">
        <v>2973</v>
      </c>
      <c r="D325" s="12">
        <v>79989772</v>
      </c>
      <c r="E325" s="12" t="s">
        <v>2974</v>
      </c>
      <c r="F325" s="12" t="s">
        <v>2341</v>
      </c>
      <c r="G325" s="12" t="s">
        <v>165</v>
      </c>
      <c r="H325" s="12" t="s">
        <v>53</v>
      </c>
      <c r="I325" s="13">
        <v>7000000</v>
      </c>
      <c r="J325" s="13">
        <v>7000000</v>
      </c>
      <c r="K325" s="14">
        <v>44986.947638888887</v>
      </c>
      <c r="L325" s="15" t="s">
        <v>54</v>
      </c>
      <c r="O325">
        <v>0.82114526090494167</v>
      </c>
      <c r="P325">
        <f t="shared" si="10"/>
        <v>302</v>
      </c>
      <c r="Q325">
        <v>302</v>
      </c>
      <c r="R325">
        <f t="shared" si="11"/>
        <v>91449642</v>
      </c>
    </row>
    <row r="326" spans="1:18" ht="11.25" customHeight="1">
      <c r="A326">
        <v>325</v>
      </c>
      <c r="B326" s="11">
        <v>1561</v>
      </c>
      <c r="C326" s="12" t="s">
        <v>2975</v>
      </c>
      <c r="D326" s="12">
        <v>91015407</v>
      </c>
      <c r="E326" s="12" t="s">
        <v>2976</v>
      </c>
      <c r="F326" s="12" t="s">
        <v>2341</v>
      </c>
      <c r="G326" s="12" t="s">
        <v>59</v>
      </c>
      <c r="H326" s="12" t="s">
        <v>49</v>
      </c>
      <c r="I326" s="13">
        <v>119000000</v>
      </c>
      <c r="J326" s="13">
        <v>119000000</v>
      </c>
      <c r="K326" s="14">
        <v>44986.961342592593</v>
      </c>
      <c r="L326" s="15" t="s">
        <v>54</v>
      </c>
      <c r="O326">
        <v>0.75875412749885873</v>
      </c>
      <c r="P326">
        <f t="shared" si="10"/>
        <v>410</v>
      </c>
      <c r="Q326">
        <v>410</v>
      </c>
      <c r="R326">
        <f t="shared" si="11"/>
        <v>23783756</v>
      </c>
    </row>
    <row r="327" spans="1:18" ht="11.25" customHeight="1">
      <c r="A327">
        <v>326</v>
      </c>
      <c r="B327" s="11">
        <v>1562</v>
      </c>
      <c r="C327" s="12" t="s">
        <v>2977</v>
      </c>
      <c r="D327" s="12">
        <v>79894670</v>
      </c>
      <c r="E327" s="12" t="s">
        <v>1952</v>
      </c>
      <c r="F327" s="12" t="s">
        <v>2341</v>
      </c>
      <c r="G327" s="12" t="s">
        <v>38</v>
      </c>
      <c r="H327" s="12" t="s">
        <v>44</v>
      </c>
      <c r="I327" s="13">
        <v>44000000</v>
      </c>
      <c r="J327" s="13">
        <v>44000000</v>
      </c>
      <c r="K327" s="14">
        <v>44986.965914351851</v>
      </c>
      <c r="L327" s="15" t="s">
        <v>45</v>
      </c>
      <c r="O327">
        <v>0.83285881607085166</v>
      </c>
      <c r="P327">
        <f t="shared" si="10"/>
        <v>280</v>
      </c>
      <c r="Q327">
        <v>280</v>
      </c>
      <c r="R327">
        <f t="shared" si="11"/>
        <v>80215820</v>
      </c>
    </row>
    <row r="328" spans="1:18" ht="11.25" customHeight="1">
      <c r="A328">
        <v>327</v>
      </c>
      <c r="B328" s="11">
        <v>1563</v>
      </c>
      <c r="C328" s="12" t="s">
        <v>2978</v>
      </c>
      <c r="D328" s="12">
        <v>7554827</v>
      </c>
      <c r="E328" s="12" t="s">
        <v>2979</v>
      </c>
      <c r="F328" s="12" t="s">
        <v>2341</v>
      </c>
      <c r="G328" s="12" t="s">
        <v>59</v>
      </c>
      <c r="H328" s="12" t="s">
        <v>44</v>
      </c>
      <c r="I328" s="13">
        <v>90000000</v>
      </c>
      <c r="J328" s="13">
        <v>90000000</v>
      </c>
      <c r="K328" s="14">
        <v>44986.981620370374</v>
      </c>
      <c r="L328" s="15" t="s">
        <v>45</v>
      </c>
      <c r="O328">
        <v>0.90277522659955722</v>
      </c>
      <c r="P328">
        <f t="shared" si="10"/>
        <v>163</v>
      </c>
      <c r="Q328">
        <v>163</v>
      </c>
      <c r="R328">
        <f t="shared" si="11"/>
        <v>40008542</v>
      </c>
    </row>
    <row r="329" spans="1:18" ht="11.25" customHeight="1">
      <c r="A329">
        <v>328</v>
      </c>
      <c r="B329" s="11">
        <v>1564</v>
      </c>
      <c r="C329" s="12" t="s">
        <v>2980</v>
      </c>
      <c r="D329" s="12">
        <v>1113790109</v>
      </c>
      <c r="E329" s="12" t="s">
        <v>2981</v>
      </c>
      <c r="F329" s="12" t="s">
        <v>2341</v>
      </c>
      <c r="G329" s="12" t="s">
        <v>48</v>
      </c>
      <c r="H329" s="12" t="s">
        <v>53</v>
      </c>
      <c r="I329" s="13">
        <v>10000000</v>
      </c>
      <c r="J329" s="13">
        <v>10000000</v>
      </c>
      <c r="K329" s="14">
        <v>44986.991307870368</v>
      </c>
      <c r="L329" s="15" t="s">
        <v>54</v>
      </c>
      <c r="O329">
        <v>0.95821675963831687</v>
      </c>
      <c r="P329">
        <f t="shared" si="10"/>
        <v>64</v>
      </c>
      <c r="Q329">
        <v>64</v>
      </c>
      <c r="R329">
        <f t="shared" si="11"/>
        <v>7177034</v>
      </c>
    </row>
    <row r="330" spans="1:18" ht="11.25" customHeight="1">
      <c r="A330">
        <v>329</v>
      </c>
      <c r="B330" s="11">
        <v>1565</v>
      </c>
      <c r="C330" s="12" t="s">
        <v>2982</v>
      </c>
      <c r="D330" s="12">
        <v>79971555</v>
      </c>
      <c r="E330" s="12" t="s">
        <v>2983</v>
      </c>
      <c r="F330" s="12" t="s">
        <v>2341</v>
      </c>
      <c r="G330" s="12" t="s">
        <v>48</v>
      </c>
      <c r="H330" s="12" t="s">
        <v>49</v>
      </c>
      <c r="I330" s="13">
        <v>70000000</v>
      </c>
      <c r="J330" s="13">
        <v>70000000</v>
      </c>
      <c r="K330" s="14">
        <v>44987.005115740743</v>
      </c>
      <c r="L330" s="15" t="s">
        <v>54</v>
      </c>
      <c r="O330">
        <v>1.5409190849838716E-2</v>
      </c>
      <c r="P330">
        <f t="shared" si="10"/>
        <v>1598</v>
      </c>
      <c r="Q330">
        <v>1598</v>
      </c>
      <c r="R330">
        <f t="shared" si="11"/>
        <v>91356066</v>
      </c>
    </row>
    <row r="331" spans="1:18" ht="11.25" customHeight="1">
      <c r="A331">
        <v>330</v>
      </c>
      <c r="B331" s="11">
        <v>1566</v>
      </c>
      <c r="C331" s="12" t="s">
        <v>2984</v>
      </c>
      <c r="D331" s="12">
        <v>4159103</v>
      </c>
      <c r="E331" s="12" t="s">
        <v>2985</v>
      </c>
      <c r="F331" s="12" t="s">
        <v>2341</v>
      </c>
      <c r="G331" s="12" t="s">
        <v>52</v>
      </c>
      <c r="H331" s="12" t="s">
        <v>53</v>
      </c>
      <c r="I331" s="13">
        <v>5000000</v>
      </c>
      <c r="J331" s="13">
        <v>5000000</v>
      </c>
      <c r="K331" s="14">
        <v>44987.056377314817</v>
      </c>
      <c r="L331" s="15" t="s">
        <v>54</v>
      </c>
      <c r="O331">
        <v>0.70537944194198188</v>
      </c>
      <c r="P331">
        <f t="shared" si="10"/>
        <v>484</v>
      </c>
      <c r="Q331">
        <v>484</v>
      </c>
      <c r="R331">
        <f t="shared" si="11"/>
        <v>1014182745</v>
      </c>
    </row>
    <row r="332" spans="1:18" ht="11.25" customHeight="1">
      <c r="A332">
        <v>331</v>
      </c>
      <c r="B332" s="11">
        <v>1567</v>
      </c>
      <c r="C332" s="12" t="s">
        <v>2986</v>
      </c>
      <c r="D332" s="12">
        <v>1088013429</v>
      </c>
      <c r="E332" s="12" t="s">
        <v>2987</v>
      </c>
      <c r="F332" s="12" t="s">
        <v>2341</v>
      </c>
      <c r="G332" s="12" t="s">
        <v>59</v>
      </c>
      <c r="H332" s="12" t="s">
        <v>44</v>
      </c>
      <c r="I332" s="13">
        <v>52000000</v>
      </c>
      <c r="J332" s="13">
        <v>52000000</v>
      </c>
      <c r="K332" s="14">
        <v>44987.328634259262</v>
      </c>
      <c r="L332" s="15" t="s">
        <v>54</v>
      </c>
      <c r="O332">
        <v>0.624160447357616</v>
      </c>
      <c r="P332">
        <f t="shared" si="10"/>
        <v>613</v>
      </c>
      <c r="Q332">
        <v>613</v>
      </c>
      <c r="R332">
        <f t="shared" si="11"/>
        <v>43110545</v>
      </c>
    </row>
    <row r="333" spans="1:18" ht="11.25" customHeight="1">
      <c r="A333">
        <v>332</v>
      </c>
      <c r="B333" s="11">
        <v>1568</v>
      </c>
      <c r="C333" s="12" t="s">
        <v>2988</v>
      </c>
      <c r="D333" s="12">
        <v>51842652</v>
      </c>
      <c r="E333" s="12" t="s">
        <v>2989</v>
      </c>
      <c r="F333" s="12" t="s">
        <v>2341</v>
      </c>
      <c r="G333" s="12" t="s">
        <v>59</v>
      </c>
      <c r="H333" s="12" t="s">
        <v>53</v>
      </c>
      <c r="I333" s="13">
        <v>10000000</v>
      </c>
      <c r="J333" s="13">
        <v>10000000</v>
      </c>
      <c r="K333" s="14">
        <v>44987.334988425922</v>
      </c>
      <c r="L333" s="15" t="s">
        <v>45</v>
      </c>
      <c r="O333">
        <v>0.25332499368797601</v>
      </c>
      <c r="P333">
        <f t="shared" si="10"/>
        <v>1224</v>
      </c>
      <c r="Q333">
        <v>1224</v>
      </c>
      <c r="R333">
        <f t="shared" si="11"/>
        <v>93394875</v>
      </c>
    </row>
    <row r="334" spans="1:18" ht="11.25" customHeight="1">
      <c r="A334">
        <v>333</v>
      </c>
      <c r="B334" s="11">
        <v>1569</v>
      </c>
      <c r="C334" s="12" t="s">
        <v>2990</v>
      </c>
      <c r="D334" s="12">
        <v>80156596</v>
      </c>
      <c r="E334" s="12" t="s">
        <v>2991</v>
      </c>
      <c r="F334" s="12" t="s">
        <v>2341</v>
      </c>
      <c r="G334" s="12" t="s">
        <v>52</v>
      </c>
      <c r="H334" s="12" t="s">
        <v>53</v>
      </c>
      <c r="I334" s="13">
        <v>10000000</v>
      </c>
      <c r="J334" s="13">
        <v>10000000</v>
      </c>
      <c r="K334" s="14">
        <v>44987.334999999999</v>
      </c>
      <c r="L334" s="15" t="s">
        <v>45</v>
      </c>
      <c r="O334">
        <v>0.73540488873341359</v>
      </c>
      <c r="P334">
        <f t="shared" si="10"/>
        <v>436</v>
      </c>
      <c r="Q334">
        <v>436</v>
      </c>
      <c r="R334">
        <f t="shared" si="11"/>
        <v>80144332</v>
      </c>
    </row>
    <row r="335" spans="1:18" ht="11.25" customHeight="1">
      <c r="A335">
        <v>334</v>
      </c>
      <c r="B335" s="11">
        <v>1570</v>
      </c>
      <c r="C335" s="12" t="s">
        <v>2992</v>
      </c>
      <c r="D335" s="12">
        <v>14395173</v>
      </c>
      <c r="E335" s="12" t="s">
        <v>2993</v>
      </c>
      <c r="F335" s="12" t="s">
        <v>2341</v>
      </c>
      <c r="G335" s="12" t="s">
        <v>48</v>
      </c>
      <c r="H335" s="12" t="s">
        <v>49</v>
      </c>
      <c r="I335" s="13">
        <v>28000000</v>
      </c>
      <c r="J335" s="13">
        <v>28000000</v>
      </c>
      <c r="K335" s="14">
        <v>44987.351574074077</v>
      </c>
      <c r="L335" s="15" t="s">
        <v>54</v>
      </c>
      <c r="O335">
        <v>0.70032675524195653</v>
      </c>
      <c r="P335">
        <f t="shared" si="10"/>
        <v>492</v>
      </c>
      <c r="Q335">
        <v>492</v>
      </c>
      <c r="R335">
        <f t="shared" si="11"/>
        <v>1018345578</v>
      </c>
    </row>
    <row r="336" spans="1:18" ht="11.25" customHeight="1">
      <c r="A336">
        <v>335</v>
      </c>
      <c r="B336" s="11">
        <v>1571</v>
      </c>
      <c r="C336" s="12" t="s">
        <v>2994</v>
      </c>
      <c r="D336" s="12">
        <v>14450624</v>
      </c>
      <c r="E336" s="12" t="s">
        <v>2995</v>
      </c>
      <c r="F336" s="12" t="s">
        <v>2341</v>
      </c>
      <c r="G336" s="12" t="s">
        <v>59</v>
      </c>
      <c r="H336" s="12" t="s">
        <v>53</v>
      </c>
      <c r="I336" s="13">
        <v>10000000</v>
      </c>
      <c r="J336" s="13">
        <v>10000000</v>
      </c>
      <c r="K336" s="14">
        <v>44987.353831018518</v>
      </c>
      <c r="L336" s="15" t="s">
        <v>45</v>
      </c>
      <c r="O336">
        <v>0.18816750722280684</v>
      </c>
      <c r="P336">
        <f t="shared" si="10"/>
        <v>1352</v>
      </c>
      <c r="Q336">
        <v>1352</v>
      </c>
      <c r="R336">
        <f t="shared" si="11"/>
        <v>1022346883</v>
      </c>
    </row>
    <row r="337" spans="1:18" ht="11.25" customHeight="1">
      <c r="A337">
        <v>336</v>
      </c>
      <c r="B337" s="11">
        <v>1572</v>
      </c>
      <c r="C337" s="12" t="s">
        <v>2996</v>
      </c>
      <c r="D337" s="12">
        <v>14323440</v>
      </c>
      <c r="E337" s="12" t="s">
        <v>2997</v>
      </c>
      <c r="F337" s="12" t="s">
        <v>2341</v>
      </c>
      <c r="G337" s="12" t="s">
        <v>52</v>
      </c>
      <c r="H337" s="12" t="s">
        <v>44</v>
      </c>
      <c r="I337" s="13">
        <v>58000000</v>
      </c>
      <c r="J337" s="13">
        <v>58000000</v>
      </c>
      <c r="K337" s="14">
        <v>44987.356493055559</v>
      </c>
      <c r="L337" s="15" t="s">
        <v>45</v>
      </c>
      <c r="O337">
        <v>0.43303613938019569</v>
      </c>
      <c r="P337">
        <f t="shared" si="10"/>
        <v>916</v>
      </c>
      <c r="Q337">
        <v>916</v>
      </c>
      <c r="R337">
        <f t="shared" si="11"/>
        <v>1018458441</v>
      </c>
    </row>
    <row r="338" spans="1:18" ht="11.25" customHeight="1">
      <c r="A338">
        <v>337</v>
      </c>
      <c r="B338" s="11">
        <v>1573</v>
      </c>
      <c r="C338" s="12" t="s">
        <v>2998</v>
      </c>
      <c r="D338" s="12">
        <v>80859329</v>
      </c>
      <c r="E338" s="12" t="s">
        <v>2999</v>
      </c>
      <c r="F338" s="12" t="s">
        <v>2341</v>
      </c>
      <c r="G338" s="12" t="s">
        <v>59</v>
      </c>
      <c r="H338" s="12" t="s">
        <v>44</v>
      </c>
      <c r="I338" s="13">
        <v>60000000</v>
      </c>
      <c r="J338" s="13">
        <v>60000000</v>
      </c>
      <c r="K338" s="14">
        <v>44987.36142361111</v>
      </c>
      <c r="L338" s="15" t="s">
        <v>54</v>
      </c>
      <c r="O338">
        <v>0.62602109907175341</v>
      </c>
      <c r="P338">
        <f t="shared" si="10"/>
        <v>607</v>
      </c>
      <c r="Q338">
        <v>607</v>
      </c>
      <c r="R338">
        <f t="shared" si="11"/>
        <v>1014192184</v>
      </c>
    </row>
    <row r="339" spans="1:18" ht="11.25" customHeight="1">
      <c r="A339">
        <v>338</v>
      </c>
      <c r="B339" s="11">
        <v>1574</v>
      </c>
      <c r="C339" s="12" t="s">
        <v>3000</v>
      </c>
      <c r="D339" s="12">
        <v>7720848</v>
      </c>
      <c r="E339" s="12" t="s">
        <v>3001</v>
      </c>
      <c r="F339" s="12" t="s">
        <v>2341</v>
      </c>
      <c r="G339" s="12" t="s">
        <v>59</v>
      </c>
      <c r="H339" s="12" t="s">
        <v>53</v>
      </c>
      <c r="I339" s="13">
        <v>10000000</v>
      </c>
      <c r="J339" s="13">
        <v>10000000</v>
      </c>
      <c r="K339" s="14">
        <v>44987.361504629633</v>
      </c>
      <c r="L339" s="15" t="s">
        <v>54</v>
      </c>
      <c r="O339">
        <v>0.28796969879089285</v>
      </c>
      <c r="P339">
        <f t="shared" si="10"/>
        <v>1163</v>
      </c>
      <c r="Q339">
        <v>1163</v>
      </c>
      <c r="R339">
        <f t="shared" si="11"/>
        <v>79959671</v>
      </c>
    </row>
    <row r="340" spans="1:18" ht="11.25" customHeight="1">
      <c r="A340">
        <v>339</v>
      </c>
      <c r="B340" s="11">
        <v>1575</v>
      </c>
      <c r="C340" s="12" t="s">
        <v>3002</v>
      </c>
      <c r="D340" s="12">
        <v>94475042</v>
      </c>
      <c r="E340" s="12" t="s">
        <v>3003</v>
      </c>
      <c r="F340" s="12" t="s">
        <v>2341</v>
      </c>
      <c r="G340" s="12" t="s">
        <v>59</v>
      </c>
      <c r="H340" s="12" t="s">
        <v>44</v>
      </c>
      <c r="I340" s="13">
        <v>123000000</v>
      </c>
      <c r="J340" s="13">
        <v>123000000</v>
      </c>
      <c r="K340" s="14">
        <v>44987.362245370372</v>
      </c>
      <c r="L340" s="15" t="s">
        <v>54</v>
      </c>
      <c r="O340">
        <v>0.60151621548326262</v>
      </c>
      <c r="P340">
        <f t="shared" si="10"/>
        <v>651</v>
      </c>
      <c r="Q340">
        <v>651</v>
      </c>
      <c r="R340">
        <f t="shared" si="11"/>
        <v>1097395812</v>
      </c>
    </row>
    <row r="341" spans="1:18" ht="11.25" customHeight="1">
      <c r="A341">
        <v>340</v>
      </c>
      <c r="B341" s="11">
        <v>1576</v>
      </c>
      <c r="C341" s="12" t="s">
        <v>3004</v>
      </c>
      <c r="D341" s="12">
        <v>79306876</v>
      </c>
      <c r="E341" s="12" t="s">
        <v>3005</v>
      </c>
      <c r="F341" s="12" t="s">
        <v>2341</v>
      </c>
      <c r="G341" s="12" t="s">
        <v>59</v>
      </c>
      <c r="H341" s="12" t="s">
        <v>44</v>
      </c>
      <c r="I341" s="13">
        <v>15000000</v>
      </c>
      <c r="J341" s="13">
        <v>15000000</v>
      </c>
      <c r="K341" s="14">
        <v>44987.368090277778</v>
      </c>
      <c r="L341" s="15" t="s">
        <v>84</v>
      </c>
      <c r="O341">
        <v>0.77472067864720962</v>
      </c>
      <c r="P341">
        <f t="shared" si="10"/>
        <v>380</v>
      </c>
      <c r="Q341">
        <v>380</v>
      </c>
      <c r="R341">
        <f t="shared" si="11"/>
        <v>86078251</v>
      </c>
    </row>
    <row r="342" spans="1:18" ht="11.25" customHeight="1">
      <c r="A342">
        <v>341</v>
      </c>
      <c r="B342" s="11">
        <v>1577</v>
      </c>
      <c r="C342" s="12" t="s">
        <v>3006</v>
      </c>
      <c r="D342" s="12">
        <v>41060690</v>
      </c>
      <c r="E342" s="12" t="s">
        <v>3007</v>
      </c>
      <c r="F342" s="12" t="s">
        <v>2341</v>
      </c>
      <c r="G342" s="12" t="s">
        <v>38</v>
      </c>
      <c r="H342" s="12" t="s">
        <v>44</v>
      </c>
      <c r="I342" s="13">
        <v>40000000</v>
      </c>
      <c r="J342" s="13">
        <v>40000000</v>
      </c>
      <c r="K342" s="14">
        <v>44987.368148148147</v>
      </c>
      <c r="L342" s="15" t="s">
        <v>54</v>
      </c>
      <c r="O342">
        <v>0.86079261159732146</v>
      </c>
      <c r="P342">
        <f t="shared" si="10"/>
        <v>237</v>
      </c>
      <c r="Q342">
        <v>237</v>
      </c>
      <c r="R342">
        <f t="shared" si="11"/>
        <v>51896053</v>
      </c>
    </row>
    <row r="343" spans="1:18" ht="11.25" customHeight="1">
      <c r="A343">
        <v>342</v>
      </c>
      <c r="B343" s="11">
        <v>1578</v>
      </c>
      <c r="C343" s="12" t="s">
        <v>3008</v>
      </c>
      <c r="D343" s="12">
        <v>1071163788</v>
      </c>
      <c r="E343" s="12" t="s">
        <v>3009</v>
      </c>
      <c r="F343" s="12" t="s">
        <v>2341</v>
      </c>
      <c r="G343" s="12" t="s">
        <v>59</v>
      </c>
      <c r="H343" s="12" t="s">
        <v>44</v>
      </c>
      <c r="I343" s="13">
        <v>45000000</v>
      </c>
      <c r="J343" s="13">
        <v>45000000</v>
      </c>
      <c r="K343" s="14">
        <v>44987.379305555558</v>
      </c>
      <c r="L343" s="15" t="s">
        <v>54</v>
      </c>
      <c r="O343">
        <v>2.911945948296113E-2</v>
      </c>
      <c r="P343">
        <f t="shared" si="10"/>
        <v>1578</v>
      </c>
      <c r="Q343">
        <v>1578</v>
      </c>
      <c r="R343">
        <f t="shared" si="11"/>
        <v>1065601088</v>
      </c>
    </row>
    <row r="344" spans="1:18" ht="11.25" customHeight="1">
      <c r="A344">
        <v>343</v>
      </c>
      <c r="B344" s="11">
        <v>1579</v>
      </c>
      <c r="C344" s="12" t="s">
        <v>3010</v>
      </c>
      <c r="D344" s="12">
        <v>54256553</v>
      </c>
      <c r="E344" s="12" t="s">
        <v>3011</v>
      </c>
      <c r="F344" s="12" t="s">
        <v>2341</v>
      </c>
      <c r="G344" s="12" t="s">
        <v>59</v>
      </c>
      <c r="H344" s="12" t="s">
        <v>44</v>
      </c>
      <c r="I344" s="13">
        <v>70000000</v>
      </c>
      <c r="J344" s="13">
        <v>70000000</v>
      </c>
      <c r="K344" s="14">
        <v>44987.380810185183</v>
      </c>
      <c r="L344" s="15" t="s">
        <v>45</v>
      </c>
      <c r="O344">
        <v>0.4240032951502275</v>
      </c>
      <c r="P344">
        <f t="shared" si="10"/>
        <v>932</v>
      </c>
      <c r="Q344">
        <v>932</v>
      </c>
      <c r="R344">
        <f t="shared" si="11"/>
        <v>79365902</v>
      </c>
    </row>
    <row r="345" spans="1:18" ht="11.25" customHeight="1">
      <c r="A345">
        <v>344</v>
      </c>
      <c r="B345" s="11">
        <v>1580</v>
      </c>
      <c r="C345" s="12" t="s">
        <v>3012</v>
      </c>
      <c r="D345" s="12">
        <v>87715475</v>
      </c>
      <c r="E345" s="12" t="s">
        <v>3013</v>
      </c>
      <c r="F345" s="12" t="s">
        <v>2341</v>
      </c>
      <c r="G345" s="12" t="s">
        <v>59</v>
      </c>
      <c r="H345" s="12" t="s">
        <v>49</v>
      </c>
      <c r="I345" s="13">
        <v>119000000</v>
      </c>
      <c r="J345" s="13">
        <v>119000000</v>
      </c>
      <c r="K345" s="14">
        <v>44987.384594907409</v>
      </c>
      <c r="L345" s="15" t="s">
        <v>54</v>
      </c>
      <c r="O345">
        <v>0.30580981692052356</v>
      </c>
      <c r="P345">
        <f t="shared" si="10"/>
        <v>1129</v>
      </c>
      <c r="Q345">
        <v>1129</v>
      </c>
      <c r="R345">
        <f t="shared" si="11"/>
        <v>98627190</v>
      </c>
    </row>
    <row r="346" spans="1:18" ht="11.25" customHeight="1">
      <c r="A346">
        <v>345</v>
      </c>
      <c r="B346" s="11">
        <v>1581</v>
      </c>
      <c r="C346" s="12" t="s">
        <v>3014</v>
      </c>
      <c r="D346" s="12">
        <v>80730838</v>
      </c>
      <c r="E346" s="12" t="s">
        <v>3015</v>
      </c>
      <c r="F346" s="12" t="s">
        <v>2341</v>
      </c>
      <c r="G346" s="12" t="s">
        <v>52</v>
      </c>
      <c r="H346" s="12" t="s">
        <v>44</v>
      </c>
      <c r="I346" s="13">
        <v>37000000</v>
      </c>
      <c r="J346" s="13">
        <v>37000000</v>
      </c>
      <c r="K346" s="14">
        <v>44987.392847222225</v>
      </c>
      <c r="L346" s="15" t="s">
        <v>54</v>
      </c>
      <c r="O346">
        <v>0.91538377335552346</v>
      </c>
      <c r="P346">
        <f t="shared" si="10"/>
        <v>150</v>
      </c>
      <c r="Q346">
        <v>150</v>
      </c>
      <c r="R346">
        <f t="shared" si="11"/>
        <v>71312968</v>
      </c>
    </row>
    <row r="347" spans="1:18" ht="11.25" customHeight="1">
      <c r="A347">
        <v>346</v>
      </c>
      <c r="B347" s="11">
        <v>1582</v>
      </c>
      <c r="C347" s="12" t="s">
        <v>3016</v>
      </c>
      <c r="D347" s="12">
        <v>1057584021</v>
      </c>
      <c r="E347" s="12" t="s">
        <v>3017</v>
      </c>
      <c r="F347" s="12" t="s">
        <v>2341</v>
      </c>
      <c r="G347" s="12" t="s">
        <v>62</v>
      </c>
      <c r="H347" s="12" t="s">
        <v>53</v>
      </c>
      <c r="I347" s="13">
        <v>10000000</v>
      </c>
      <c r="J347" s="13">
        <v>10000000</v>
      </c>
      <c r="K347" s="14">
        <v>44987.39398148148</v>
      </c>
      <c r="L347" s="15" t="s">
        <v>54</v>
      </c>
      <c r="O347">
        <v>0.95636872442704257</v>
      </c>
      <c r="P347">
        <f t="shared" si="10"/>
        <v>72</v>
      </c>
      <c r="Q347">
        <v>72</v>
      </c>
      <c r="R347">
        <f t="shared" si="11"/>
        <v>91519760</v>
      </c>
    </row>
    <row r="348" spans="1:18" ht="11.25" customHeight="1">
      <c r="A348">
        <v>347</v>
      </c>
      <c r="B348" s="11">
        <v>1583</v>
      </c>
      <c r="C348" s="12" t="s">
        <v>3018</v>
      </c>
      <c r="D348" s="12">
        <v>15725757</v>
      </c>
      <c r="E348" s="12" t="s">
        <v>3019</v>
      </c>
      <c r="F348" s="12" t="s">
        <v>2341</v>
      </c>
      <c r="G348" s="12" t="s">
        <v>52</v>
      </c>
      <c r="H348" s="12" t="s">
        <v>53</v>
      </c>
      <c r="I348" s="13">
        <v>10000000</v>
      </c>
      <c r="J348" s="13">
        <v>10000000</v>
      </c>
      <c r="K348" s="14">
        <v>44987.396562499998</v>
      </c>
      <c r="L348" s="15" t="s">
        <v>54</v>
      </c>
      <c r="O348">
        <v>0.14239674031830873</v>
      </c>
      <c r="P348">
        <f t="shared" si="10"/>
        <v>1409</v>
      </c>
      <c r="Q348">
        <v>1409</v>
      </c>
      <c r="R348">
        <f t="shared" si="11"/>
        <v>1080264081</v>
      </c>
    </row>
    <row r="349" spans="1:18" ht="11.25" customHeight="1">
      <c r="A349">
        <v>348</v>
      </c>
      <c r="B349" s="11">
        <v>1584</v>
      </c>
      <c r="C349" s="12" t="s">
        <v>3020</v>
      </c>
      <c r="D349" s="12">
        <v>19331669</v>
      </c>
      <c r="E349" s="12" t="s">
        <v>3021</v>
      </c>
      <c r="F349" s="12" t="s">
        <v>2341</v>
      </c>
      <c r="G349" s="12" t="s">
        <v>38</v>
      </c>
      <c r="H349" s="12" t="s">
        <v>44</v>
      </c>
      <c r="I349" s="13">
        <v>75000000</v>
      </c>
      <c r="J349" s="13">
        <v>75000000</v>
      </c>
      <c r="K349" s="14">
        <v>44987.401817129627</v>
      </c>
      <c r="L349" s="15" t="s">
        <v>45</v>
      </c>
      <c r="O349">
        <v>0.5642030326107893</v>
      </c>
      <c r="P349">
        <f t="shared" si="10"/>
        <v>704</v>
      </c>
      <c r="Q349">
        <v>704</v>
      </c>
      <c r="R349">
        <f t="shared" si="11"/>
        <v>80202642</v>
      </c>
    </row>
    <row r="350" spans="1:18" ht="11.25" customHeight="1">
      <c r="A350">
        <v>349</v>
      </c>
      <c r="B350" s="11">
        <v>1585</v>
      </c>
      <c r="C350" s="12" t="s">
        <v>3022</v>
      </c>
      <c r="D350" s="12">
        <v>1100580</v>
      </c>
      <c r="E350" s="12" t="s">
        <v>3023</v>
      </c>
      <c r="F350" s="12" t="s">
        <v>2341</v>
      </c>
      <c r="G350" s="12" t="s">
        <v>59</v>
      </c>
      <c r="H350" s="12" t="s">
        <v>53</v>
      </c>
      <c r="I350" s="13">
        <v>7000000</v>
      </c>
      <c r="J350" s="13">
        <v>7000000</v>
      </c>
      <c r="K350" s="14">
        <v>44987.402905092589</v>
      </c>
      <c r="L350" s="15" t="s">
        <v>54</v>
      </c>
      <c r="O350">
        <v>0.40165882888894999</v>
      </c>
      <c r="P350">
        <f t="shared" si="10"/>
        <v>967</v>
      </c>
      <c r="Q350">
        <v>967</v>
      </c>
      <c r="R350">
        <f t="shared" si="11"/>
        <v>11256377</v>
      </c>
    </row>
    <row r="351" spans="1:18" ht="11.25" customHeight="1">
      <c r="A351">
        <v>350</v>
      </c>
      <c r="B351" s="11">
        <v>1586</v>
      </c>
      <c r="C351" s="12" t="s">
        <v>3024</v>
      </c>
      <c r="D351" s="12">
        <v>79047125</v>
      </c>
      <c r="E351" s="12" t="s">
        <v>3025</v>
      </c>
      <c r="F351" s="12" t="s">
        <v>2341</v>
      </c>
      <c r="G351" s="12" t="s">
        <v>59</v>
      </c>
      <c r="H351" s="12" t="s">
        <v>44</v>
      </c>
      <c r="I351" s="13">
        <v>55000000</v>
      </c>
      <c r="J351" s="13">
        <v>55000000</v>
      </c>
      <c r="K351" s="14">
        <v>44987.404560185183</v>
      </c>
      <c r="L351" s="15" t="s">
        <v>45</v>
      </c>
      <c r="O351">
        <v>0.24682204088276838</v>
      </c>
      <c r="P351">
        <f t="shared" si="10"/>
        <v>1240</v>
      </c>
      <c r="Q351">
        <v>1240</v>
      </c>
      <c r="R351">
        <f t="shared" si="11"/>
        <v>28268983</v>
      </c>
    </row>
    <row r="352" spans="1:18" ht="11.25" customHeight="1">
      <c r="A352">
        <v>351</v>
      </c>
      <c r="B352" s="11">
        <v>1587</v>
      </c>
      <c r="C352" s="12" t="s">
        <v>3026</v>
      </c>
      <c r="D352" s="12">
        <v>80545292</v>
      </c>
      <c r="E352" s="12" t="s">
        <v>3027</v>
      </c>
      <c r="F352" s="12" t="s">
        <v>2341</v>
      </c>
      <c r="G352" s="12" t="s">
        <v>52</v>
      </c>
      <c r="H352" s="12" t="s">
        <v>49</v>
      </c>
      <c r="I352" s="13">
        <v>100000000</v>
      </c>
      <c r="J352" s="13">
        <v>100000000</v>
      </c>
      <c r="K352" s="14">
        <v>44987.405810185184</v>
      </c>
      <c r="L352" s="15" t="s">
        <v>54</v>
      </c>
      <c r="O352">
        <v>0.42457261827359383</v>
      </c>
      <c r="P352">
        <f t="shared" si="10"/>
        <v>930</v>
      </c>
      <c r="Q352">
        <v>930</v>
      </c>
      <c r="R352">
        <f t="shared" si="11"/>
        <v>1052389019</v>
      </c>
    </row>
    <row r="353" spans="1:18" ht="11.25" customHeight="1">
      <c r="A353">
        <v>352</v>
      </c>
      <c r="B353" s="11">
        <v>1588</v>
      </c>
      <c r="C353" s="12" t="s">
        <v>3028</v>
      </c>
      <c r="D353" s="12">
        <v>1061708293</v>
      </c>
      <c r="E353" s="12" t="s">
        <v>3029</v>
      </c>
      <c r="F353" s="12" t="s">
        <v>2341</v>
      </c>
      <c r="G353" s="12" t="s">
        <v>59</v>
      </c>
      <c r="H353" s="12" t="s">
        <v>44</v>
      </c>
      <c r="I353" s="13">
        <v>79000000</v>
      </c>
      <c r="J353" s="13">
        <v>79000000</v>
      </c>
      <c r="K353" s="14">
        <v>44987.407557870371</v>
      </c>
      <c r="L353" s="15" t="s">
        <v>54</v>
      </c>
      <c r="O353">
        <v>0.19342869399362994</v>
      </c>
      <c r="P353">
        <f t="shared" si="10"/>
        <v>1341</v>
      </c>
      <c r="Q353">
        <v>1341</v>
      </c>
      <c r="R353">
        <f t="shared" si="11"/>
        <v>37294624</v>
      </c>
    </row>
    <row r="354" spans="1:18" ht="11.25" customHeight="1">
      <c r="A354">
        <v>353</v>
      </c>
      <c r="B354" s="11">
        <v>1589</v>
      </c>
      <c r="C354" s="12" t="s">
        <v>3030</v>
      </c>
      <c r="D354" s="12">
        <v>1101687456</v>
      </c>
      <c r="E354" s="12" t="s">
        <v>3031</v>
      </c>
      <c r="F354" s="12" t="s">
        <v>2341</v>
      </c>
      <c r="G354" s="12" t="s">
        <v>52</v>
      </c>
      <c r="H354" s="12" t="s">
        <v>53</v>
      </c>
      <c r="I354" s="13">
        <v>6000000</v>
      </c>
      <c r="J354" s="13">
        <v>6000000</v>
      </c>
      <c r="K354" s="14">
        <v>44987.409687500003</v>
      </c>
      <c r="L354" s="15" t="s">
        <v>54</v>
      </c>
      <c r="O354">
        <v>7.5009968560255214E-2</v>
      </c>
      <c r="P354">
        <f t="shared" si="10"/>
        <v>1496</v>
      </c>
      <c r="Q354">
        <v>1496</v>
      </c>
      <c r="R354">
        <f t="shared" si="11"/>
        <v>12279657</v>
      </c>
    </row>
    <row r="355" spans="1:18" ht="11.25" customHeight="1">
      <c r="A355">
        <v>354</v>
      </c>
      <c r="B355" s="11">
        <v>1590</v>
      </c>
      <c r="C355" s="12" t="s">
        <v>3032</v>
      </c>
      <c r="D355" s="12">
        <v>79381612</v>
      </c>
      <c r="E355" s="12" t="s">
        <v>3033</v>
      </c>
      <c r="F355" s="12" t="s">
        <v>2341</v>
      </c>
      <c r="G355" s="12" t="s">
        <v>52</v>
      </c>
      <c r="H355" s="12" t="s">
        <v>44</v>
      </c>
      <c r="I355" s="13">
        <v>70000000</v>
      </c>
      <c r="J355" s="13">
        <v>70000000</v>
      </c>
      <c r="K355" s="14">
        <v>44987.411030092589</v>
      </c>
      <c r="L355" s="15" t="s">
        <v>45</v>
      </c>
      <c r="O355">
        <v>0.9456239594709307</v>
      </c>
      <c r="P355">
        <f t="shared" si="10"/>
        <v>93</v>
      </c>
      <c r="Q355">
        <v>93</v>
      </c>
      <c r="R355">
        <f t="shared" si="11"/>
        <v>80152565</v>
      </c>
    </row>
    <row r="356" spans="1:18" ht="11.25" customHeight="1">
      <c r="A356">
        <v>355</v>
      </c>
      <c r="B356" s="11">
        <v>1591</v>
      </c>
      <c r="C356" s="12" t="s">
        <v>3034</v>
      </c>
      <c r="D356" s="12">
        <v>1128388565</v>
      </c>
      <c r="E356" s="12" t="s">
        <v>3035</v>
      </c>
      <c r="F356" s="12" t="s">
        <v>2341</v>
      </c>
      <c r="G356" s="12" t="s">
        <v>52</v>
      </c>
      <c r="H356" s="12" t="s">
        <v>53</v>
      </c>
      <c r="I356" s="13">
        <v>5000000</v>
      </c>
      <c r="J356" s="13">
        <v>5000000</v>
      </c>
      <c r="K356" s="14">
        <v>44987.415543981479</v>
      </c>
      <c r="L356" s="15" t="s">
        <v>54</v>
      </c>
      <c r="O356">
        <v>0.27592094452099403</v>
      </c>
      <c r="P356">
        <f t="shared" si="10"/>
        <v>1185</v>
      </c>
      <c r="Q356">
        <v>1185</v>
      </c>
      <c r="R356">
        <f t="shared" si="11"/>
        <v>93338164</v>
      </c>
    </row>
    <row r="357" spans="1:18" ht="11.25" customHeight="1">
      <c r="A357">
        <v>356</v>
      </c>
      <c r="B357" s="11">
        <v>1592</v>
      </c>
      <c r="C357" s="12" t="s">
        <v>3036</v>
      </c>
      <c r="D357" s="12">
        <v>57466678</v>
      </c>
      <c r="E357" s="12" t="s">
        <v>3037</v>
      </c>
      <c r="F357" s="12" t="s">
        <v>2341</v>
      </c>
      <c r="G357" s="12" t="s">
        <v>38</v>
      </c>
      <c r="H357" s="12" t="s">
        <v>44</v>
      </c>
      <c r="I357" s="13">
        <v>65000000</v>
      </c>
      <c r="J357" s="13">
        <v>65000000</v>
      </c>
      <c r="K357" s="14">
        <v>44987.415983796294</v>
      </c>
      <c r="L357" s="15" t="s">
        <v>54</v>
      </c>
      <c r="O357">
        <v>0.32836385308928462</v>
      </c>
      <c r="P357">
        <f t="shared" si="10"/>
        <v>1084</v>
      </c>
      <c r="Q357">
        <v>1084</v>
      </c>
      <c r="R357">
        <f t="shared" si="11"/>
        <v>74378457</v>
      </c>
    </row>
    <row r="358" spans="1:18" ht="11.25" customHeight="1">
      <c r="A358">
        <v>357</v>
      </c>
      <c r="B358" s="11">
        <v>1593</v>
      </c>
      <c r="C358" s="12" t="s">
        <v>3038</v>
      </c>
      <c r="D358" s="12">
        <v>1121834035</v>
      </c>
      <c r="E358" s="12" t="s">
        <v>3039</v>
      </c>
      <c r="F358" s="12" t="s">
        <v>2341</v>
      </c>
      <c r="G358" s="12" t="s">
        <v>59</v>
      </c>
      <c r="H358" s="12" t="s">
        <v>53</v>
      </c>
      <c r="I358" s="13">
        <v>3000000</v>
      </c>
      <c r="J358" s="13">
        <v>3000000</v>
      </c>
      <c r="K358" s="14">
        <v>44987.418819444443</v>
      </c>
      <c r="L358" s="15" t="s">
        <v>54</v>
      </c>
      <c r="O358">
        <v>0.50089336311293586</v>
      </c>
      <c r="P358">
        <f t="shared" si="10"/>
        <v>790</v>
      </c>
      <c r="Q358">
        <v>790</v>
      </c>
      <c r="R358">
        <f t="shared" si="11"/>
        <v>13707564</v>
      </c>
    </row>
    <row r="359" spans="1:18" ht="11.25" customHeight="1">
      <c r="A359">
        <v>358</v>
      </c>
      <c r="B359" s="11">
        <v>1594</v>
      </c>
      <c r="C359" s="12" t="s">
        <v>3040</v>
      </c>
      <c r="D359" s="12">
        <v>86075814</v>
      </c>
      <c r="E359" s="12" t="s">
        <v>3041</v>
      </c>
      <c r="F359" s="12" t="s">
        <v>2341</v>
      </c>
      <c r="G359" s="12" t="s">
        <v>59</v>
      </c>
      <c r="H359" s="12" t="s">
        <v>44</v>
      </c>
      <c r="I359" s="13">
        <v>88000000</v>
      </c>
      <c r="J359" s="13">
        <v>88000000</v>
      </c>
      <c r="K359" s="14">
        <v>44987.421215277776</v>
      </c>
      <c r="L359" s="15" t="s">
        <v>54</v>
      </c>
      <c r="O359">
        <v>0.58796981421054562</v>
      </c>
      <c r="P359">
        <f t="shared" si="10"/>
        <v>678</v>
      </c>
      <c r="Q359">
        <v>678</v>
      </c>
      <c r="R359">
        <f t="shared" si="11"/>
        <v>80148607</v>
      </c>
    </row>
    <row r="360" spans="1:18" ht="11.25" customHeight="1">
      <c r="A360">
        <v>359</v>
      </c>
      <c r="B360" s="11">
        <v>1595</v>
      </c>
      <c r="C360" s="12" t="s">
        <v>3042</v>
      </c>
      <c r="D360" s="12">
        <v>93134394</v>
      </c>
      <c r="E360" s="12" t="s">
        <v>3043</v>
      </c>
      <c r="F360" s="12" t="s">
        <v>2341</v>
      </c>
      <c r="G360" s="12" t="s">
        <v>59</v>
      </c>
      <c r="H360" s="12" t="s">
        <v>49</v>
      </c>
      <c r="I360" s="13">
        <v>30000000</v>
      </c>
      <c r="J360" s="13">
        <v>30000000</v>
      </c>
      <c r="K360" s="14">
        <v>44987.423611111109</v>
      </c>
      <c r="L360" s="15" t="s">
        <v>54</v>
      </c>
      <c r="O360">
        <v>0.22451762965033195</v>
      </c>
      <c r="P360">
        <f t="shared" si="10"/>
        <v>1284</v>
      </c>
      <c r="Q360">
        <v>1284</v>
      </c>
      <c r="R360">
        <f t="shared" si="11"/>
        <v>79400453</v>
      </c>
    </row>
    <row r="361" spans="1:18" ht="11.25" customHeight="1">
      <c r="A361">
        <v>360</v>
      </c>
      <c r="B361" s="11">
        <v>1596</v>
      </c>
      <c r="C361" s="12" t="s">
        <v>3044</v>
      </c>
      <c r="D361" s="12">
        <v>74378723</v>
      </c>
      <c r="E361" s="12" t="s">
        <v>3045</v>
      </c>
      <c r="F361" s="12" t="s">
        <v>2341</v>
      </c>
      <c r="G361" s="12" t="s">
        <v>52</v>
      </c>
      <c r="H361" s="12" t="s">
        <v>53</v>
      </c>
      <c r="I361" s="13">
        <v>6000000</v>
      </c>
      <c r="J361" s="13">
        <v>6000000</v>
      </c>
      <c r="K361" s="14">
        <v>44987.426238425927</v>
      </c>
      <c r="L361" s="15" t="s">
        <v>54</v>
      </c>
      <c r="O361">
        <v>0.23861607538753171</v>
      </c>
      <c r="P361">
        <f t="shared" si="10"/>
        <v>1258</v>
      </c>
      <c r="Q361">
        <v>1258</v>
      </c>
      <c r="R361">
        <f t="shared" si="11"/>
        <v>1090378584</v>
      </c>
    </row>
    <row r="362" spans="1:18" ht="11.25" customHeight="1">
      <c r="A362">
        <v>361</v>
      </c>
      <c r="B362" s="11">
        <v>1597</v>
      </c>
      <c r="C362" s="12" t="s">
        <v>3046</v>
      </c>
      <c r="D362" s="12">
        <v>94378934</v>
      </c>
      <c r="E362" s="12" t="s">
        <v>3047</v>
      </c>
      <c r="F362" s="12" t="s">
        <v>2341</v>
      </c>
      <c r="G362" s="12" t="s">
        <v>62</v>
      </c>
      <c r="H362" s="12" t="s">
        <v>53</v>
      </c>
      <c r="I362" s="13">
        <v>4000000</v>
      </c>
      <c r="J362" s="13">
        <v>4000000</v>
      </c>
      <c r="K362" s="14">
        <v>44987.428078703706</v>
      </c>
      <c r="L362" s="15" t="s">
        <v>45</v>
      </c>
      <c r="O362">
        <v>0.59867920493367899</v>
      </c>
      <c r="P362">
        <f t="shared" si="10"/>
        <v>658</v>
      </c>
      <c r="Q362">
        <v>658</v>
      </c>
      <c r="R362">
        <f t="shared" si="11"/>
        <v>1022958638</v>
      </c>
    </row>
    <row r="363" spans="1:18" ht="11.25" customHeight="1">
      <c r="A363">
        <v>362</v>
      </c>
      <c r="B363" s="11">
        <v>1598</v>
      </c>
      <c r="C363" s="12" t="s">
        <v>3048</v>
      </c>
      <c r="D363" s="12">
        <v>79990192</v>
      </c>
      <c r="E363" s="12" t="s">
        <v>3049</v>
      </c>
      <c r="F363" s="12" t="s">
        <v>2341</v>
      </c>
      <c r="G363" s="12" t="s">
        <v>59</v>
      </c>
      <c r="H363" s="12" t="s">
        <v>44</v>
      </c>
      <c r="I363" s="13">
        <v>27000000</v>
      </c>
      <c r="J363" s="13">
        <v>27000000</v>
      </c>
      <c r="K363" s="14">
        <v>44987.428217592591</v>
      </c>
      <c r="L363" s="15" t="s">
        <v>54</v>
      </c>
      <c r="O363">
        <v>0.98154161607569412</v>
      </c>
      <c r="P363">
        <f t="shared" si="10"/>
        <v>26</v>
      </c>
      <c r="Q363">
        <v>26</v>
      </c>
      <c r="R363">
        <f t="shared" si="11"/>
        <v>4211421</v>
      </c>
    </row>
    <row r="364" spans="1:18" ht="11.25" customHeight="1">
      <c r="A364">
        <v>363</v>
      </c>
      <c r="B364" s="11">
        <v>1599</v>
      </c>
      <c r="C364" s="12" t="s">
        <v>3050</v>
      </c>
      <c r="D364" s="12">
        <v>1110479440</v>
      </c>
      <c r="E364" s="12" t="s">
        <v>3051</v>
      </c>
      <c r="F364" s="12" t="s">
        <v>2341</v>
      </c>
      <c r="G364" s="12" t="s">
        <v>38</v>
      </c>
      <c r="H364" s="12" t="s">
        <v>53</v>
      </c>
      <c r="I364" s="13">
        <v>5000000</v>
      </c>
      <c r="J364" s="13">
        <v>5000000</v>
      </c>
      <c r="K364" s="14">
        <v>44987.43005787037</v>
      </c>
      <c r="L364" s="15" t="s">
        <v>54</v>
      </c>
      <c r="O364">
        <v>0.16971726218433458</v>
      </c>
      <c r="P364">
        <f t="shared" si="10"/>
        <v>1376</v>
      </c>
      <c r="Q364">
        <v>1376</v>
      </c>
      <c r="R364">
        <f t="shared" si="11"/>
        <v>1053837311</v>
      </c>
    </row>
    <row r="365" spans="1:18" ht="11.25" customHeight="1">
      <c r="A365">
        <v>364</v>
      </c>
      <c r="B365" s="11">
        <v>1600</v>
      </c>
      <c r="C365" s="12" t="s">
        <v>3052</v>
      </c>
      <c r="D365" s="12">
        <v>46457641</v>
      </c>
      <c r="E365" s="12" t="s">
        <v>3053</v>
      </c>
      <c r="F365" s="12" t="s">
        <v>2341</v>
      </c>
      <c r="G365" s="12" t="s">
        <v>130</v>
      </c>
      <c r="H365" s="12" t="s">
        <v>53</v>
      </c>
      <c r="I365" s="13">
        <v>10000000</v>
      </c>
      <c r="J365" s="13">
        <v>10000000</v>
      </c>
      <c r="K365" s="14">
        <v>44987.430578703701</v>
      </c>
      <c r="L365" s="15" t="s">
        <v>54</v>
      </c>
      <c r="O365">
        <v>0.19822242129938417</v>
      </c>
      <c r="P365">
        <f t="shared" si="10"/>
        <v>1337</v>
      </c>
      <c r="Q365">
        <v>1337</v>
      </c>
      <c r="R365">
        <f t="shared" si="11"/>
        <v>79840625</v>
      </c>
    </row>
    <row r="366" spans="1:18" ht="11.25" customHeight="1">
      <c r="A366">
        <v>365</v>
      </c>
      <c r="B366" s="11">
        <v>1601</v>
      </c>
      <c r="C366" s="12" t="s">
        <v>3054</v>
      </c>
      <c r="D366" s="12">
        <v>1060588501</v>
      </c>
      <c r="E366" s="12" t="s">
        <v>3055</v>
      </c>
      <c r="F366" s="12" t="s">
        <v>2341</v>
      </c>
      <c r="G366" s="12" t="s">
        <v>59</v>
      </c>
      <c r="H366" s="12" t="s">
        <v>44</v>
      </c>
      <c r="I366" s="13">
        <v>52000000</v>
      </c>
      <c r="J366" s="13">
        <v>52000000</v>
      </c>
      <c r="K366" s="14">
        <v>44987.434976851851</v>
      </c>
      <c r="L366" s="15" t="s">
        <v>54</v>
      </c>
      <c r="O366">
        <v>0.31033523356175863</v>
      </c>
      <c r="P366">
        <f t="shared" si="10"/>
        <v>1115</v>
      </c>
      <c r="Q366">
        <v>1115</v>
      </c>
      <c r="R366">
        <f t="shared" si="11"/>
        <v>9725856</v>
      </c>
    </row>
    <row r="367" spans="1:18" ht="11.25" customHeight="1">
      <c r="A367">
        <v>366</v>
      </c>
      <c r="B367" s="11">
        <v>1602</v>
      </c>
      <c r="C367" s="12" t="s">
        <v>3056</v>
      </c>
      <c r="D367" s="12">
        <v>11323500</v>
      </c>
      <c r="E367" s="12" t="s">
        <v>3057</v>
      </c>
      <c r="F367" s="12" t="s">
        <v>2341</v>
      </c>
      <c r="G367" s="12" t="s">
        <v>62</v>
      </c>
      <c r="H367" s="12" t="s">
        <v>44</v>
      </c>
      <c r="I367" s="13">
        <v>82000000</v>
      </c>
      <c r="J367" s="13">
        <v>82000000</v>
      </c>
      <c r="K367" s="14">
        <v>44987.439062500001</v>
      </c>
      <c r="L367" s="15" t="s">
        <v>45</v>
      </c>
      <c r="O367">
        <v>0.21084340591363693</v>
      </c>
      <c r="P367">
        <f t="shared" si="10"/>
        <v>1307</v>
      </c>
      <c r="Q367">
        <v>1307</v>
      </c>
      <c r="R367">
        <f t="shared" si="11"/>
        <v>1085265841</v>
      </c>
    </row>
    <row r="368" spans="1:18" ht="11.25" customHeight="1">
      <c r="A368">
        <v>367</v>
      </c>
      <c r="B368" s="11">
        <v>1603</v>
      </c>
      <c r="C368" s="12" t="s">
        <v>3058</v>
      </c>
      <c r="D368" s="12">
        <v>75050268</v>
      </c>
      <c r="E368" s="12" t="s">
        <v>3059</v>
      </c>
      <c r="F368" s="12" t="s">
        <v>2341</v>
      </c>
      <c r="G368" s="12" t="s">
        <v>38</v>
      </c>
      <c r="H368" s="12" t="s">
        <v>44</v>
      </c>
      <c r="I368" s="13">
        <v>21000000</v>
      </c>
      <c r="J368" s="13">
        <v>21000000</v>
      </c>
      <c r="K368" s="14">
        <v>44987.439131944448</v>
      </c>
      <c r="L368" s="15" t="s">
        <v>45</v>
      </c>
      <c r="O368">
        <v>0.34212711434767196</v>
      </c>
      <c r="P368">
        <f t="shared" si="10"/>
        <v>1064</v>
      </c>
      <c r="Q368">
        <v>1064</v>
      </c>
      <c r="R368">
        <f t="shared" si="11"/>
        <v>1094919430</v>
      </c>
    </row>
    <row r="369" spans="1:18" ht="11.25" customHeight="1">
      <c r="A369">
        <v>368</v>
      </c>
      <c r="B369" s="11">
        <v>1604</v>
      </c>
      <c r="C369" s="12" t="s">
        <v>3060</v>
      </c>
      <c r="D369" s="12">
        <v>1085264316</v>
      </c>
      <c r="E369" s="12" t="s">
        <v>3061</v>
      </c>
      <c r="F369" s="12" t="s">
        <v>2341</v>
      </c>
      <c r="G369" s="12" t="s">
        <v>52</v>
      </c>
      <c r="H369" s="12" t="s">
        <v>44</v>
      </c>
      <c r="I369" s="13">
        <v>16000000</v>
      </c>
      <c r="J369" s="13">
        <v>16000000</v>
      </c>
      <c r="K369" s="14">
        <v>44987.442893518521</v>
      </c>
      <c r="L369" s="15" t="s">
        <v>54</v>
      </c>
      <c r="O369">
        <v>0.13552311602972833</v>
      </c>
      <c r="P369">
        <f t="shared" si="10"/>
        <v>1417</v>
      </c>
      <c r="Q369">
        <v>1417</v>
      </c>
      <c r="R369">
        <f t="shared" si="11"/>
        <v>1088307885</v>
      </c>
    </row>
    <row r="370" spans="1:18" ht="11.25" customHeight="1">
      <c r="A370">
        <v>369</v>
      </c>
      <c r="B370" s="11">
        <v>1605</v>
      </c>
      <c r="C370" s="12" t="s">
        <v>3062</v>
      </c>
      <c r="D370" s="12">
        <v>1069924923</v>
      </c>
      <c r="E370" s="12" t="s">
        <v>3063</v>
      </c>
      <c r="F370" s="12" t="s">
        <v>2341</v>
      </c>
      <c r="G370" s="12" t="s">
        <v>38</v>
      </c>
      <c r="H370" s="12" t="s">
        <v>44</v>
      </c>
      <c r="I370" s="13">
        <v>14000000</v>
      </c>
      <c r="J370" s="13">
        <v>14000000</v>
      </c>
      <c r="K370" s="14">
        <v>44987.445497685185</v>
      </c>
      <c r="L370" s="15" t="s">
        <v>54</v>
      </c>
      <c r="O370">
        <v>0.83040103931292664</v>
      </c>
      <c r="P370">
        <f t="shared" si="10"/>
        <v>287</v>
      </c>
      <c r="Q370">
        <v>287</v>
      </c>
      <c r="R370">
        <f t="shared" si="11"/>
        <v>18493775</v>
      </c>
    </row>
    <row r="371" spans="1:18" ht="11.25" customHeight="1">
      <c r="A371">
        <v>370</v>
      </c>
      <c r="B371" s="11">
        <v>1606</v>
      </c>
      <c r="C371" s="12" t="s">
        <v>3064</v>
      </c>
      <c r="D371" s="12">
        <v>1060587566</v>
      </c>
      <c r="E371" s="12" t="s">
        <v>3065</v>
      </c>
      <c r="F371" s="12" t="s">
        <v>2341</v>
      </c>
      <c r="G371" s="12" t="s">
        <v>59</v>
      </c>
      <c r="H371" s="12" t="s">
        <v>44</v>
      </c>
      <c r="I371" s="13">
        <v>18000000</v>
      </c>
      <c r="J371" s="13">
        <v>18000000</v>
      </c>
      <c r="K371" s="14">
        <v>44987.44667824074</v>
      </c>
      <c r="L371" s="15" t="s">
        <v>54</v>
      </c>
      <c r="O371">
        <v>0.37541224895787251</v>
      </c>
      <c r="P371">
        <f t="shared" si="10"/>
        <v>1010</v>
      </c>
      <c r="Q371">
        <v>1010</v>
      </c>
      <c r="R371">
        <f t="shared" si="11"/>
        <v>1090405690</v>
      </c>
    </row>
    <row r="372" spans="1:18" ht="11.25" customHeight="1">
      <c r="A372">
        <v>371</v>
      </c>
      <c r="B372" s="11">
        <v>1607</v>
      </c>
      <c r="C372" s="12" t="s">
        <v>3066</v>
      </c>
      <c r="D372" s="12">
        <v>1035282175</v>
      </c>
      <c r="E372" s="12" t="s">
        <v>3067</v>
      </c>
      <c r="F372" s="12" t="s">
        <v>2341</v>
      </c>
      <c r="G372" s="12" t="s">
        <v>48</v>
      </c>
      <c r="H372" s="12" t="s">
        <v>44</v>
      </c>
      <c r="I372" s="13">
        <v>76000000</v>
      </c>
      <c r="J372" s="13">
        <v>76000000</v>
      </c>
      <c r="K372" s="14">
        <v>44987.448946759258</v>
      </c>
      <c r="L372" s="15" t="s">
        <v>54</v>
      </c>
      <c r="O372">
        <v>0.39537690184746799</v>
      </c>
      <c r="P372">
        <f t="shared" si="10"/>
        <v>977</v>
      </c>
      <c r="Q372">
        <v>977</v>
      </c>
      <c r="R372">
        <f t="shared" si="11"/>
        <v>1144025271</v>
      </c>
    </row>
    <row r="373" spans="1:18" ht="11.25" customHeight="1">
      <c r="A373">
        <v>372</v>
      </c>
      <c r="B373" s="11">
        <v>1608</v>
      </c>
      <c r="C373" s="12" t="s">
        <v>3068</v>
      </c>
      <c r="D373" s="12">
        <v>17420797</v>
      </c>
      <c r="E373" s="12" t="s">
        <v>3069</v>
      </c>
      <c r="F373" s="12" t="s">
        <v>2341</v>
      </c>
      <c r="G373" s="12" t="s">
        <v>38</v>
      </c>
      <c r="H373" s="12" t="s">
        <v>44</v>
      </c>
      <c r="I373" s="13">
        <v>104000000</v>
      </c>
      <c r="J373" s="13">
        <v>104000000</v>
      </c>
      <c r="K373" s="14">
        <v>44987.45008101852</v>
      </c>
      <c r="L373" s="15" t="s">
        <v>45</v>
      </c>
      <c r="O373">
        <v>0.365915641039401</v>
      </c>
      <c r="P373">
        <f t="shared" si="10"/>
        <v>1025</v>
      </c>
      <c r="Q373">
        <v>1025</v>
      </c>
      <c r="R373">
        <f t="shared" si="11"/>
        <v>80395723</v>
      </c>
    </row>
    <row r="374" spans="1:18" ht="11.25" customHeight="1">
      <c r="A374">
        <v>373</v>
      </c>
      <c r="B374" s="11">
        <v>1609</v>
      </c>
      <c r="C374" s="12" t="s">
        <v>3070</v>
      </c>
      <c r="D374" s="12">
        <v>72154466</v>
      </c>
      <c r="E374" s="12" t="s">
        <v>3071</v>
      </c>
      <c r="F374" s="12" t="s">
        <v>2341</v>
      </c>
      <c r="G374" s="12" t="s">
        <v>59</v>
      </c>
      <c r="H374" s="12" t="s">
        <v>44</v>
      </c>
      <c r="I374" s="13">
        <v>60000000</v>
      </c>
      <c r="J374" s="13">
        <v>60000000</v>
      </c>
      <c r="K374" s="14">
        <v>44987.452581018515</v>
      </c>
      <c r="L374" s="15" t="s">
        <v>45</v>
      </c>
      <c r="O374">
        <v>0.33339215069492001</v>
      </c>
      <c r="P374">
        <f t="shared" si="10"/>
        <v>1076</v>
      </c>
      <c r="Q374">
        <v>1076</v>
      </c>
      <c r="R374">
        <f t="shared" si="11"/>
        <v>12277308</v>
      </c>
    </row>
    <row r="375" spans="1:18" ht="11.25" customHeight="1">
      <c r="A375">
        <v>374</v>
      </c>
      <c r="B375" s="11">
        <v>1610</v>
      </c>
      <c r="C375" s="12" t="s">
        <v>3072</v>
      </c>
      <c r="D375" s="12">
        <v>15962256</v>
      </c>
      <c r="E375" s="12" t="s">
        <v>3073</v>
      </c>
      <c r="F375" s="12" t="s">
        <v>2341</v>
      </c>
      <c r="G375" s="12" t="s">
        <v>52</v>
      </c>
      <c r="H375" s="12" t="s">
        <v>53</v>
      </c>
      <c r="I375" s="13">
        <v>7000000</v>
      </c>
      <c r="J375" s="13">
        <v>7000000</v>
      </c>
      <c r="K375" s="14">
        <v>44987.453125</v>
      </c>
      <c r="L375" s="15" t="s">
        <v>45</v>
      </c>
      <c r="O375">
        <v>4.3516294614369344E-2</v>
      </c>
      <c r="P375">
        <f t="shared" si="10"/>
        <v>1543</v>
      </c>
      <c r="Q375">
        <v>1543</v>
      </c>
      <c r="R375">
        <f t="shared" si="11"/>
        <v>1053794167</v>
      </c>
    </row>
    <row r="376" spans="1:18" ht="11.25" customHeight="1">
      <c r="A376">
        <v>375</v>
      </c>
      <c r="B376" s="11">
        <v>1611</v>
      </c>
      <c r="C376" s="12" t="s">
        <v>3074</v>
      </c>
      <c r="D376" s="12">
        <v>79922571</v>
      </c>
      <c r="E376" s="12" t="s">
        <v>3075</v>
      </c>
      <c r="F376" s="12" t="s">
        <v>2341</v>
      </c>
      <c r="G376" s="12" t="s">
        <v>38</v>
      </c>
      <c r="H376" s="12" t="s">
        <v>49</v>
      </c>
      <c r="I376" s="13">
        <v>142000000</v>
      </c>
      <c r="J376" s="13">
        <v>142000000</v>
      </c>
      <c r="K376" s="14">
        <v>44987.453506944446</v>
      </c>
      <c r="L376" s="15" t="s">
        <v>54</v>
      </c>
      <c r="O376">
        <v>0.75847515769206553</v>
      </c>
      <c r="P376">
        <f t="shared" si="10"/>
        <v>411</v>
      </c>
      <c r="Q376">
        <v>411</v>
      </c>
      <c r="R376">
        <f t="shared" si="11"/>
        <v>11413267</v>
      </c>
    </row>
    <row r="377" spans="1:18" ht="11.25" customHeight="1">
      <c r="A377">
        <v>376</v>
      </c>
      <c r="B377" s="11">
        <v>1612</v>
      </c>
      <c r="C377" s="12" t="s">
        <v>3076</v>
      </c>
      <c r="D377" s="12">
        <v>80219655</v>
      </c>
      <c r="E377" s="12" t="s">
        <v>3077</v>
      </c>
      <c r="F377" s="12" t="s">
        <v>2341</v>
      </c>
      <c r="G377" s="12" t="s">
        <v>38</v>
      </c>
      <c r="H377" s="12" t="s">
        <v>53</v>
      </c>
      <c r="I377" s="13">
        <v>10000000</v>
      </c>
      <c r="J377" s="13">
        <v>10000000</v>
      </c>
      <c r="K377" s="14">
        <v>44987.45585648148</v>
      </c>
      <c r="L377" s="15" t="s">
        <v>54</v>
      </c>
      <c r="O377">
        <v>0.48788955841055948</v>
      </c>
      <c r="P377">
        <f t="shared" si="10"/>
        <v>820</v>
      </c>
      <c r="Q377">
        <v>820</v>
      </c>
      <c r="R377">
        <f t="shared" si="11"/>
        <v>74302258</v>
      </c>
    </row>
    <row r="378" spans="1:18" ht="11.25" customHeight="1">
      <c r="A378">
        <v>377</v>
      </c>
      <c r="B378" s="11">
        <v>1613</v>
      </c>
      <c r="C378" s="12" t="s">
        <v>3078</v>
      </c>
      <c r="D378" s="12">
        <v>75076576</v>
      </c>
      <c r="E378" s="12" t="s">
        <v>3079</v>
      </c>
      <c r="F378" s="12" t="s">
        <v>2341</v>
      </c>
      <c r="G378" s="12" t="s">
        <v>38</v>
      </c>
      <c r="H378" s="12" t="s">
        <v>44</v>
      </c>
      <c r="I378" s="13">
        <v>60000000</v>
      </c>
      <c r="J378" s="13">
        <v>60000000</v>
      </c>
      <c r="K378" s="14">
        <v>44987.458020833335</v>
      </c>
      <c r="L378" s="15" t="s">
        <v>45</v>
      </c>
      <c r="O378">
        <v>0.49879227061332387</v>
      </c>
      <c r="P378">
        <f t="shared" si="10"/>
        <v>797</v>
      </c>
      <c r="Q378">
        <v>797</v>
      </c>
      <c r="R378">
        <f t="shared" si="11"/>
        <v>1054708593</v>
      </c>
    </row>
    <row r="379" spans="1:18" ht="11.25" customHeight="1">
      <c r="A379">
        <v>378</v>
      </c>
      <c r="B379" s="11">
        <v>1614</v>
      </c>
      <c r="C379" s="12" t="s">
        <v>3080</v>
      </c>
      <c r="D379" s="12">
        <v>11524444</v>
      </c>
      <c r="E379" s="12" t="s">
        <v>3081</v>
      </c>
      <c r="F379" s="12" t="s">
        <v>2341</v>
      </c>
      <c r="G379" s="12" t="s">
        <v>38</v>
      </c>
      <c r="H379" s="12" t="s">
        <v>53</v>
      </c>
      <c r="I379" s="13">
        <v>8000000</v>
      </c>
      <c r="J379" s="13">
        <v>8000000</v>
      </c>
      <c r="K379" s="14">
        <v>44987.464085648149</v>
      </c>
      <c r="L379" s="15" t="s">
        <v>54</v>
      </c>
      <c r="O379">
        <v>0.14822822010966041</v>
      </c>
      <c r="P379">
        <f t="shared" si="10"/>
        <v>1401</v>
      </c>
      <c r="Q379">
        <v>1401</v>
      </c>
      <c r="R379">
        <f t="shared" si="11"/>
        <v>1116543021</v>
      </c>
    </row>
    <row r="380" spans="1:18" ht="11.25" customHeight="1">
      <c r="A380">
        <v>379</v>
      </c>
      <c r="B380" s="11">
        <v>1615</v>
      </c>
      <c r="C380" s="12" t="s">
        <v>3082</v>
      </c>
      <c r="D380" s="12">
        <v>52702894</v>
      </c>
      <c r="E380" s="12" t="s">
        <v>3083</v>
      </c>
      <c r="F380" s="12" t="s">
        <v>2341</v>
      </c>
      <c r="G380" s="12" t="s">
        <v>38</v>
      </c>
      <c r="H380" s="12" t="s">
        <v>49</v>
      </c>
      <c r="I380" s="13">
        <v>60000000</v>
      </c>
      <c r="J380" s="13">
        <v>60000000</v>
      </c>
      <c r="K380" s="14">
        <v>44987.470034722224</v>
      </c>
      <c r="L380" s="15" t="s">
        <v>54</v>
      </c>
      <c r="O380">
        <v>8.9807181364244038E-2</v>
      </c>
      <c r="P380">
        <f t="shared" si="10"/>
        <v>1483</v>
      </c>
      <c r="Q380">
        <v>1483</v>
      </c>
      <c r="R380">
        <f t="shared" si="11"/>
        <v>41632929</v>
      </c>
    </row>
    <row r="381" spans="1:18" ht="11.25" customHeight="1">
      <c r="A381">
        <v>380</v>
      </c>
      <c r="B381" s="11">
        <v>1616</v>
      </c>
      <c r="C381" s="12" t="s">
        <v>3084</v>
      </c>
      <c r="D381" s="12">
        <v>86078251</v>
      </c>
      <c r="E381" s="12" t="s">
        <v>3085</v>
      </c>
      <c r="F381" s="12" t="s">
        <v>2341</v>
      </c>
      <c r="G381" s="12" t="s">
        <v>59</v>
      </c>
      <c r="H381" s="12" t="s">
        <v>44</v>
      </c>
      <c r="I381" s="13">
        <v>72000000</v>
      </c>
      <c r="J381" s="13">
        <v>72000000</v>
      </c>
      <c r="K381" s="14">
        <v>44987.471689814818</v>
      </c>
      <c r="L381" s="15" t="s">
        <v>54</v>
      </c>
      <c r="O381">
        <v>0.61535244071533046</v>
      </c>
      <c r="P381">
        <f t="shared" si="10"/>
        <v>626</v>
      </c>
      <c r="Q381">
        <v>626</v>
      </c>
      <c r="R381">
        <f t="shared" si="11"/>
        <v>1101757693</v>
      </c>
    </row>
    <row r="382" spans="1:18" ht="11.25" customHeight="1">
      <c r="A382">
        <v>381</v>
      </c>
      <c r="B382" s="11">
        <v>1617</v>
      </c>
      <c r="C382" s="12" t="s">
        <v>3086</v>
      </c>
      <c r="D382" s="12">
        <v>91479612</v>
      </c>
      <c r="E382" s="12" t="s">
        <v>3087</v>
      </c>
      <c r="F382" s="12" t="s">
        <v>2341</v>
      </c>
      <c r="G382" s="12" t="s">
        <v>52</v>
      </c>
      <c r="H382" s="12" t="s">
        <v>44</v>
      </c>
      <c r="I382" s="13">
        <v>50000000</v>
      </c>
      <c r="J382" s="13">
        <v>50000000</v>
      </c>
      <c r="K382" s="14">
        <v>44987.474432870367</v>
      </c>
      <c r="L382" s="15" t="s">
        <v>45</v>
      </c>
      <c r="O382">
        <v>5.3643134335238596E-2</v>
      </c>
      <c r="P382">
        <f t="shared" si="10"/>
        <v>1534</v>
      </c>
      <c r="Q382">
        <v>1534</v>
      </c>
      <c r="R382">
        <f t="shared" si="11"/>
        <v>1018419464</v>
      </c>
    </row>
    <row r="383" spans="1:18" ht="11.25" customHeight="1">
      <c r="A383">
        <v>382</v>
      </c>
      <c r="B383" s="11">
        <v>1618</v>
      </c>
      <c r="C383" s="12" t="s">
        <v>3088</v>
      </c>
      <c r="D383" s="12">
        <v>76332011</v>
      </c>
      <c r="E383" s="12" t="s">
        <v>3089</v>
      </c>
      <c r="F383" s="12" t="s">
        <v>2341</v>
      </c>
      <c r="G383" s="12" t="s">
        <v>38</v>
      </c>
      <c r="H383" s="12" t="s">
        <v>49</v>
      </c>
      <c r="I383" s="13">
        <v>50000000</v>
      </c>
      <c r="J383" s="13">
        <v>50000000</v>
      </c>
      <c r="K383" s="14">
        <v>44987.47515046296</v>
      </c>
      <c r="L383" s="15" t="s">
        <v>54</v>
      </c>
      <c r="O383">
        <v>0.96152096914594065</v>
      </c>
      <c r="P383">
        <f t="shared" si="10"/>
        <v>58</v>
      </c>
      <c r="Q383">
        <v>58</v>
      </c>
      <c r="R383">
        <f t="shared" si="11"/>
        <v>94483246</v>
      </c>
    </row>
    <row r="384" spans="1:18" ht="11.25" customHeight="1">
      <c r="A384">
        <v>383</v>
      </c>
      <c r="B384" s="11">
        <v>1619</v>
      </c>
      <c r="C384" s="12" t="s">
        <v>3090</v>
      </c>
      <c r="D384" s="12">
        <v>1019023346</v>
      </c>
      <c r="E384" s="12" t="s">
        <v>3091</v>
      </c>
      <c r="F384" s="12" t="s">
        <v>2341</v>
      </c>
      <c r="G384" s="12" t="s">
        <v>38</v>
      </c>
      <c r="H384" s="12" t="s">
        <v>44</v>
      </c>
      <c r="I384" s="13">
        <v>70000000</v>
      </c>
      <c r="J384" s="13">
        <v>70000000</v>
      </c>
      <c r="K384" s="14">
        <v>44987.47960648148</v>
      </c>
      <c r="L384" s="15" t="s">
        <v>54</v>
      </c>
      <c r="O384">
        <v>0.1052455171723703</v>
      </c>
      <c r="P384">
        <f t="shared" si="10"/>
        <v>1463</v>
      </c>
      <c r="Q384">
        <v>1463</v>
      </c>
      <c r="R384">
        <f t="shared" si="11"/>
        <v>38144839</v>
      </c>
    </row>
    <row r="385" spans="1:18" ht="11.25" customHeight="1">
      <c r="A385">
        <v>384</v>
      </c>
      <c r="B385" s="11">
        <v>1620</v>
      </c>
      <c r="C385" s="12" t="s">
        <v>3092</v>
      </c>
      <c r="D385" s="12">
        <v>16794456</v>
      </c>
      <c r="E385" s="12" t="s">
        <v>3093</v>
      </c>
      <c r="F385" s="12" t="s">
        <v>2341</v>
      </c>
      <c r="G385" s="12" t="s">
        <v>62</v>
      </c>
      <c r="H385" s="12" t="s">
        <v>44</v>
      </c>
      <c r="I385" s="13">
        <v>32000000</v>
      </c>
      <c r="J385" s="13">
        <v>32000000</v>
      </c>
      <c r="K385" s="14">
        <v>44993.344641203701</v>
      </c>
      <c r="L385" s="15" t="s">
        <v>45</v>
      </c>
      <c r="O385">
        <v>0.30128219496444764</v>
      </c>
      <c r="P385">
        <f t="shared" si="10"/>
        <v>1137</v>
      </c>
      <c r="Q385">
        <v>1137</v>
      </c>
      <c r="R385">
        <f t="shared" si="11"/>
        <v>80357494</v>
      </c>
    </row>
    <row r="386" spans="1:18" ht="11.25" customHeight="1">
      <c r="A386">
        <v>385</v>
      </c>
      <c r="B386" s="11">
        <v>1621</v>
      </c>
      <c r="C386" s="12" t="s">
        <v>3094</v>
      </c>
      <c r="D386" s="12">
        <v>21112467</v>
      </c>
      <c r="E386" s="12" t="s">
        <v>3095</v>
      </c>
      <c r="F386" s="12" t="s">
        <v>2341</v>
      </c>
      <c r="G386" s="12" t="s">
        <v>52</v>
      </c>
      <c r="H386" s="12" t="s">
        <v>44</v>
      </c>
      <c r="I386" s="13">
        <v>40000000</v>
      </c>
      <c r="J386" s="13">
        <v>40000000</v>
      </c>
      <c r="K386" s="14">
        <v>44987.486331018517</v>
      </c>
      <c r="L386" s="15" t="s">
        <v>45</v>
      </c>
      <c r="O386">
        <v>0.91595070995837002</v>
      </c>
      <c r="P386">
        <f t="shared" si="10"/>
        <v>148</v>
      </c>
      <c r="Q386">
        <v>148</v>
      </c>
      <c r="R386">
        <f t="shared" si="11"/>
        <v>79923874</v>
      </c>
    </row>
    <row r="387" spans="1:18" ht="11.25" customHeight="1">
      <c r="A387">
        <v>386</v>
      </c>
      <c r="B387" s="11">
        <v>1622</v>
      </c>
      <c r="C387" s="12" t="s">
        <v>3096</v>
      </c>
      <c r="D387" s="12">
        <v>80251326</v>
      </c>
      <c r="E387" s="12" t="s">
        <v>3097</v>
      </c>
      <c r="F387" s="12" t="s">
        <v>2341</v>
      </c>
      <c r="G387" s="12" t="s">
        <v>38</v>
      </c>
      <c r="H387" s="12" t="s">
        <v>53</v>
      </c>
      <c r="I387" s="13">
        <v>9000000</v>
      </c>
      <c r="J387" s="13">
        <v>9000000</v>
      </c>
      <c r="K387" s="14">
        <v>44987.487060185187</v>
      </c>
      <c r="L387" s="15" t="s">
        <v>54</v>
      </c>
      <c r="O387">
        <v>0.62835353997800258</v>
      </c>
      <c r="P387">
        <f t="shared" ref="P387:P450" si="12">RANK(O387,$O$2:$O$1622,0)</f>
        <v>603</v>
      </c>
      <c r="Q387">
        <v>603</v>
      </c>
      <c r="R387">
        <f t="shared" ref="R387:R450" si="13">VLOOKUP(Q387,A:D,4,FALSE)</f>
        <v>79999288</v>
      </c>
    </row>
    <row r="388" spans="1:18" ht="11.25" customHeight="1">
      <c r="A388">
        <v>387</v>
      </c>
      <c r="B388" s="11">
        <v>1623</v>
      </c>
      <c r="C388" s="12" t="s">
        <v>3098</v>
      </c>
      <c r="D388" s="12">
        <v>21236791</v>
      </c>
      <c r="E388" s="12" t="s">
        <v>3099</v>
      </c>
      <c r="F388" s="12" t="s">
        <v>2341</v>
      </c>
      <c r="G388" s="12" t="s">
        <v>52</v>
      </c>
      <c r="H388" s="12" t="s">
        <v>53</v>
      </c>
      <c r="I388" s="13">
        <v>3500000</v>
      </c>
      <c r="J388" s="13">
        <v>3500000</v>
      </c>
      <c r="K388" s="14">
        <v>44987.489606481482</v>
      </c>
      <c r="L388" s="15" t="s">
        <v>84</v>
      </c>
      <c r="O388">
        <v>0.54800307558549688</v>
      </c>
      <c r="P388">
        <f t="shared" si="12"/>
        <v>723</v>
      </c>
      <c r="Q388">
        <v>723</v>
      </c>
      <c r="R388">
        <f t="shared" si="13"/>
        <v>1094955553</v>
      </c>
    </row>
    <row r="389" spans="1:18" ht="11.25" customHeight="1">
      <c r="A389">
        <v>388</v>
      </c>
      <c r="B389" s="11">
        <v>1624</v>
      </c>
      <c r="C389" s="12" t="s">
        <v>3100</v>
      </c>
      <c r="D389" s="12">
        <v>52124400</v>
      </c>
      <c r="E389" s="12" t="s">
        <v>2268</v>
      </c>
      <c r="F389" s="12" t="s">
        <v>2341</v>
      </c>
      <c r="G389" s="12" t="s">
        <v>38</v>
      </c>
      <c r="H389" s="12" t="s">
        <v>39</v>
      </c>
      <c r="I389" s="13">
        <v>50000000</v>
      </c>
      <c r="J389" s="13">
        <v>50000000</v>
      </c>
      <c r="K389" s="14">
        <v>44987.49181712963</v>
      </c>
      <c r="L389" s="15" t="s">
        <v>40</v>
      </c>
      <c r="O389">
        <v>4.8987002391679524E-2</v>
      </c>
      <c r="P389">
        <f t="shared" si="12"/>
        <v>1539</v>
      </c>
      <c r="Q389">
        <v>1539</v>
      </c>
      <c r="R389">
        <f t="shared" si="13"/>
        <v>1097396134</v>
      </c>
    </row>
    <row r="390" spans="1:18" ht="11.25" customHeight="1">
      <c r="A390">
        <v>389</v>
      </c>
      <c r="B390" s="11">
        <v>1625</v>
      </c>
      <c r="C390" s="12" t="s">
        <v>3101</v>
      </c>
      <c r="D390" s="12">
        <v>12645207</v>
      </c>
      <c r="E390" s="12" t="s">
        <v>3102</v>
      </c>
      <c r="F390" s="12" t="s">
        <v>2341</v>
      </c>
      <c r="G390" s="12" t="s">
        <v>52</v>
      </c>
      <c r="H390" s="12" t="s">
        <v>44</v>
      </c>
      <c r="I390" s="13">
        <v>30000000</v>
      </c>
      <c r="J390" s="13">
        <v>30000000</v>
      </c>
      <c r="K390" s="14">
        <v>44987.493761574071</v>
      </c>
      <c r="L390" s="15" t="s">
        <v>45</v>
      </c>
      <c r="O390">
        <v>0.58212319466293416</v>
      </c>
      <c r="P390">
        <f t="shared" si="12"/>
        <v>683</v>
      </c>
      <c r="Q390">
        <v>683</v>
      </c>
      <c r="R390">
        <f t="shared" si="13"/>
        <v>1136879937</v>
      </c>
    </row>
    <row r="391" spans="1:18" ht="11.25" customHeight="1">
      <c r="A391">
        <v>390</v>
      </c>
      <c r="B391" s="11">
        <v>1626</v>
      </c>
      <c r="C391" s="12" t="s">
        <v>3103</v>
      </c>
      <c r="D391" s="12">
        <v>30291996</v>
      </c>
      <c r="E391" s="12" t="s">
        <v>3104</v>
      </c>
      <c r="F391" s="12" t="s">
        <v>2341</v>
      </c>
      <c r="G391" s="12" t="s">
        <v>38</v>
      </c>
      <c r="H391" s="12" t="s">
        <v>44</v>
      </c>
      <c r="I391" s="13">
        <v>15000000</v>
      </c>
      <c r="J391" s="13">
        <v>15000000</v>
      </c>
      <c r="K391" s="14">
        <v>44987.501284722224</v>
      </c>
      <c r="L391" s="15" t="s">
        <v>84</v>
      </c>
      <c r="O391">
        <v>0.57814793463328207</v>
      </c>
      <c r="P391">
        <f t="shared" si="12"/>
        <v>689</v>
      </c>
      <c r="Q391">
        <v>689</v>
      </c>
      <c r="R391">
        <f t="shared" si="13"/>
        <v>1098698226</v>
      </c>
    </row>
    <row r="392" spans="1:18" ht="11.25" customHeight="1">
      <c r="A392">
        <v>391</v>
      </c>
      <c r="B392" s="11">
        <v>1627</v>
      </c>
      <c r="C392" s="12" t="s">
        <v>3105</v>
      </c>
      <c r="D392" s="12">
        <v>80112152</v>
      </c>
      <c r="E392" s="12" t="s">
        <v>3106</v>
      </c>
      <c r="F392" s="12" t="s">
        <v>2341</v>
      </c>
      <c r="G392" s="12" t="s">
        <v>38</v>
      </c>
      <c r="H392" s="12" t="s">
        <v>44</v>
      </c>
      <c r="I392" s="13">
        <v>23000000</v>
      </c>
      <c r="J392" s="13">
        <v>23000000</v>
      </c>
      <c r="K392" s="14">
        <v>44987.503923611112</v>
      </c>
      <c r="L392" s="15" t="s">
        <v>54</v>
      </c>
      <c r="O392">
        <v>0.40408695702021546</v>
      </c>
      <c r="P392">
        <f t="shared" si="12"/>
        <v>963</v>
      </c>
      <c r="Q392">
        <v>963</v>
      </c>
      <c r="R392">
        <f t="shared" si="13"/>
        <v>53930906</v>
      </c>
    </row>
    <row r="393" spans="1:18" ht="11.25" customHeight="1">
      <c r="A393">
        <v>392</v>
      </c>
      <c r="B393" s="11">
        <v>1628</v>
      </c>
      <c r="C393" s="12" t="s">
        <v>3107</v>
      </c>
      <c r="D393" s="12">
        <v>1016009266</v>
      </c>
      <c r="E393" s="12" t="s">
        <v>3108</v>
      </c>
      <c r="F393" s="12" t="s">
        <v>2341</v>
      </c>
      <c r="G393" s="12" t="s">
        <v>59</v>
      </c>
      <c r="H393" s="12" t="s">
        <v>44</v>
      </c>
      <c r="I393" s="13">
        <v>20000000</v>
      </c>
      <c r="J393" s="13">
        <v>20000000</v>
      </c>
      <c r="K393" s="14">
        <v>44987.51085648148</v>
      </c>
      <c r="L393" s="15" t="s">
        <v>54</v>
      </c>
      <c r="O393">
        <v>0.25213000969812926</v>
      </c>
      <c r="P393">
        <f t="shared" si="12"/>
        <v>1227</v>
      </c>
      <c r="Q393">
        <v>1227</v>
      </c>
      <c r="R393">
        <f t="shared" si="13"/>
        <v>65738826</v>
      </c>
    </row>
    <row r="394" spans="1:18" ht="11.25" customHeight="1">
      <c r="A394">
        <v>393</v>
      </c>
      <c r="B394" s="11">
        <v>1629</v>
      </c>
      <c r="C394" s="12" t="s">
        <v>3109</v>
      </c>
      <c r="D394" s="12">
        <v>52973620</v>
      </c>
      <c r="E394" s="12" t="s">
        <v>3110</v>
      </c>
      <c r="F394" s="12" t="s">
        <v>2341</v>
      </c>
      <c r="G394" s="12" t="s">
        <v>59</v>
      </c>
      <c r="H394" s="12" t="s">
        <v>49</v>
      </c>
      <c r="I394" s="13">
        <v>115000000</v>
      </c>
      <c r="J394" s="13">
        <v>115000000</v>
      </c>
      <c r="K394" s="14">
        <v>44987.51771990741</v>
      </c>
      <c r="L394" s="15" t="s">
        <v>54</v>
      </c>
      <c r="O394">
        <v>0.85676811912335837</v>
      </c>
      <c r="P394">
        <f t="shared" si="12"/>
        <v>243</v>
      </c>
      <c r="Q394">
        <v>243</v>
      </c>
      <c r="R394">
        <f t="shared" si="13"/>
        <v>10999907</v>
      </c>
    </row>
    <row r="395" spans="1:18" ht="11.25" customHeight="1">
      <c r="A395">
        <v>394</v>
      </c>
      <c r="B395" s="11">
        <v>1630</v>
      </c>
      <c r="C395" s="12" t="s">
        <v>3111</v>
      </c>
      <c r="D395" s="12">
        <v>79960501</v>
      </c>
      <c r="E395" s="12" t="s">
        <v>3112</v>
      </c>
      <c r="F395" s="12" t="s">
        <v>2341</v>
      </c>
      <c r="G395" s="12" t="s">
        <v>130</v>
      </c>
      <c r="H395" s="12" t="s">
        <v>49</v>
      </c>
      <c r="I395" s="13">
        <v>11000000</v>
      </c>
      <c r="J395" s="13">
        <v>11000000</v>
      </c>
      <c r="K395" s="14">
        <v>44987.51966435185</v>
      </c>
      <c r="L395" s="15" t="s">
        <v>54</v>
      </c>
      <c r="O395">
        <v>0.62762973274893752</v>
      </c>
      <c r="P395">
        <f t="shared" si="12"/>
        <v>605</v>
      </c>
      <c r="Q395">
        <v>605</v>
      </c>
      <c r="R395">
        <f t="shared" si="13"/>
        <v>1053800195</v>
      </c>
    </row>
    <row r="396" spans="1:18" ht="11.25" customHeight="1">
      <c r="A396">
        <v>395</v>
      </c>
      <c r="B396" s="11">
        <v>1631</v>
      </c>
      <c r="C396" s="12" t="s">
        <v>3113</v>
      </c>
      <c r="D396" s="12">
        <v>23637525</v>
      </c>
      <c r="E396" s="12" t="s">
        <v>3114</v>
      </c>
      <c r="F396" s="12" t="s">
        <v>2341</v>
      </c>
      <c r="G396" s="12" t="s">
        <v>59</v>
      </c>
      <c r="H396" s="12" t="s">
        <v>44</v>
      </c>
      <c r="I396" s="13">
        <v>52000000</v>
      </c>
      <c r="J396" s="13">
        <v>52000000</v>
      </c>
      <c r="K396" s="14">
        <v>44987.521736111114</v>
      </c>
      <c r="L396" s="15" t="s">
        <v>45</v>
      </c>
      <c r="O396">
        <v>0.11623774127603459</v>
      </c>
      <c r="P396">
        <f t="shared" si="12"/>
        <v>1441</v>
      </c>
      <c r="Q396">
        <v>1441</v>
      </c>
      <c r="R396">
        <f t="shared" si="13"/>
        <v>10698736</v>
      </c>
    </row>
    <row r="397" spans="1:18" ht="11.25" customHeight="1">
      <c r="A397">
        <v>396</v>
      </c>
      <c r="B397" s="11">
        <v>1632</v>
      </c>
      <c r="C397" s="12" t="s">
        <v>3115</v>
      </c>
      <c r="D397" s="12">
        <v>1045700182</v>
      </c>
      <c r="E397" s="12" t="s">
        <v>3116</v>
      </c>
      <c r="F397" s="12" t="s">
        <v>2341</v>
      </c>
      <c r="G397" s="12" t="s">
        <v>52</v>
      </c>
      <c r="H397" s="12" t="s">
        <v>53</v>
      </c>
      <c r="I397" s="13">
        <v>6500000</v>
      </c>
      <c r="J397" s="13">
        <v>6500000</v>
      </c>
      <c r="K397" s="14">
        <v>44987.523275462961</v>
      </c>
      <c r="L397" s="15" t="s">
        <v>54</v>
      </c>
      <c r="O397">
        <v>0.14334838949068385</v>
      </c>
      <c r="P397">
        <f t="shared" si="12"/>
        <v>1407</v>
      </c>
      <c r="Q397">
        <v>1407</v>
      </c>
      <c r="R397">
        <f t="shared" si="13"/>
        <v>40021561</v>
      </c>
    </row>
    <row r="398" spans="1:18" ht="11.25" customHeight="1">
      <c r="A398">
        <v>397</v>
      </c>
      <c r="B398" s="11">
        <v>1633</v>
      </c>
      <c r="C398" s="12" t="s">
        <v>3117</v>
      </c>
      <c r="D398" s="12">
        <v>1068975047</v>
      </c>
      <c r="E398" s="12" t="s">
        <v>3118</v>
      </c>
      <c r="F398" s="12" t="s">
        <v>2341</v>
      </c>
      <c r="G398" s="12" t="s">
        <v>52</v>
      </c>
      <c r="H398" s="12" t="s">
        <v>53</v>
      </c>
      <c r="I398" s="13">
        <v>10000000</v>
      </c>
      <c r="J398" s="13">
        <v>10000000</v>
      </c>
      <c r="K398" s="14">
        <v>44987.525497685187</v>
      </c>
      <c r="L398" s="15" t="s">
        <v>54</v>
      </c>
      <c r="O398">
        <v>0.59269099203771636</v>
      </c>
      <c r="P398">
        <f t="shared" si="12"/>
        <v>670</v>
      </c>
      <c r="Q398">
        <v>670</v>
      </c>
      <c r="R398">
        <f t="shared" si="13"/>
        <v>14325738</v>
      </c>
    </row>
    <row r="399" spans="1:18" ht="11.25" customHeight="1">
      <c r="A399">
        <v>398</v>
      </c>
      <c r="B399" s="11">
        <v>1634</v>
      </c>
      <c r="C399" s="12" t="s">
        <v>3119</v>
      </c>
      <c r="D399" s="12">
        <v>1105687025</v>
      </c>
      <c r="E399" s="12" t="s">
        <v>3120</v>
      </c>
      <c r="F399" s="12" t="s">
        <v>2341</v>
      </c>
      <c r="G399" s="12" t="s">
        <v>59</v>
      </c>
      <c r="H399" s="12" t="s">
        <v>44</v>
      </c>
      <c r="I399" s="13">
        <v>54000000</v>
      </c>
      <c r="J399" s="13">
        <v>54000000</v>
      </c>
      <c r="K399" s="14">
        <v>44987.531053240738</v>
      </c>
      <c r="L399" s="15" t="s">
        <v>54</v>
      </c>
      <c r="O399">
        <v>0.49214221951894555</v>
      </c>
      <c r="P399">
        <f t="shared" si="12"/>
        <v>810</v>
      </c>
      <c r="Q399">
        <v>810</v>
      </c>
      <c r="R399">
        <f t="shared" si="13"/>
        <v>80034804</v>
      </c>
    </row>
    <row r="400" spans="1:18" ht="11.25" customHeight="1">
      <c r="A400">
        <v>399</v>
      </c>
      <c r="B400" s="11">
        <v>1635</v>
      </c>
      <c r="C400" s="12" t="s">
        <v>3121</v>
      </c>
      <c r="D400" s="12">
        <v>37945897</v>
      </c>
      <c r="E400" s="12" t="s">
        <v>3122</v>
      </c>
      <c r="F400" s="12" t="s">
        <v>2341</v>
      </c>
      <c r="G400" s="12" t="s">
        <v>38</v>
      </c>
      <c r="H400" s="12" t="s">
        <v>49</v>
      </c>
      <c r="I400" s="13">
        <v>27000000</v>
      </c>
      <c r="J400" s="13">
        <v>27000000</v>
      </c>
      <c r="K400" s="14">
        <v>44987.533460648148</v>
      </c>
      <c r="L400" s="15" t="s">
        <v>54</v>
      </c>
      <c r="O400">
        <v>0.76536049844259235</v>
      </c>
      <c r="P400">
        <f t="shared" si="12"/>
        <v>393</v>
      </c>
      <c r="Q400">
        <v>393</v>
      </c>
      <c r="R400">
        <f t="shared" si="13"/>
        <v>52973620</v>
      </c>
    </row>
    <row r="401" spans="1:18" ht="11.25" customHeight="1">
      <c r="A401">
        <v>400</v>
      </c>
      <c r="B401" s="11">
        <v>1636</v>
      </c>
      <c r="C401" s="12" t="s">
        <v>3123</v>
      </c>
      <c r="D401" s="12">
        <v>79998243</v>
      </c>
      <c r="E401" s="12" t="s">
        <v>3124</v>
      </c>
      <c r="F401" s="12" t="s">
        <v>2341</v>
      </c>
      <c r="G401" s="12" t="s">
        <v>48</v>
      </c>
      <c r="H401" s="12" t="s">
        <v>49</v>
      </c>
      <c r="I401" s="13">
        <v>15000000</v>
      </c>
      <c r="J401" s="13">
        <v>15000000</v>
      </c>
      <c r="K401" s="14">
        <v>44987.534409722219</v>
      </c>
      <c r="L401" s="15" t="s">
        <v>54</v>
      </c>
      <c r="O401">
        <v>0.46636087778989999</v>
      </c>
      <c r="P401">
        <f t="shared" si="12"/>
        <v>858</v>
      </c>
      <c r="Q401">
        <v>858</v>
      </c>
      <c r="R401">
        <f t="shared" si="13"/>
        <v>2989561</v>
      </c>
    </row>
    <row r="402" spans="1:18" ht="11.25" customHeight="1">
      <c r="A402">
        <v>401</v>
      </c>
      <c r="B402" s="11">
        <v>1637</v>
      </c>
      <c r="C402" s="12" t="s">
        <v>3125</v>
      </c>
      <c r="D402" s="12">
        <v>79702374</v>
      </c>
      <c r="E402" s="12" t="s">
        <v>3126</v>
      </c>
      <c r="F402" s="12" t="s">
        <v>2341</v>
      </c>
      <c r="G402" s="12" t="s">
        <v>52</v>
      </c>
      <c r="H402" s="12" t="s">
        <v>44</v>
      </c>
      <c r="I402" s="13">
        <v>83000000</v>
      </c>
      <c r="J402" s="13">
        <v>83000000</v>
      </c>
      <c r="K402" s="14">
        <v>44987.538530092592</v>
      </c>
      <c r="L402" s="15" t="s">
        <v>45</v>
      </c>
      <c r="O402">
        <v>0.51762886767418681</v>
      </c>
      <c r="P402">
        <f t="shared" si="12"/>
        <v>767</v>
      </c>
      <c r="Q402">
        <v>767</v>
      </c>
      <c r="R402">
        <f t="shared" si="13"/>
        <v>1023861473</v>
      </c>
    </row>
    <row r="403" spans="1:18" ht="11.25" customHeight="1">
      <c r="A403">
        <v>402</v>
      </c>
      <c r="B403" s="11">
        <v>1638</v>
      </c>
      <c r="C403" s="12" t="s">
        <v>3127</v>
      </c>
      <c r="D403" s="12">
        <v>51992382</v>
      </c>
      <c r="E403" s="12" t="s">
        <v>3128</v>
      </c>
      <c r="F403" s="12" t="s">
        <v>2341</v>
      </c>
      <c r="G403" s="12" t="s">
        <v>38</v>
      </c>
      <c r="H403" s="12" t="s">
        <v>44</v>
      </c>
      <c r="I403" s="13">
        <v>150000000</v>
      </c>
      <c r="J403" s="13">
        <v>150000000</v>
      </c>
      <c r="K403" s="14">
        <v>44987.544085648151</v>
      </c>
      <c r="L403" s="15" t="s">
        <v>45</v>
      </c>
      <c r="O403">
        <v>0.61795455077475303</v>
      </c>
      <c r="P403">
        <f t="shared" si="12"/>
        <v>622</v>
      </c>
      <c r="Q403">
        <v>622</v>
      </c>
      <c r="R403">
        <f t="shared" si="13"/>
        <v>63393446</v>
      </c>
    </row>
    <row r="404" spans="1:18" ht="11.25" customHeight="1">
      <c r="A404">
        <v>403</v>
      </c>
      <c r="B404" s="11">
        <v>1639</v>
      </c>
      <c r="C404" s="12" t="s">
        <v>3129</v>
      </c>
      <c r="D404" s="12">
        <v>52194870</v>
      </c>
      <c r="E404" s="12" t="s">
        <v>3130</v>
      </c>
      <c r="F404" s="12" t="s">
        <v>2341</v>
      </c>
      <c r="G404" s="12" t="s">
        <v>59</v>
      </c>
      <c r="H404" s="12" t="s">
        <v>44</v>
      </c>
      <c r="I404" s="13">
        <v>83000000</v>
      </c>
      <c r="J404" s="13">
        <v>83000000</v>
      </c>
      <c r="K404" s="14">
        <v>44987.549050925925</v>
      </c>
      <c r="L404" s="15" t="s">
        <v>45</v>
      </c>
      <c r="O404">
        <v>0.31111217543831915</v>
      </c>
      <c r="P404">
        <f t="shared" si="12"/>
        <v>1109</v>
      </c>
      <c r="Q404">
        <v>1109</v>
      </c>
      <c r="R404">
        <f t="shared" si="13"/>
        <v>1090402917</v>
      </c>
    </row>
    <row r="405" spans="1:18" ht="11.25" customHeight="1">
      <c r="A405">
        <v>404</v>
      </c>
      <c r="B405" s="11">
        <v>1640</v>
      </c>
      <c r="C405" s="12" t="s">
        <v>3131</v>
      </c>
      <c r="D405" s="12">
        <v>79187531</v>
      </c>
      <c r="E405" s="12" t="s">
        <v>3132</v>
      </c>
      <c r="F405" s="12" t="s">
        <v>2341</v>
      </c>
      <c r="G405" s="12" t="s">
        <v>38</v>
      </c>
      <c r="H405" s="12" t="s">
        <v>44</v>
      </c>
      <c r="I405" s="13">
        <v>55000000</v>
      </c>
      <c r="J405" s="13">
        <v>55000000</v>
      </c>
      <c r="K405" s="14">
        <v>44987.55027777778</v>
      </c>
      <c r="L405" s="15" t="s">
        <v>45</v>
      </c>
      <c r="O405">
        <v>0.77496906374036001</v>
      </c>
      <c r="P405">
        <f t="shared" si="12"/>
        <v>378</v>
      </c>
      <c r="Q405">
        <v>378</v>
      </c>
      <c r="R405">
        <f t="shared" si="13"/>
        <v>11524444</v>
      </c>
    </row>
    <row r="406" spans="1:18" ht="11.25" customHeight="1">
      <c r="A406">
        <v>405</v>
      </c>
      <c r="B406" s="11">
        <v>1641</v>
      </c>
      <c r="C406" s="12" t="s">
        <v>3133</v>
      </c>
      <c r="D406" s="12">
        <v>1122131621</v>
      </c>
      <c r="E406" s="12" t="s">
        <v>3134</v>
      </c>
      <c r="F406" s="12" t="s">
        <v>2341</v>
      </c>
      <c r="G406" s="12" t="s">
        <v>38</v>
      </c>
      <c r="H406" s="12" t="s">
        <v>44</v>
      </c>
      <c r="I406" s="13">
        <v>19000000</v>
      </c>
      <c r="J406" s="13">
        <v>19000000</v>
      </c>
      <c r="K406" s="14">
        <v>44987.563703703701</v>
      </c>
      <c r="L406" s="15" t="s">
        <v>54</v>
      </c>
      <c r="O406">
        <v>0.42140499611958737</v>
      </c>
      <c r="P406">
        <f t="shared" si="12"/>
        <v>935</v>
      </c>
      <c r="Q406">
        <v>935</v>
      </c>
      <c r="R406">
        <f t="shared" si="13"/>
        <v>1012363969</v>
      </c>
    </row>
    <row r="407" spans="1:18" ht="11.25" customHeight="1">
      <c r="A407">
        <v>406</v>
      </c>
      <c r="B407" s="11">
        <v>1642</v>
      </c>
      <c r="C407" s="12" t="s">
        <v>3135</v>
      </c>
      <c r="D407" s="12">
        <v>80041619</v>
      </c>
      <c r="E407" s="12" t="s">
        <v>3136</v>
      </c>
      <c r="F407" s="12" t="s">
        <v>2341</v>
      </c>
      <c r="G407" s="12" t="s">
        <v>59</v>
      </c>
      <c r="H407" s="12" t="s">
        <v>44</v>
      </c>
      <c r="I407" s="13">
        <v>150000000</v>
      </c>
      <c r="J407" s="13">
        <v>150000000</v>
      </c>
      <c r="K407" s="14">
        <v>44987.571238425924</v>
      </c>
      <c r="L407" s="15" t="s">
        <v>54</v>
      </c>
      <c r="O407">
        <v>0.8037926908637798</v>
      </c>
      <c r="P407">
        <f t="shared" si="12"/>
        <v>335</v>
      </c>
      <c r="Q407">
        <v>335</v>
      </c>
      <c r="R407">
        <f t="shared" si="13"/>
        <v>14450624</v>
      </c>
    </row>
    <row r="408" spans="1:18" ht="11.25" customHeight="1">
      <c r="A408">
        <v>407</v>
      </c>
      <c r="B408" s="11">
        <v>1643</v>
      </c>
      <c r="C408" s="12" t="s">
        <v>3137</v>
      </c>
      <c r="D408" s="12">
        <v>1122649957</v>
      </c>
      <c r="E408" s="12" t="s">
        <v>3138</v>
      </c>
      <c r="F408" s="12" t="s">
        <v>2341</v>
      </c>
      <c r="G408" s="12" t="s">
        <v>52</v>
      </c>
      <c r="H408" s="12" t="s">
        <v>44</v>
      </c>
      <c r="I408" s="13">
        <v>33000000</v>
      </c>
      <c r="J408" s="13">
        <v>33000000</v>
      </c>
      <c r="K408" s="14">
        <v>44987.573263888888</v>
      </c>
      <c r="L408" s="15" t="s">
        <v>54</v>
      </c>
      <c r="O408">
        <v>0.4076306357446603</v>
      </c>
      <c r="P408">
        <f t="shared" si="12"/>
        <v>957</v>
      </c>
      <c r="Q408">
        <v>957</v>
      </c>
      <c r="R408">
        <f t="shared" si="13"/>
        <v>1040733003</v>
      </c>
    </row>
    <row r="409" spans="1:18" ht="11.25" customHeight="1">
      <c r="A409">
        <v>408</v>
      </c>
      <c r="B409" s="11">
        <v>1644</v>
      </c>
      <c r="C409" s="12" t="s">
        <v>3139</v>
      </c>
      <c r="D409" s="12">
        <v>80433094</v>
      </c>
      <c r="E409" s="12" t="s">
        <v>3140</v>
      </c>
      <c r="F409" s="12" t="s">
        <v>2341</v>
      </c>
      <c r="G409" s="12" t="s">
        <v>59</v>
      </c>
      <c r="H409" s="12" t="s">
        <v>44</v>
      </c>
      <c r="I409" s="13">
        <v>60000000</v>
      </c>
      <c r="J409" s="13">
        <v>60000000</v>
      </c>
      <c r="K409" s="14">
        <v>44987.575671296298</v>
      </c>
      <c r="L409" s="15" t="s">
        <v>45</v>
      </c>
      <c r="O409">
        <v>0.60070887166730436</v>
      </c>
      <c r="P409">
        <f t="shared" si="12"/>
        <v>654</v>
      </c>
      <c r="Q409">
        <v>654</v>
      </c>
      <c r="R409">
        <f t="shared" si="13"/>
        <v>11226803</v>
      </c>
    </row>
    <row r="410" spans="1:18" ht="11.25" customHeight="1">
      <c r="A410">
        <v>409</v>
      </c>
      <c r="B410" s="11">
        <v>1645</v>
      </c>
      <c r="C410" s="12" t="s">
        <v>3141</v>
      </c>
      <c r="D410" s="12">
        <v>1014227242</v>
      </c>
      <c r="E410" s="12" t="s">
        <v>3142</v>
      </c>
      <c r="F410" s="12" t="s">
        <v>2341</v>
      </c>
      <c r="G410" s="12" t="s">
        <v>38</v>
      </c>
      <c r="H410" s="12" t="s">
        <v>53</v>
      </c>
      <c r="I410" s="13">
        <v>6000000</v>
      </c>
      <c r="J410" s="13">
        <v>6000000</v>
      </c>
      <c r="K410" s="14">
        <v>44987.575914351852</v>
      </c>
      <c r="L410" s="15" t="s">
        <v>54</v>
      </c>
      <c r="O410">
        <v>0.69021939578211955</v>
      </c>
      <c r="P410">
        <f t="shared" si="12"/>
        <v>505</v>
      </c>
      <c r="Q410">
        <v>505</v>
      </c>
      <c r="R410">
        <f t="shared" si="13"/>
        <v>19403855</v>
      </c>
    </row>
    <row r="411" spans="1:18" ht="11.25" customHeight="1">
      <c r="A411">
        <v>410</v>
      </c>
      <c r="B411" s="11">
        <v>1646</v>
      </c>
      <c r="C411" s="12" t="s">
        <v>3143</v>
      </c>
      <c r="D411" s="12">
        <v>23783756</v>
      </c>
      <c r="E411" s="12" t="s">
        <v>3144</v>
      </c>
      <c r="F411" s="12" t="s">
        <v>2341</v>
      </c>
      <c r="G411" s="12" t="s">
        <v>59</v>
      </c>
      <c r="H411" s="12" t="s">
        <v>49</v>
      </c>
      <c r="I411" s="13">
        <v>150000000</v>
      </c>
      <c r="J411" s="13">
        <v>150000000</v>
      </c>
      <c r="K411" s="14">
        <v>44987.577719907407</v>
      </c>
      <c r="L411" s="15" t="s">
        <v>54</v>
      </c>
      <c r="O411">
        <v>0.84716802506698707</v>
      </c>
      <c r="P411">
        <f t="shared" si="12"/>
        <v>256</v>
      </c>
      <c r="Q411">
        <v>256</v>
      </c>
      <c r="R411">
        <f t="shared" si="13"/>
        <v>1053795010</v>
      </c>
    </row>
    <row r="412" spans="1:18" ht="11.25" customHeight="1">
      <c r="A412">
        <v>411</v>
      </c>
      <c r="B412" s="11">
        <v>1647</v>
      </c>
      <c r="C412" s="12" t="s">
        <v>3145</v>
      </c>
      <c r="D412" s="12">
        <v>11413267</v>
      </c>
      <c r="E412" s="12" t="s">
        <v>3146</v>
      </c>
      <c r="F412" s="12" t="s">
        <v>2341</v>
      </c>
      <c r="G412" s="12" t="s">
        <v>38</v>
      </c>
      <c r="H412" s="12" t="s">
        <v>53</v>
      </c>
      <c r="I412" s="13">
        <v>5000000</v>
      </c>
      <c r="J412" s="13">
        <v>5000000</v>
      </c>
      <c r="K412" s="14">
        <v>44987.579756944448</v>
      </c>
      <c r="L412" s="15" t="s">
        <v>54</v>
      </c>
      <c r="O412">
        <v>0.63732661413440661</v>
      </c>
      <c r="P412">
        <f t="shared" si="12"/>
        <v>584</v>
      </c>
      <c r="Q412">
        <v>584</v>
      </c>
      <c r="R412">
        <f t="shared" si="13"/>
        <v>79942866</v>
      </c>
    </row>
    <row r="413" spans="1:18" ht="11.25" customHeight="1">
      <c r="A413">
        <v>412</v>
      </c>
      <c r="B413" s="11">
        <v>1648</v>
      </c>
      <c r="C413" s="12" t="s">
        <v>3147</v>
      </c>
      <c r="D413" s="12">
        <v>75103031</v>
      </c>
      <c r="E413" s="12" t="s">
        <v>3148</v>
      </c>
      <c r="F413" s="12" t="s">
        <v>2341</v>
      </c>
      <c r="G413" s="12" t="s">
        <v>48</v>
      </c>
      <c r="H413" s="12" t="s">
        <v>53</v>
      </c>
      <c r="I413" s="13">
        <v>10000000</v>
      </c>
      <c r="J413" s="13">
        <v>10000000</v>
      </c>
      <c r="K413" s="14">
        <v>44987.581145833334</v>
      </c>
      <c r="L413" s="15" t="s">
        <v>54</v>
      </c>
      <c r="O413">
        <v>0.70556887755565223</v>
      </c>
      <c r="P413">
        <f t="shared" si="12"/>
        <v>483</v>
      </c>
      <c r="Q413">
        <v>483</v>
      </c>
      <c r="R413">
        <f t="shared" si="13"/>
        <v>79508991</v>
      </c>
    </row>
    <row r="414" spans="1:18" ht="11.25" customHeight="1">
      <c r="A414">
        <v>413</v>
      </c>
      <c r="B414" s="11">
        <v>1649</v>
      </c>
      <c r="C414" s="12" t="s">
        <v>3149</v>
      </c>
      <c r="D414" s="12">
        <v>1031120565</v>
      </c>
      <c r="E414" s="12" t="s">
        <v>3150</v>
      </c>
      <c r="F414" s="12" t="s">
        <v>2341</v>
      </c>
      <c r="G414" s="12" t="s">
        <v>38</v>
      </c>
      <c r="H414" s="12" t="s">
        <v>44</v>
      </c>
      <c r="I414" s="13">
        <v>47000000</v>
      </c>
      <c r="J414" s="13">
        <v>47000000</v>
      </c>
      <c r="K414" s="14">
        <v>44987.593761574077</v>
      </c>
      <c r="L414" s="15" t="s">
        <v>54</v>
      </c>
      <c r="O414">
        <v>0.65187676612874312</v>
      </c>
      <c r="P414">
        <f t="shared" si="12"/>
        <v>555</v>
      </c>
      <c r="Q414">
        <v>555</v>
      </c>
      <c r="R414">
        <f t="shared" si="13"/>
        <v>79795824</v>
      </c>
    </row>
    <row r="415" spans="1:18" ht="11.25" customHeight="1">
      <c r="A415">
        <v>414</v>
      </c>
      <c r="B415" s="11">
        <v>1650</v>
      </c>
      <c r="C415" s="12" t="s">
        <v>3151</v>
      </c>
      <c r="D415" s="12">
        <v>1054995068</v>
      </c>
      <c r="E415" s="12" t="s">
        <v>3152</v>
      </c>
      <c r="F415" s="12" t="s">
        <v>2341</v>
      </c>
      <c r="G415" s="12" t="s">
        <v>59</v>
      </c>
      <c r="H415" s="12" t="s">
        <v>44</v>
      </c>
      <c r="I415" s="13">
        <v>49000000</v>
      </c>
      <c r="J415" s="13">
        <v>49000000</v>
      </c>
      <c r="K415" s="14">
        <v>44987.596898148149</v>
      </c>
      <c r="L415" s="15" t="s">
        <v>54</v>
      </c>
      <c r="O415">
        <v>0.47061158346693843</v>
      </c>
      <c r="P415">
        <f t="shared" si="12"/>
        <v>851</v>
      </c>
      <c r="Q415">
        <v>851</v>
      </c>
      <c r="R415">
        <f t="shared" si="13"/>
        <v>79382564</v>
      </c>
    </row>
    <row r="416" spans="1:18" ht="11.25" customHeight="1">
      <c r="A416">
        <v>415</v>
      </c>
      <c r="B416" s="11">
        <v>1651</v>
      </c>
      <c r="C416" s="12" t="s">
        <v>3153</v>
      </c>
      <c r="D416" s="12">
        <v>1055553213</v>
      </c>
      <c r="E416" s="12" t="s">
        <v>3154</v>
      </c>
      <c r="F416" s="12" t="s">
        <v>2341</v>
      </c>
      <c r="G416" s="12" t="s">
        <v>59</v>
      </c>
      <c r="H416" s="12" t="s">
        <v>53</v>
      </c>
      <c r="I416" s="13">
        <v>5000000</v>
      </c>
      <c r="J416" s="13">
        <v>5000000</v>
      </c>
      <c r="K416" s="14">
        <v>44987.598622685182</v>
      </c>
      <c r="L416" s="15" t="s">
        <v>54</v>
      </c>
      <c r="O416">
        <v>0.345654164280353</v>
      </c>
      <c r="P416">
        <f t="shared" si="12"/>
        <v>1059</v>
      </c>
      <c r="Q416">
        <v>1059</v>
      </c>
      <c r="R416">
        <f t="shared" si="13"/>
        <v>1115192646</v>
      </c>
    </row>
    <row r="417" spans="1:18" ht="11.25" customHeight="1">
      <c r="A417">
        <v>416</v>
      </c>
      <c r="B417" s="11">
        <v>1652</v>
      </c>
      <c r="C417" s="12" t="s">
        <v>3155</v>
      </c>
      <c r="D417" s="12">
        <v>1020436917</v>
      </c>
      <c r="E417" s="12" t="s">
        <v>3156</v>
      </c>
      <c r="F417" s="12" t="s">
        <v>2341</v>
      </c>
      <c r="G417" s="12" t="s">
        <v>59</v>
      </c>
      <c r="H417" s="12" t="s">
        <v>53</v>
      </c>
      <c r="I417" s="13">
        <v>10000000</v>
      </c>
      <c r="J417" s="13">
        <v>10000000</v>
      </c>
      <c r="K417" s="14">
        <v>44987.601099537038</v>
      </c>
      <c r="L417" s="15" t="s">
        <v>54</v>
      </c>
      <c r="O417">
        <v>0.49464519484942249</v>
      </c>
      <c r="P417">
        <f t="shared" si="12"/>
        <v>806</v>
      </c>
      <c r="Q417">
        <v>806</v>
      </c>
      <c r="R417">
        <f t="shared" si="13"/>
        <v>79900192</v>
      </c>
    </row>
    <row r="418" spans="1:18" ht="11.25" customHeight="1">
      <c r="A418">
        <v>417</v>
      </c>
      <c r="B418" s="11">
        <v>1653</v>
      </c>
      <c r="C418" s="12" t="s">
        <v>3157</v>
      </c>
      <c r="D418" s="12">
        <v>1019014332</v>
      </c>
      <c r="E418" s="12" t="s">
        <v>3158</v>
      </c>
      <c r="F418" s="12" t="s">
        <v>2341</v>
      </c>
      <c r="G418" s="12" t="s">
        <v>52</v>
      </c>
      <c r="H418" s="12" t="s">
        <v>53</v>
      </c>
      <c r="I418" s="13">
        <v>10000000</v>
      </c>
      <c r="J418" s="13">
        <v>10000000</v>
      </c>
      <c r="K418" s="14">
        <v>44987.601655092592</v>
      </c>
      <c r="L418" s="15" t="s">
        <v>54</v>
      </c>
      <c r="O418">
        <v>0.41426437946450845</v>
      </c>
      <c r="P418">
        <f t="shared" si="12"/>
        <v>945</v>
      </c>
      <c r="Q418">
        <v>945</v>
      </c>
      <c r="R418">
        <f t="shared" si="13"/>
        <v>10031342</v>
      </c>
    </row>
    <row r="419" spans="1:18" ht="11.25" customHeight="1">
      <c r="A419">
        <v>418</v>
      </c>
      <c r="B419" s="11">
        <v>1654</v>
      </c>
      <c r="C419" s="12" t="s">
        <v>3159</v>
      </c>
      <c r="D419" s="12">
        <v>43925242</v>
      </c>
      <c r="E419" s="12" t="s">
        <v>3160</v>
      </c>
      <c r="F419" s="12" t="s">
        <v>2341</v>
      </c>
      <c r="G419" s="12" t="s">
        <v>38</v>
      </c>
      <c r="H419" s="12" t="s">
        <v>53</v>
      </c>
      <c r="I419" s="13">
        <v>10000000</v>
      </c>
      <c r="J419" s="13">
        <v>10000000</v>
      </c>
      <c r="K419" s="14">
        <v>44987.606805555559</v>
      </c>
      <c r="L419" s="15" t="s">
        <v>54</v>
      </c>
      <c r="O419">
        <v>0.51988788794568697</v>
      </c>
      <c r="P419">
        <f t="shared" si="12"/>
        <v>766</v>
      </c>
      <c r="Q419">
        <v>766</v>
      </c>
      <c r="R419">
        <f t="shared" si="13"/>
        <v>4517711</v>
      </c>
    </row>
    <row r="420" spans="1:18" ht="11.25" customHeight="1">
      <c r="A420">
        <v>419</v>
      </c>
      <c r="B420" s="11">
        <v>1655</v>
      </c>
      <c r="C420" s="12" t="s">
        <v>3161</v>
      </c>
      <c r="D420" s="12">
        <v>88156970</v>
      </c>
      <c r="E420" s="12" t="s">
        <v>3162</v>
      </c>
      <c r="F420" s="12" t="s">
        <v>2341</v>
      </c>
      <c r="G420" s="12" t="s">
        <v>52</v>
      </c>
      <c r="H420" s="12" t="s">
        <v>44</v>
      </c>
      <c r="I420" s="13">
        <v>80000000</v>
      </c>
      <c r="J420" s="13">
        <v>80000000</v>
      </c>
      <c r="K420" s="14">
        <v>44987.616597222222</v>
      </c>
      <c r="L420" s="15" t="s">
        <v>45</v>
      </c>
      <c r="O420">
        <v>0.45292128938351139</v>
      </c>
      <c r="P420">
        <f t="shared" si="12"/>
        <v>883</v>
      </c>
      <c r="Q420">
        <v>883</v>
      </c>
      <c r="R420">
        <f t="shared" si="13"/>
        <v>76342989</v>
      </c>
    </row>
    <row r="421" spans="1:18" ht="11.25" customHeight="1">
      <c r="A421">
        <v>420</v>
      </c>
      <c r="B421" s="11">
        <v>1656</v>
      </c>
      <c r="C421" s="12" t="s">
        <v>3163</v>
      </c>
      <c r="D421" s="12">
        <v>79169735</v>
      </c>
      <c r="E421" s="12" t="s">
        <v>3164</v>
      </c>
      <c r="F421" s="12" t="s">
        <v>2341</v>
      </c>
      <c r="G421" s="12" t="s">
        <v>52</v>
      </c>
      <c r="H421" s="12" t="s">
        <v>49</v>
      </c>
      <c r="I421" s="13">
        <v>110000000</v>
      </c>
      <c r="J421" s="13">
        <v>110000000</v>
      </c>
      <c r="K421" s="14">
        <v>44987.617280092592</v>
      </c>
      <c r="L421" s="15" t="s">
        <v>54</v>
      </c>
      <c r="O421">
        <v>0.34079380612097343</v>
      </c>
      <c r="P421">
        <f t="shared" si="12"/>
        <v>1070</v>
      </c>
      <c r="Q421">
        <v>1070</v>
      </c>
      <c r="R421">
        <f t="shared" si="13"/>
        <v>1005855294</v>
      </c>
    </row>
    <row r="422" spans="1:18" ht="11.25" customHeight="1">
      <c r="A422">
        <v>421</v>
      </c>
      <c r="B422" s="11">
        <v>1657</v>
      </c>
      <c r="C422" s="12" t="s">
        <v>3165</v>
      </c>
      <c r="D422" s="12">
        <v>1033341371</v>
      </c>
      <c r="E422" s="12" t="s">
        <v>3166</v>
      </c>
      <c r="F422" s="12" t="s">
        <v>2341</v>
      </c>
      <c r="G422" s="12" t="s">
        <v>38</v>
      </c>
      <c r="H422" s="12" t="s">
        <v>53</v>
      </c>
      <c r="I422" s="13">
        <v>6000000</v>
      </c>
      <c r="J422" s="13">
        <v>6000000</v>
      </c>
      <c r="K422" s="14">
        <v>44987.623599537037</v>
      </c>
      <c r="L422" s="15" t="s">
        <v>54</v>
      </c>
      <c r="O422">
        <v>0.98173675608296562</v>
      </c>
      <c r="P422">
        <f t="shared" si="12"/>
        <v>25</v>
      </c>
      <c r="Q422">
        <v>25</v>
      </c>
      <c r="R422">
        <f t="shared" si="13"/>
        <v>16139707</v>
      </c>
    </row>
    <row r="423" spans="1:18" ht="11.25" customHeight="1">
      <c r="A423">
        <v>422</v>
      </c>
      <c r="B423" s="11">
        <v>1658</v>
      </c>
      <c r="C423" s="12" t="s">
        <v>3167</v>
      </c>
      <c r="D423" s="12">
        <v>6478639</v>
      </c>
      <c r="E423" s="12" t="s">
        <v>3168</v>
      </c>
      <c r="F423" s="12" t="s">
        <v>2341</v>
      </c>
      <c r="G423" s="12" t="s">
        <v>59</v>
      </c>
      <c r="H423" s="12" t="s">
        <v>44</v>
      </c>
      <c r="I423" s="13">
        <v>70000000</v>
      </c>
      <c r="J423" s="13">
        <v>70000000</v>
      </c>
      <c r="K423" s="14">
        <v>44987.629861111112</v>
      </c>
      <c r="L423" s="15" t="s">
        <v>45</v>
      </c>
      <c r="O423">
        <v>1.6544951133444563E-2</v>
      </c>
      <c r="P423">
        <f t="shared" si="12"/>
        <v>1595</v>
      </c>
      <c r="Q423">
        <v>1595</v>
      </c>
      <c r="R423">
        <f t="shared" si="13"/>
        <v>34490055</v>
      </c>
    </row>
    <row r="424" spans="1:18" ht="11.25" customHeight="1">
      <c r="A424">
        <v>423</v>
      </c>
      <c r="B424" s="11">
        <v>1659</v>
      </c>
      <c r="C424" s="12" t="s">
        <v>3169</v>
      </c>
      <c r="D424" s="12">
        <v>13959353</v>
      </c>
      <c r="E424" s="12" t="s">
        <v>3170</v>
      </c>
      <c r="F424" s="12" t="s">
        <v>2341</v>
      </c>
      <c r="G424" s="12" t="s">
        <v>52</v>
      </c>
      <c r="H424" s="12" t="s">
        <v>44</v>
      </c>
      <c r="I424" s="13">
        <v>36000000</v>
      </c>
      <c r="J424" s="13">
        <v>36000000</v>
      </c>
      <c r="K424" s="14">
        <v>44987.630555555559</v>
      </c>
      <c r="L424" s="15" t="s">
        <v>54</v>
      </c>
      <c r="O424">
        <v>0.23063726379111504</v>
      </c>
      <c r="P424">
        <f t="shared" si="12"/>
        <v>1279</v>
      </c>
      <c r="Q424">
        <v>1279</v>
      </c>
      <c r="R424">
        <f t="shared" si="13"/>
        <v>80842847</v>
      </c>
    </row>
    <row r="425" spans="1:18" ht="11.25" customHeight="1">
      <c r="A425">
        <v>424</v>
      </c>
      <c r="B425" s="11">
        <v>1660</v>
      </c>
      <c r="C425" s="12" t="s">
        <v>3171</v>
      </c>
      <c r="D425" s="12">
        <v>79302055</v>
      </c>
      <c r="E425" s="12" t="s">
        <v>3172</v>
      </c>
      <c r="F425" s="12" t="s">
        <v>2341</v>
      </c>
      <c r="G425" s="12" t="s">
        <v>38</v>
      </c>
      <c r="H425" s="12" t="s">
        <v>44</v>
      </c>
      <c r="I425" s="13">
        <v>38000000</v>
      </c>
      <c r="J425" s="13">
        <v>38000000</v>
      </c>
      <c r="K425" s="14">
        <v>44987.633298611108</v>
      </c>
      <c r="L425" s="15" t="s">
        <v>45</v>
      </c>
      <c r="O425">
        <v>3.6991178180872719E-2</v>
      </c>
      <c r="P425">
        <f t="shared" si="12"/>
        <v>1563</v>
      </c>
      <c r="Q425">
        <v>1563</v>
      </c>
      <c r="R425">
        <f t="shared" si="13"/>
        <v>79900112</v>
      </c>
    </row>
    <row r="426" spans="1:18" ht="11.25" customHeight="1">
      <c r="A426">
        <v>425</v>
      </c>
      <c r="B426" s="11">
        <v>1661</v>
      </c>
      <c r="C426" s="12" t="s">
        <v>3173</v>
      </c>
      <c r="D426" s="12">
        <v>12237544</v>
      </c>
      <c r="E426" s="12" t="s">
        <v>3174</v>
      </c>
      <c r="F426" s="12" t="s">
        <v>2341</v>
      </c>
      <c r="G426" s="12" t="s">
        <v>38</v>
      </c>
      <c r="H426" s="12" t="s">
        <v>44</v>
      </c>
      <c r="I426" s="13">
        <v>50000000</v>
      </c>
      <c r="J426" s="13">
        <v>50000000</v>
      </c>
      <c r="K426" s="14">
        <v>44987.635462962964</v>
      </c>
      <c r="L426" s="15" t="s">
        <v>45</v>
      </c>
      <c r="O426">
        <v>0.93615805622380788</v>
      </c>
      <c r="P426">
        <f t="shared" si="12"/>
        <v>108</v>
      </c>
      <c r="Q426">
        <v>108</v>
      </c>
      <c r="R426">
        <f t="shared" si="13"/>
        <v>74080777</v>
      </c>
    </row>
    <row r="427" spans="1:18" ht="11.25" customHeight="1">
      <c r="A427">
        <v>426</v>
      </c>
      <c r="B427" s="11">
        <v>1662</v>
      </c>
      <c r="C427" s="12" t="s">
        <v>3175</v>
      </c>
      <c r="D427" s="12">
        <v>79986603</v>
      </c>
      <c r="E427" s="12" t="s">
        <v>3176</v>
      </c>
      <c r="F427" s="12" t="s">
        <v>2341</v>
      </c>
      <c r="G427" s="12" t="s">
        <v>38</v>
      </c>
      <c r="H427" s="12" t="s">
        <v>44</v>
      </c>
      <c r="I427" s="13">
        <v>83000000</v>
      </c>
      <c r="J427" s="13">
        <v>83000000</v>
      </c>
      <c r="K427" s="14">
        <v>44987.638564814813</v>
      </c>
      <c r="L427" s="15" t="s">
        <v>45</v>
      </c>
      <c r="O427">
        <v>0.71492987974927225</v>
      </c>
      <c r="P427">
        <f t="shared" si="12"/>
        <v>467</v>
      </c>
      <c r="Q427">
        <v>467</v>
      </c>
      <c r="R427">
        <f t="shared" si="13"/>
        <v>1033757446</v>
      </c>
    </row>
    <row r="428" spans="1:18" ht="11.25" customHeight="1">
      <c r="A428">
        <v>427</v>
      </c>
      <c r="B428" s="11">
        <v>1663</v>
      </c>
      <c r="C428" s="12" t="s">
        <v>3177</v>
      </c>
      <c r="D428" s="12">
        <v>1032070299</v>
      </c>
      <c r="E428" s="12" t="s">
        <v>3178</v>
      </c>
      <c r="F428" s="12" t="s">
        <v>2341</v>
      </c>
      <c r="G428" s="12" t="s">
        <v>59</v>
      </c>
      <c r="H428" s="12" t="s">
        <v>53</v>
      </c>
      <c r="I428" s="13">
        <v>5000000</v>
      </c>
      <c r="J428" s="13">
        <v>5000000</v>
      </c>
      <c r="K428" s="14">
        <v>44987.642268518517</v>
      </c>
      <c r="L428" s="15" t="s">
        <v>54</v>
      </c>
      <c r="O428">
        <v>0.12109033862056773</v>
      </c>
      <c r="P428">
        <f t="shared" si="12"/>
        <v>1436</v>
      </c>
      <c r="Q428">
        <v>1436</v>
      </c>
      <c r="R428">
        <f t="shared" si="13"/>
        <v>75073507</v>
      </c>
    </row>
    <row r="429" spans="1:18" ht="11.25" customHeight="1">
      <c r="A429">
        <v>428</v>
      </c>
      <c r="B429" s="11">
        <v>1664</v>
      </c>
      <c r="C429" s="12" t="s">
        <v>3179</v>
      </c>
      <c r="D429" s="12">
        <v>79777706</v>
      </c>
      <c r="E429" s="12" t="s">
        <v>3180</v>
      </c>
      <c r="F429" s="12" t="s">
        <v>2341</v>
      </c>
      <c r="G429" s="12" t="s">
        <v>59</v>
      </c>
      <c r="H429" s="12" t="s">
        <v>44</v>
      </c>
      <c r="I429" s="13">
        <v>64000000</v>
      </c>
      <c r="J429" s="13">
        <v>64000000</v>
      </c>
      <c r="K429" s="14">
        <v>44987.645173611112</v>
      </c>
      <c r="L429" s="15" t="s">
        <v>45</v>
      </c>
      <c r="O429">
        <v>0.26044352431407969</v>
      </c>
      <c r="P429">
        <f t="shared" si="12"/>
        <v>1213</v>
      </c>
      <c r="Q429">
        <v>1213</v>
      </c>
      <c r="R429">
        <f t="shared" si="13"/>
        <v>46364084</v>
      </c>
    </row>
    <row r="430" spans="1:18" ht="11.25" customHeight="1">
      <c r="A430">
        <v>429</v>
      </c>
      <c r="B430" s="11">
        <v>1665</v>
      </c>
      <c r="C430" s="12" t="s">
        <v>3181</v>
      </c>
      <c r="D430" s="12">
        <v>79768015</v>
      </c>
      <c r="E430" s="12" t="s">
        <v>3182</v>
      </c>
      <c r="F430" s="12" t="s">
        <v>2341</v>
      </c>
      <c r="G430" s="12" t="s">
        <v>59</v>
      </c>
      <c r="H430" s="12" t="s">
        <v>49</v>
      </c>
      <c r="I430" s="13">
        <v>52000000</v>
      </c>
      <c r="J430" s="13">
        <v>52000000</v>
      </c>
      <c r="K430" s="14">
        <v>44987.647638888891</v>
      </c>
      <c r="L430" s="15" t="s">
        <v>54</v>
      </c>
      <c r="O430">
        <v>0.27136504551596663</v>
      </c>
      <c r="P430">
        <f t="shared" si="12"/>
        <v>1189</v>
      </c>
      <c r="Q430">
        <v>1189</v>
      </c>
      <c r="R430">
        <f t="shared" si="13"/>
        <v>93082570</v>
      </c>
    </row>
    <row r="431" spans="1:18" ht="11.25" customHeight="1">
      <c r="A431">
        <v>430</v>
      </c>
      <c r="B431" s="11">
        <v>1666</v>
      </c>
      <c r="C431" s="12" t="s">
        <v>3183</v>
      </c>
      <c r="D431" s="12">
        <v>9910480</v>
      </c>
      <c r="E431" s="12" t="s">
        <v>3184</v>
      </c>
      <c r="F431" s="12" t="s">
        <v>2341</v>
      </c>
      <c r="G431" s="12" t="s">
        <v>48</v>
      </c>
      <c r="H431" s="12" t="s">
        <v>49</v>
      </c>
      <c r="I431" s="13">
        <v>11000000</v>
      </c>
      <c r="J431" s="13">
        <v>11000000</v>
      </c>
      <c r="K431" s="14">
        <v>44987.648460648146</v>
      </c>
      <c r="L431" s="15" t="s">
        <v>54</v>
      </c>
      <c r="O431">
        <v>0.95758530455905733</v>
      </c>
      <c r="P431">
        <f t="shared" si="12"/>
        <v>68</v>
      </c>
      <c r="Q431">
        <v>68</v>
      </c>
      <c r="R431">
        <f t="shared" si="13"/>
        <v>80142099</v>
      </c>
    </row>
    <row r="432" spans="1:18" ht="11.25" customHeight="1">
      <c r="A432">
        <v>431</v>
      </c>
      <c r="B432" s="11">
        <v>1667</v>
      </c>
      <c r="C432" s="12" t="s">
        <v>3185</v>
      </c>
      <c r="D432" s="12">
        <v>1075212886</v>
      </c>
      <c r="E432" s="12" t="s">
        <v>3186</v>
      </c>
      <c r="F432" s="12" t="s">
        <v>2341</v>
      </c>
      <c r="G432" s="12" t="s">
        <v>59</v>
      </c>
      <c r="H432" s="12" t="s">
        <v>44</v>
      </c>
      <c r="I432" s="13">
        <v>82000000</v>
      </c>
      <c r="J432" s="13">
        <v>82000000</v>
      </c>
      <c r="K432" s="14">
        <v>44987.648981481485</v>
      </c>
      <c r="L432" s="15" t="s">
        <v>54</v>
      </c>
      <c r="O432">
        <v>0.86121588258816228</v>
      </c>
      <c r="P432">
        <f t="shared" si="12"/>
        <v>236</v>
      </c>
      <c r="Q432">
        <v>236</v>
      </c>
      <c r="R432">
        <f t="shared" si="13"/>
        <v>41484647</v>
      </c>
    </row>
    <row r="433" spans="1:18" ht="11.25" customHeight="1">
      <c r="A433">
        <v>432</v>
      </c>
      <c r="B433" s="11">
        <v>1668</v>
      </c>
      <c r="C433" s="12" t="s">
        <v>3187</v>
      </c>
      <c r="D433" s="12">
        <v>1110465069</v>
      </c>
      <c r="E433" s="12" t="s">
        <v>3188</v>
      </c>
      <c r="F433" s="12" t="s">
        <v>2341</v>
      </c>
      <c r="G433" s="12" t="s">
        <v>59</v>
      </c>
      <c r="H433" s="12" t="s">
        <v>44</v>
      </c>
      <c r="I433" s="13">
        <v>40000000</v>
      </c>
      <c r="J433" s="13">
        <v>40000000</v>
      </c>
      <c r="K433" s="14">
        <v>44987.654560185183</v>
      </c>
      <c r="L433" s="15" t="s">
        <v>54</v>
      </c>
      <c r="O433">
        <v>3.8493341881498111E-2</v>
      </c>
      <c r="P433">
        <f t="shared" si="12"/>
        <v>1559</v>
      </c>
      <c r="Q433">
        <v>1559</v>
      </c>
      <c r="R433">
        <f t="shared" si="13"/>
        <v>5825635</v>
      </c>
    </row>
    <row r="434" spans="1:18" ht="11.25" customHeight="1">
      <c r="A434">
        <v>433</v>
      </c>
      <c r="B434" s="11">
        <v>1669</v>
      </c>
      <c r="C434" s="12" t="s">
        <v>3189</v>
      </c>
      <c r="D434" s="12">
        <v>78763857</v>
      </c>
      <c r="E434" s="12" t="s">
        <v>3190</v>
      </c>
      <c r="F434" s="12" t="s">
        <v>2341</v>
      </c>
      <c r="G434" s="12" t="s">
        <v>52</v>
      </c>
      <c r="H434" s="12" t="s">
        <v>44</v>
      </c>
      <c r="I434" s="13">
        <v>60000000</v>
      </c>
      <c r="J434" s="13">
        <v>60000000</v>
      </c>
      <c r="K434" s="14">
        <v>44987.654814814814</v>
      </c>
      <c r="L434" s="15" t="s">
        <v>54</v>
      </c>
      <c r="O434">
        <v>0.40749915233181977</v>
      </c>
      <c r="P434">
        <f t="shared" si="12"/>
        <v>960</v>
      </c>
      <c r="Q434">
        <v>960</v>
      </c>
      <c r="R434">
        <f t="shared" si="13"/>
        <v>1053800195</v>
      </c>
    </row>
    <row r="435" spans="1:18" ht="11.25" customHeight="1">
      <c r="A435">
        <v>434</v>
      </c>
      <c r="B435" s="11">
        <v>1670</v>
      </c>
      <c r="C435" s="12" t="s">
        <v>3191</v>
      </c>
      <c r="D435" s="12">
        <v>80932614</v>
      </c>
      <c r="E435" s="12" t="s">
        <v>3192</v>
      </c>
      <c r="F435" s="12" t="s">
        <v>2341</v>
      </c>
      <c r="G435" s="12" t="s">
        <v>52</v>
      </c>
      <c r="H435" s="12" t="s">
        <v>53</v>
      </c>
      <c r="I435" s="13">
        <v>7000000</v>
      </c>
      <c r="J435" s="13">
        <v>7000000</v>
      </c>
      <c r="K435" s="14">
        <v>44987.65556712963</v>
      </c>
      <c r="L435" s="15" t="s">
        <v>54</v>
      </c>
      <c r="O435">
        <v>0.19243688763569111</v>
      </c>
      <c r="P435">
        <f t="shared" si="12"/>
        <v>1343</v>
      </c>
      <c r="Q435">
        <v>1343</v>
      </c>
      <c r="R435">
        <f t="shared" si="13"/>
        <v>66953604</v>
      </c>
    </row>
    <row r="436" spans="1:18" ht="11.25" customHeight="1">
      <c r="A436">
        <v>435</v>
      </c>
      <c r="B436" s="11">
        <v>1671</v>
      </c>
      <c r="C436" s="12" t="s">
        <v>3193</v>
      </c>
      <c r="D436" s="12">
        <v>80148746</v>
      </c>
      <c r="E436" s="12" t="s">
        <v>146</v>
      </c>
      <c r="F436" s="12" t="s">
        <v>2341</v>
      </c>
      <c r="G436" s="12" t="s">
        <v>52</v>
      </c>
      <c r="H436" s="12" t="s">
        <v>49</v>
      </c>
      <c r="I436" s="13">
        <v>30000000</v>
      </c>
      <c r="J436" s="13">
        <v>30000000</v>
      </c>
      <c r="K436" s="14">
        <v>44986.560486111113</v>
      </c>
      <c r="L436" s="15" t="s">
        <v>54</v>
      </c>
      <c r="O436">
        <v>0.6835882625159313</v>
      </c>
      <c r="P436">
        <f t="shared" si="12"/>
        <v>506</v>
      </c>
      <c r="Q436">
        <v>506</v>
      </c>
      <c r="R436">
        <f t="shared" si="13"/>
        <v>79352216</v>
      </c>
    </row>
    <row r="437" spans="1:18" ht="11.25" customHeight="1">
      <c r="A437">
        <v>436</v>
      </c>
      <c r="B437" s="11">
        <v>1672</v>
      </c>
      <c r="C437" s="12" t="s">
        <v>3194</v>
      </c>
      <c r="D437" s="12">
        <v>80144332</v>
      </c>
      <c r="E437" s="12" t="s">
        <v>3195</v>
      </c>
      <c r="F437" s="12" t="s">
        <v>2341</v>
      </c>
      <c r="G437" s="12" t="s">
        <v>48</v>
      </c>
      <c r="H437" s="12" t="s">
        <v>44</v>
      </c>
      <c r="I437" s="13">
        <v>45000000</v>
      </c>
      <c r="J437" s="13">
        <v>45000000</v>
      </c>
      <c r="K437" s="14">
        <v>44987.666585648149</v>
      </c>
      <c r="L437" s="15" t="s">
        <v>54</v>
      </c>
      <c r="O437">
        <v>0.80686093502962419</v>
      </c>
      <c r="P437">
        <f t="shared" si="12"/>
        <v>330</v>
      </c>
      <c r="Q437">
        <v>330</v>
      </c>
      <c r="R437">
        <f t="shared" si="13"/>
        <v>4159103</v>
      </c>
    </row>
    <row r="438" spans="1:18" ht="11.25" customHeight="1">
      <c r="A438">
        <v>437</v>
      </c>
      <c r="B438" s="11">
        <v>1673</v>
      </c>
      <c r="C438" s="12" t="s">
        <v>3196</v>
      </c>
      <c r="D438" s="12">
        <v>1015993696</v>
      </c>
      <c r="E438" s="12" t="s">
        <v>3197</v>
      </c>
      <c r="F438" s="12" t="s">
        <v>2341</v>
      </c>
      <c r="G438" s="12" t="s">
        <v>38</v>
      </c>
      <c r="H438" s="12" t="s">
        <v>44</v>
      </c>
      <c r="I438" s="13">
        <v>35000000</v>
      </c>
      <c r="J438" s="13">
        <v>35000000</v>
      </c>
      <c r="K438" s="14">
        <v>44987.670416666668</v>
      </c>
      <c r="L438" s="15" t="s">
        <v>54</v>
      </c>
      <c r="O438">
        <v>8.1623912797260445E-2</v>
      </c>
      <c r="P438">
        <f t="shared" si="12"/>
        <v>1492</v>
      </c>
      <c r="Q438">
        <v>1492</v>
      </c>
      <c r="R438">
        <f t="shared" si="13"/>
        <v>79739658</v>
      </c>
    </row>
    <row r="439" spans="1:18" ht="11.25" customHeight="1">
      <c r="A439">
        <v>438</v>
      </c>
      <c r="B439" s="11">
        <v>1674</v>
      </c>
      <c r="C439" s="12" t="s">
        <v>3198</v>
      </c>
      <c r="D439" s="12">
        <v>59824709</v>
      </c>
      <c r="E439" s="12" t="s">
        <v>3199</v>
      </c>
      <c r="F439" s="12" t="s">
        <v>2341</v>
      </c>
      <c r="G439" s="12" t="s">
        <v>59</v>
      </c>
      <c r="H439" s="12" t="s">
        <v>44</v>
      </c>
      <c r="I439" s="13">
        <v>80000000</v>
      </c>
      <c r="J439" s="13">
        <v>80000000</v>
      </c>
      <c r="K439" s="14">
        <v>44987.674432870372</v>
      </c>
      <c r="L439" s="15" t="s">
        <v>45</v>
      </c>
      <c r="O439">
        <v>0.84613514935427359</v>
      </c>
      <c r="P439">
        <f t="shared" si="12"/>
        <v>260</v>
      </c>
      <c r="Q439">
        <v>260</v>
      </c>
      <c r="R439">
        <f t="shared" si="13"/>
        <v>10291774</v>
      </c>
    </row>
    <row r="440" spans="1:18" ht="11.25" customHeight="1">
      <c r="A440">
        <v>439</v>
      </c>
      <c r="B440" s="11">
        <v>1675</v>
      </c>
      <c r="C440" s="12" t="s">
        <v>3200</v>
      </c>
      <c r="D440" s="12">
        <v>41607497</v>
      </c>
      <c r="E440" s="12" t="s">
        <v>3201</v>
      </c>
      <c r="F440" s="12" t="s">
        <v>2341</v>
      </c>
      <c r="G440" s="12" t="s">
        <v>52</v>
      </c>
      <c r="H440" s="12" t="s">
        <v>53</v>
      </c>
      <c r="I440" s="13">
        <v>6000000</v>
      </c>
      <c r="J440" s="13">
        <v>6000000</v>
      </c>
      <c r="K440" s="14">
        <v>44987.675509259258</v>
      </c>
      <c r="L440" s="15" t="s">
        <v>84</v>
      </c>
      <c r="O440">
        <v>0.83765203991375459</v>
      </c>
      <c r="P440">
        <f t="shared" si="12"/>
        <v>270</v>
      </c>
      <c r="Q440">
        <v>270</v>
      </c>
      <c r="R440">
        <f t="shared" si="13"/>
        <v>1057588288</v>
      </c>
    </row>
    <row r="441" spans="1:18" ht="11.25" customHeight="1">
      <c r="A441">
        <v>440</v>
      </c>
      <c r="B441" s="11">
        <v>1676</v>
      </c>
      <c r="C441" s="12" t="s">
        <v>3202</v>
      </c>
      <c r="D441" s="12">
        <v>10303189</v>
      </c>
      <c r="E441" s="12" t="s">
        <v>3203</v>
      </c>
      <c r="F441" s="12" t="s">
        <v>2341</v>
      </c>
      <c r="G441" s="12" t="s">
        <v>38</v>
      </c>
      <c r="H441" s="12" t="s">
        <v>49</v>
      </c>
      <c r="I441" s="13">
        <v>26000000</v>
      </c>
      <c r="J441" s="13">
        <v>26000000</v>
      </c>
      <c r="K441" s="14">
        <v>44987.677291666667</v>
      </c>
      <c r="L441" s="15" t="s">
        <v>54</v>
      </c>
      <c r="O441">
        <v>0.63297005953225982</v>
      </c>
      <c r="P441">
        <f t="shared" si="12"/>
        <v>590</v>
      </c>
      <c r="Q441">
        <v>590</v>
      </c>
      <c r="R441">
        <f t="shared" si="13"/>
        <v>1030646697</v>
      </c>
    </row>
    <row r="442" spans="1:18" ht="11.25" customHeight="1">
      <c r="A442">
        <v>441</v>
      </c>
      <c r="B442" s="11">
        <v>1677</v>
      </c>
      <c r="C442" s="12" t="s">
        <v>3204</v>
      </c>
      <c r="D442" s="12">
        <v>71293792</v>
      </c>
      <c r="E442" s="12" t="s">
        <v>3205</v>
      </c>
      <c r="F442" s="12" t="s">
        <v>2341</v>
      </c>
      <c r="G442" s="12" t="s">
        <v>38</v>
      </c>
      <c r="H442" s="12" t="s">
        <v>53</v>
      </c>
      <c r="I442" s="13">
        <v>4000000</v>
      </c>
      <c r="J442" s="13">
        <v>4000000</v>
      </c>
      <c r="K442" s="14">
        <v>44987.68310185185</v>
      </c>
      <c r="L442" s="15" t="s">
        <v>54</v>
      </c>
      <c r="O442">
        <v>0.59513276269147819</v>
      </c>
      <c r="P442">
        <f t="shared" si="12"/>
        <v>664</v>
      </c>
      <c r="Q442">
        <v>664</v>
      </c>
      <c r="R442">
        <f t="shared" si="13"/>
        <v>1016011637</v>
      </c>
    </row>
    <row r="443" spans="1:18" ht="11.25" customHeight="1">
      <c r="A443">
        <v>442</v>
      </c>
      <c r="B443" s="11">
        <v>1678</v>
      </c>
      <c r="C443" s="12" t="s">
        <v>3206</v>
      </c>
      <c r="D443" s="12">
        <v>79180245</v>
      </c>
      <c r="E443" s="12" t="s">
        <v>3207</v>
      </c>
      <c r="F443" s="12" t="s">
        <v>2341</v>
      </c>
      <c r="G443" s="12" t="s">
        <v>48</v>
      </c>
      <c r="H443" s="12" t="s">
        <v>49</v>
      </c>
      <c r="I443" s="13">
        <v>45000000</v>
      </c>
      <c r="J443" s="13">
        <v>45000000</v>
      </c>
      <c r="K443" s="14">
        <v>44987.687083333331</v>
      </c>
      <c r="L443" s="15" t="s">
        <v>54</v>
      </c>
      <c r="O443">
        <v>0.47651357402961803</v>
      </c>
      <c r="P443">
        <f t="shared" si="12"/>
        <v>839</v>
      </c>
      <c r="Q443">
        <v>839</v>
      </c>
      <c r="R443">
        <f t="shared" si="13"/>
        <v>63561427</v>
      </c>
    </row>
    <row r="444" spans="1:18" ht="11.25" customHeight="1">
      <c r="A444">
        <v>443</v>
      </c>
      <c r="B444" s="11">
        <v>1679</v>
      </c>
      <c r="C444" s="12" t="s">
        <v>3208</v>
      </c>
      <c r="D444" s="12">
        <v>88275462</v>
      </c>
      <c r="E444" s="12" t="s">
        <v>3209</v>
      </c>
      <c r="F444" s="12" t="s">
        <v>2341</v>
      </c>
      <c r="G444" s="12" t="s">
        <v>59</v>
      </c>
      <c r="H444" s="12" t="s">
        <v>53</v>
      </c>
      <c r="I444" s="13">
        <v>10000000</v>
      </c>
      <c r="J444" s="13">
        <v>10000000</v>
      </c>
      <c r="K444" s="14">
        <v>44987.699201388888</v>
      </c>
      <c r="L444" s="15" t="s">
        <v>54</v>
      </c>
      <c r="O444">
        <v>0.30949713040535132</v>
      </c>
      <c r="P444">
        <f t="shared" si="12"/>
        <v>1117</v>
      </c>
      <c r="Q444">
        <v>1117</v>
      </c>
      <c r="R444">
        <f t="shared" si="13"/>
        <v>1069736047</v>
      </c>
    </row>
    <row r="445" spans="1:18" ht="11.25" customHeight="1">
      <c r="A445">
        <v>444</v>
      </c>
      <c r="B445" s="11">
        <v>1680</v>
      </c>
      <c r="C445" s="12" t="s">
        <v>3210</v>
      </c>
      <c r="D445" s="12">
        <v>98389441</v>
      </c>
      <c r="E445" s="12" t="s">
        <v>3211</v>
      </c>
      <c r="F445" s="12" t="s">
        <v>2341</v>
      </c>
      <c r="G445" s="12" t="s">
        <v>59</v>
      </c>
      <c r="H445" s="12" t="s">
        <v>44</v>
      </c>
      <c r="I445" s="13">
        <v>40000000</v>
      </c>
      <c r="J445" s="13">
        <v>40000000</v>
      </c>
      <c r="K445" s="14">
        <v>44987.702326388891</v>
      </c>
      <c r="L445" s="15" t="s">
        <v>45</v>
      </c>
      <c r="O445">
        <v>5.3811767095222729E-2</v>
      </c>
      <c r="P445">
        <f t="shared" si="12"/>
        <v>1532</v>
      </c>
      <c r="Q445">
        <v>1532</v>
      </c>
      <c r="R445">
        <f t="shared" si="13"/>
        <v>16799725</v>
      </c>
    </row>
    <row r="446" spans="1:18" ht="11.25" customHeight="1">
      <c r="A446">
        <v>445</v>
      </c>
      <c r="B446" s="11">
        <v>1681</v>
      </c>
      <c r="C446" s="12" t="s">
        <v>3212</v>
      </c>
      <c r="D446" s="12">
        <v>1033723767</v>
      </c>
      <c r="E446" s="12" t="s">
        <v>3213</v>
      </c>
      <c r="F446" s="12" t="s">
        <v>2341</v>
      </c>
      <c r="G446" s="12" t="s">
        <v>130</v>
      </c>
      <c r="H446" s="12" t="s">
        <v>53</v>
      </c>
      <c r="I446" s="13">
        <v>10000000</v>
      </c>
      <c r="J446" s="13">
        <v>10000000</v>
      </c>
      <c r="K446" s="14">
        <v>44987.70689814815</v>
      </c>
      <c r="L446" s="15" t="s">
        <v>54</v>
      </c>
      <c r="O446">
        <v>0.9018148369502732</v>
      </c>
      <c r="P446">
        <f t="shared" si="12"/>
        <v>167</v>
      </c>
      <c r="Q446">
        <v>167</v>
      </c>
      <c r="R446">
        <f t="shared" si="13"/>
        <v>51573006</v>
      </c>
    </row>
    <row r="447" spans="1:18" ht="11.25" customHeight="1">
      <c r="A447">
        <v>446</v>
      </c>
      <c r="B447" s="11">
        <v>1682</v>
      </c>
      <c r="C447" s="12" t="s">
        <v>3214</v>
      </c>
      <c r="D447" s="12">
        <v>91017615</v>
      </c>
      <c r="E447" s="12" t="s">
        <v>3215</v>
      </c>
      <c r="F447" s="12" t="s">
        <v>2341</v>
      </c>
      <c r="G447" s="12" t="s">
        <v>59</v>
      </c>
      <c r="H447" s="12" t="s">
        <v>53</v>
      </c>
      <c r="I447" s="13">
        <v>5000000</v>
      </c>
      <c r="J447" s="13">
        <v>5000000</v>
      </c>
      <c r="K447" s="14">
        <v>44987.710462962961</v>
      </c>
      <c r="L447" s="15" t="s">
        <v>54</v>
      </c>
      <c r="O447">
        <v>0.5377298824273713</v>
      </c>
      <c r="P447">
        <f t="shared" si="12"/>
        <v>736</v>
      </c>
      <c r="Q447">
        <v>736</v>
      </c>
      <c r="R447">
        <f t="shared" si="13"/>
        <v>80727756</v>
      </c>
    </row>
    <row r="448" spans="1:18" ht="11.25" customHeight="1">
      <c r="A448">
        <v>447</v>
      </c>
      <c r="B448" s="11">
        <v>1683</v>
      </c>
      <c r="C448" s="12" t="s">
        <v>3216</v>
      </c>
      <c r="D448" s="12">
        <v>80008500</v>
      </c>
      <c r="E448" s="12" t="s">
        <v>3217</v>
      </c>
      <c r="F448" s="12" t="s">
        <v>2341</v>
      </c>
      <c r="G448" s="12" t="s">
        <v>38</v>
      </c>
      <c r="H448" s="12" t="s">
        <v>49</v>
      </c>
      <c r="I448" s="13">
        <v>36000000</v>
      </c>
      <c r="J448" s="13">
        <v>36000000</v>
      </c>
      <c r="K448" s="14">
        <v>44987.711527777778</v>
      </c>
      <c r="L448" s="15" t="s">
        <v>54</v>
      </c>
      <c r="O448">
        <v>0.38759954591136436</v>
      </c>
      <c r="P448">
        <f t="shared" si="12"/>
        <v>987</v>
      </c>
      <c r="Q448">
        <v>987</v>
      </c>
      <c r="R448">
        <f t="shared" si="13"/>
        <v>1103102803</v>
      </c>
    </row>
    <row r="449" spans="1:18" ht="11.25" customHeight="1">
      <c r="A449">
        <v>448</v>
      </c>
      <c r="B449" s="11">
        <v>1684</v>
      </c>
      <c r="C449" s="12" t="s">
        <v>3218</v>
      </c>
      <c r="D449" s="12">
        <v>17332770</v>
      </c>
      <c r="E449" s="12" t="s">
        <v>3219</v>
      </c>
      <c r="F449" s="12" t="s">
        <v>2341</v>
      </c>
      <c r="G449" s="12" t="s">
        <v>38</v>
      </c>
      <c r="H449" s="12" t="s">
        <v>44</v>
      </c>
      <c r="I449" s="13">
        <v>50000000</v>
      </c>
      <c r="J449" s="13">
        <v>50000000</v>
      </c>
      <c r="K449" s="14">
        <v>44987.712129629632</v>
      </c>
      <c r="L449" s="15" t="s">
        <v>45</v>
      </c>
      <c r="O449">
        <v>0.20123846140464874</v>
      </c>
      <c r="P449">
        <f t="shared" si="12"/>
        <v>1333</v>
      </c>
      <c r="Q449">
        <v>1333</v>
      </c>
      <c r="R449">
        <f t="shared" si="13"/>
        <v>10126291</v>
      </c>
    </row>
    <row r="450" spans="1:18" ht="11.25" customHeight="1">
      <c r="A450">
        <v>449</v>
      </c>
      <c r="B450" s="11">
        <v>1685</v>
      </c>
      <c r="C450" s="12" t="s">
        <v>3220</v>
      </c>
      <c r="D450" s="12">
        <v>94370758</v>
      </c>
      <c r="E450" s="12" t="s">
        <v>3221</v>
      </c>
      <c r="F450" s="12" t="s">
        <v>2341</v>
      </c>
      <c r="G450" s="12" t="s">
        <v>48</v>
      </c>
      <c r="H450" s="12" t="s">
        <v>44</v>
      </c>
      <c r="I450" s="13">
        <v>50000000</v>
      </c>
      <c r="J450" s="13">
        <v>50000000</v>
      </c>
      <c r="K450" s="14">
        <v>44987.719756944447</v>
      </c>
      <c r="L450" s="15" t="s">
        <v>45</v>
      </c>
      <c r="O450">
        <v>0.12398311428632602</v>
      </c>
      <c r="P450">
        <f t="shared" si="12"/>
        <v>1431</v>
      </c>
      <c r="Q450">
        <v>1431</v>
      </c>
      <c r="R450">
        <f t="shared" si="13"/>
        <v>1113642057</v>
      </c>
    </row>
    <row r="451" spans="1:18" ht="11.25" customHeight="1">
      <c r="A451">
        <v>450</v>
      </c>
      <c r="B451" s="11">
        <v>1686</v>
      </c>
      <c r="C451" s="12" t="s">
        <v>3222</v>
      </c>
      <c r="D451" s="12">
        <v>21526114</v>
      </c>
      <c r="E451" s="12" t="s">
        <v>1449</v>
      </c>
      <c r="F451" s="12" t="s">
        <v>2341</v>
      </c>
      <c r="G451" s="12" t="s">
        <v>59</v>
      </c>
      <c r="H451" s="12" t="s">
        <v>44</v>
      </c>
      <c r="I451" s="13">
        <v>50000000</v>
      </c>
      <c r="J451" s="13">
        <v>50000000</v>
      </c>
      <c r="K451" s="14">
        <v>44987.719965277778</v>
      </c>
      <c r="L451" s="15" t="s">
        <v>54</v>
      </c>
      <c r="O451">
        <v>0.74652285031840593</v>
      </c>
      <c r="P451">
        <f t="shared" ref="P451:P514" si="14">RANK(O451,$O$2:$O$1622,0)</f>
        <v>421</v>
      </c>
      <c r="Q451">
        <v>421</v>
      </c>
      <c r="R451">
        <f t="shared" ref="R451:R514" si="15">VLOOKUP(Q451,A:D,4,FALSE)</f>
        <v>1033341371</v>
      </c>
    </row>
    <row r="452" spans="1:18" ht="11.25" customHeight="1">
      <c r="A452">
        <v>451</v>
      </c>
      <c r="B452" s="11">
        <v>1687</v>
      </c>
      <c r="C452" s="12" t="s">
        <v>3223</v>
      </c>
      <c r="D452" s="12">
        <v>1109380079</v>
      </c>
      <c r="E452" s="12" t="s">
        <v>3224</v>
      </c>
      <c r="F452" s="12" t="s">
        <v>2341</v>
      </c>
      <c r="G452" s="12" t="s">
        <v>165</v>
      </c>
      <c r="H452" s="12" t="s">
        <v>53</v>
      </c>
      <c r="I452" s="13">
        <v>10000000</v>
      </c>
      <c r="J452" s="13">
        <v>10000000</v>
      </c>
      <c r="K452" s="14">
        <v>44987.722650462965</v>
      </c>
      <c r="L452" s="15" t="s">
        <v>54</v>
      </c>
      <c r="O452">
        <v>9.9985797988030534E-2</v>
      </c>
      <c r="P452">
        <f t="shared" si="14"/>
        <v>1469</v>
      </c>
      <c r="Q452">
        <v>1469</v>
      </c>
      <c r="R452">
        <f t="shared" si="15"/>
        <v>1136883225</v>
      </c>
    </row>
    <row r="453" spans="1:18" ht="11.25" customHeight="1">
      <c r="A453">
        <v>452</v>
      </c>
      <c r="B453" s="11">
        <v>1688</v>
      </c>
      <c r="C453" s="12" t="s">
        <v>3225</v>
      </c>
      <c r="D453" s="12">
        <v>39549710</v>
      </c>
      <c r="E453" s="12" t="s">
        <v>47</v>
      </c>
      <c r="F453" s="12" t="s">
        <v>2341</v>
      </c>
      <c r="G453" s="12" t="s">
        <v>52</v>
      </c>
      <c r="H453" s="12" t="s">
        <v>44</v>
      </c>
      <c r="I453" s="13">
        <v>112000000</v>
      </c>
      <c r="J453" s="13">
        <v>112000000</v>
      </c>
      <c r="K453" s="14">
        <v>44987.72724537037</v>
      </c>
      <c r="L453" s="15" t="s">
        <v>45</v>
      </c>
      <c r="O453">
        <v>0.41633464637315842</v>
      </c>
      <c r="P453">
        <f t="shared" si="14"/>
        <v>941</v>
      </c>
      <c r="Q453">
        <v>941</v>
      </c>
      <c r="R453">
        <f t="shared" si="15"/>
        <v>479552</v>
      </c>
    </row>
    <row r="454" spans="1:18" ht="11.25" customHeight="1">
      <c r="A454">
        <v>453</v>
      </c>
      <c r="B454" s="11">
        <v>1689</v>
      </c>
      <c r="C454" s="12" t="s">
        <v>3226</v>
      </c>
      <c r="D454" s="12">
        <v>1053781799</v>
      </c>
      <c r="E454" s="12" t="s">
        <v>3227</v>
      </c>
      <c r="F454" s="12" t="s">
        <v>2341</v>
      </c>
      <c r="G454" s="12" t="s">
        <v>48</v>
      </c>
      <c r="H454" s="12" t="s">
        <v>44</v>
      </c>
      <c r="I454" s="13">
        <v>80000000</v>
      </c>
      <c r="J454" s="13">
        <v>80000000</v>
      </c>
      <c r="K454" s="14">
        <v>44987.743344907409</v>
      </c>
      <c r="L454" s="15" t="s">
        <v>54</v>
      </c>
      <c r="O454">
        <v>0.64602420198541599</v>
      </c>
      <c r="P454">
        <f t="shared" si="14"/>
        <v>566</v>
      </c>
      <c r="Q454">
        <v>566</v>
      </c>
      <c r="R454">
        <f t="shared" si="15"/>
        <v>7335296</v>
      </c>
    </row>
    <row r="455" spans="1:18" ht="11.25" customHeight="1">
      <c r="A455">
        <v>454</v>
      </c>
      <c r="B455" s="11">
        <v>1690</v>
      </c>
      <c r="C455" s="12" t="s">
        <v>3228</v>
      </c>
      <c r="D455" s="12">
        <v>17313390</v>
      </c>
      <c r="E455" s="12" t="s">
        <v>3229</v>
      </c>
      <c r="F455" s="12" t="s">
        <v>2341</v>
      </c>
      <c r="G455" s="12" t="s">
        <v>52</v>
      </c>
      <c r="H455" s="12" t="s">
        <v>44</v>
      </c>
      <c r="I455" s="13">
        <v>30000000</v>
      </c>
      <c r="J455" s="13">
        <v>30000000</v>
      </c>
      <c r="K455" s="14">
        <v>44987.744895833333</v>
      </c>
      <c r="L455" s="15" t="s">
        <v>45</v>
      </c>
      <c r="O455">
        <v>0.40355117344681912</v>
      </c>
      <c r="P455">
        <f t="shared" si="14"/>
        <v>964</v>
      </c>
      <c r="Q455">
        <v>964</v>
      </c>
      <c r="R455">
        <f t="shared" si="15"/>
        <v>1098693739</v>
      </c>
    </row>
    <row r="456" spans="1:18" ht="11.25" customHeight="1">
      <c r="A456">
        <v>455</v>
      </c>
      <c r="B456" s="11">
        <v>1691</v>
      </c>
      <c r="C456" s="12" t="s">
        <v>3230</v>
      </c>
      <c r="D456" s="12">
        <v>16377245</v>
      </c>
      <c r="E456" s="12" t="s">
        <v>3231</v>
      </c>
      <c r="F456" s="12" t="s">
        <v>2341</v>
      </c>
      <c r="G456" s="12" t="s">
        <v>59</v>
      </c>
      <c r="H456" s="12" t="s">
        <v>44</v>
      </c>
      <c r="I456" s="13">
        <v>78000000</v>
      </c>
      <c r="J456" s="13">
        <v>78000000</v>
      </c>
      <c r="K456" s="14">
        <v>44987.754386574074</v>
      </c>
      <c r="L456" s="15" t="s">
        <v>54</v>
      </c>
      <c r="O456">
        <v>0.23988452368672442</v>
      </c>
      <c r="P456">
        <f t="shared" si="14"/>
        <v>1253</v>
      </c>
      <c r="Q456">
        <v>1253</v>
      </c>
      <c r="R456">
        <f t="shared" si="15"/>
        <v>4227678</v>
      </c>
    </row>
    <row r="457" spans="1:18" ht="11.25" customHeight="1">
      <c r="A457">
        <v>456</v>
      </c>
      <c r="B457" s="11">
        <v>1692</v>
      </c>
      <c r="C457" s="12" t="s">
        <v>3232</v>
      </c>
      <c r="D457" s="12">
        <v>1061371157</v>
      </c>
      <c r="E457" s="12" t="s">
        <v>3233</v>
      </c>
      <c r="F457" s="12" t="s">
        <v>2341</v>
      </c>
      <c r="G457" s="12" t="s">
        <v>38</v>
      </c>
      <c r="H457" s="12" t="s">
        <v>53</v>
      </c>
      <c r="I457" s="13">
        <v>10000000</v>
      </c>
      <c r="J457" s="13">
        <v>10000000</v>
      </c>
      <c r="K457" s="14">
        <v>44987.755428240744</v>
      </c>
      <c r="L457" s="15" t="s">
        <v>54</v>
      </c>
      <c r="O457">
        <v>0.34109180640051573</v>
      </c>
      <c r="P457">
        <f t="shared" si="14"/>
        <v>1067</v>
      </c>
      <c r="Q457">
        <v>1067</v>
      </c>
      <c r="R457">
        <f t="shared" si="15"/>
        <v>7601283</v>
      </c>
    </row>
    <row r="458" spans="1:18" ht="11.25" customHeight="1">
      <c r="A458">
        <v>457</v>
      </c>
      <c r="B458" s="11">
        <v>1693</v>
      </c>
      <c r="C458" s="12" t="s">
        <v>3234</v>
      </c>
      <c r="D458" s="12">
        <v>1049566947</v>
      </c>
      <c r="E458" s="12" t="s">
        <v>3235</v>
      </c>
      <c r="F458" s="12" t="s">
        <v>2341</v>
      </c>
      <c r="G458" s="12" t="s">
        <v>48</v>
      </c>
      <c r="H458" s="12" t="s">
        <v>53</v>
      </c>
      <c r="I458" s="13">
        <v>10000000</v>
      </c>
      <c r="J458" s="13">
        <v>10000000</v>
      </c>
      <c r="K458" s="14">
        <v>44987.758993055555</v>
      </c>
      <c r="L458" s="15" t="s">
        <v>54</v>
      </c>
      <c r="O458">
        <v>0.51206756739035153</v>
      </c>
      <c r="P458">
        <f t="shared" si="14"/>
        <v>779</v>
      </c>
      <c r="Q458">
        <v>779</v>
      </c>
      <c r="R458">
        <f t="shared" si="15"/>
        <v>1017168122</v>
      </c>
    </row>
    <row r="459" spans="1:18" ht="11.25" customHeight="1">
      <c r="A459">
        <v>458</v>
      </c>
      <c r="B459" s="11">
        <v>1694</v>
      </c>
      <c r="C459" s="12" t="s">
        <v>3236</v>
      </c>
      <c r="D459" s="12">
        <v>1121840671</v>
      </c>
      <c r="E459" s="12" t="s">
        <v>3237</v>
      </c>
      <c r="F459" s="12" t="s">
        <v>2341</v>
      </c>
      <c r="G459" s="12" t="s">
        <v>48</v>
      </c>
      <c r="H459" s="12" t="s">
        <v>53</v>
      </c>
      <c r="I459" s="13">
        <v>10000000</v>
      </c>
      <c r="J459" s="13">
        <v>10000000</v>
      </c>
      <c r="K459" s="14">
        <v>44987.761597222219</v>
      </c>
      <c r="L459" s="15" t="s">
        <v>54</v>
      </c>
      <c r="O459">
        <v>0.84597019579450583</v>
      </c>
      <c r="P459">
        <f t="shared" si="14"/>
        <v>261</v>
      </c>
      <c r="Q459">
        <v>261</v>
      </c>
      <c r="R459">
        <f t="shared" si="15"/>
        <v>16079748</v>
      </c>
    </row>
    <row r="460" spans="1:18" ht="11.25" customHeight="1">
      <c r="A460">
        <v>459</v>
      </c>
      <c r="B460" s="11">
        <v>1695</v>
      </c>
      <c r="C460" s="12" t="s">
        <v>3238</v>
      </c>
      <c r="D460" s="12">
        <v>80725725</v>
      </c>
      <c r="E460" s="12" t="s">
        <v>3239</v>
      </c>
      <c r="F460" s="12" t="s">
        <v>2341</v>
      </c>
      <c r="G460" s="12" t="s">
        <v>73</v>
      </c>
      <c r="H460" s="12" t="s">
        <v>44</v>
      </c>
      <c r="I460" s="13">
        <v>16000000</v>
      </c>
      <c r="J460" s="13">
        <v>16000000</v>
      </c>
      <c r="K460" s="14">
        <v>44987.761874999997</v>
      </c>
      <c r="L460" s="15" t="s">
        <v>54</v>
      </c>
      <c r="O460">
        <v>0.81462175395107772</v>
      </c>
      <c r="P460">
        <f t="shared" si="14"/>
        <v>316</v>
      </c>
      <c r="Q460">
        <v>316</v>
      </c>
      <c r="R460">
        <f t="shared" si="15"/>
        <v>1094247108</v>
      </c>
    </row>
    <row r="461" spans="1:18" ht="11.25" customHeight="1">
      <c r="A461">
        <v>460</v>
      </c>
      <c r="B461" s="11">
        <v>1696</v>
      </c>
      <c r="C461" s="12" t="s">
        <v>3240</v>
      </c>
      <c r="D461" s="12">
        <v>46456607</v>
      </c>
      <c r="E461" s="12" t="s">
        <v>3241</v>
      </c>
      <c r="F461" s="12" t="s">
        <v>2341</v>
      </c>
      <c r="G461" s="12" t="s">
        <v>38</v>
      </c>
      <c r="H461" s="12" t="s">
        <v>53</v>
      </c>
      <c r="I461" s="13">
        <v>4000000</v>
      </c>
      <c r="J461" s="13">
        <v>4000000</v>
      </c>
      <c r="K461" s="14">
        <v>44987.76363425926</v>
      </c>
      <c r="L461" s="15" t="s">
        <v>54</v>
      </c>
      <c r="O461">
        <v>0.35344705789059572</v>
      </c>
      <c r="P461">
        <f t="shared" si="14"/>
        <v>1049</v>
      </c>
      <c r="Q461">
        <v>1049</v>
      </c>
      <c r="R461">
        <f t="shared" si="15"/>
        <v>93437746</v>
      </c>
    </row>
    <row r="462" spans="1:18" ht="11.25" customHeight="1">
      <c r="A462">
        <v>461</v>
      </c>
      <c r="B462" s="11">
        <v>1697</v>
      </c>
      <c r="C462" s="12" t="s">
        <v>3242</v>
      </c>
      <c r="D462" s="12">
        <v>1110478465</v>
      </c>
      <c r="E462" s="12" t="s">
        <v>3243</v>
      </c>
      <c r="F462" s="12" t="s">
        <v>2341</v>
      </c>
      <c r="G462" s="12" t="s">
        <v>59</v>
      </c>
      <c r="H462" s="12" t="s">
        <v>44</v>
      </c>
      <c r="I462" s="13">
        <v>66000000</v>
      </c>
      <c r="J462" s="13">
        <v>66000000</v>
      </c>
      <c r="K462" s="14">
        <v>44987.766643518517</v>
      </c>
      <c r="L462" s="15" t="s">
        <v>54</v>
      </c>
      <c r="O462">
        <v>0.2990587772872263</v>
      </c>
      <c r="P462">
        <f t="shared" si="14"/>
        <v>1143</v>
      </c>
      <c r="Q462">
        <v>1143</v>
      </c>
      <c r="R462">
        <f t="shared" si="15"/>
        <v>3174325</v>
      </c>
    </row>
    <row r="463" spans="1:18" ht="11.25" customHeight="1">
      <c r="A463">
        <v>462</v>
      </c>
      <c r="B463" s="11">
        <v>1698</v>
      </c>
      <c r="C463" s="12" t="s">
        <v>3244</v>
      </c>
      <c r="D463" s="12">
        <v>1097991902</v>
      </c>
      <c r="E463" s="12" t="s">
        <v>3245</v>
      </c>
      <c r="F463" s="12" t="s">
        <v>2341</v>
      </c>
      <c r="G463" s="12" t="s">
        <v>59</v>
      </c>
      <c r="H463" s="12" t="s">
        <v>44</v>
      </c>
      <c r="I463" s="13">
        <v>30000000</v>
      </c>
      <c r="J463" s="13">
        <v>30000000</v>
      </c>
      <c r="K463" s="14">
        <v>44987.77789351852</v>
      </c>
      <c r="L463" s="15" t="s">
        <v>54</v>
      </c>
      <c r="O463">
        <v>1.8265369863252778E-2</v>
      </c>
      <c r="P463">
        <f t="shared" si="14"/>
        <v>1592</v>
      </c>
      <c r="Q463">
        <v>1592</v>
      </c>
      <c r="R463">
        <f t="shared" si="15"/>
        <v>88158797</v>
      </c>
    </row>
    <row r="464" spans="1:18" ht="11.25" customHeight="1">
      <c r="A464">
        <v>463</v>
      </c>
      <c r="B464" s="11">
        <v>1699</v>
      </c>
      <c r="C464" s="12" t="s">
        <v>3246</v>
      </c>
      <c r="D464" s="12">
        <v>1075221010</v>
      </c>
      <c r="E464" s="12" t="s">
        <v>3247</v>
      </c>
      <c r="F464" s="12" t="s">
        <v>2341</v>
      </c>
      <c r="G464" s="12" t="s">
        <v>38</v>
      </c>
      <c r="H464" s="12" t="s">
        <v>53</v>
      </c>
      <c r="I464" s="13">
        <v>5000000</v>
      </c>
      <c r="J464" s="13">
        <v>5000000</v>
      </c>
      <c r="K464" s="14">
        <v>44987.802719907406</v>
      </c>
      <c r="L464" s="15" t="s">
        <v>54</v>
      </c>
      <c r="O464">
        <v>0.54772451276114265</v>
      </c>
      <c r="P464">
        <f t="shared" si="14"/>
        <v>724</v>
      </c>
      <c r="Q464">
        <v>724</v>
      </c>
      <c r="R464">
        <f t="shared" si="15"/>
        <v>1102807618</v>
      </c>
    </row>
    <row r="465" spans="1:18" ht="11.25" customHeight="1">
      <c r="A465">
        <v>464</v>
      </c>
      <c r="B465" s="11">
        <v>1700</v>
      </c>
      <c r="C465" s="12" t="s">
        <v>3248</v>
      </c>
      <c r="D465" s="12">
        <v>80725304</v>
      </c>
      <c r="E465" s="12" t="s">
        <v>3249</v>
      </c>
      <c r="F465" s="12" t="s">
        <v>2341</v>
      </c>
      <c r="G465" s="12" t="s">
        <v>52</v>
      </c>
      <c r="H465" s="12" t="s">
        <v>49</v>
      </c>
      <c r="I465" s="13">
        <v>100000000</v>
      </c>
      <c r="J465" s="13">
        <v>100000000</v>
      </c>
      <c r="K465" s="14">
        <v>44987.815474537034</v>
      </c>
      <c r="L465" s="15" t="s">
        <v>54</v>
      </c>
      <c r="O465">
        <v>0.60972204402161523</v>
      </c>
      <c r="P465">
        <f t="shared" si="14"/>
        <v>635</v>
      </c>
      <c r="Q465">
        <v>635</v>
      </c>
      <c r="R465">
        <f t="shared" si="15"/>
        <v>80904526</v>
      </c>
    </row>
    <row r="466" spans="1:18" ht="11.25" customHeight="1">
      <c r="A466">
        <v>465</v>
      </c>
      <c r="B466" s="11">
        <v>1701</v>
      </c>
      <c r="C466" s="12" t="s">
        <v>3250</v>
      </c>
      <c r="D466" s="12">
        <v>12754312</v>
      </c>
      <c r="E466" s="12" t="s">
        <v>3251</v>
      </c>
      <c r="F466" s="12" t="s">
        <v>2341</v>
      </c>
      <c r="G466" s="12" t="s">
        <v>62</v>
      </c>
      <c r="H466" s="12" t="s">
        <v>49</v>
      </c>
      <c r="I466" s="13">
        <v>30000000</v>
      </c>
      <c r="J466" s="13">
        <v>30000000</v>
      </c>
      <c r="K466" s="14">
        <v>44987.831319444442</v>
      </c>
      <c r="L466" s="15" t="s">
        <v>54</v>
      </c>
      <c r="O466">
        <v>0.46872756431061602</v>
      </c>
      <c r="P466">
        <f t="shared" si="14"/>
        <v>853</v>
      </c>
      <c r="Q466">
        <v>853</v>
      </c>
      <c r="R466">
        <f t="shared" si="15"/>
        <v>51679793</v>
      </c>
    </row>
    <row r="467" spans="1:18" ht="11.25" customHeight="1">
      <c r="A467">
        <v>466</v>
      </c>
      <c r="B467" s="11">
        <v>1702</v>
      </c>
      <c r="C467" s="12" t="s">
        <v>3252</v>
      </c>
      <c r="D467" s="12">
        <v>88257633</v>
      </c>
      <c r="E467" s="12" t="s">
        <v>3253</v>
      </c>
      <c r="F467" s="12" t="s">
        <v>2341</v>
      </c>
      <c r="G467" s="12" t="s">
        <v>38</v>
      </c>
      <c r="H467" s="12" t="s">
        <v>106</v>
      </c>
      <c r="I467" s="13">
        <v>10000000</v>
      </c>
      <c r="J467" s="13">
        <v>10000000</v>
      </c>
      <c r="K467" s="14">
        <v>44987.838495370372</v>
      </c>
      <c r="L467" s="15" t="s">
        <v>54</v>
      </c>
      <c r="O467">
        <v>0.56574885320067858</v>
      </c>
      <c r="P467">
        <f t="shared" si="14"/>
        <v>701</v>
      </c>
      <c r="Q467">
        <v>701</v>
      </c>
      <c r="R467">
        <f t="shared" si="15"/>
        <v>1098718832</v>
      </c>
    </row>
    <row r="468" spans="1:18" ht="11.25" customHeight="1">
      <c r="A468">
        <v>467</v>
      </c>
      <c r="B468" s="11">
        <v>1703</v>
      </c>
      <c r="C468" s="12" t="s">
        <v>3254</v>
      </c>
      <c r="D468" s="12">
        <v>1033757446</v>
      </c>
      <c r="E468" s="12" t="s">
        <v>3255</v>
      </c>
      <c r="F468" s="12" t="s">
        <v>2341</v>
      </c>
      <c r="G468" s="12" t="s">
        <v>59</v>
      </c>
      <c r="H468" s="12" t="s">
        <v>44</v>
      </c>
      <c r="I468" s="13">
        <v>50000000</v>
      </c>
      <c r="J468" s="13">
        <v>50000000</v>
      </c>
      <c r="K468" s="14">
        <v>44987.852280092593</v>
      </c>
      <c r="L468" s="15" t="s">
        <v>54</v>
      </c>
      <c r="O468">
        <v>0.20033687940863831</v>
      </c>
      <c r="P468">
        <f t="shared" si="14"/>
        <v>1334</v>
      </c>
      <c r="Q468">
        <v>1334</v>
      </c>
      <c r="R468">
        <f t="shared" si="15"/>
        <v>1098670042</v>
      </c>
    </row>
    <row r="469" spans="1:18" ht="11.25" customHeight="1">
      <c r="A469">
        <v>468</v>
      </c>
      <c r="B469" s="11">
        <v>1704</v>
      </c>
      <c r="C469" s="12" t="s">
        <v>3256</v>
      </c>
      <c r="D469" s="12">
        <v>7184844</v>
      </c>
      <c r="E469" s="12" t="s">
        <v>3257</v>
      </c>
      <c r="F469" s="12" t="s">
        <v>2341</v>
      </c>
      <c r="G469" s="12" t="s">
        <v>52</v>
      </c>
      <c r="H469" s="12" t="s">
        <v>53</v>
      </c>
      <c r="I469" s="13">
        <v>10000000</v>
      </c>
      <c r="J469" s="13">
        <v>10000000</v>
      </c>
      <c r="K469" s="14">
        <v>44987.858865740738</v>
      </c>
      <c r="L469" s="15" t="s">
        <v>54</v>
      </c>
      <c r="O469">
        <v>0.32927575309071699</v>
      </c>
      <c r="P469">
        <f t="shared" si="14"/>
        <v>1083</v>
      </c>
      <c r="Q469">
        <v>1083</v>
      </c>
      <c r="R469">
        <f t="shared" si="15"/>
        <v>1090470839</v>
      </c>
    </row>
    <row r="470" spans="1:18" ht="11.25" customHeight="1">
      <c r="A470">
        <v>469</v>
      </c>
      <c r="B470" s="11">
        <v>1705</v>
      </c>
      <c r="C470" s="12" t="s">
        <v>3258</v>
      </c>
      <c r="D470" s="12">
        <v>51645363</v>
      </c>
      <c r="E470" s="12" t="s">
        <v>3259</v>
      </c>
      <c r="F470" s="12" t="s">
        <v>2341</v>
      </c>
      <c r="G470" s="12" t="s">
        <v>52</v>
      </c>
      <c r="H470" s="12" t="s">
        <v>53</v>
      </c>
      <c r="I470" s="13">
        <v>10000000</v>
      </c>
      <c r="J470" s="13">
        <v>10000000</v>
      </c>
      <c r="K470" s="14">
        <v>44987.863067129627</v>
      </c>
      <c r="L470" s="15" t="s">
        <v>84</v>
      </c>
      <c r="O470">
        <v>0.2417923153288396</v>
      </c>
      <c r="P470">
        <f t="shared" si="14"/>
        <v>1248</v>
      </c>
      <c r="Q470">
        <v>1248</v>
      </c>
      <c r="R470">
        <f t="shared" si="15"/>
        <v>1017154858</v>
      </c>
    </row>
    <row r="471" spans="1:18" ht="11.25" customHeight="1">
      <c r="A471">
        <v>470</v>
      </c>
      <c r="B471" s="11">
        <v>1706</v>
      </c>
      <c r="C471" s="12" t="s">
        <v>3260</v>
      </c>
      <c r="D471" s="12">
        <v>7166220</v>
      </c>
      <c r="E471" s="12" t="s">
        <v>3261</v>
      </c>
      <c r="F471" s="12" t="s">
        <v>2341</v>
      </c>
      <c r="G471" s="12" t="s">
        <v>59</v>
      </c>
      <c r="H471" s="12" t="s">
        <v>44</v>
      </c>
      <c r="I471" s="13">
        <v>75000000</v>
      </c>
      <c r="J471" s="13">
        <v>75000000</v>
      </c>
      <c r="K471" s="14">
        <v>44987.867418981485</v>
      </c>
      <c r="L471" s="15" t="s">
        <v>45</v>
      </c>
      <c r="O471">
        <v>0.54181745932947667</v>
      </c>
      <c r="P471">
        <f t="shared" si="14"/>
        <v>732</v>
      </c>
      <c r="Q471">
        <v>732</v>
      </c>
      <c r="R471">
        <f t="shared" si="15"/>
        <v>1024506791</v>
      </c>
    </row>
    <row r="472" spans="1:18" ht="11.25" customHeight="1">
      <c r="A472">
        <v>471</v>
      </c>
      <c r="B472" s="11">
        <v>1707</v>
      </c>
      <c r="C472" s="12" t="s">
        <v>3262</v>
      </c>
      <c r="D472" s="12">
        <v>75086299</v>
      </c>
      <c r="E472" s="12" t="s">
        <v>3263</v>
      </c>
      <c r="F472" s="12" t="s">
        <v>2341</v>
      </c>
      <c r="G472" s="12" t="s">
        <v>48</v>
      </c>
      <c r="H472" s="12" t="s">
        <v>44</v>
      </c>
      <c r="I472" s="13">
        <v>60000000</v>
      </c>
      <c r="J472" s="13">
        <v>60000000</v>
      </c>
      <c r="K472" s="14">
        <v>44987.880150462966</v>
      </c>
      <c r="L472" s="15" t="s">
        <v>45</v>
      </c>
      <c r="O472">
        <v>5.3362099227250326E-2</v>
      </c>
      <c r="P472">
        <f t="shared" si="14"/>
        <v>1535</v>
      </c>
      <c r="Q472">
        <v>1535</v>
      </c>
      <c r="R472">
        <f t="shared" si="15"/>
        <v>30287341</v>
      </c>
    </row>
    <row r="473" spans="1:18" ht="11.25" customHeight="1">
      <c r="A473">
        <v>472</v>
      </c>
      <c r="B473" s="11">
        <v>1708</v>
      </c>
      <c r="C473" s="12" t="s">
        <v>3264</v>
      </c>
      <c r="D473" s="12">
        <v>7181041</v>
      </c>
      <c r="E473" s="12" t="s">
        <v>3265</v>
      </c>
      <c r="F473" s="12" t="s">
        <v>2341</v>
      </c>
      <c r="G473" s="12" t="s">
        <v>38</v>
      </c>
      <c r="H473" s="12" t="s">
        <v>44</v>
      </c>
      <c r="I473" s="13">
        <v>40000000</v>
      </c>
      <c r="J473" s="13">
        <v>40000000</v>
      </c>
      <c r="K473" s="14">
        <v>44987.883136574077</v>
      </c>
      <c r="L473" s="15" t="s">
        <v>54</v>
      </c>
      <c r="O473">
        <v>2.9930245228097729E-2</v>
      </c>
      <c r="P473">
        <f t="shared" si="14"/>
        <v>1574</v>
      </c>
      <c r="Q473">
        <v>1574</v>
      </c>
      <c r="R473">
        <f t="shared" si="15"/>
        <v>65772195</v>
      </c>
    </row>
    <row r="474" spans="1:18" ht="11.25" customHeight="1">
      <c r="A474">
        <v>473</v>
      </c>
      <c r="B474" s="11">
        <v>1709</v>
      </c>
      <c r="C474" s="12" t="s">
        <v>3266</v>
      </c>
      <c r="D474" s="12">
        <v>1056710018</v>
      </c>
      <c r="E474" s="12" t="s">
        <v>3267</v>
      </c>
      <c r="F474" s="12" t="s">
        <v>2341</v>
      </c>
      <c r="G474" s="12" t="s">
        <v>59</v>
      </c>
      <c r="H474" s="12" t="s">
        <v>53</v>
      </c>
      <c r="I474" s="13">
        <v>10000000</v>
      </c>
      <c r="J474" s="13">
        <v>10000000</v>
      </c>
      <c r="K474" s="14">
        <v>44987.891840277778</v>
      </c>
      <c r="L474" s="15" t="s">
        <v>54</v>
      </c>
      <c r="O474">
        <v>0.59429225038304445</v>
      </c>
      <c r="P474">
        <f t="shared" si="14"/>
        <v>668</v>
      </c>
      <c r="Q474">
        <v>668</v>
      </c>
      <c r="R474">
        <f t="shared" si="15"/>
        <v>1110450356</v>
      </c>
    </row>
    <row r="475" spans="1:18" ht="11.25" customHeight="1">
      <c r="A475">
        <v>474</v>
      </c>
      <c r="B475" s="11">
        <v>1710</v>
      </c>
      <c r="C475" s="12" t="s">
        <v>3268</v>
      </c>
      <c r="D475" s="12">
        <v>94280233</v>
      </c>
      <c r="E475" s="12" t="s">
        <v>3269</v>
      </c>
      <c r="F475" s="12" t="s">
        <v>2341</v>
      </c>
      <c r="G475" s="12" t="s">
        <v>38</v>
      </c>
      <c r="H475" s="12" t="s">
        <v>53</v>
      </c>
      <c r="I475" s="13">
        <v>10000000</v>
      </c>
      <c r="J475" s="13">
        <v>10000000</v>
      </c>
      <c r="K475" s="14">
        <v>44987.894432870373</v>
      </c>
      <c r="L475" s="15" t="s">
        <v>45</v>
      </c>
      <c r="O475">
        <v>0.78230683369077358</v>
      </c>
      <c r="P475">
        <f t="shared" si="14"/>
        <v>367</v>
      </c>
      <c r="Q475">
        <v>367</v>
      </c>
      <c r="R475">
        <f t="shared" si="15"/>
        <v>75050268</v>
      </c>
    </row>
    <row r="476" spans="1:18" ht="11.25" customHeight="1">
      <c r="A476">
        <v>475</v>
      </c>
      <c r="B476" s="11">
        <v>1711</v>
      </c>
      <c r="C476" s="12" t="s">
        <v>3270</v>
      </c>
      <c r="D476" s="12">
        <v>80183431</v>
      </c>
      <c r="E476" s="12" t="s">
        <v>3271</v>
      </c>
      <c r="F476" s="12" t="s">
        <v>2341</v>
      </c>
      <c r="G476" s="12" t="s">
        <v>59</v>
      </c>
      <c r="H476" s="12" t="s">
        <v>49</v>
      </c>
      <c r="I476" s="13">
        <v>91000000</v>
      </c>
      <c r="J476" s="13">
        <v>91000000</v>
      </c>
      <c r="K476" s="14">
        <v>44987.898101851853</v>
      </c>
      <c r="L476" s="15" t="s">
        <v>54</v>
      </c>
      <c r="O476">
        <v>0.52360952882260348</v>
      </c>
      <c r="P476">
        <f t="shared" si="14"/>
        <v>761</v>
      </c>
      <c r="Q476">
        <v>761</v>
      </c>
      <c r="R476">
        <f t="shared" si="15"/>
        <v>13748640</v>
      </c>
    </row>
    <row r="477" spans="1:18" ht="11.25" customHeight="1">
      <c r="A477">
        <v>476</v>
      </c>
      <c r="B477" s="11">
        <v>1712</v>
      </c>
      <c r="C477" s="12" t="s">
        <v>3272</v>
      </c>
      <c r="D477" s="12">
        <v>1102386592</v>
      </c>
      <c r="E477" s="12" t="s">
        <v>3273</v>
      </c>
      <c r="F477" s="12" t="s">
        <v>2341</v>
      </c>
      <c r="G477" s="12" t="s">
        <v>59</v>
      </c>
      <c r="H477" s="12" t="s">
        <v>44</v>
      </c>
      <c r="I477" s="13">
        <v>33000000</v>
      </c>
      <c r="J477" s="13">
        <v>33000000</v>
      </c>
      <c r="K477" s="14">
        <v>44987.916539351849</v>
      </c>
      <c r="L477" s="15" t="s">
        <v>54</v>
      </c>
      <c r="O477">
        <v>0.41214854676281643</v>
      </c>
      <c r="P477">
        <f t="shared" si="14"/>
        <v>950</v>
      </c>
      <c r="Q477">
        <v>950</v>
      </c>
      <c r="R477">
        <f t="shared" si="15"/>
        <v>79123112</v>
      </c>
    </row>
    <row r="478" spans="1:18" ht="11.25" customHeight="1">
      <c r="A478">
        <v>477</v>
      </c>
      <c r="B478" s="11">
        <v>1713</v>
      </c>
      <c r="C478" s="12" t="s">
        <v>3274</v>
      </c>
      <c r="D478" s="12">
        <v>79973729</v>
      </c>
      <c r="E478" s="12" t="s">
        <v>3275</v>
      </c>
      <c r="F478" s="12" t="s">
        <v>2341</v>
      </c>
      <c r="G478" s="12" t="s">
        <v>59</v>
      </c>
      <c r="H478" s="12" t="s">
        <v>49</v>
      </c>
      <c r="I478" s="13">
        <v>50000000</v>
      </c>
      <c r="J478" s="13">
        <v>50000000</v>
      </c>
      <c r="K478" s="14">
        <v>44987.932743055557</v>
      </c>
      <c r="L478" s="15" t="s">
        <v>54</v>
      </c>
      <c r="O478">
        <v>2.6108331013303787E-2</v>
      </c>
      <c r="P478">
        <f t="shared" si="14"/>
        <v>1583</v>
      </c>
      <c r="Q478">
        <v>1583</v>
      </c>
      <c r="R478">
        <f t="shared" si="15"/>
        <v>24646688</v>
      </c>
    </row>
    <row r="479" spans="1:18" ht="11.25" customHeight="1">
      <c r="A479">
        <v>478</v>
      </c>
      <c r="B479" s="11">
        <v>1714</v>
      </c>
      <c r="C479" s="12" t="s">
        <v>3276</v>
      </c>
      <c r="D479" s="12">
        <v>179543</v>
      </c>
      <c r="E479" s="12" t="s">
        <v>3277</v>
      </c>
      <c r="F479" s="12" t="s">
        <v>2341</v>
      </c>
      <c r="G479" s="12" t="s">
        <v>59</v>
      </c>
      <c r="H479" s="12" t="s">
        <v>44</v>
      </c>
      <c r="I479" s="13">
        <v>50000000</v>
      </c>
      <c r="J479" s="13">
        <v>50000000</v>
      </c>
      <c r="K479" s="14">
        <v>44987.937488425923</v>
      </c>
      <c r="L479" s="15" t="s">
        <v>45</v>
      </c>
      <c r="O479">
        <v>0.63331080520853666</v>
      </c>
      <c r="P479">
        <f t="shared" si="14"/>
        <v>589</v>
      </c>
      <c r="Q479">
        <v>589</v>
      </c>
      <c r="R479">
        <f t="shared" si="15"/>
        <v>80189927</v>
      </c>
    </row>
    <row r="480" spans="1:18" ht="11.25" customHeight="1">
      <c r="A480">
        <v>479</v>
      </c>
      <c r="B480" s="11">
        <v>1715</v>
      </c>
      <c r="C480" s="12" t="s">
        <v>3278</v>
      </c>
      <c r="D480" s="12">
        <v>1152456535</v>
      </c>
      <c r="E480" s="12" t="s">
        <v>3279</v>
      </c>
      <c r="F480" s="12" t="s">
        <v>2341</v>
      </c>
      <c r="G480" s="12" t="s">
        <v>52</v>
      </c>
      <c r="H480" s="12" t="s">
        <v>53</v>
      </c>
      <c r="I480" s="13">
        <v>4000000</v>
      </c>
      <c r="J480" s="13">
        <v>4000000</v>
      </c>
      <c r="K480" s="14">
        <v>44987.979629629626</v>
      </c>
      <c r="L480" s="15" t="s">
        <v>54</v>
      </c>
      <c r="O480">
        <v>0.63835983384688666</v>
      </c>
      <c r="P480">
        <f t="shared" si="14"/>
        <v>579</v>
      </c>
      <c r="Q480">
        <v>579</v>
      </c>
      <c r="R480">
        <f t="shared" si="15"/>
        <v>14567350</v>
      </c>
    </row>
    <row r="481" spans="1:18" ht="11.25" customHeight="1">
      <c r="A481">
        <v>480</v>
      </c>
      <c r="B481" s="11">
        <v>1716</v>
      </c>
      <c r="C481" s="12" t="s">
        <v>3280</v>
      </c>
      <c r="D481" s="12">
        <v>33070311</v>
      </c>
      <c r="E481" s="12" t="s">
        <v>3281</v>
      </c>
      <c r="F481" s="12" t="s">
        <v>2341</v>
      </c>
      <c r="G481" s="12" t="s">
        <v>59</v>
      </c>
      <c r="H481" s="12" t="s">
        <v>49</v>
      </c>
      <c r="I481" s="13">
        <v>90000000</v>
      </c>
      <c r="J481" s="13">
        <v>90000000</v>
      </c>
      <c r="K481" s="14">
        <v>44988.237129629626</v>
      </c>
      <c r="L481" s="15" t="s">
        <v>54</v>
      </c>
      <c r="O481">
        <v>0.47322902389858801</v>
      </c>
      <c r="P481">
        <f t="shared" si="14"/>
        <v>847</v>
      </c>
      <c r="Q481">
        <v>847</v>
      </c>
      <c r="R481">
        <f t="shared" si="15"/>
        <v>3033563</v>
      </c>
    </row>
    <row r="482" spans="1:18" ht="11.25" customHeight="1">
      <c r="A482">
        <v>481</v>
      </c>
      <c r="B482" s="11">
        <v>1717</v>
      </c>
      <c r="C482" s="12" t="s">
        <v>3282</v>
      </c>
      <c r="D482" s="12">
        <v>13871978</v>
      </c>
      <c r="E482" s="12" t="s">
        <v>3283</v>
      </c>
      <c r="F482" s="12" t="s">
        <v>2341</v>
      </c>
      <c r="G482" s="12" t="s">
        <v>52</v>
      </c>
      <c r="H482" s="12" t="s">
        <v>49</v>
      </c>
      <c r="I482" s="13">
        <v>100000000</v>
      </c>
      <c r="J482" s="13">
        <v>100000000</v>
      </c>
      <c r="K482" s="14">
        <v>44988.324664351851</v>
      </c>
      <c r="L482" s="15" t="s">
        <v>54</v>
      </c>
      <c r="O482">
        <v>0.4834016451631612</v>
      </c>
      <c r="P482">
        <f t="shared" si="14"/>
        <v>831</v>
      </c>
      <c r="Q482">
        <v>831</v>
      </c>
      <c r="R482">
        <f t="shared" si="15"/>
        <v>1058970188</v>
      </c>
    </row>
    <row r="483" spans="1:18" ht="11.25" customHeight="1">
      <c r="A483">
        <v>482</v>
      </c>
      <c r="B483" s="11">
        <v>1718</v>
      </c>
      <c r="C483" s="12" t="s">
        <v>3284</v>
      </c>
      <c r="D483" s="12">
        <v>9817450</v>
      </c>
      <c r="E483" s="12" t="s">
        <v>3285</v>
      </c>
      <c r="F483" s="12" t="s">
        <v>2341</v>
      </c>
      <c r="G483" s="12" t="s">
        <v>59</v>
      </c>
      <c r="H483" s="12" t="s">
        <v>49</v>
      </c>
      <c r="I483" s="13">
        <v>150000000</v>
      </c>
      <c r="J483" s="13">
        <v>150000000</v>
      </c>
      <c r="K483" s="14">
        <v>44988.337905092594</v>
      </c>
      <c r="L483" s="15" t="s">
        <v>54</v>
      </c>
      <c r="O483">
        <v>0.38723901315428721</v>
      </c>
      <c r="P483">
        <f t="shared" si="14"/>
        <v>988</v>
      </c>
      <c r="Q483">
        <v>988</v>
      </c>
      <c r="R483">
        <f t="shared" si="15"/>
        <v>79612930</v>
      </c>
    </row>
    <row r="484" spans="1:18" ht="11.25" customHeight="1">
      <c r="A484">
        <v>483</v>
      </c>
      <c r="B484" s="11">
        <v>1719</v>
      </c>
      <c r="C484" s="12" t="s">
        <v>3286</v>
      </c>
      <c r="D484" s="12">
        <v>79508991</v>
      </c>
      <c r="E484" s="12" t="s">
        <v>3287</v>
      </c>
      <c r="F484" s="12" t="s">
        <v>2341</v>
      </c>
      <c r="G484" s="12" t="s">
        <v>38</v>
      </c>
      <c r="H484" s="12" t="s">
        <v>44</v>
      </c>
      <c r="I484" s="13">
        <v>150000000</v>
      </c>
      <c r="J484" s="13">
        <v>150000000</v>
      </c>
      <c r="K484" s="14">
        <v>44988.343391203707</v>
      </c>
      <c r="L484" s="15" t="s">
        <v>45</v>
      </c>
      <c r="O484">
        <v>7.3936674644325184E-2</v>
      </c>
      <c r="P484">
        <f t="shared" si="14"/>
        <v>1497</v>
      </c>
      <c r="Q484">
        <v>1497</v>
      </c>
      <c r="R484">
        <f t="shared" si="15"/>
        <v>80926994</v>
      </c>
    </row>
    <row r="485" spans="1:18" ht="11.25" customHeight="1">
      <c r="A485">
        <v>484</v>
      </c>
      <c r="B485" s="11">
        <v>1720</v>
      </c>
      <c r="C485" s="12" t="s">
        <v>3288</v>
      </c>
      <c r="D485" s="12">
        <v>1014182745</v>
      </c>
      <c r="E485" s="12" t="s">
        <v>3289</v>
      </c>
      <c r="F485" s="12" t="s">
        <v>2341</v>
      </c>
      <c r="G485" s="12" t="s">
        <v>59</v>
      </c>
      <c r="H485" s="12" t="s">
        <v>53</v>
      </c>
      <c r="I485" s="13">
        <v>10000000</v>
      </c>
      <c r="J485" s="13">
        <v>10000000</v>
      </c>
      <c r="K485" s="14">
        <v>44988.363321759258</v>
      </c>
      <c r="L485" s="15" t="s">
        <v>54</v>
      </c>
      <c r="O485">
        <v>0.45213649500874165</v>
      </c>
      <c r="P485">
        <f t="shared" si="14"/>
        <v>884</v>
      </c>
      <c r="Q485">
        <v>884</v>
      </c>
      <c r="R485">
        <f t="shared" si="15"/>
        <v>12973256</v>
      </c>
    </row>
    <row r="486" spans="1:18" ht="11.25" customHeight="1">
      <c r="A486">
        <v>485</v>
      </c>
      <c r="B486" s="11">
        <v>1721</v>
      </c>
      <c r="C486" s="12" t="s">
        <v>3290</v>
      </c>
      <c r="D486" s="12">
        <v>1115190919</v>
      </c>
      <c r="E486" s="12" t="s">
        <v>3291</v>
      </c>
      <c r="F486" s="12" t="s">
        <v>2341</v>
      </c>
      <c r="G486" s="12" t="s">
        <v>52</v>
      </c>
      <c r="H486" s="12" t="s">
        <v>44</v>
      </c>
      <c r="I486" s="13">
        <v>52000000</v>
      </c>
      <c r="J486" s="13">
        <v>52000000</v>
      </c>
      <c r="K486" s="14">
        <v>44988.37605324074</v>
      </c>
      <c r="L486" s="15" t="s">
        <v>54</v>
      </c>
      <c r="O486">
        <v>0.67629397507353983</v>
      </c>
      <c r="P486">
        <f t="shared" si="14"/>
        <v>518</v>
      </c>
      <c r="Q486">
        <v>518</v>
      </c>
      <c r="R486">
        <f t="shared" si="15"/>
        <v>80183222</v>
      </c>
    </row>
    <row r="487" spans="1:18" ht="11.25" customHeight="1">
      <c r="A487">
        <v>486</v>
      </c>
      <c r="B487" s="11">
        <v>1722</v>
      </c>
      <c r="C487" s="12" t="s">
        <v>3292</v>
      </c>
      <c r="D487" s="12">
        <v>4052770</v>
      </c>
      <c r="E487" s="12" t="s">
        <v>3293</v>
      </c>
      <c r="F487" s="12" t="s">
        <v>2341</v>
      </c>
      <c r="G487" s="12" t="s">
        <v>59</v>
      </c>
      <c r="H487" s="12" t="s">
        <v>44</v>
      </c>
      <c r="I487" s="13">
        <v>30000000</v>
      </c>
      <c r="J487" s="13">
        <v>30000000</v>
      </c>
      <c r="K487" s="14">
        <v>44988.384421296294</v>
      </c>
      <c r="L487" s="15" t="s">
        <v>45</v>
      </c>
      <c r="O487">
        <v>0.7613000860660456</v>
      </c>
      <c r="P487">
        <f t="shared" si="14"/>
        <v>403</v>
      </c>
      <c r="Q487">
        <v>403</v>
      </c>
      <c r="R487">
        <f t="shared" si="15"/>
        <v>52194870</v>
      </c>
    </row>
    <row r="488" spans="1:18" ht="11.25" customHeight="1">
      <c r="A488">
        <v>487</v>
      </c>
      <c r="B488" s="11">
        <v>1723</v>
      </c>
      <c r="C488" s="12" t="s">
        <v>3294</v>
      </c>
      <c r="D488" s="12">
        <v>1053774847</v>
      </c>
      <c r="E488" s="12" t="s">
        <v>3295</v>
      </c>
      <c r="F488" s="12" t="s">
        <v>2341</v>
      </c>
      <c r="G488" s="12" t="s">
        <v>59</v>
      </c>
      <c r="H488" s="12" t="s">
        <v>44</v>
      </c>
      <c r="I488" s="13">
        <v>51000000</v>
      </c>
      <c r="J488" s="13">
        <v>51000000</v>
      </c>
      <c r="K488" s="14">
        <v>44988.388854166667</v>
      </c>
      <c r="L488" s="15" t="s">
        <v>54</v>
      </c>
      <c r="O488">
        <v>0.77148820642122684</v>
      </c>
      <c r="P488">
        <f t="shared" si="14"/>
        <v>386</v>
      </c>
      <c r="Q488">
        <v>386</v>
      </c>
      <c r="R488">
        <f t="shared" si="15"/>
        <v>80251326</v>
      </c>
    </row>
    <row r="489" spans="1:18" ht="11.25" customHeight="1">
      <c r="A489">
        <v>488</v>
      </c>
      <c r="B489" s="11">
        <v>1724</v>
      </c>
      <c r="C489" s="12" t="s">
        <v>3296</v>
      </c>
      <c r="D489" s="12">
        <v>1075233224</v>
      </c>
      <c r="E489" s="12" t="s">
        <v>3297</v>
      </c>
      <c r="F489" s="12" t="s">
        <v>2341</v>
      </c>
      <c r="G489" s="12" t="s">
        <v>59</v>
      </c>
      <c r="H489" s="12" t="s">
        <v>53</v>
      </c>
      <c r="I489" s="13">
        <v>9000000</v>
      </c>
      <c r="J489" s="13">
        <v>9000000</v>
      </c>
      <c r="K489" s="14">
        <v>44988.399641203701</v>
      </c>
      <c r="L489" s="15" t="s">
        <v>54</v>
      </c>
      <c r="O489">
        <v>0.66638762967271026</v>
      </c>
      <c r="P489">
        <f t="shared" si="14"/>
        <v>532</v>
      </c>
      <c r="Q489">
        <v>532</v>
      </c>
      <c r="R489">
        <f t="shared" si="15"/>
        <v>1059701757</v>
      </c>
    </row>
    <row r="490" spans="1:18" ht="11.25" customHeight="1">
      <c r="A490">
        <v>489</v>
      </c>
      <c r="B490" s="11">
        <v>1725</v>
      </c>
      <c r="C490" s="12" t="s">
        <v>3298</v>
      </c>
      <c r="D490" s="12">
        <v>1124066976</v>
      </c>
      <c r="E490" s="12" t="s">
        <v>3299</v>
      </c>
      <c r="F490" s="12" t="s">
        <v>2341</v>
      </c>
      <c r="G490" s="12" t="s">
        <v>38</v>
      </c>
      <c r="H490" s="12" t="s">
        <v>53</v>
      </c>
      <c r="I490" s="13">
        <v>6000000</v>
      </c>
      <c r="J490" s="13">
        <v>6000000</v>
      </c>
      <c r="K490" s="14">
        <v>44988.399976851855</v>
      </c>
      <c r="L490" s="15" t="s">
        <v>54</v>
      </c>
      <c r="O490">
        <v>0.80097718430300424</v>
      </c>
      <c r="P490">
        <f t="shared" si="14"/>
        <v>341</v>
      </c>
      <c r="Q490">
        <v>341</v>
      </c>
      <c r="R490">
        <f t="shared" si="15"/>
        <v>41060690</v>
      </c>
    </row>
    <row r="491" spans="1:18" ht="11.25" customHeight="1">
      <c r="A491">
        <v>490</v>
      </c>
      <c r="B491" s="11">
        <v>1726</v>
      </c>
      <c r="C491" s="12" t="s">
        <v>3300</v>
      </c>
      <c r="D491" s="12">
        <v>1053774065</v>
      </c>
      <c r="E491" s="12" t="s">
        <v>3301</v>
      </c>
      <c r="F491" s="12" t="s">
        <v>2341</v>
      </c>
      <c r="G491" s="12" t="s">
        <v>59</v>
      </c>
      <c r="H491" s="12" t="s">
        <v>44</v>
      </c>
      <c r="I491" s="13">
        <v>11000000</v>
      </c>
      <c r="J491" s="13">
        <v>11000000</v>
      </c>
      <c r="K491" s="14">
        <v>44988.406273148146</v>
      </c>
      <c r="L491" s="15" t="s">
        <v>54</v>
      </c>
      <c r="O491">
        <v>0.33900085793903889</v>
      </c>
      <c r="P491">
        <f t="shared" si="14"/>
        <v>1072</v>
      </c>
      <c r="Q491">
        <v>1072</v>
      </c>
      <c r="R491">
        <f t="shared" si="15"/>
        <v>72348023</v>
      </c>
    </row>
    <row r="492" spans="1:18" ht="11.25" customHeight="1">
      <c r="A492">
        <v>491</v>
      </c>
      <c r="B492" s="11">
        <v>1727</v>
      </c>
      <c r="C492" s="12" t="s">
        <v>3302</v>
      </c>
      <c r="D492" s="12">
        <v>15962661</v>
      </c>
      <c r="E492" s="12" t="s">
        <v>3303</v>
      </c>
      <c r="F492" s="12" t="s">
        <v>2341</v>
      </c>
      <c r="G492" s="12" t="s">
        <v>38</v>
      </c>
      <c r="H492" s="12" t="s">
        <v>44</v>
      </c>
      <c r="I492" s="13">
        <v>20000000</v>
      </c>
      <c r="J492" s="13">
        <v>20000000</v>
      </c>
      <c r="K492" s="14">
        <v>44988.410300925927</v>
      </c>
      <c r="L492" s="15" t="s">
        <v>54</v>
      </c>
      <c r="O492">
        <v>0.4407026741631348</v>
      </c>
      <c r="P492">
        <f t="shared" si="14"/>
        <v>903</v>
      </c>
      <c r="Q492">
        <v>903</v>
      </c>
      <c r="R492">
        <f t="shared" si="15"/>
        <v>1101049017</v>
      </c>
    </row>
    <row r="493" spans="1:18" ht="11.25" customHeight="1">
      <c r="A493">
        <v>492</v>
      </c>
      <c r="B493" s="11">
        <v>1728</v>
      </c>
      <c r="C493" s="12" t="s">
        <v>3304</v>
      </c>
      <c r="D493" s="12">
        <v>1018345578</v>
      </c>
      <c r="E493" s="12" t="s">
        <v>3305</v>
      </c>
      <c r="F493" s="12" t="s">
        <v>2341</v>
      </c>
      <c r="G493" s="12" t="s">
        <v>52</v>
      </c>
      <c r="H493" s="12" t="s">
        <v>53</v>
      </c>
      <c r="I493" s="13">
        <v>2000000</v>
      </c>
      <c r="J493" s="13">
        <v>2000000</v>
      </c>
      <c r="K493" s="14">
        <v>44988.417210648149</v>
      </c>
      <c r="L493" s="15" t="s">
        <v>54</v>
      </c>
      <c r="O493">
        <v>0.54606083621604229</v>
      </c>
      <c r="P493">
        <f t="shared" si="14"/>
        <v>726</v>
      </c>
      <c r="Q493">
        <v>726</v>
      </c>
      <c r="R493">
        <f t="shared" si="15"/>
        <v>1053807441</v>
      </c>
    </row>
    <row r="494" spans="1:18" ht="11.25" customHeight="1">
      <c r="A494">
        <v>493</v>
      </c>
      <c r="B494" s="11">
        <v>1729</v>
      </c>
      <c r="C494" s="12" t="s">
        <v>3306</v>
      </c>
      <c r="D494" s="12">
        <v>23780177</v>
      </c>
      <c r="E494" s="12" t="s">
        <v>3307</v>
      </c>
      <c r="F494" s="12" t="s">
        <v>2341</v>
      </c>
      <c r="G494" s="12" t="s">
        <v>38</v>
      </c>
      <c r="H494" s="12" t="s">
        <v>44</v>
      </c>
      <c r="I494" s="13">
        <v>50000000</v>
      </c>
      <c r="J494" s="13">
        <v>50000000</v>
      </c>
      <c r="K494" s="14">
        <v>44988.417627314811</v>
      </c>
      <c r="L494" s="15" t="s">
        <v>45</v>
      </c>
      <c r="O494">
        <v>0.50891554452255494</v>
      </c>
      <c r="P494">
        <f t="shared" si="14"/>
        <v>782</v>
      </c>
      <c r="Q494">
        <v>782</v>
      </c>
      <c r="R494">
        <f t="shared" si="15"/>
        <v>1057463427</v>
      </c>
    </row>
    <row r="495" spans="1:18" ht="11.25" customHeight="1">
      <c r="A495">
        <v>494</v>
      </c>
      <c r="B495" s="11">
        <v>1730</v>
      </c>
      <c r="C495" s="12" t="s">
        <v>3308</v>
      </c>
      <c r="D495" s="12">
        <v>19444135</v>
      </c>
      <c r="E495" s="12" t="s">
        <v>3309</v>
      </c>
      <c r="F495" s="12" t="s">
        <v>2341</v>
      </c>
      <c r="G495" s="12" t="s">
        <v>38</v>
      </c>
      <c r="H495" s="12" t="s">
        <v>44</v>
      </c>
      <c r="I495" s="13">
        <v>150000000</v>
      </c>
      <c r="J495" s="13">
        <v>150000000</v>
      </c>
      <c r="K495" s="14">
        <v>44988.422303240739</v>
      </c>
      <c r="L495" s="15" t="s">
        <v>45</v>
      </c>
      <c r="O495">
        <v>0.83263714321802951</v>
      </c>
      <c r="P495">
        <f t="shared" si="14"/>
        <v>281</v>
      </c>
      <c r="Q495">
        <v>281</v>
      </c>
      <c r="R495">
        <f t="shared" si="15"/>
        <v>80124121</v>
      </c>
    </row>
    <row r="496" spans="1:18" ht="11.25" customHeight="1">
      <c r="A496">
        <v>495</v>
      </c>
      <c r="B496" s="11">
        <v>1731</v>
      </c>
      <c r="C496" s="12" t="s">
        <v>3310</v>
      </c>
      <c r="D496" s="12">
        <v>1012322548</v>
      </c>
      <c r="E496" s="12" t="s">
        <v>3311</v>
      </c>
      <c r="F496" s="12" t="s">
        <v>2341</v>
      </c>
      <c r="G496" s="12" t="s">
        <v>48</v>
      </c>
      <c r="H496" s="12" t="s">
        <v>53</v>
      </c>
      <c r="I496" s="13">
        <v>9000000</v>
      </c>
      <c r="J496" s="13">
        <v>9000000</v>
      </c>
      <c r="K496" s="14">
        <v>44988.430243055554</v>
      </c>
      <c r="L496" s="15" t="s">
        <v>54</v>
      </c>
      <c r="O496">
        <v>0.10035030864076278</v>
      </c>
      <c r="P496">
        <f t="shared" si="14"/>
        <v>1468</v>
      </c>
      <c r="Q496">
        <v>1468</v>
      </c>
      <c r="R496">
        <f t="shared" si="15"/>
        <v>83256227</v>
      </c>
    </row>
    <row r="497" spans="1:18" ht="11.25" customHeight="1">
      <c r="A497">
        <v>496</v>
      </c>
      <c r="B497" s="11">
        <v>1732</v>
      </c>
      <c r="C497" s="12" t="s">
        <v>3312</v>
      </c>
      <c r="D497" s="12">
        <v>60253599</v>
      </c>
      <c r="E497" s="12" t="s">
        <v>3313</v>
      </c>
      <c r="F497" s="12" t="s">
        <v>2341</v>
      </c>
      <c r="G497" s="12" t="s">
        <v>52</v>
      </c>
      <c r="H497" s="12" t="s">
        <v>44</v>
      </c>
      <c r="I497" s="13">
        <v>67000000</v>
      </c>
      <c r="J497" s="13">
        <v>67000000</v>
      </c>
      <c r="K497" s="14">
        <v>44988.443576388891</v>
      </c>
      <c r="L497" s="15" t="s">
        <v>45</v>
      </c>
      <c r="O497">
        <v>0.39137884907066722</v>
      </c>
      <c r="P497">
        <f t="shared" si="14"/>
        <v>984</v>
      </c>
      <c r="Q497">
        <v>984</v>
      </c>
      <c r="R497">
        <f t="shared" si="15"/>
        <v>52154829</v>
      </c>
    </row>
    <row r="498" spans="1:18" ht="11.25" customHeight="1">
      <c r="A498">
        <v>497</v>
      </c>
      <c r="B498" s="11">
        <v>1733</v>
      </c>
      <c r="C498" s="12" t="s">
        <v>3314</v>
      </c>
      <c r="D498" s="12">
        <v>19272367</v>
      </c>
      <c r="E498" s="12" t="s">
        <v>3315</v>
      </c>
      <c r="F498" s="12" t="s">
        <v>2341</v>
      </c>
      <c r="G498" s="12" t="s">
        <v>38</v>
      </c>
      <c r="H498" s="12" t="s">
        <v>44</v>
      </c>
      <c r="I498" s="13">
        <v>150000000</v>
      </c>
      <c r="J498" s="13">
        <v>150000000</v>
      </c>
      <c r="K498" s="14">
        <v>44988.446284722224</v>
      </c>
      <c r="L498" s="15" t="s">
        <v>45</v>
      </c>
      <c r="O498">
        <v>0.55129559493675606</v>
      </c>
      <c r="P498">
        <f t="shared" si="14"/>
        <v>716</v>
      </c>
      <c r="Q498">
        <v>716</v>
      </c>
      <c r="R498">
        <f t="shared" si="15"/>
        <v>1091804736</v>
      </c>
    </row>
    <row r="499" spans="1:18" ht="11.25" customHeight="1">
      <c r="A499">
        <v>498</v>
      </c>
      <c r="B499" s="11">
        <v>1734</v>
      </c>
      <c r="C499" s="12" t="s">
        <v>3316</v>
      </c>
      <c r="D499" s="12">
        <v>413457</v>
      </c>
      <c r="E499" s="12" t="s">
        <v>3317</v>
      </c>
      <c r="F499" s="12" t="s">
        <v>2341</v>
      </c>
      <c r="G499" s="12" t="s">
        <v>52</v>
      </c>
      <c r="H499" s="12" t="s">
        <v>49</v>
      </c>
      <c r="I499" s="13">
        <v>110000000</v>
      </c>
      <c r="J499" s="13">
        <v>110000000</v>
      </c>
      <c r="K499" s="14">
        <v>44988.447662037041</v>
      </c>
      <c r="L499" s="15" t="s">
        <v>54</v>
      </c>
      <c r="O499">
        <v>0.293542723640981</v>
      </c>
      <c r="P499">
        <f t="shared" si="14"/>
        <v>1154</v>
      </c>
      <c r="Q499">
        <v>1154</v>
      </c>
      <c r="R499">
        <f t="shared" si="15"/>
        <v>80764291</v>
      </c>
    </row>
    <row r="500" spans="1:18" ht="11.25" customHeight="1">
      <c r="A500">
        <v>499</v>
      </c>
      <c r="B500" s="11">
        <v>1735</v>
      </c>
      <c r="C500" s="12" t="s">
        <v>3318</v>
      </c>
      <c r="D500" s="12">
        <v>11450307</v>
      </c>
      <c r="E500" s="12" t="s">
        <v>3319</v>
      </c>
      <c r="F500" s="12" t="s">
        <v>2341</v>
      </c>
      <c r="G500" s="12" t="s">
        <v>59</v>
      </c>
      <c r="H500" s="12" t="s">
        <v>44</v>
      </c>
      <c r="I500" s="13">
        <v>50000000</v>
      </c>
      <c r="J500" s="13">
        <v>50000000</v>
      </c>
      <c r="K500" s="14">
        <v>44988.448078703703</v>
      </c>
      <c r="L500" s="15" t="s">
        <v>45</v>
      </c>
      <c r="O500">
        <v>0.25275828399502143</v>
      </c>
      <c r="P500">
        <f t="shared" si="14"/>
        <v>1225</v>
      </c>
      <c r="Q500">
        <v>1225</v>
      </c>
      <c r="R500">
        <f t="shared" si="15"/>
        <v>13817895</v>
      </c>
    </row>
    <row r="501" spans="1:18" ht="11.25" customHeight="1">
      <c r="A501">
        <v>500</v>
      </c>
      <c r="B501" s="11">
        <v>1736</v>
      </c>
      <c r="C501" s="12" t="s">
        <v>3320</v>
      </c>
      <c r="D501" s="12">
        <v>41737932</v>
      </c>
      <c r="E501" s="12" t="s">
        <v>3321</v>
      </c>
      <c r="F501" s="12" t="s">
        <v>2341</v>
      </c>
      <c r="G501" s="12" t="s">
        <v>52</v>
      </c>
      <c r="H501" s="12" t="s">
        <v>44</v>
      </c>
      <c r="I501" s="13">
        <v>80000000</v>
      </c>
      <c r="J501" s="13">
        <v>80000000</v>
      </c>
      <c r="K501" s="14">
        <v>44988.452962962961</v>
      </c>
      <c r="L501" s="15" t="s">
        <v>84</v>
      </c>
      <c r="O501">
        <v>0.71480023848738516</v>
      </c>
      <c r="P501">
        <f t="shared" si="14"/>
        <v>468</v>
      </c>
      <c r="Q501">
        <v>468</v>
      </c>
      <c r="R501">
        <f t="shared" si="15"/>
        <v>7184844</v>
      </c>
    </row>
    <row r="502" spans="1:18" ht="11.25" customHeight="1">
      <c r="A502">
        <v>501</v>
      </c>
      <c r="B502" s="11">
        <v>1737</v>
      </c>
      <c r="C502" s="12" t="s">
        <v>3322</v>
      </c>
      <c r="D502" s="12">
        <v>19367113</v>
      </c>
      <c r="E502" s="12" t="s">
        <v>3323</v>
      </c>
      <c r="F502" s="12" t="s">
        <v>2341</v>
      </c>
      <c r="G502" s="12" t="s">
        <v>59</v>
      </c>
      <c r="H502" s="12" t="s">
        <v>44</v>
      </c>
      <c r="I502" s="13">
        <v>16000000</v>
      </c>
      <c r="J502" s="13">
        <v>16000000</v>
      </c>
      <c r="K502" s="14">
        <v>44988.457916666666</v>
      </c>
      <c r="L502" s="15" t="s">
        <v>84</v>
      </c>
      <c r="O502">
        <v>0.65055637256925658</v>
      </c>
      <c r="P502">
        <f t="shared" si="14"/>
        <v>560</v>
      </c>
      <c r="Q502">
        <v>560</v>
      </c>
      <c r="R502">
        <f t="shared" si="15"/>
        <v>79442823</v>
      </c>
    </row>
    <row r="503" spans="1:18" ht="11.25" customHeight="1">
      <c r="A503">
        <v>502</v>
      </c>
      <c r="B503" s="11">
        <v>1738</v>
      </c>
      <c r="C503" s="12" t="s">
        <v>3324</v>
      </c>
      <c r="D503" s="12">
        <v>93469043</v>
      </c>
      <c r="E503" s="12" t="s">
        <v>3325</v>
      </c>
      <c r="F503" s="12" t="s">
        <v>2341</v>
      </c>
      <c r="G503" s="12" t="s">
        <v>38</v>
      </c>
      <c r="H503" s="12" t="s">
        <v>106</v>
      </c>
      <c r="I503" s="13">
        <v>5000000</v>
      </c>
      <c r="J503" s="13">
        <v>5000000</v>
      </c>
      <c r="K503" s="14">
        <v>44988.461400462962</v>
      </c>
      <c r="L503" s="15" t="s">
        <v>54</v>
      </c>
      <c r="O503">
        <v>0.10427795407432805</v>
      </c>
      <c r="P503">
        <f t="shared" si="14"/>
        <v>1464</v>
      </c>
      <c r="Q503">
        <v>1464</v>
      </c>
      <c r="R503">
        <f t="shared" si="15"/>
        <v>80092932</v>
      </c>
    </row>
    <row r="504" spans="1:18" ht="11.25" customHeight="1">
      <c r="A504">
        <v>503</v>
      </c>
      <c r="B504" s="11">
        <v>1739</v>
      </c>
      <c r="C504" s="12" t="s">
        <v>3326</v>
      </c>
      <c r="D504" s="12">
        <v>1096038332</v>
      </c>
      <c r="E504" s="12" t="s">
        <v>3327</v>
      </c>
      <c r="F504" s="12" t="s">
        <v>2341</v>
      </c>
      <c r="G504" s="12" t="s">
        <v>130</v>
      </c>
      <c r="H504" s="12" t="s">
        <v>53</v>
      </c>
      <c r="I504" s="13">
        <v>10000000</v>
      </c>
      <c r="J504" s="13">
        <v>10000000</v>
      </c>
      <c r="K504" s="14">
        <v>44988.46234953704</v>
      </c>
      <c r="L504" s="15" t="s">
        <v>54</v>
      </c>
      <c r="O504">
        <v>0.49694483829793545</v>
      </c>
      <c r="P504">
        <f t="shared" si="14"/>
        <v>801</v>
      </c>
      <c r="Q504">
        <v>801</v>
      </c>
      <c r="R504">
        <f t="shared" si="15"/>
        <v>1032377680</v>
      </c>
    </row>
    <row r="505" spans="1:18" ht="11.25" customHeight="1">
      <c r="A505">
        <v>504</v>
      </c>
      <c r="B505" s="11">
        <v>1740</v>
      </c>
      <c r="C505" s="12" t="s">
        <v>3328</v>
      </c>
      <c r="D505" s="12">
        <v>1053781628</v>
      </c>
      <c r="E505" s="12" t="s">
        <v>3329</v>
      </c>
      <c r="F505" s="12" t="s">
        <v>2341</v>
      </c>
      <c r="G505" s="12" t="s">
        <v>59</v>
      </c>
      <c r="H505" s="12" t="s">
        <v>44</v>
      </c>
      <c r="I505" s="13">
        <v>50000000</v>
      </c>
      <c r="J505" s="13">
        <v>50000000</v>
      </c>
      <c r="K505" s="14">
        <v>44988.462511574071</v>
      </c>
      <c r="L505" s="15" t="s">
        <v>54</v>
      </c>
      <c r="O505">
        <v>0.30252877294569547</v>
      </c>
      <c r="P505">
        <f t="shared" si="14"/>
        <v>1134</v>
      </c>
      <c r="Q505">
        <v>1134</v>
      </c>
      <c r="R505">
        <f t="shared" si="15"/>
        <v>74189287</v>
      </c>
    </row>
    <row r="506" spans="1:18" ht="11.25" customHeight="1">
      <c r="A506">
        <v>505</v>
      </c>
      <c r="B506" s="11">
        <v>1741</v>
      </c>
      <c r="C506" s="12" t="s">
        <v>3330</v>
      </c>
      <c r="D506" s="12">
        <v>19403855</v>
      </c>
      <c r="E506" s="12" t="s">
        <v>3331</v>
      </c>
      <c r="F506" s="12" t="s">
        <v>2341</v>
      </c>
      <c r="G506" s="12" t="s">
        <v>52</v>
      </c>
      <c r="H506" s="12" t="s">
        <v>44</v>
      </c>
      <c r="I506" s="13">
        <v>93000000</v>
      </c>
      <c r="J506" s="13">
        <v>93000000</v>
      </c>
      <c r="K506" s="14">
        <v>44988.470937500002</v>
      </c>
      <c r="L506" s="15" t="s">
        <v>45</v>
      </c>
      <c r="O506">
        <v>0.63177678405200755</v>
      </c>
      <c r="P506">
        <f t="shared" si="14"/>
        <v>592</v>
      </c>
      <c r="Q506">
        <v>592</v>
      </c>
      <c r="R506">
        <f t="shared" si="15"/>
        <v>1121859370</v>
      </c>
    </row>
    <row r="507" spans="1:18" ht="11.25" customHeight="1">
      <c r="A507">
        <v>506</v>
      </c>
      <c r="B507" s="11">
        <v>1742</v>
      </c>
      <c r="C507" s="12" t="s">
        <v>3332</v>
      </c>
      <c r="D507" s="12">
        <v>79352216</v>
      </c>
      <c r="E507" s="12" t="s">
        <v>3333</v>
      </c>
      <c r="F507" s="12" t="s">
        <v>2341</v>
      </c>
      <c r="G507" s="12" t="s">
        <v>59</v>
      </c>
      <c r="H507" s="12" t="s">
        <v>44</v>
      </c>
      <c r="I507" s="13">
        <v>58000000</v>
      </c>
      <c r="J507" s="13">
        <v>58000000</v>
      </c>
      <c r="K507" s="14">
        <v>44988.475300925929</v>
      </c>
      <c r="L507" s="15" t="s">
        <v>45</v>
      </c>
      <c r="O507">
        <v>0.67847499826570201</v>
      </c>
      <c r="P507">
        <f t="shared" si="14"/>
        <v>514</v>
      </c>
      <c r="Q507">
        <v>514</v>
      </c>
      <c r="R507">
        <f t="shared" si="15"/>
        <v>52016711</v>
      </c>
    </row>
    <row r="508" spans="1:18" ht="11.25" customHeight="1">
      <c r="A508">
        <v>507</v>
      </c>
      <c r="B508" s="11">
        <v>1743</v>
      </c>
      <c r="C508" s="12" t="s">
        <v>3334</v>
      </c>
      <c r="D508" s="12">
        <v>30287825</v>
      </c>
      <c r="E508" s="12" t="s">
        <v>3335</v>
      </c>
      <c r="F508" s="12" t="s">
        <v>2341</v>
      </c>
      <c r="G508" s="12" t="s">
        <v>38</v>
      </c>
      <c r="H508" s="12" t="s">
        <v>44</v>
      </c>
      <c r="I508" s="13">
        <v>15000000</v>
      </c>
      <c r="J508" s="13">
        <v>15000000</v>
      </c>
      <c r="K508" s="14">
        <v>44988.490798611114</v>
      </c>
      <c r="L508" s="15" t="s">
        <v>84</v>
      </c>
      <c r="O508">
        <v>0.51246813570803251</v>
      </c>
      <c r="P508">
        <f t="shared" si="14"/>
        <v>777</v>
      </c>
      <c r="Q508">
        <v>777</v>
      </c>
      <c r="R508">
        <f t="shared" si="15"/>
        <v>63563265</v>
      </c>
    </row>
    <row r="509" spans="1:18" ht="11.25" customHeight="1">
      <c r="A509">
        <v>508</v>
      </c>
      <c r="B509" s="11">
        <v>1744</v>
      </c>
      <c r="C509" s="12" t="s">
        <v>3336</v>
      </c>
      <c r="D509" s="12">
        <v>79367184</v>
      </c>
      <c r="E509" s="12" t="s">
        <v>3337</v>
      </c>
      <c r="F509" s="12" t="s">
        <v>2341</v>
      </c>
      <c r="G509" s="12" t="s">
        <v>59</v>
      </c>
      <c r="H509" s="12" t="s">
        <v>44</v>
      </c>
      <c r="I509" s="13">
        <v>30000000</v>
      </c>
      <c r="J509" s="13">
        <v>30000000</v>
      </c>
      <c r="K509" s="14">
        <v>44993.744814814818</v>
      </c>
      <c r="L509" s="15" t="s">
        <v>45</v>
      </c>
      <c r="O509">
        <v>0.91970183999054</v>
      </c>
      <c r="P509">
        <f t="shared" si="14"/>
        <v>139</v>
      </c>
      <c r="Q509">
        <v>139</v>
      </c>
      <c r="R509">
        <f t="shared" si="15"/>
        <v>19332190</v>
      </c>
    </row>
    <row r="510" spans="1:18" ht="11.25" customHeight="1">
      <c r="A510">
        <v>509</v>
      </c>
      <c r="B510" s="11">
        <v>1745</v>
      </c>
      <c r="C510" s="12" t="s">
        <v>3338</v>
      </c>
      <c r="D510" s="12">
        <v>79783992</v>
      </c>
      <c r="E510" s="12" t="s">
        <v>3339</v>
      </c>
      <c r="F510" s="12" t="s">
        <v>2341</v>
      </c>
      <c r="G510" s="12" t="s">
        <v>59</v>
      </c>
      <c r="H510" s="12" t="s">
        <v>44</v>
      </c>
      <c r="I510" s="13">
        <v>150000000</v>
      </c>
      <c r="J510" s="13">
        <v>150000000</v>
      </c>
      <c r="K510" s="14">
        <v>44988.496516203704</v>
      </c>
      <c r="L510" s="15" t="s">
        <v>45</v>
      </c>
      <c r="O510">
        <v>0.78931080122405195</v>
      </c>
      <c r="P510">
        <f t="shared" si="14"/>
        <v>356</v>
      </c>
      <c r="Q510">
        <v>356</v>
      </c>
      <c r="R510">
        <f t="shared" si="15"/>
        <v>57466678</v>
      </c>
    </row>
    <row r="511" spans="1:18" ht="11.25" customHeight="1">
      <c r="A511">
        <v>510</v>
      </c>
      <c r="B511" s="11">
        <v>1746</v>
      </c>
      <c r="C511" s="12" t="s">
        <v>3340</v>
      </c>
      <c r="D511" s="12">
        <v>1033750751</v>
      </c>
      <c r="E511" s="12" t="s">
        <v>3341</v>
      </c>
      <c r="F511" s="12" t="s">
        <v>2341</v>
      </c>
      <c r="G511" s="12" t="s">
        <v>38</v>
      </c>
      <c r="H511" s="12" t="s">
        <v>44</v>
      </c>
      <c r="I511" s="13">
        <v>15000000</v>
      </c>
      <c r="J511" s="13">
        <v>15000000</v>
      </c>
      <c r="K511" s="14">
        <v>44988.5</v>
      </c>
      <c r="L511" s="15" t="s">
        <v>54</v>
      </c>
      <c r="O511">
        <v>8.6540762266547278E-2</v>
      </c>
      <c r="P511">
        <f t="shared" si="14"/>
        <v>1490</v>
      </c>
      <c r="Q511">
        <v>1490</v>
      </c>
      <c r="R511">
        <f t="shared" si="15"/>
        <v>39746473</v>
      </c>
    </row>
    <row r="512" spans="1:18" ht="11.25" customHeight="1">
      <c r="A512">
        <v>511</v>
      </c>
      <c r="B512" s="11">
        <v>1747</v>
      </c>
      <c r="C512" s="12" t="s">
        <v>3342</v>
      </c>
      <c r="D512" s="12">
        <v>76307587</v>
      </c>
      <c r="E512" s="12" t="s">
        <v>3343</v>
      </c>
      <c r="F512" s="12" t="s">
        <v>2341</v>
      </c>
      <c r="G512" s="12" t="s">
        <v>38</v>
      </c>
      <c r="H512" s="12" t="s">
        <v>44</v>
      </c>
      <c r="I512" s="13">
        <v>12000000</v>
      </c>
      <c r="J512" s="13">
        <v>12000000</v>
      </c>
      <c r="K512" s="14">
        <v>44988.501643518517</v>
      </c>
      <c r="L512" s="15" t="s">
        <v>45</v>
      </c>
      <c r="O512">
        <v>0.30617975127037889</v>
      </c>
      <c r="P512">
        <f t="shared" si="14"/>
        <v>1127</v>
      </c>
      <c r="Q512">
        <v>1127</v>
      </c>
      <c r="R512">
        <f t="shared" si="15"/>
        <v>1128476179</v>
      </c>
    </row>
    <row r="513" spans="1:18" ht="11.25" customHeight="1">
      <c r="A513">
        <v>512</v>
      </c>
      <c r="B513" s="11">
        <v>1748</v>
      </c>
      <c r="C513" s="12" t="s">
        <v>3344</v>
      </c>
      <c r="D513" s="12">
        <v>80365157</v>
      </c>
      <c r="E513" s="12" t="s">
        <v>3345</v>
      </c>
      <c r="F513" s="12" t="s">
        <v>2341</v>
      </c>
      <c r="G513" s="12" t="s">
        <v>59</v>
      </c>
      <c r="H513" s="12" t="s">
        <v>44</v>
      </c>
      <c r="I513" s="13">
        <v>40000000</v>
      </c>
      <c r="J513" s="13">
        <v>40000000</v>
      </c>
      <c r="K513" s="14">
        <v>44988.502106481479</v>
      </c>
      <c r="L513" s="15" t="s">
        <v>45</v>
      </c>
      <c r="O513">
        <v>0.35624737491832104</v>
      </c>
      <c r="P513">
        <f t="shared" si="14"/>
        <v>1042</v>
      </c>
      <c r="Q513">
        <v>1042</v>
      </c>
      <c r="R513">
        <f t="shared" si="15"/>
        <v>4137087</v>
      </c>
    </row>
    <row r="514" spans="1:18" ht="11.25" customHeight="1">
      <c r="A514">
        <v>513</v>
      </c>
      <c r="B514" s="11">
        <v>1749</v>
      </c>
      <c r="C514" s="12" t="s">
        <v>3346</v>
      </c>
      <c r="D514" s="12">
        <v>79834542</v>
      </c>
      <c r="E514" s="12" t="s">
        <v>3347</v>
      </c>
      <c r="F514" s="12" t="s">
        <v>2341</v>
      </c>
      <c r="G514" s="12" t="s">
        <v>59</v>
      </c>
      <c r="H514" s="12" t="s">
        <v>49</v>
      </c>
      <c r="I514" s="13">
        <v>14000000</v>
      </c>
      <c r="J514" s="13">
        <v>14000000</v>
      </c>
      <c r="K514" s="14">
        <v>44988.508356481485</v>
      </c>
      <c r="L514" s="15" t="s">
        <v>54</v>
      </c>
      <c r="O514">
        <v>0.39983092369946505</v>
      </c>
      <c r="P514">
        <f t="shared" si="14"/>
        <v>971</v>
      </c>
      <c r="Q514">
        <v>971</v>
      </c>
      <c r="R514">
        <f t="shared" si="15"/>
        <v>11256677</v>
      </c>
    </row>
    <row r="515" spans="1:18" ht="11.25" customHeight="1">
      <c r="A515">
        <v>514</v>
      </c>
      <c r="B515" s="11">
        <v>1750</v>
      </c>
      <c r="C515" s="12" t="s">
        <v>3348</v>
      </c>
      <c r="D515" s="12">
        <v>52016711</v>
      </c>
      <c r="E515" s="12" t="s">
        <v>3349</v>
      </c>
      <c r="F515" s="12" t="s">
        <v>2341</v>
      </c>
      <c r="G515" s="12" t="s">
        <v>38</v>
      </c>
      <c r="H515" s="12" t="s">
        <v>49</v>
      </c>
      <c r="I515" s="13">
        <v>150000000</v>
      </c>
      <c r="J515" s="13">
        <v>150000000</v>
      </c>
      <c r="K515" s="14">
        <v>44988.709467592591</v>
      </c>
      <c r="L515" s="15" t="s">
        <v>54</v>
      </c>
      <c r="O515">
        <v>0.21918309867607821</v>
      </c>
      <c r="P515">
        <f t="shared" ref="P515:P578" si="16">RANK(O515,$O$2:$O$1622,0)</f>
        <v>1292</v>
      </c>
      <c r="Q515">
        <v>1292</v>
      </c>
      <c r="R515">
        <f t="shared" ref="R515:R578" si="17">VLOOKUP(Q515,A:D,4,FALSE)</f>
        <v>19250662</v>
      </c>
    </row>
    <row r="516" spans="1:18" ht="11.25" customHeight="1">
      <c r="A516">
        <v>515</v>
      </c>
      <c r="B516" s="11">
        <v>1751</v>
      </c>
      <c r="C516" s="12" t="s">
        <v>3350</v>
      </c>
      <c r="D516" s="12">
        <v>1069724217</v>
      </c>
      <c r="E516" s="12" t="s">
        <v>369</v>
      </c>
      <c r="F516" s="12" t="s">
        <v>2341</v>
      </c>
      <c r="G516" s="12" t="s">
        <v>52</v>
      </c>
      <c r="H516" s="12" t="s">
        <v>44</v>
      </c>
      <c r="I516" s="13">
        <v>75000000</v>
      </c>
      <c r="J516" s="13">
        <v>75000000</v>
      </c>
      <c r="K516" s="14">
        <v>44987.488020833334</v>
      </c>
      <c r="L516" s="15" t="s">
        <v>54</v>
      </c>
      <c r="O516">
        <v>0.51430960996185537</v>
      </c>
      <c r="P516">
        <f t="shared" si="16"/>
        <v>774</v>
      </c>
      <c r="Q516">
        <v>774</v>
      </c>
      <c r="R516">
        <f t="shared" si="17"/>
        <v>1110447914</v>
      </c>
    </row>
    <row r="517" spans="1:18" ht="11.25" customHeight="1">
      <c r="A517">
        <v>516</v>
      </c>
      <c r="B517" s="11">
        <v>1752</v>
      </c>
      <c r="C517" s="12" t="s">
        <v>3351</v>
      </c>
      <c r="D517" s="12">
        <v>80070147</v>
      </c>
      <c r="E517" s="12" t="s">
        <v>235</v>
      </c>
      <c r="F517" s="12" t="s">
        <v>2341</v>
      </c>
      <c r="G517" s="12" t="s">
        <v>38</v>
      </c>
      <c r="H517" s="12" t="s">
        <v>44</v>
      </c>
      <c r="I517" s="13">
        <v>108000000</v>
      </c>
      <c r="J517" s="13">
        <v>108000000</v>
      </c>
      <c r="K517" s="14">
        <v>44986.706990740742</v>
      </c>
      <c r="L517" s="15" t="s">
        <v>54</v>
      </c>
      <c r="O517">
        <v>0.902719660493983</v>
      </c>
      <c r="P517">
        <f t="shared" si="16"/>
        <v>164</v>
      </c>
      <c r="Q517">
        <v>164</v>
      </c>
      <c r="R517">
        <f t="shared" si="17"/>
        <v>1090408878</v>
      </c>
    </row>
    <row r="518" spans="1:18" ht="11.25" customHeight="1">
      <c r="A518">
        <v>517</v>
      </c>
      <c r="B518" s="11">
        <v>1753</v>
      </c>
      <c r="C518" s="12" t="s">
        <v>3352</v>
      </c>
      <c r="D518" s="12">
        <v>40401940</v>
      </c>
      <c r="E518" s="12" t="s">
        <v>3353</v>
      </c>
      <c r="F518" s="12" t="s">
        <v>2341</v>
      </c>
      <c r="G518" s="12" t="s">
        <v>38</v>
      </c>
      <c r="H518" s="12" t="s">
        <v>39</v>
      </c>
      <c r="I518" s="13">
        <v>118000000</v>
      </c>
      <c r="J518" s="13">
        <v>118000000</v>
      </c>
      <c r="K518" s="14">
        <v>45016.4840625</v>
      </c>
      <c r="L518" s="15" t="s">
        <v>54</v>
      </c>
      <c r="O518">
        <v>0.98751492429398313</v>
      </c>
      <c r="P518">
        <f t="shared" si="16"/>
        <v>15</v>
      </c>
      <c r="Q518">
        <v>15</v>
      </c>
      <c r="R518">
        <f t="shared" si="17"/>
        <v>88266380</v>
      </c>
    </row>
    <row r="519" spans="1:18" ht="11.25" customHeight="1">
      <c r="A519">
        <v>518</v>
      </c>
      <c r="B519" s="11">
        <v>1754</v>
      </c>
      <c r="C519" s="12" t="s">
        <v>3354</v>
      </c>
      <c r="D519" s="12">
        <v>80183222</v>
      </c>
      <c r="E519" s="12" t="s">
        <v>3355</v>
      </c>
      <c r="F519" s="12" t="s">
        <v>2341</v>
      </c>
      <c r="G519" s="12" t="s">
        <v>38</v>
      </c>
      <c r="H519" s="12" t="s">
        <v>49</v>
      </c>
      <c r="I519" s="13">
        <v>45000000</v>
      </c>
      <c r="J519" s="13">
        <v>45000000</v>
      </c>
      <c r="K519" s="14">
        <v>45064.402731481481</v>
      </c>
      <c r="L519" s="15" t="s">
        <v>54</v>
      </c>
      <c r="O519">
        <v>3.4834402797323527E-3</v>
      </c>
      <c r="P519">
        <f t="shared" si="16"/>
        <v>1616</v>
      </c>
      <c r="Q519">
        <v>1616</v>
      </c>
      <c r="R519">
        <f t="shared" si="17"/>
        <v>7574329</v>
      </c>
    </row>
    <row r="520" spans="1:18" ht="11.25" customHeight="1">
      <c r="A520">
        <v>519</v>
      </c>
      <c r="B520" s="11">
        <v>1755</v>
      </c>
      <c r="C520" s="12" t="s">
        <v>3356</v>
      </c>
      <c r="D520" s="12">
        <v>1000868465</v>
      </c>
      <c r="E520" s="12" t="s">
        <v>3357</v>
      </c>
      <c r="F520" s="12" t="s">
        <v>2341</v>
      </c>
      <c r="G520" s="12" t="s">
        <v>38</v>
      </c>
      <c r="H520" s="12" t="s">
        <v>53</v>
      </c>
      <c r="I520" s="13">
        <v>5000000</v>
      </c>
      <c r="J520" s="13">
        <v>5000000</v>
      </c>
      <c r="K520" s="14">
        <v>45064.402546296296</v>
      </c>
      <c r="L520" s="15" t="s">
        <v>54</v>
      </c>
      <c r="O520">
        <v>0.68237101111552945</v>
      </c>
      <c r="P520">
        <f t="shared" si="16"/>
        <v>508</v>
      </c>
      <c r="Q520">
        <v>508</v>
      </c>
      <c r="R520">
        <f t="shared" si="17"/>
        <v>79367184</v>
      </c>
    </row>
    <row r="521" spans="1:18" ht="11.25" customHeight="1">
      <c r="A521">
        <v>520</v>
      </c>
      <c r="B521" s="11">
        <v>1756</v>
      </c>
      <c r="C521" s="12" t="s">
        <v>3358</v>
      </c>
      <c r="D521" s="12">
        <v>1088317138</v>
      </c>
      <c r="E521" s="12" t="s">
        <v>411</v>
      </c>
      <c r="F521" s="12" t="s">
        <v>2341</v>
      </c>
      <c r="G521" s="12" t="s">
        <v>59</v>
      </c>
      <c r="H521" s="12" t="s">
        <v>44</v>
      </c>
      <c r="I521" s="13">
        <v>50000000</v>
      </c>
      <c r="J521" s="13">
        <v>50000000</v>
      </c>
      <c r="K521" s="14">
        <v>44987.682592592595</v>
      </c>
      <c r="L521" s="15" t="s">
        <v>54</v>
      </c>
      <c r="O521">
        <v>0.60079196859722495</v>
      </c>
      <c r="P521">
        <f t="shared" si="16"/>
        <v>652</v>
      </c>
      <c r="Q521">
        <v>652</v>
      </c>
      <c r="R521">
        <f t="shared" si="17"/>
        <v>80219805</v>
      </c>
    </row>
    <row r="522" spans="1:18" ht="11.25" customHeight="1">
      <c r="A522">
        <v>521</v>
      </c>
      <c r="B522" s="11">
        <v>1757</v>
      </c>
      <c r="C522" s="12" t="s">
        <v>3359</v>
      </c>
      <c r="D522" s="12">
        <v>79764934</v>
      </c>
      <c r="E522" s="12" t="s">
        <v>3360</v>
      </c>
      <c r="F522" s="12" t="s">
        <v>2341</v>
      </c>
      <c r="G522" s="12" t="s">
        <v>52</v>
      </c>
      <c r="H522" s="12" t="s">
        <v>49</v>
      </c>
      <c r="I522" s="13">
        <v>60000000</v>
      </c>
      <c r="J522" s="13">
        <v>60000000</v>
      </c>
      <c r="K522" s="14">
        <v>45064.401736111111</v>
      </c>
      <c r="L522" s="15" t="s">
        <v>54</v>
      </c>
      <c r="O522">
        <v>0.17173073493649127</v>
      </c>
      <c r="P522">
        <f t="shared" si="16"/>
        <v>1372</v>
      </c>
      <c r="Q522">
        <v>1372</v>
      </c>
      <c r="R522">
        <f t="shared" si="17"/>
        <v>12751205</v>
      </c>
    </row>
    <row r="523" spans="1:18" ht="11.25" customHeight="1">
      <c r="A523">
        <v>522</v>
      </c>
      <c r="B523" s="11">
        <v>1758</v>
      </c>
      <c r="C523" s="12" t="s">
        <v>3361</v>
      </c>
      <c r="D523" s="12">
        <v>79901295</v>
      </c>
      <c r="E523" s="12" t="s">
        <v>3362</v>
      </c>
      <c r="F523" s="12" t="s">
        <v>2341</v>
      </c>
      <c r="G523" s="12" t="s">
        <v>59</v>
      </c>
      <c r="H523" s="12" t="s">
        <v>44</v>
      </c>
      <c r="I523" s="13">
        <v>91000000</v>
      </c>
      <c r="J523" s="13">
        <v>91000000</v>
      </c>
      <c r="K523" s="14">
        <v>45064.401192129626</v>
      </c>
      <c r="L523" s="15" t="s">
        <v>54</v>
      </c>
      <c r="O523">
        <v>0.9041775104366514</v>
      </c>
      <c r="P523">
        <f t="shared" si="16"/>
        <v>161</v>
      </c>
      <c r="Q523">
        <v>161</v>
      </c>
      <c r="R523">
        <f t="shared" si="17"/>
        <v>93410159</v>
      </c>
    </row>
    <row r="524" spans="1:18" ht="11.25" customHeight="1">
      <c r="A524">
        <v>523</v>
      </c>
      <c r="B524" s="11">
        <v>1759</v>
      </c>
      <c r="C524" s="12" t="s">
        <v>3363</v>
      </c>
      <c r="D524" s="12">
        <v>80858416</v>
      </c>
      <c r="E524" s="12" t="s">
        <v>3364</v>
      </c>
      <c r="F524" s="12" t="s">
        <v>2341</v>
      </c>
      <c r="G524" s="12" t="s">
        <v>38</v>
      </c>
      <c r="H524" s="12" t="s">
        <v>53</v>
      </c>
      <c r="I524" s="13">
        <v>10000000</v>
      </c>
      <c r="J524" s="13">
        <v>10000000</v>
      </c>
      <c r="K524" s="14">
        <v>45064.400810185187</v>
      </c>
      <c r="L524" s="15" t="s">
        <v>54</v>
      </c>
      <c r="O524">
        <v>0.69917205772570334</v>
      </c>
      <c r="P524">
        <f t="shared" si="16"/>
        <v>493</v>
      </c>
      <c r="Q524">
        <v>493</v>
      </c>
      <c r="R524">
        <f t="shared" si="17"/>
        <v>23780177</v>
      </c>
    </row>
    <row r="525" spans="1:18" ht="11.25" customHeight="1">
      <c r="A525">
        <v>524</v>
      </c>
      <c r="B525" s="11">
        <v>1760</v>
      </c>
      <c r="C525" s="12" t="s">
        <v>3365</v>
      </c>
      <c r="D525" s="12">
        <v>1037599942</v>
      </c>
      <c r="E525" s="12" t="s">
        <v>3366</v>
      </c>
      <c r="F525" s="12" t="s">
        <v>2341</v>
      </c>
      <c r="G525" s="12" t="s">
        <v>52</v>
      </c>
      <c r="H525" s="12" t="s">
        <v>44</v>
      </c>
      <c r="I525" s="13">
        <v>27000000</v>
      </c>
      <c r="J525" s="13">
        <v>27000000</v>
      </c>
      <c r="K525" s="14">
        <v>45064.400289351855</v>
      </c>
      <c r="L525" s="15" t="s">
        <v>54</v>
      </c>
      <c r="O525">
        <v>0.26738665454679111</v>
      </c>
      <c r="P525">
        <f t="shared" si="16"/>
        <v>1197</v>
      </c>
      <c r="Q525">
        <v>1197</v>
      </c>
      <c r="R525">
        <f t="shared" si="17"/>
        <v>88031729</v>
      </c>
    </row>
    <row r="526" spans="1:18" ht="11.25" customHeight="1">
      <c r="A526">
        <v>525</v>
      </c>
      <c r="B526" s="11">
        <v>1761</v>
      </c>
      <c r="C526" s="12" t="s">
        <v>3367</v>
      </c>
      <c r="D526" s="12">
        <v>32278821</v>
      </c>
      <c r="E526" s="12" t="s">
        <v>3368</v>
      </c>
      <c r="F526" s="12" t="s">
        <v>2341</v>
      </c>
      <c r="G526" s="12" t="s">
        <v>52</v>
      </c>
      <c r="H526" s="12" t="s">
        <v>53</v>
      </c>
      <c r="I526" s="13">
        <v>10000000</v>
      </c>
      <c r="J526" s="13">
        <v>10000000</v>
      </c>
      <c r="K526" s="14">
        <v>45064.400127314817</v>
      </c>
      <c r="L526" s="15" t="s">
        <v>54</v>
      </c>
      <c r="O526">
        <v>6.4904275243137355E-2</v>
      </c>
      <c r="P526">
        <f t="shared" si="16"/>
        <v>1520</v>
      </c>
      <c r="Q526">
        <v>1520</v>
      </c>
      <c r="R526">
        <f t="shared" si="17"/>
        <v>10771325</v>
      </c>
    </row>
    <row r="527" spans="1:18" ht="11.25" customHeight="1">
      <c r="A527">
        <v>526</v>
      </c>
      <c r="B527" s="11">
        <v>1762</v>
      </c>
      <c r="C527" s="12" t="s">
        <v>3369</v>
      </c>
      <c r="D527" s="12">
        <v>18263352</v>
      </c>
      <c r="E527" s="12" t="s">
        <v>3370</v>
      </c>
      <c r="F527" s="12" t="s">
        <v>2341</v>
      </c>
      <c r="G527" s="12" t="s">
        <v>59</v>
      </c>
      <c r="H527" s="12" t="s">
        <v>44</v>
      </c>
      <c r="I527" s="13">
        <v>20000000</v>
      </c>
      <c r="J527" s="13">
        <v>20000000</v>
      </c>
      <c r="K527" s="14">
        <v>45064.399583333332</v>
      </c>
      <c r="L527" s="15" t="s">
        <v>54</v>
      </c>
      <c r="O527">
        <v>0.1329584040341879</v>
      </c>
      <c r="P527">
        <f t="shared" si="16"/>
        <v>1418</v>
      </c>
      <c r="Q527">
        <v>1418</v>
      </c>
      <c r="R527">
        <f t="shared" si="17"/>
        <v>1024486592</v>
      </c>
    </row>
    <row r="528" spans="1:18" ht="11.25" customHeight="1">
      <c r="A528">
        <v>527</v>
      </c>
      <c r="B528" s="11">
        <v>1763</v>
      </c>
      <c r="C528" s="12" t="s">
        <v>3371</v>
      </c>
      <c r="D528" s="12">
        <v>10280735</v>
      </c>
      <c r="E528" s="12" t="s">
        <v>3372</v>
      </c>
      <c r="F528" s="12" t="s">
        <v>2341</v>
      </c>
      <c r="G528" s="12" t="s">
        <v>38</v>
      </c>
      <c r="H528" s="12" t="s">
        <v>49</v>
      </c>
      <c r="I528" s="13">
        <v>15000000</v>
      </c>
      <c r="J528" s="13">
        <v>15000000</v>
      </c>
      <c r="K528" s="14">
        <v>45064.398668981485</v>
      </c>
      <c r="L528" s="15" t="s">
        <v>54</v>
      </c>
      <c r="O528">
        <v>0.27402404672068048</v>
      </c>
      <c r="P528">
        <f t="shared" si="16"/>
        <v>1187</v>
      </c>
      <c r="Q528">
        <v>1187</v>
      </c>
      <c r="R528">
        <f t="shared" si="17"/>
        <v>79985217</v>
      </c>
    </row>
    <row r="529" spans="1:18" ht="11.25" customHeight="1">
      <c r="A529">
        <v>528</v>
      </c>
      <c r="B529" s="11">
        <v>1764</v>
      </c>
      <c r="C529" s="12" t="s">
        <v>3373</v>
      </c>
      <c r="D529" s="12">
        <v>1088009484</v>
      </c>
      <c r="E529" s="12" t="s">
        <v>309</v>
      </c>
      <c r="F529" s="12" t="s">
        <v>2341</v>
      </c>
      <c r="G529" s="12" t="s">
        <v>73</v>
      </c>
      <c r="H529" s="12" t="s">
        <v>53</v>
      </c>
      <c r="I529" s="13">
        <v>10000000</v>
      </c>
      <c r="J529" s="13">
        <v>10000000</v>
      </c>
      <c r="K529" s="14">
        <v>44986.909016203703</v>
      </c>
      <c r="L529" s="15" t="s">
        <v>54</v>
      </c>
      <c r="O529">
        <v>0.46551990405856947</v>
      </c>
      <c r="P529">
        <f t="shared" si="16"/>
        <v>862</v>
      </c>
      <c r="Q529">
        <v>862</v>
      </c>
      <c r="R529">
        <f t="shared" si="17"/>
        <v>3174325</v>
      </c>
    </row>
    <row r="530" spans="1:18" ht="11.25" customHeight="1">
      <c r="A530">
        <v>529</v>
      </c>
      <c r="B530" s="11">
        <v>1765</v>
      </c>
      <c r="C530" s="12" t="s">
        <v>3374</v>
      </c>
      <c r="D530" s="12">
        <v>14295242</v>
      </c>
      <c r="E530" s="12" t="s">
        <v>3375</v>
      </c>
      <c r="F530" s="12" t="s">
        <v>2341</v>
      </c>
      <c r="G530" s="12" t="s">
        <v>59</v>
      </c>
      <c r="H530" s="12" t="s">
        <v>44</v>
      </c>
      <c r="I530" s="13">
        <v>42000000</v>
      </c>
      <c r="J530" s="13">
        <v>42000000</v>
      </c>
      <c r="K530" s="14">
        <v>45064.398009259261</v>
      </c>
      <c r="L530" s="15" t="s">
        <v>54</v>
      </c>
      <c r="O530">
        <v>0.23893077349084935</v>
      </c>
      <c r="P530">
        <f t="shared" si="16"/>
        <v>1257</v>
      </c>
      <c r="Q530">
        <v>1257</v>
      </c>
      <c r="R530">
        <f t="shared" si="17"/>
        <v>79759143</v>
      </c>
    </row>
    <row r="531" spans="1:18" ht="11.25" customHeight="1">
      <c r="A531">
        <v>530</v>
      </c>
      <c r="B531" s="11">
        <v>1766</v>
      </c>
      <c r="C531" s="12" t="s">
        <v>3376</v>
      </c>
      <c r="D531" s="12">
        <v>1113630831</v>
      </c>
      <c r="E531" s="12" t="s">
        <v>144</v>
      </c>
      <c r="F531" s="12" t="s">
        <v>2341</v>
      </c>
      <c r="G531" s="12" t="s">
        <v>38</v>
      </c>
      <c r="H531" s="12" t="s">
        <v>44</v>
      </c>
      <c r="I531" s="13">
        <v>20000000</v>
      </c>
      <c r="J531" s="13">
        <v>20000000</v>
      </c>
      <c r="K531" s="14">
        <v>44986.558819444443</v>
      </c>
      <c r="L531" s="15" t="s">
        <v>54</v>
      </c>
      <c r="O531">
        <v>6.5650541935558859E-2</v>
      </c>
      <c r="P531">
        <f t="shared" si="16"/>
        <v>1518</v>
      </c>
      <c r="Q531">
        <v>1518</v>
      </c>
      <c r="R531">
        <f t="shared" si="17"/>
        <v>1053664065</v>
      </c>
    </row>
    <row r="532" spans="1:18" ht="11.25" customHeight="1">
      <c r="A532">
        <v>531</v>
      </c>
      <c r="B532" s="11">
        <v>1767</v>
      </c>
      <c r="C532" s="12" t="s">
        <v>3377</v>
      </c>
      <c r="D532" s="12">
        <v>86080512</v>
      </c>
      <c r="E532" s="12" t="s">
        <v>3378</v>
      </c>
      <c r="F532" s="12" t="s">
        <v>2341</v>
      </c>
      <c r="G532" s="12" t="s">
        <v>59</v>
      </c>
      <c r="H532" s="12" t="s">
        <v>53</v>
      </c>
      <c r="I532" s="13">
        <v>5000000</v>
      </c>
      <c r="J532" s="13">
        <v>5000000</v>
      </c>
      <c r="K532" s="14">
        <v>45064.39707175926</v>
      </c>
      <c r="L532" s="15" t="s">
        <v>54</v>
      </c>
      <c r="O532">
        <v>0.66025509050334763</v>
      </c>
      <c r="P532">
        <f t="shared" si="16"/>
        <v>543</v>
      </c>
      <c r="Q532">
        <v>543</v>
      </c>
      <c r="R532">
        <f t="shared" si="17"/>
        <v>1022361905</v>
      </c>
    </row>
    <row r="533" spans="1:18" ht="11.25" customHeight="1">
      <c r="A533">
        <v>532</v>
      </c>
      <c r="B533" s="11">
        <v>1768</v>
      </c>
      <c r="C533" s="12" t="s">
        <v>3379</v>
      </c>
      <c r="D533" s="12">
        <v>1059701757</v>
      </c>
      <c r="E533" s="12" t="s">
        <v>3380</v>
      </c>
      <c r="F533" s="12" t="s">
        <v>2341</v>
      </c>
      <c r="G533" s="12" t="s">
        <v>38</v>
      </c>
      <c r="H533" s="12" t="s">
        <v>44</v>
      </c>
      <c r="I533" s="13">
        <v>50000000</v>
      </c>
      <c r="J533" s="13">
        <v>50000000</v>
      </c>
      <c r="K533" s="14">
        <v>45064.396898148145</v>
      </c>
      <c r="L533" s="15" t="s">
        <v>54</v>
      </c>
      <c r="O533">
        <v>0.87754178278337702</v>
      </c>
      <c r="P533">
        <f t="shared" si="16"/>
        <v>210</v>
      </c>
      <c r="Q533">
        <v>210</v>
      </c>
      <c r="R533">
        <f t="shared" si="17"/>
        <v>98697998</v>
      </c>
    </row>
    <row r="534" spans="1:18" ht="11.25" customHeight="1">
      <c r="A534">
        <v>533</v>
      </c>
      <c r="B534" s="11">
        <v>1769</v>
      </c>
      <c r="C534" s="12" t="s">
        <v>3381</v>
      </c>
      <c r="D534" s="12">
        <v>19003393</v>
      </c>
      <c r="E534" s="12" t="s">
        <v>3382</v>
      </c>
      <c r="F534" s="12" t="s">
        <v>2341</v>
      </c>
      <c r="G534" s="12" t="s">
        <v>38</v>
      </c>
      <c r="H534" s="12" t="s">
        <v>44</v>
      </c>
      <c r="I534" s="13">
        <v>46000000</v>
      </c>
      <c r="J534" s="13">
        <v>46000000</v>
      </c>
      <c r="K534" s="14">
        <v>45064.396724537037</v>
      </c>
      <c r="L534" s="15" t="s">
        <v>54</v>
      </c>
      <c r="O534">
        <v>0.48551137923014598</v>
      </c>
      <c r="P534">
        <f t="shared" si="16"/>
        <v>825</v>
      </c>
      <c r="Q534">
        <v>825</v>
      </c>
      <c r="R534">
        <f t="shared" si="17"/>
        <v>1121816056</v>
      </c>
    </row>
    <row r="535" spans="1:18" ht="11.25" customHeight="1">
      <c r="A535">
        <v>534</v>
      </c>
      <c r="B535" s="11">
        <v>1770</v>
      </c>
      <c r="C535" s="12" t="s">
        <v>3383</v>
      </c>
      <c r="D535" s="12">
        <v>1024463998</v>
      </c>
      <c r="E535" s="12" t="s">
        <v>3384</v>
      </c>
      <c r="F535" s="12" t="s">
        <v>2341</v>
      </c>
      <c r="G535" s="12" t="s">
        <v>38</v>
      </c>
      <c r="H535" s="12" t="s">
        <v>53</v>
      </c>
      <c r="I535" s="13">
        <v>4000000</v>
      </c>
      <c r="J535" s="13">
        <v>4000000</v>
      </c>
      <c r="K535" s="14">
        <v>45064.404050925928</v>
      </c>
      <c r="L535" s="15" t="s">
        <v>54</v>
      </c>
      <c r="O535">
        <v>0.92616192488867488</v>
      </c>
      <c r="P535">
        <f t="shared" si="16"/>
        <v>130</v>
      </c>
      <c r="Q535">
        <v>130</v>
      </c>
      <c r="R535">
        <f t="shared" si="17"/>
        <v>1053790792</v>
      </c>
    </row>
    <row r="536" spans="1:18" ht="11.25" customHeight="1">
      <c r="A536">
        <v>535</v>
      </c>
      <c r="B536" s="11">
        <v>1771</v>
      </c>
      <c r="C536" s="12" t="s">
        <v>3385</v>
      </c>
      <c r="D536" s="12">
        <v>1082839259</v>
      </c>
      <c r="E536" s="12" t="s">
        <v>3386</v>
      </c>
      <c r="F536" s="12" t="s">
        <v>2341</v>
      </c>
      <c r="G536" s="12" t="s">
        <v>52</v>
      </c>
      <c r="H536" s="12" t="s">
        <v>53</v>
      </c>
      <c r="I536" s="13">
        <v>10000000</v>
      </c>
      <c r="J536" s="13">
        <v>10000000</v>
      </c>
      <c r="K536" s="14">
        <v>45069.596631944441</v>
      </c>
      <c r="L536" s="15" t="s">
        <v>54</v>
      </c>
      <c r="O536">
        <v>0.54562455766922369</v>
      </c>
      <c r="P536">
        <f t="shared" si="16"/>
        <v>728</v>
      </c>
      <c r="Q536">
        <v>728</v>
      </c>
      <c r="R536">
        <f t="shared" si="17"/>
        <v>1077320079</v>
      </c>
    </row>
    <row r="537" spans="1:18" ht="11.25" customHeight="1">
      <c r="A537">
        <v>536</v>
      </c>
      <c r="B537" s="11">
        <v>1772</v>
      </c>
      <c r="C537" s="12" t="s">
        <v>3387</v>
      </c>
      <c r="D537" s="12">
        <v>87510911</v>
      </c>
      <c r="E537" s="12" t="s">
        <v>399</v>
      </c>
      <c r="F537" s="12" t="s">
        <v>2341</v>
      </c>
      <c r="G537" s="12" t="s">
        <v>38</v>
      </c>
      <c r="H537" s="12" t="s">
        <v>44</v>
      </c>
      <c r="I537" s="13">
        <v>30000000</v>
      </c>
      <c r="J537" s="13">
        <v>30000000</v>
      </c>
      <c r="K537" s="14">
        <v>44987.636238425926</v>
      </c>
      <c r="L537" s="15" t="s">
        <v>45</v>
      </c>
      <c r="O537">
        <v>0.37466919810955757</v>
      </c>
      <c r="P537">
        <f t="shared" si="16"/>
        <v>1011</v>
      </c>
      <c r="Q537">
        <v>1011</v>
      </c>
      <c r="R537">
        <f t="shared" si="17"/>
        <v>1110491150</v>
      </c>
    </row>
    <row r="538" spans="1:18" ht="11.25" customHeight="1">
      <c r="A538">
        <v>537</v>
      </c>
      <c r="B538" s="11">
        <v>1773</v>
      </c>
      <c r="C538" s="12" t="s">
        <v>3388</v>
      </c>
      <c r="D538" s="12">
        <v>93294629</v>
      </c>
      <c r="E538" s="12" t="s">
        <v>245</v>
      </c>
      <c r="F538" s="12" t="s">
        <v>2341</v>
      </c>
      <c r="G538" s="12" t="s">
        <v>38</v>
      </c>
      <c r="H538" s="12" t="s">
        <v>44</v>
      </c>
      <c r="I538" s="13">
        <v>40000000</v>
      </c>
      <c r="J538" s="13">
        <v>40000000</v>
      </c>
      <c r="K538" s="14">
        <v>44986.712824074071</v>
      </c>
      <c r="L538" s="15" t="s">
        <v>45</v>
      </c>
      <c r="O538">
        <v>0.99610155543293566</v>
      </c>
      <c r="P538">
        <f t="shared" si="16"/>
        <v>5</v>
      </c>
      <c r="Q538">
        <v>5</v>
      </c>
      <c r="R538">
        <f t="shared" si="17"/>
        <v>17411594</v>
      </c>
    </row>
    <row r="539" spans="1:18" ht="11.25" customHeight="1">
      <c r="A539">
        <v>538</v>
      </c>
      <c r="B539" s="11">
        <v>1774</v>
      </c>
      <c r="C539" s="12" t="s">
        <v>3389</v>
      </c>
      <c r="D539" s="12">
        <v>28168799</v>
      </c>
      <c r="E539" s="12" t="s">
        <v>473</v>
      </c>
      <c r="F539" s="12" t="s">
        <v>2341</v>
      </c>
      <c r="G539" s="12" t="s">
        <v>52</v>
      </c>
      <c r="H539" s="12" t="s">
        <v>44</v>
      </c>
      <c r="I539" s="13">
        <v>46000000</v>
      </c>
      <c r="J539" s="13">
        <v>46000000</v>
      </c>
      <c r="K539" s="14">
        <v>44987.938368055555</v>
      </c>
      <c r="L539" s="15" t="s">
        <v>45</v>
      </c>
      <c r="O539">
        <v>0.77323293007358074</v>
      </c>
      <c r="P539">
        <f t="shared" si="16"/>
        <v>383</v>
      </c>
      <c r="Q539">
        <v>383</v>
      </c>
      <c r="R539">
        <f t="shared" si="17"/>
        <v>1019023346</v>
      </c>
    </row>
    <row r="540" spans="1:18" ht="11.25" customHeight="1">
      <c r="A540">
        <v>539</v>
      </c>
      <c r="B540" s="11">
        <v>1775</v>
      </c>
      <c r="C540" s="12" t="s">
        <v>3390</v>
      </c>
      <c r="D540" s="12">
        <v>80897805</v>
      </c>
      <c r="E540" s="12" t="s">
        <v>138</v>
      </c>
      <c r="F540" s="12" t="s">
        <v>2341</v>
      </c>
      <c r="G540" s="12" t="s">
        <v>52</v>
      </c>
      <c r="H540" s="12" t="s">
        <v>44</v>
      </c>
      <c r="I540" s="13">
        <v>70000000</v>
      </c>
      <c r="J540" s="13">
        <v>70000000</v>
      </c>
      <c r="K540" s="14">
        <v>44986.536203703705</v>
      </c>
      <c r="L540" s="15" t="s">
        <v>54</v>
      </c>
      <c r="O540">
        <v>0.87221425719867196</v>
      </c>
      <c r="P540">
        <f t="shared" si="16"/>
        <v>222</v>
      </c>
      <c r="Q540">
        <v>222</v>
      </c>
      <c r="R540">
        <f t="shared" si="17"/>
        <v>13636566</v>
      </c>
    </row>
    <row r="541" spans="1:18" ht="11.25" customHeight="1">
      <c r="A541">
        <v>540</v>
      </c>
      <c r="B541" s="11">
        <v>1776</v>
      </c>
      <c r="C541" s="12" t="s">
        <v>3391</v>
      </c>
      <c r="D541" s="12">
        <v>1016008542</v>
      </c>
      <c r="E541" s="12" t="s">
        <v>58</v>
      </c>
      <c r="F541" s="12" t="s">
        <v>2341</v>
      </c>
      <c r="G541" s="12" t="s">
        <v>59</v>
      </c>
      <c r="H541" s="12" t="s">
        <v>44</v>
      </c>
      <c r="I541" s="13">
        <v>93000000</v>
      </c>
      <c r="J541" s="13">
        <v>93000000</v>
      </c>
      <c r="K541" s="14">
        <v>44986.371874999997</v>
      </c>
      <c r="L541" s="15" t="s">
        <v>54</v>
      </c>
      <c r="O541">
        <v>0.96237688302343172</v>
      </c>
      <c r="P541">
        <f t="shared" si="16"/>
        <v>55</v>
      </c>
      <c r="Q541">
        <v>55</v>
      </c>
      <c r="R541">
        <f t="shared" si="17"/>
        <v>98646980</v>
      </c>
    </row>
    <row r="542" spans="1:18" ht="11.25" customHeight="1">
      <c r="A542">
        <v>541</v>
      </c>
      <c r="B542" s="11">
        <v>1777</v>
      </c>
      <c r="C542" s="12" t="s">
        <v>3392</v>
      </c>
      <c r="D542" s="12">
        <v>53133037</v>
      </c>
      <c r="E542" s="12" t="s">
        <v>259</v>
      </c>
      <c r="F542" s="12" t="s">
        <v>2341</v>
      </c>
      <c r="G542" s="12" t="s">
        <v>38</v>
      </c>
      <c r="H542" s="12" t="s">
        <v>44</v>
      </c>
      <c r="I542" s="13">
        <v>13000000</v>
      </c>
      <c r="J542" s="13">
        <v>13000000</v>
      </c>
      <c r="K542" s="14">
        <v>44986.735196759262</v>
      </c>
      <c r="L542" s="15" t="s">
        <v>54</v>
      </c>
      <c r="O542">
        <v>0.71526159515352472</v>
      </c>
      <c r="P542">
        <f t="shared" si="16"/>
        <v>465</v>
      </c>
      <c r="Q542">
        <v>465</v>
      </c>
      <c r="R542">
        <f t="shared" si="17"/>
        <v>12754312</v>
      </c>
    </row>
    <row r="543" spans="1:18" ht="11.25" customHeight="1">
      <c r="A543">
        <v>542</v>
      </c>
      <c r="B543" s="11">
        <v>1778</v>
      </c>
      <c r="C543" s="12" t="s">
        <v>3393</v>
      </c>
      <c r="D543" s="12">
        <v>1090464350</v>
      </c>
      <c r="E543" s="12" t="s">
        <v>116</v>
      </c>
      <c r="F543" s="12" t="s">
        <v>2341</v>
      </c>
      <c r="G543" s="12" t="s">
        <v>59</v>
      </c>
      <c r="H543" s="12" t="s">
        <v>44</v>
      </c>
      <c r="I543" s="13">
        <v>104000000</v>
      </c>
      <c r="J543" s="13">
        <v>104000000</v>
      </c>
      <c r="K543" s="14">
        <v>44986.487962962965</v>
      </c>
      <c r="L543" s="15" t="s">
        <v>54</v>
      </c>
      <c r="O543">
        <v>0.48782527937401543</v>
      </c>
      <c r="P543">
        <f t="shared" si="16"/>
        <v>821</v>
      </c>
      <c r="Q543">
        <v>821</v>
      </c>
      <c r="R543">
        <f t="shared" si="17"/>
        <v>1122128334</v>
      </c>
    </row>
    <row r="544" spans="1:18" ht="11.25" customHeight="1">
      <c r="A544">
        <v>543</v>
      </c>
      <c r="B544" s="11">
        <v>1779</v>
      </c>
      <c r="C544" s="12" t="s">
        <v>3394</v>
      </c>
      <c r="D544" s="12">
        <v>1022361905</v>
      </c>
      <c r="E544" s="12" t="s">
        <v>3395</v>
      </c>
      <c r="F544" s="12" t="s">
        <v>2341</v>
      </c>
      <c r="G544" s="12" t="s">
        <v>165</v>
      </c>
      <c r="H544" s="12" t="s">
        <v>44</v>
      </c>
      <c r="I544" s="13">
        <v>80000000</v>
      </c>
      <c r="J544" s="13">
        <v>80000000</v>
      </c>
      <c r="K544" s="14">
        <v>45070.702939814815</v>
      </c>
      <c r="L544" s="15" t="s">
        <v>54</v>
      </c>
      <c r="O544">
        <v>0.35457984217906557</v>
      </c>
      <c r="P544">
        <f t="shared" si="16"/>
        <v>1045</v>
      </c>
      <c r="Q544">
        <v>1045</v>
      </c>
      <c r="R544">
        <f t="shared" si="17"/>
        <v>91514147</v>
      </c>
    </row>
    <row r="545" spans="1:18" ht="11.25" customHeight="1">
      <c r="A545">
        <v>544</v>
      </c>
      <c r="B545" s="11">
        <v>1780</v>
      </c>
      <c r="C545" s="12" t="s">
        <v>3396</v>
      </c>
      <c r="D545" s="12">
        <v>79671486</v>
      </c>
      <c r="E545" s="12" t="s">
        <v>3397</v>
      </c>
      <c r="F545" s="12" t="s">
        <v>2341</v>
      </c>
      <c r="G545" s="12" t="s">
        <v>59</v>
      </c>
      <c r="H545" s="12" t="s">
        <v>49</v>
      </c>
      <c r="I545" s="13">
        <v>120000000</v>
      </c>
      <c r="J545" s="13">
        <v>120000000</v>
      </c>
      <c r="K545" s="14">
        <v>45071.596006944441</v>
      </c>
      <c r="L545" s="15" t="s">
        <v>54</v>
      </c>
      <c r="O545">
        <v>0.54600943552832748</v>
      </c>
      <c r="P545">
        <f t="shared" si="16"/>
        <v>727</v>
      </c>
      <c r="Q545">
        <v>727</v>
      </c>
      <c r="R545">
        <f t="shared" si="17"/>
        <v>1022338818</v>
      </c>
    </row>
    <row r="546" spans="1:18" ht="11.25" customHeight="1">
      <c r="A546">
        <v>545</v>
      </c>
      <c r="B546" s="11">
        <v>1781</v>
      </c>
      <c r="C546" s="12" t="s">
        <v>3398</v>
      </c>
      <c r="D546" s="12">
        <v>70420590</v>
      </c>
      <c r="E546" s="12" t="s">
        <v>3399</v>
      </c>
      <c r="F546" s="12" t="s">
        <v>2341</v>
      </c>
      <c r="G546" s="12" t="s">
        <v>38</v>
      </c>
      <c r="H546" s="12" t="s">
        <v>49</v>
      </c>
      <c r="I546" s="13">
        <v>32000000</v>
      </c>
      <c r="J546" s="13">
        <v>32000000</v>
      </c>
      <c r="K546" s="14">
        <v>45071.618356481478</v>
      </c>
      <c r="L546" s="15" t="s">
        <v>54</v>
      </c>
      <c r="O546">
        <v>0.15715700933540899</v>
      </c>
      <c r="P546">
        <f t="shared" si="16"/>
        <v>1389</v>
      </c>
      <c r="Q546">
        <v>1389</v>
      </c>
      <c r="R546">
        <f t="shared" si="17"/>
        <v>1072651370</v>
      </c>
    </row>
    <row r="547" spans="1:18" ht="11.25" customHeight="1">
      <c r="A547">
        <v>546</v>
      </c>
      <c r="B547" s="11">
        <v>1782</v>
      </c>
      <c r="C547" s="12" t="s">
        <v>3400</v>
      </c>
      <c r="D547" s="12">
        <v>52903971</v>
      </c>
      <c r="E547" s="12" t="s">
        <v>535</v>
      </c>
      <c r="F547" s="12" t="s">
        <v>2341</v>
      </c>
      <c r="G547" s="12" t="s">
        <v>38</v>
      </c>
      <c r="H547" s="12" t="s">
        <v>44</v>
      </c>
      <c r="I547" s="13">
        <v>45000000</v>
      </c>
      <c r="J547" s="13">
        <v>45000000</v>
      </c>
      <c r="K547" s="14">
        <v>44988.510289351849</v>
      </c>
      <c r="L547" s="15" t="s">
        <v>54</v>
      </c>
      <c r="O547">
        <v>0.92188873491573364</v>
      </c>
      <c r="P547">
        <f t="shared" si="16"/>
        <v>138</v>
      </c>
      <c r="Q547">
        <v>138</v>
      </c>
      <c r="R547">
        <f t="shared" si="17"/>
        <v>79830825</v>
      </c>
    </row>
    <row r="548" spans="1:18" ht="11.25" customHeight="1">
      <c r="A548">
        <v>547</v>
      </c>
      <c r="B548" s="11">
        <v>1783</v>
      </c>
      <c r="C548" s="12" t="s">
        <v>3401</v>
      </c>
      <c r="D548" s="12">
        <v>1018408605</v>
      </c>
      <c r="E548" s="12" t="s">
        <v>3402</v>
      </c>
      <c r="F548" s="12" t="s">
        <v>2341</v>
      </c>
      <c r="G548" s="12" t="s">
        <v>59</v>
      </c>
      <c r="H548" s="12" t="s">
        <v>44</v>
      </c>
      <c r="I548" s="13">
        <v>81000000</v>
      </c>
      <c r="J548" s="13">
        <v>81000000</v>
      </c>
      <c r="K548" s="14">
        <v>45075.344328703701</v>
      </c>
      <c r="L548" s="15" t="s">
        <v>54</v>
      </c>
      <c r="O548">
        <v>0.60279602441043012</v>
      </c>
      <c r="P548">
        <f t="shared" si="16"/>
        <v>649</v>
      </c>
      <c r="Q548">
        <v>649</v>
      </c>
      <c r="R548">
        <f t="shared" si="17"/>
        <v>80921275</v>
      </c>
    </row>
    <row r="549" spans="1:18" ht="11.25" customHeight="1">
      <c r="A549">
        <v>548</v>
      </c>
      <c r="B549" s="11">
        <v>1784</v>
      </c>
      <c r="C549" s="12" t="s">
        <v>3403</v>
      </c>
      <c r="D549" s="12">
        <v>1024474550</v>
      </c>
      <c r="E549" s="12" t="s">
        <v>3404</v>
      </c>
      <c r="F549" s="12" t="s">
        <v>2341</v>
      </c>
      <c r="G549" s="12" t="s">
        <v>59</v>
      </c>
      <c r="H549" s="12" t="s">
        <v>44</v>
      </c>
      <c r="I549" s="13">
        <v>24000000</v>
      </c>
      <c r="J549" s="13">
        <v>24000000</v>
      </c>
      <c r="K549" s="14">
        <v>45072.459050925929</v>
      </c>
      <c r="L549" s="15" t="s">
        <v>54</v>
      </c>
      <c r="O549">
        <v>0.2184856991882248</v>
      </c>
      <c r="P549">
        <f t="shared" si="16"/>
        <v>1294</v>
      </c>
      <c r="Q549">
        <v>1294</v>
      </c>
      <c r="R549">
        <f t="shared" si="17"/>
        <v>1010101402</v>
      </c>
    </row>
    <row r="550" spans="1:18" ht="11.25" customHeight="1">
      <c r="A550">
        <v>549</v>
      </c>
      <c r="B550" s="11">
        <v>1785</v>
      </c>
      <c r="C550" s="12" t="s">
        <v>3405</v>
      </c>
      <c r="D550" s="12">
        <v>52455605</v>
      </c>
      <c r="E550" s="12" t="s">
        <v>3406</v>
      </c>
      <c r="F550" s="12" t="s">
        <v>2341</v>
      </c>
      <c r="G550" s="12" t="s">
        <v>59</v>
      </c>
      <c r="H550" s="12" t="s">
        <v>49</v>
      </c>
      <c r="I550" s="13">
        <v>140000000</v>
      </c>
      <c r="J550" s="13">
        <v>140000000</v>
      </c>
      <c r="K550" s="14">
        <v>45072.615578703706</v>
      </c>
      <c r="L550" s="15" t="s">
        <v>54</v>
      </c>
      <c r="O550">
        <v>0.36696676897220049</v>
      </c>
      <c r="P550">
        <f t="shared" si="16"/>
        <v>1022</v>
      </c>
      <c r="Q550">
        <v>1022</v>
      </c>
      <c r="R550">
        <f t="shared" si="17"/>
        <v>1113624165</v>
      </c>
    </row>
    <row r="551" spans="1:18" ht="11.25" customHeight="1">
      <c r="A551">
        <v>550</v>
      </c>
      <c r="B551" s="11">
        <v>1786</v>
      </c>
      <c r="C551" s="12" t="s">
        <v>3407</v>
      </c>
      <c r="D551" s="12">
        <v>1013577093</v>
      </c>
      <c r="E551" s="12" t="s">
        <v>3408</v>
      </c>
      <c r="F551" s="12" t="s">
        <v>2341</v>
      </c>
      <c r="G551" s="12" t="s">
        <v>38</v>
      </c>
      <c r="H551" s="12" t="s">
        <v>44</v>
      </c>
      <c r="I551" s="13">
        <v>60000000</v>
      </c>
      <c r="J551" s="13">
        <v>60000000</v>
      </c>
      <c r="K551" s="14">
        <v>45072.617662037039</v>
      </c>
      <c r="L551" s="15" t="s">
        <v>54</v>
      </c>
      <c r="O551">
        <v>0.49846265230192621</v>
      </c>
      <c r="P551">
        <f t="shared" si="16"/>
        <v>798</v>
      </c>
      <c r="Q551">
        <v>798</v>
      </c>
      <c r="R551">
        <f t="shared" si="17"/>
        <v>1032383319</v>
      </c>
    </row>
    <row r="552" spans="1:18" ht="11.25" customHeight="1">
      <c r="A552">
        <v>551</v>
      </c>
      <c r="B552" s="11">
        <v>1787</v>
      </c>
      <c r="C552" s="12" t="s">
        <v>3409</v>
      </c>
      <c r="D552" s="12">
        <v>87100091</v>
      </c>
      <c r="E552" s="12" t="s">
        <v>3410</v>
      </c>
      <c r="F552" s="12" t="s">
        <v>2341</v>
      </c>
      <c r="G552" s="12" t="s">
        <v>38</v>
      </c>
      <c r="H552" s="12" t="s">
        <v>49</v>
      </c>
      <c r="I552" s="13">
        <v>150000000</v>
      </c>
      <c r="J552" s="13">
        <v>150000000</v>
      </c>
      <c r="K552" s="14">
        <v>45072.638437499998</v>
      </c>
      <c r="L552" s="15" t="s">
        <v>54</v>
      </c>
      <c r="O552">
        <v>0.88607651657858133</v>
      </c>
      <c r="P552">
        <f t="shared" si="16"/>
        <v>193</v>
      </c>
      <c r="Q552">
        <v>193</v>
      </c>
      <c r="R552">
        <f t="shared" si="17"/>
        <v>51892031</v>
      </c>
    </row>
    <row r="553" spans="1:18" ht="11.25" customHeight="1">
      <c r="A553">
        <v>552</v>
      </c>
      <c r="B553" s="11">
        <v>1788</v>
      </c>
      <c r="C553" s="12" t="s">
        <v>3411</v>
      </c>
      <c r="D553" s="12">
        <v>43554593</v>
      </c>
      <c r="E553" s="12" t="s">
        <v>3412</v>
      </c>
      <c r="F553" s="12" t="s">
        <v>2341</v>
      </c>
      <c r="G553" s="12" t="s">
        <v>38</v>
      </c>
      <c r="H553" s="12" t="s">
        <v>49</v>
      </c>
      <c r="I553" s="13">
        <v>110000000</v>
      </c>
      <c r="J553" s="13">
        <v>110000000</v>
      </c>
      <c r="K553" s="14">
        <v>45072.647303240738</v>
      </c>
      <c r="L553" s="15" t="s">
        <v>54</v>
      </c>
      <c r="O553">
        <v>0.94567839413367816</v>
      </c>
      <c r="P553">
        <f t="shared" si="16"/>
        <v>92</v>
      </c>
      <c r="Q553">
        <v>92</v>
      </c>
      <c r="R553">
        <f t="shared" si="17"/>
        <v>80004402</v>
      </c>
    </row>
    <row r="554" spans="1:18" ht="11.25" customHeight="1">
      <c r="A554">
        <v>553</v>
      </c>
      <c r="B554" s="11">
        <v>1789</v>
      </c>
      <c r="C554" s="12" t="s">
        <v>3413</v>
      </c>
      <c r="D554" s="12">
        <v>1088246638</v>
      </c>
      <c r="E554" s="12" t="s">
        <v>3414</v>
      </c>
      <c r="F554" s="12" t="s">
        <v>2341</v>
      </c>
      <c r="G554" s="12" t="s">
        <v>59</v>
      </c>
      <c r="H554" s="12" t="s">
        <v>44</v>
      </c>
      <c r="I554" s="13">
        <v>32000000</v>
      </c>
      <c r="J554" s="13">
        <v>32000000</v>
      </c>
      <c r="K554" s="14">
        <v>45072.671805555554</v>
      </c>
      <c r="L554" s="15" t="s">
        <v>54</v>
      </c>
      <c r="O554">
        <v>0.87701508268098893</v>
      </c>
      <c r="P554">
        <f t="shared" si="16"/>
        <v>213</v>
      </c>
      <c r="Q554">
        <v>213</v>
      </c>
      <c r="R554">
        <f t="shared" si="17"/>
        <v>79982608</v>
      </c>
    </row>
    <row r="555" spans="1:18" ht="11.25" customHeight="1">
      <c r="A555">
        <v>554</v>
      </c>
      <c r="B555" s="11">
        <v>1790</v>
      </c>
      <c r="C555" s="12" t="s">
        <v>3415</v>
      </c>
      <c r="D555" s="12">
        <v>80039263</v>
      </c>
      <c r="E555" s="12" t="s">
        <v>3416</v>
      </c>
      <c r="F555" s="12" t="s">
        <v>2341</v>
      </c>
      <c r="G555" s="12" t="s">
        <v>59</v>
      </c>
      <c r="H555" s="12" t="s">
        <v>44</v>
      </c>
      <c r="I555" s="13">
        <v>65000000</v>
      </c>
      <c r="J555" s="13">
        <v>65000000</v>
      </c>
      <c r="K555" s="14">
        <v>45072.678553240738</v>
      </c>
      <c r="L555" s="15" t="s">
        <v>54</v>
      </c>
      <c r="O555">
        <v>0.45157243354742327</v>
      </c>
      <c r="P555">
        <f t="shared" si="16"/>
        <v>886</v>
      </c>
      <c r="Q555">
        <v>886</v>
      </c>
      <c r="R555">
        <f t="shared" si="17"/>
        <v>79651221</v>
      </c>
    </row>
    <row r="556" spans="1:18" ht="11.25" customHeight="1">
      <c r="A556">
        <v>555</v>
      </c>
      <c r="B556" s="11">
        <v>1791</v>
      </c>
      <c r="C556" s="12" t="s">
        <v>3417</v>
      </c>
      <c r="D556" s="12">
        <v>79795824</v>
      </c>
      <c r="E556" s="12" t="s">
        <v>3418</v>
      </c>
      <c r="F556" s="12" t="s">
        <v>2341</v>
      </c>
      <c r="G556" s="12" t="s">
        <v>59</v>
      </c>
      <c r="H556" s="12" t="s">
        <v>49</v>
      </c>
      <c r="I556" s="13">
        <v>140000000</v>
      </c>
      <c r="J556" s="13">
        <v>140000000</v>
      </c>
      <c r="K556" s="14">
        <v>45072.777453703704</v>
      </c>
      <c r="L556" s="15" t="s">
        <v>54</v>
      </c>
      <c r="O556">
        <v>0.91829939922130432</v>
      </c>
      <c r="P556">
        <f t="shared" si="16"/>
        <v>146</v>
      </c>
      <c r="Q556">
        <v>146</v>
      </c>
      <c r="R556">
        <f t="shared" si="17"/>
        <v>1105680191</v>
      </c>
    </row>
    <row r="557" spans="1:18" ht="11.25" customHeight="1">
      <c r="A557">
        <v>556</v>
      </c>
      <c r="B557" s="11">
        <v>1792</v>
      </c>
      <c r="C557" s="12" t="s">
        <v>3419</v>
      </c>
      <c r="D557" s="12">
        <v>80723078</v>
      </c>
      <c r="E557" s="12" t="s">
        <v>3420</v>
      </c>
      <c r="F557" s="12" t="s">
        <v>2341</v>
      </c>
      <c r="G557" s="12" t="s">
        <v>59</v>
      </c>
      <c r="H557" s="12" t="s">
        <v>49</v>
      </c>
      <c r="I557" s="13">
        <v>80000000</v>
      </c>
      <c r="J557" s="13">
        <v>80000000</v>
      </c>
      <c r="K557" s="14">
        <v>45072.81486111111</v>
      </c>
      <c r="L557" s="15" t="s">
        <v>54</v>
      </c>
      <c r="O557">
        <v>0.31915078597480595</v>
      </c>
      <c r="P557">
        <f t="shared" si="16"/>
        <v>1096</v>
      </c>
      <c r="Q557">
        <v>1096</v>
      </c>
      <c r="R557">
        <f t="shared" si="17"/>
        <v>40220049</v>
      </c>
    </row>
    <row r="558" spans="1:18" ht="11.25" customHeight="1">
      <c r="A558">
        <v>557</v>
      </c>
      <c r="B558" s="11">
        <v>1793</v>
      </c>
      <c r="C558" s="12" t="s">
        <v>3421</v>
      </c>
      <c r="D558" s="12">
        <v>1032357546</v>
      </c>
      <c r="E558" s="12" t="s">
        <v>451</v>
      </c>
      <c r="F558" s="12" t="s">
        <v>2341</v>
      </c>
      <c r="G558" s="12" t="s">
        <v>38</v>
      </c>
      <c r="H558" s="12" t="s">
        <v>44</v>
      </c>
      <c r="I558" s="13">
        <v>53000000</v>
      </c>
      <c r="J558" s="13">
        <v>53000000</v>
      </c>
      <c r="K558" s="14">
        <v>44987.854097222225</v>
      </c>
      <c r="L558" s="15" t="s">
        <v>54</v>
      </c>
      <c r="O558">
        <v>0.50200928427966585</v>
      </c>
      <c r="P558">
        <f t="shared" si="16"/>
        <v>789</v>
      </c>
      <c r="Q558">
        <v>789</v>
      </c>
      <c r="R558">
        <f t="shared" si="17"/>
        <v>1052402351</v>
      </c>
    </row>
    <row r="559" spans="1:18" ht="11.25" customHeight="1">
      <c r="A559">
        <v>558</v>
      </c>
      <c r="B559" s="11">
        <v>1794</v>
      </c>
      <c r="C559" s="12" t="s">
        <v>3422</v>
      </c>
      <c r="D559" s="12">
        <v>80362969</v>
      </c>
      <c r="E559" s="12" t="s">
        <v>3423</v>
      </c>
      <c r="F559" s="12" t="s">
        <v>2341</v>
      </c>
      <c r="G559" s="12" t="s">
        <v>38</v>
      </c>
      <c r="H559" s="12" t="s">
        <v>44</v>
      </c>
      <c r="I559" s="13">
        <v>150000000</v>
      </c>
      <c r="J559" s="13">
        <v>150000000</v>
      </c>
      <c r="K559" s="14">
        <v>45075.482627314814</v>
      </c>
      <c r="L559" s="15" t="s">
        <v>45</v>
      </c>
      <c r="O559">
        <v>0.79700399411484013</v>
      </c>
      <c r="P559">
        <f t="shared" si="16"/>
        <v>345</v>
      </c>
      <c r="Q559">
        <v>345</v>
      </c>
      <c r="R559">
        <f t="shared" si="17"/>
        <v>80730838</v>
      </c>
    </row>
    <row r="560" spans="1:18" ht="11.25" customHeight="1">
      <c r="A560">
        <v>559</v>
      </c>
      <c r="B560" s="11">
        <v>1795</v>
      </c>
      <c r="C560" s="12" t="s">
        <v>3424</v>
      </c>
      <c r="D560" s="12">
        <v>79524200</v>
      </c>
      <c r="E560" s="12" t="s">
        <v>3425</v>
      </c>
      <c r="F560" s="12" t="s">
        <v>2341</v>
      </c>
      <c r="G560" s="12" t="s">
        <v>59</v>
      </c>
      <c r="H560" s="12" t="s">
        <v>44</v>
      </c>
      <c r="I560" s="13">
        <v>150000000</v>
      </c>
      <c r="J560" s="13">
        <v>150000000</v>
      </c>
      <c r="K560" s="14">
        <v>45075.486446759256</v>
      </c>
      <c r="L560" s="15" t="s">
        <v>45</v>
      </c>
      <c r="O560">
        <v>0.35424801811686302</v>
      </c>
      <c r="P560">
        <f t="shared" si="16"/>
        <v>1046</v>
      </c>
      <c r="Q560">
        <v>1046</v>
      </c>
      <c r="R560">
        <f t="shared" si="17"/>
        <v>1024539464</v>
      </c>
    </row>
    <row r="561" spans="1:18" ht="11.25" customHeight="1">
      <c r="A561">
        <v>560</v>
      </c>
      <c r="B561" s="11">
        <v>1796</v>
      </c>
      <c r="C561" s="12" t="s">
        <v>3426</v>
      </c>
      <c r="D561" s="12">
        <v>79442823</v>
      </c>
      <c r="E561" s="12" t="s">
        <v>3427</v>
      </c>
      <c r="F561" s="12" t="s">
        <v>2341</v>
      </c>
      <c r="G561" s="12" t="s">
        <v>38</v>
      </c>
      <c r="H561" s="12" t="s">
        <v>44</v>
      </c>
      <c r="I561" s="13">
        <v>50000000</v>
      </c>
      <c r="J561" s="13">
        <v>50000000</v>
      </c>
      <c r="K561" s="14">
        <v>45075.560972222222</v>
      </c>
      <c r="L561" s="15" t="s">
        <v>45</v>
      </c>
      <c r="O561">
        <v>0.86891878064128314</v>
      </c>
      <c r="P561">
        <f t="shared" si="16"/>
        <v>228</v>
      </c>
      <c r="Q561">
        <v>228</v>
      </c>
      <c r="R561">
        <f t="shared" si="17"/>
        <v>88270106</v>
      </c>
    </row>
    <row r="562" spans="1:18" ht="11.25" customHeight="1">
      <c r="A562">
        <v>561</v>
      </c>
      <c r="B562" s="11">
        <v>1797</v>
      </c>
      <c r="C562" s="12" t="s">
        <v>3428</v>
      </c>
      <c r="D562" s="12">
        <v>52438529</v>
      </c>
      <c r="E562" s="12" t="s">
        <v>3429</v>
      </c>
      <c r="F562" s="12" t="s">
        <v>2341</v>
      </c>
      <c r="G562" s="12" t="s">
        <v>38</v>
      </c>
      <c r="H562" s="12" t="s">
        <v>49</v>
      </c>
      <c r="I562" s="13">
        <v>150000000</v>
      </c>
      <c r="J562" s="13">
        <v>150000000</v>
      </c>
      <c r="K562" s="14">
        <v>45075.564502314817</v>
      </c>
      <c r="L562" s="15" t="s">
        <v>54</v>
      </c>
      <c r="O562">
        <v>0.88810489251449065</v>
      </c>
      <c r="P562">
        <f t="shared" si="16"/>
        <v>188</v>
      </c>
      <c r="Q562">
        <v>188</v>
      </c>
      <c r="R562">
        <f t="shared" si="17"/>
        <v>1144141030</v>
      </c>
    </row>
    <row r="563" spans="1:18" ht="11.25" customHeight="1">
      <c r="A563">
        <v>562</v>
      </c>
      <c r="B563" s="11">
        <v>1798</v>
      </c>
      <c r="C563" s="12" t="s">
        <v>3430</v>
      </c>
      <c r="D563" s="12">
        <v>1113645849</v>
      </c>
      <c r="E563" s="12" t="s">
        <v>3431</v>
      </c>
      <c r="F563" s="12" t="s">
        <v>2341</v>
      </c>
      <c r="G563" s="12" t="s">
        <v>59</v>
      </c>
      <c r="H563" s="12" t="s">
        <v>44</v>
      </c>
      <c r="I563" s="13">
        <v>55000000</v>
      </c>
      <c r="J563" s="13">
        <v>55000000</v>
      </c>
      <c r="K563" s="14">
        <v>45075.683842592596</v>
      </c>
      <c r="L563" s="15" t="s">
        <v>54</v>
      </c>
      <c r="O563">
        <v>1.8833937739884843E-2</v>
      </c>
      <c r="P563">
        <f t="shared" si="16"/>
        <v>1591</v>
      </c>
      <c r="Q563">
        <v>1591</v>
      </c>
      <c r="R563">
        <f t="shared" si="17"/>
        <v>1010176517</v>
      </c>
    </row>
    <row r="564" spans="1:18" ht="11.25" customHeight="1">
      <c r="A564">
        <v>563</v>
      </c>
      <c r="B564" s="11">
        <v>1799</v>
      </c>
      <c r="C564" s="12" t="s">
        <v>3432</v>
      </c>
      <c r="D564" s="12">
        <v>1110457049</v>
      </c>
      <c r="E564" s="12" t="s">
        <v>3433</v>
      </c>
      <c r="F564" s="12" t="s">
        <v>2341</v>
      </c>
      <c r="G564" s="12" t="s">
        <v>38</v>
      </c>
      <c r="H564" s="12" t="s">
        <v>44</v>
      </c>
      <c r="I564" s="13">
        <v>84000000</v>
      </c>
      <c r="J564" s="13">
        <v>84000000</v>
      </c>
      <c r="K564" s="14">
        <v>45075.926793981482</v>
      </c>
      <c r="L564" s="15" t="s">
        <v>54</v>
      </c>
      <c r="O564">
        <v>0.73024485579074727</v>
      </c>
      <c r="P564">
        <f t="shared" si="16"/>
        <v>444</v>
      </c>
      <c r="Q564">
        <v>444</v>
      </c>
      <c r="R564">
        <f t="shared" si="17"/>
        <v>98389441</v>
      </c>
    </row>
    <row r="565" spans="1:18" ht="11.25" customHeight="1">
      <c r="A565">
        <v>564</v>
      </c>
      <c r="B565" s="11">
        <v>1800</v>
      </c>
      <c r="C565" s="12" t="s">
        <v>3434</v>
      </c>
      <c r="D565" s="12">
        <v>79380091</v>
      </c>
      <c r="E565" s="12" t="s">
        <v>556</v>
      </c>
      <c r="F565" s="12" t="s">
        <v>2341</v>
      </c>
      <c r="G565" s="12" t="s">
        <v>52</v>
      </c>
      <c r="H565" s="12" t="s">
        <v>44</v>
      </c>
      <c r="I565" s="13">
        <v>113000000</v>
      </c>
      <c r="J565" s="13">
        <v>113000000</v>
      </c>
      <c r="K565" s="14">
        <v>45071.463877314818</v>
      </c>
      <c r="L565" s="15" t="s">
        <v>45</v>
      </c>
      <c r="O565">
        <v>0.60534104796886246</v>
      </c>
      <c r="P565">
        <f t="shared" si="16"/>
        <v>645</v>
      </c>
      <c r="Q565">
        <v>645</v>
      </c>
      <c r="R565">
        <f t="shared" si="17"/>
        <v>86076832</v>
      </c>
    </row>
    <row r="566" spans="1:18" ht="11.25" customHeight="1">
      <c r="A566">
        <v>565</v>
      </c>
      <c r="B566" s="11">
        <v>1801</v>
      </c>
      <c r="C566" s="12" t="s">
        <v>3435</v>
      </c>
      <c r="D566" s="12">
        <v>13270255</v>
      </c>
      <c r="E566" s="12" t="s">
        <v>3436</v>
      </c>
      <c r="F566" s="12" t="s">
        <v>2341</v>
      </c>
      <c r="G566" s="12" t="s">
        <v>38</v>
      </c>
      <c r="H566" s="12" t="s">
        <v>53</v>
      </c>
      <c r="I566" s="13">
        <v>10000000</v>
      </c>
      <c r="J566" s="13">
        <v>10000000</v>
      </c>
      <c r="K566" s="14">
        <v>45077.525358796294</v>
      </c>
      <c r="L566" s="15" t="s">
        <v>54</v>
      </c>
      <c r="O566">
        <v>0.49209131064768641</v>
      </c>
      <c r="P566">
        <f t="shared" si="16"/>
        <v>811</v>
      </c>
      <c r="Q566">
        <v>811</v>
      </c>
      <c r="R566">
        <f t="shared" si="17"/>
        <v>51765217</v>
      </c>
    </row>
    <row r="567" spans="1:18" ht="11.25" customHeight="1">
      <c r="A567">
        <v>566</v>
      </c>
      <c r="B567" s="11">
        <v>1802</v>
      </c>
      <c r="C567" s="12" t="s">
        <v>3437</v>
      </c>
      <c r="D567" s="12">
        <v>7335296</v>
      </c>
      <c r="E567" s="12" t="s">
        <v>3438</v>
      </c>
      <c r="F567" s="12" t="s">
        <v>2341</v>
      </c>
      <c r="G567" s="12" t="s">
        <v>52</v>
      </c>
      <c r="H567" s="12" t="s">
        <v>49</v>
      </c>
      <c r="I567" s="13">
        <v>75000000</v>
      </c>
      <c r="J567" s="13">
        <v>75000000</v>
      </c>
      <c r="K567" s="14">
        <v>45078.323101851849</v>
      </c>
      <c r="L567" s="15" t="s">
        <v>54</v>
      </c>
      <c r="O567">
        <v>0.11240338119540472</v>
      </c>
      <c r="P567">
        <f t="shared" si="16"/>
        <v>1450</v>
      </c>
      <c r="Q567">
        <v>1450</v>
      </c>
      <c r="R567">
        <f t="shared" si="17"/>
        <v>79712750</v>
      </c>
    </row>
    <row r="568" spans="1:18" ht="11.25" customHeight="1">
      <c r="A568">
        <v>567</v>
      </c>
      <c r="B568" s="11">
        <v>1803</v>
      </c>
      <c r="C568" s="12" t="s">
        <v>3439</v>
      </c>
      <c r="D568" s="12">
        <v>53038258</v>
      </c>
      <c r="E568" s="12" t="s">
        <v>126</v>
      </c>
      <c r="F568" s="12" t="s">
        <v>2341</v>
      </c>
      <c r="G568" s="12" t="s">
        <v>38</v>
      </c>
      <c r="H568" s="12" t="s">
        <v>127</v>
      </c>
      <c r="I568" s="13">
        <v>10000000</v>
      </c>
      <c r="J568" s="13">
        <v>10000000</v>
      </c>
      <c r="K568" s="14">
        <v>44986.507881944446</v>
      </c>
      <c r="L568" s="15" t="s">
        <v>40</v>
      </c>
      <c r="O568">
        <v>0.41125099117585995</v>
      </c>
      <c r="P568">
        <f t="shared" si="16"/>
        <v>952</v>
      </c>
      <c r="Q568">
        <v>952</v>
      </c>
      <c r="R568">
        <f t="shared" si="17"/>
        <v>80036332</v>
      </c>
    </row>
    <row r="569" spans="1:18" ht="11.25" customHeight="1">
      <c r="A569">
        <v>568</v>
      </c>
      <c r="B569" s="11">
        <v>1804</v>
      </c>
      <c r="C569" s="12" t="s">
        <v>3440</v>
      </c>
      <c r="D569" s="12">
        <v>1052390362</v>
      </c>
      <c r="E569" s="12" t="s">
        <v>3441</v>
      </c>
      <c r="F569" s="12" t="s">
        <v>2341</v>
      </c>
      <c r="G569" s="12" t="s">
        <v>59</v>
      </c>
      <c r="H569" s="12" t="s">
        <v>44</v>
      </c>
      <c r="I569" s="13">
        <v>56000000</v>
      </c>
      <c r="J569" s="13">
        <v>56000000</v>
      </c>
      <c r="K569" s="14">
        <v>45078.326608796298</v>
      </c>
      <c r="L569" s="15" t="s">
        <v>54</v>
      </c>
      <c r="O569">
        <v>0.88651739962726395</v>
      </c>
      <c r="P569">
        <f t="shared" si="16"/>
        <v>192</v>
      </c>
      <c r="Q569">
        <v>192</v>
      </c>
      <c r="R569">
        <f t="shared" si="17"/>
        <v>1032451752</v>
      </c>
    </row>
    <row r="570" spans="1:18" ht="11.25" customHeight="1">
      <c r="A570">
        <v>569</v>
      </c>
      <c r="B570" s="11">
        <v>1805</v>
      </c>
      <c r="C570" s="12" t="s">
        <v>3442</v>
      </c>
      <c r="D570" s="12">
        <v>11444721</v>
      </c>
      <c r="E570" s="12" t="s">
        <v>3443</v>
      </c>
      <c r="F570" s="12" t="s">
        <v>2341</v>
      </c>
      <c r="G570" s="12" t="s">
        <v>52</v>
      </c>
      <c r="H570" s="12" t="s">
        <v>53</v>
      </c>
      <c r="I570" s="13">
        <v>5000000</v>
      </c>
      <c r="J570" s="13">
        <v>5000000</v>
      </c>
      <c r="K570" s="14">
        <v>45078.33153935185</v>
      </c>
      <c r="L570" s="15" t="s">
        <v>54</v>
      </c>
      <c r="O570">
        <v>0.80183021558108503</v>
      </c>
      <c r="P570">
        <f t="shared" si="16"/>
        <v>338</v>
      </c>
      <c r="Q570">
        <v>338</v>
      </c>
      <c r="R570">
        <f t="shared" si="17"/>
        <v>7720848</v>
      </c>
    </row>
    <row r="571" spans="1:18" ht="11.25" customHeight="1">
      <c r="A571">
        <v>570</v>
      </c>
      <c r="B571" s="11">
        <v>1806</v>
      </c>
      <c r="C571" s="12" t="s">
        <v>3444</v>
      </c>
      <c r="D571" s="12">
        <v>13742908</v>
      </c>
      <c r="E571" s="12" t="s">
        <v>3445</v>
      </c>
      <c r="F571" s="12" t="s">
        <v>2341</v>
      </c>
      <c r="G571" s="12" t="s">
        <v>52</v>
      </c>
      <c r="H571" s="12" t="s">
        <v>53</v>
      </c>
      <c r="I571" s="13">
        <v>9000000</v>
      </c>
      <c r="J571" s="13">
        <v>9000000</v>
      </c>
      <c r="K571" s="14">
        <v>45078.333287037036</v>
      </c>
      <c r="L571" s="15" t="s">
        <v>54</v>
      </c>
      <c r="O571">
        <v>0.21381805704986345</v>
      </c>
      <c r="P571">
        <f t="shared" si="16"/>
        <v>1305</v>
      </c>
      <c r="Q571">
        <v>1305</v>
      </c>
      <c r="R571">
        <f t="shared" si="17"/>
        <v>13929069</v>
      </c>
    </row>
    <row r="572" spans="1:18" ht="11.25" customHeight="1">
      <c r="A572">
        <v>571</v>
      </c>
      <c r="B572" s="11">
        <v>1807</v>
      </c>
      <c r="C572" s="12" t="s">
        <v>3446</v>
      </c>
      <c r="D572" s="12">
        <v>1098641460</v>
      </c>
      <c r="E572" s="12" t="s">
        <v>3447</v>
      </c>
      <c r="F572" s="12" t="s">
        <v>2341</v>
      </c>
      <c r="G572" s="12" t="s">
        <v>59</v>
      </c>
      <c r="H572" s="12" t="s">
        <v>44</v>
      </c>
      <c r="I572" s="13">
        <v>67000000</v>
      </c>
      <c r="J572" s="13">
        <v>67000000</v>
      </c>
      <c r="K572" s="14">
        <v>45078.333310185182</v>
      </c>
      <c r="L572" s="15" t="s">
        <v>54</v>
      </c>
      <c r="O572">
        <v>0.20848668117074776</v>
      </c>
      <c r="P572">
        <f t="shared" si="16"/>
        <v>1313</v>
      </c>
      <c r="Q572">
        <v>1313</v>
      </c>
      <c r="R572">
        <f t="shared" si="17"/>
        <v>17337089</v>
      </c>
    </row>
    <row r="573" spans="1:18" ht="11.25" customHeight="1">
      <c r="A573">
        <v>572</v>
      </c>
      <c r="B573" s="11">
        <v>1808</v>
      </c>
      <c r="C573" s="12" t="s">
        <v>3448</v>
      </c>
      <c r="D573" s="12">
        <v>23623471</v>
      </c>
      <c r="E573" s="12" t="s">
        <v>3449</v>
      </c>
      <c r="F573" s="12" t="s">
        <v>2341</v>
      </c>
      <c r="G573" s="12" t="s">
        <v>59</v>
      </c>
      <c r="H573" s="12" t="s">
        <v>49</v>
      </c>
      <c r="I573" s="13">
        <v>30000000</v>
      </c>
      <c r="J573" s="13">
        <v>30000000</v>
      </c>
      <c r="K573" s="14">
        <v>45078.334583333337</v>
      </c>
      <c r="L573" s="15" t="s">
        <v>54</v>
      </c>
      <c r="O573">
        <v>0.23069145784810419</v>
      </c>
      <c r="P573">
        <f t="shared" si="16"/>
        <v>1278</v>
      </c>
      <c r="Q573">
        <v>1278</v>
      </c>
      <c r="R573">
        <f t="shared" si="17"/>
        <v>79662507</v>
      </c>
    </row>
    <row r="574" spans="1:18" ht="11.25" customHeight="1">
      <c r="A574">
        <v>573</v>
      </c>
      <c r="B574" s="11">
        <v>1809</v>
      </c>
      <c r="C574" s="12" t="s">
        <v>3450</v>
      </c>
      <c r="D574" s="12">
        <v>1090477733</v>
      </c>
      <c r="E574" s="12" t="s">
        <v>3451</v>
      </c>
      <c r="F574" s="12" t="s">
        <v>2341</v>
      </c>
      <c r="G574" s="12" t="s">
        <v>52</v>
      </c>
      <c r="H574" s="12" t="s">
        <v>53</v>
      </c>
      <c r="I574" s="13">
        <v>10000000</v>
      </c>
      <c r="J574" s="13">
        <v>10000000</v>
      </c>
      <c r="K574" s="14">
        <v>45078.336585648147</v>
      </c>
      <c r="L574" s="15" t="s">
        <v>54</v>
      </c>
      <c r="O574">
        <v>0.55347523533644172</v>
      </c>
      <c r="P574">
        <f t="shared" si="16"/>
        <v>714</v>
      </c>
      <c r="Q574">
        <v>714</v>
      </c>
      <c r="R574">
        <f t="shared" si="17"/>
        <v>1074129168</v>
      </c>
    </row>
    <row r="575" spans="1:18" ht="11.25" customHeight="1">
      <c r="A575">
        <v>574</v>
      </c>
      <c r="B575" s="11">
        <v>1810</v>
      </c>
      <c r="C575" s="12" t="s">
        <v>3452</v>
      </c>
      <c r="D575" s="12">
        <v>79968613</v>
      </c>
      <c r="E575" s="12" t="s">
        <v>3453</v>
      </c>
      <c r="F575" s="12" t="s">
        <v>2341</v>
      </c>
      <c r="G575" s="12" t="s">
        <v>38</v>
      </c>
      <c r="H575" s="12" t="s">
        <v>49</v>
      </c>
      <c r="I575" s="13">
        <v>50000000</v>
      </c>
      <c r="J575" s="13">
        <v>50000000</v>
      </c>
      <c r="K575" s="14">
        <v>45078.336886574078</v>
      </c>
      <c r="L575" s="15" t="s">
        <v>54</v>
      </c>
      <c r="O575">
        <v>0.23902859774339957</v>
      </c>
      <c r="P575">
        <f t="shared" si="16"/>
        <v>1255</v>
      </c>
      <c r="Q575">
        <v>1255</v>
      </c>
      <c r="R575">
        <f t="shared" si="17"/>
        <v>88175253</v>
      </c>
    </row>
    <row r="576" spans="1:18" ht="11.25" customHeight="1">
      <c r="A576">
        <v>575</v>
      </c>
      <c r="B576" s="11">
        <v>1811</v>
      </c>
      <c r="C576" s="12" t="s">
        <v>3454</v>
      </c>
      <c r="D576" s="12">
        <v>52124122</v>
      </c>
      <c r="E576" s="12" t="s">
        <v>3455</v>
      </c>
      <c r="F576" s="12" t="s">
        <v>2341</v>
      </c>
      <c r="G576" s="12" t="s">
        <v>38</v>
      </c>
      <c r="H576" s="12" t="s">
        <v>127</v>
      </c>
      <c r="I576" s="13">
        <v>10000000</v>
      </c>
      <c r="J576" s="13">
        <v>10000000</v>
      </c>
      <c r="K576" s="14">
        <v>45078.338043981479</v>
      </c>
      <c r="L576" s="15" t="s">
        <v>40</v>
      </c>
      <c r="O576">
        <v>2.4260124255035875E-2</v>
      </c>
      <c r="P576">
        <f t="shared" si="16"/>
        <v>1586</v>
      </c>
      <c r="Q576">
        <v>1586</v>
      </c>
      <c r="R576">
        <f t="shared" si="17"/>
        <v>91158068</v>
      </c>
    </row>
    <row r="577" spans="1:18" ht="11.25" customHeight="1">
      <c r="A577">
        <v>576</v>
      </c>
      <c r="B577" s="11">
        <v>1812</v>
      </c>
      <c r="C577" s="12" t="s">
        <v>3456</v>
      </c>
      <c r="D577" s="12">
        <v>79810532</v>
      </c>
      <c r="E577" s="12" t="s">
        <v>3457</v>
      </c>
      <c r="F577" s="12" t="s">
        <v>2341</v>
      </c>
      <c r="G577" s="12" t="s">
        <v>52</v>
      </c>
      <c r="H577" s="12" t="s">
        <v>49</v>
      </c>
      <c r="I577" s="13">
        <v>105000000</v>
      </c>
      <c r="J577" s="13">
        <v>105000000</v>
      </c>
      <c r="K577" s="14">
        <v>45078.338819444441</v>
      </c>
      <c r="L577" s="15" t="s">
        <v>54</v>
      </c>
      <c r="O577">
        <v>0.70691637130460216</v>
      </c>
      <c r="P577">
        <f t="shared" si="16"/>
        <v>482</v>
      </c>
      <c r="Q577">
        <v>482</v>
      </c>
      <c r="R577">
        <f t="shared" si="17"/>
        <v>9817450</v>
      </c>
    </row>
    <row r="578" spans="1:18" ht="11.25" customHeight="1">
      <c r="A578">
        <v>577</v>
      </c>
      <c r="B578" s="11">
        <v>1813</v>
      </c>
      <c r="C578" s="12" t="s">
        <v>3458</v>
      </c>
      <c r="D578" s="12">
        <v>1030570111</v>
      </c>
      <c r="E578" s="12" t="s">
        <v>3459</v>
      </c>
      <c r="F578" s="12" t="s">
        <v>2341</v>
      </c>
      <c r="G578" s="12" t="s">
        <v>38</v>
      </c>
      <c r="H578" s="12" t="s">
        <v>44</v>
      </c>
      <c r="I578" s="13">
        <v>100000000</v>
      </c>
      <c r="J578" s="13">
        <v>100000000</v>
      </c>
      <c r="K578" s="14">
        <v>45078.339803240742</v>
      </c>
      <c r="L578" s="15" t="s">
        <v>54</v>
      </c>
      <c r="O578">
        <v>3.2304371525714193E-2</v>
      </c>
      <c r="P578">
        <f t="shared" si="16"/>
        <v>1572</v>
      </c>
      <c r="Q578">
        <v>1572</v>
      </c>
      <c r="R578">
        <f t="shared" si="17"/>
        <v>88239453</v>
      </c>
    </row>
    <row r="579" spans="1:18" ht="11.25" customHeight="1">
      <c r="A579">
        <v>578</v>
      </c>
      <c r="B579" s="11">
        <v>1814</v>
      </c>
      <c r="C579" s="12" t="s">
        <v>3460</v>
      </c>
      <c r="D579" s="12">
        <v>79736675</v>
      </c>
      <c r="E579" s="12" t="s">
        <v>3461</v>
      </c>
      <c r="F579" s="12" t="s">
        <v>2341</v>
      </c>
      <c r="G579" s="12" t="s">
        <v>130</v>
      </c>
      <c r="H579" s="12" t="s">
        <v>49</v>
      </c>
      <c r="I579" s="13">
        <v>11000000</v>
      </c>
      <c r="J579" s="13">
        <v>11000000</v>
      </c>
      <c r="K579" s="14">
        <v>45078.340312499997</v>
      </c>
      <c r="L579" s="15" t="s">
        <v>54</v>
      </c>
      <c r="O579">
        <v>0.98238906028894557</v>
      </c>
      <c r="P579">
        <f t="shared" ref="P579:P642" si="18">RANK(O579,$O$2:$O$1622,0)</f>
        <v>22</v>
      </c>
      <c r="Q579">
        <v>22</v>
      </c>
      <c r="R579">
        <f t="shared" ref="R579:R642" si="19">VLOOKUP(Q579,A:D,4,FALSE)</f>
        <v>52755331</v>
      </c>
    </row>
    <row r="580" spans="1:18" ht="11.25" customHeight="1">
      <c r="A580">
        <v>579</v>
      </c>
      <c r="B580" s="11">
        <v>1815</v>
      </c>
      <c r="C580" s="12" t="s">
        <v>3462</v>
      </c>
      <c r="D580" s="12">
        <v>14567350</v>
      </c>
      <c r="E580" s="12" t="s">
        <v>1230</v>
      </c>
      <c r="F580" s="12" t="s">
        <v>2341</v>
      </c>
      <c r="G580" s="12" t="s">
        <v>38</v>
      </c>
      <c r="H580" s="12" t="s">
        <v>44</v>
      </c>
      <c r="I580" s="13">
        <v>66000000</v>
      </c>
      <c r="J580" s="13">
        <v>66000000</v>
      </c>
      <c r="K580" s="14">
        <v>45078.340543981481</v>
      </c>
      <c r="L580" s="15" t="s">
        <v>54</v>
      </c>
      <c r="O580">
        <v>0.95930671000198497</v>
      </c>
      <c r="P580">
        <f t="shared" si="18"/>
        <v>62</v>
      </c>
      <c r="Q580">
        <v>62</v>
      </c>
      <c r="R580">
        <f t="shared" si="19"/>
        <v>1054091735</v>
      </c>
    </row>
    <row r="581" spans="1:18" ht="11.25" customHeight="1">
      <c r="A581">
        <v>580</v>
      </c>
      <c r="B581" s="11">
        <v>1816</v>
      </c>
      <c r="C581" s="12" t="s">
        <v>3463</v>
      </c>
      <c r="D581" s="12">
        <v>18403245</v>
      </c>
      <c r="E581" s="12" t="s">
        <v>3464</v>
      </c>
      <c r="F581" s="12" t="s">
        <v>2341</v>
      </c>
      <c r="G581" s="12" t="s">
        <v>59</v>
      </c>
      <c r="H581" s="12" t="s">
        <v>44</v>
      </c>
      <c r="I581" s="13">
        <v>21000000</v>
      </c>
      <c r="J581" s="13">
        <v>21000000</v>
      </c>
      <c r="K581" s="14">
        <v>45078.340937499997</v>
      </c>
      <c r="L581" s="15" t="s">
        <v>54</v>
      </c>
      <c r="O581">
        <v>0.27962941295610311</v>
      </c>
      <c r="P581">
        <f t="shared" si="18"/>
        <v>1180</v>
      </c>
      <c r="Q581">
        <v>1180</v>
      </c>
      <c r="R581">
        <f t="shared" si="19"/>
        <v>98648272</v>
      </c>
    </row>
    <row r="582" spans="1:18" ht="11.25" customHeight="1">
      <c r="A582">
        <v>581</v>
      </c>
      <c r="B582" s="11">
        <v>1817</v>
      </c>
      <c r="C582" s="12" t="s">
        <v>3465</v>
      </c>
      <c r="D582" s="12">
        <v>80124658</v>
      </c>
      <c r="E582" s="12" t="s">
        <v>3466</v>
      </c>
      <c r="F582" s="12" t="s">
        <v>2341</v>
      </c>
      <c r="G582" s="12" t="s">
        <v>38</v>
      </c>
      <c r="H582" s="12" t="s">
        <v>44</v>
      </c>
      <c r="I582" s="13">
        <v>40000000</v>
      </c>
      <c r="J582" s="13">
        <v>40000000</v>
      </c>
      <c r="K582" s="14">
        <v>45078.341226851851</v>
      </c>
      <c r="L582" s="15" t="s">
        <v>54</v>
      </c>
      <c r="O582">
        <v>0.11249523555022978</v>
      </c>
      <c r="P582">
        <f t="shared" si="18"/>
        <v>1449</v>
      </c>
      <c r="Q582">
        <v>1449</v>
      </c>
      <c r="R582">
        <f t="shared" si="19"/>
        <v>79953325</v>
      </c>
    </row>
    <row r="583" spans="1:18" ht="11.25" customHeight="1">
      <c r="A583">
        <v>582</v>
      </c>
      <c r="B583" s="11">
        <v>1818</v>
      </c>
      <c r="C583" s="12" t="s">
        <v>3467</v>
      </c>
      <c r="D583" s="12">
        <v>14295497</v>
      </c>
      <c r="E583" s="12" t="s">
        <v>3468</v>
      </c>
      <c r="F583" s="12" t="s">
        <v>2341</v>
      </c>
      <c r="G583" s="12" t="s">
        <v>38</v>
      </c>
      <c r="H583" s="12" t="s">
        <v>53</v>
      </c>
      <c r="I583" s="13">
        <v>10000000</v>
      </c>
      <c r="J583" s="13">
        <v>10000000</v>
      </c>
      <c r="K583" s="14">
        <v>45078.341307870367</v>
      </c>
      <c r="L583" s="15" t="s">
        <v>54</v>
      </c>
      <c r="O583">
        <v>3.809385630023121E-2</v>
      </c>
      <c r="P583">
        <f t="shared" si="18"/>
        <v>1561</v>
      </c>
      <c r="Q583">
        <v>1561</v>
      </c>
      <c r="R583">
        <f t="shared" si="19"/>
        <v>12568141</v>
      </c>
    </row>
    <row r="584" spans="1:18" ht="11.25" customHeight="1">
      <c r="A584">
        <v>583</v>
      </c>
      <c r="B584" s="11">
        <v>1819</v>
      </c>
      <c r="C584" s="12" t="s">
        <v>3469</v>
      </c>
      <c r="D584" s="12">
        <v>1061369308</v>
      </c>
      <c r="E584" s="12" t="s">
        <v>3470</v>
      </c>
      <c r="F584" s="12" t="s">
        <v>2341</v>
      </c>
      <c r="G584" s="12" t="s">
        <v>59</v>
      </c>
      <c r="H584" s="12" t="s">
        <v>44</v>
      </c>
      <c r="I584" s="13">
        <v>50000000</v>
      </c>
      <c r="J584" s="13">
        <v>50000000</v>
      </c>
      <c r="K584" s="14">
        <v>45078.342303240737</v>
      </c>
      <c r="L584" s="15" t="s">
        <v>54</v>
      </c>
      <c r="O584">
        <v>0.30093242288689559</v>
      </c>
      <c r="P584">
        <f t="shared" si="18"/>
        <v>1138</v>
      </c>
      <c r="Q584">
        <v>1138</v>
      </c>
      <c r="R584">
        <f t="shared" si="19"/>
        <v>46373280</v>
      </c>
    </row>
    <row r="585" spans="1:18" ht="11.25" customHeight="1">
      <c r="A585">
        <v>584</v>
      </c>
      <c r="B585" s="11">
        <v>1820</v>
      </c>
      <c r="C585" s="12" t="s">
        <v>3471</v>
      </c>
      <c r="D585" s="12">
        <v>79942866</v>
      </c>
      <c r="E585" s="12" t="s">
        <v>3472</v>
      </c>
      <c r="F585" s="12" t="s">
        <v>2341</v>
      </c>
      <c r="G585" s="12" t="s">
        <v>38</v>
      </c>
      <c r="H585" s="12" t="s">
        <v>127</v>
      </c>
      <c r="I585" s="13">
        <v>10000000</v>
      </c>
      <c r="J585" s="13">
        <v>10000000</v>
      </c>
      <c r="K585" s="14">
        <v>45078.342557870368</v>
      </c>
      <c r="L585" s="15" t="s">
        <v>40</v>
      </c>
      <c r="O585">
        <v>0.9870993504675758</v>
      </c>
      <c r="P585">
        <f t="shared" si="18"/>
        <v>19</v>
      </c>
      <c r="Q585">
        <v>19</v>
      </c>
      <c r="R585">
        <f t="shared" si="19"/>
        <v>54259391</v>
      </c>
    </row>
    <row r="586" spans="1:18" ht="11.25" customHeight="1">
      <c r="A586">
        <v>585</v>
      </c>
      <c r="B586" s="11">
        <v>1821</v>
      </c>
      <c r="C586" s="12" t="s">
        <v>3473</v>
      </c>
      <c r="D586" s="12">
        <v>7313061</v>
      </c>
      <c r="E586" s="12" t="s">
        <v>3474</v>
      </c>
      <c r="F586" s="12" t="s">
        <v>2341</v>
      </c>
      <c r="G586" s="12" t="s">
        <v>52</v>
      </c>
      <c r="H586" s="12" t="s">
        <v>44</v>
      </c>
      <c r="I586" s="13">
        <v>75000000</v>
      </c>
      <c r="J586" s="13">
        <v>75000000</v>
      </c>
      <c r="K586" s="14">
        <v>45078.343969907408</v>
      </c>
      <c r="L586" s="15" t="s">
        <v>45</v>
      </c>
      <c r="O586">
        <v>0.65103233315319708</v>
      </c>
      <c r="P586">
        <f t="shared" si="18"/>
        <v>559</v>
      </c>
      <c r="Q586">
        <v>559</v>
      </c>
      <c r="R586">
        <f t="shared" si="19"/>
        <v>79524200</v>
      </c>
    </row>
    <row r="587" spans="1:18" ht="11.25" customHeight="1">
      <c r="A587">
        <v>586</v>
      </c>
      <c r="B587" s="11">
        <v>1822</v>
      </c>
      <c r="C587" s="12" t="s">
        <v>3475</v>
      </c>
      <c r="D587" s="12">
        <v>1033688944</v>
      </c>
      <c r="E587" s="12" t="s">
        <v>3476</v>
      </c>
      <c r="F587" s="12" t="s">
        <v>2341</v>
      </c>
      <c r="G587" s="12" t="s">
        <v>38</v>
      </c>
      <c r="H587" s="12" t="s">
        <v>53</v>
      </c>
      <c r="I587" s="13">
        <v>10000000</v>
      </c>
      <c r="J587" s="13">
        <v>10000000</v>
      </c>
      <c r="K587" s="14">
        <v>45078.344641203701</v>
      </c>
      <c r="L587" s="15" t="s">
        <v>54</v>
      </c>
      <c r="O587">
        <v>0.29830661623926924</v>
      </c>
      <c r="P587">
        <f t="shared" si="18"/>
        <v>1144</v>
      </c>
      <c r="Q587">
        <v>1144</v>
      </c>
      <c r="R587">
        <f t="shared" si="19"/>
        <v>10772237</v>
      </c>
    </row>
    <row r="588" spans="1:18" ht="11.25" customHeight="1">
      <c r="A588">
        <v>587</v>
      </c>
      <c r="B588" s="11">
        <v>1823</v>
      </c>
      <c r="C588" s="12" t="s">
        <v>3477</v>
      </c>
      <c r="D588" s="12">
        <v>1100964626</v>
      </c>
      <c r="E588" s="12" t="s">
        <v>3478</v>
      </c>
      <c r="F588" s="12" t="s">
        <v>2341</v>
      </c>
      <c r="G588" s="12" t="s">
        <v>59</v>
      </c>
      <c r="H588" s="12" t="s">
        <v>44</v>
      </c>
      <c r="I588" s="13">
        <v>63000000</v>
      </c>
      <c r="J588" s="13">
        <v>63000000</v>
      </c>
      <c r="K588" s="14">
        <v>45078.344687500001</v>
      </c>
      <c r="L588" s="15" t="s">
        <v>54</v>
      </c>
      <c r="O588">
        <v>0.79112790907926767</v>
      </c>
      <c r="P588">
        <f t="shared" si="18"/>
        <v>354</v>
      </c>
      <c r="Q588">
        <v>354</v>
      </c>
      <c r="R588">
        <f t="shared" si="19"/>
        <v>79381612</v>
      </c>
    </row>
    <row r="589" spans="1:18" ht="11.25" customHeight="1">
      <c r="A589">
        <v>588</v>
      </c>
      <c r="B589" s="11">
        <v>1824</v>
      </c>
      <c r="C589" s="12" t="s">
        <v>3479</v>
      </c>
      <c r="D589" s="12">
        <v>1053328047</v>
      </c>
      <c r="E589" s="12" t="s">
        <v>3480</v>
      </c>
      <c r="F589" s="12" t="s">
        <v>2341</v>
      </c>
      <c r="G589" s="12" t="s">
        <v>130</v>
      </c>
      <c r="H589" s="12" t="s">
        <v>53</v>
      </c>
      <c r="I589" s="13">
        <v>10000000</v>
      </c>
      <c r="J589" s="13">
        <v>10000000</v>
      </c>
      <c r="K589" s="14">
        <v>45078.344733796293</v>
      </c>
      <c r="L589" s="15" t="s">
        <v>54</v>
      </c>
      <c r="O589">
        <v>0.22007434468698117</v>
      </c>
      <c r="P589">
        <f t="shared" si="18"/>
        <v>1289</v>
      </c>
      <c r="Q589">
        <v>1289</v>
      </c>
      <c r="R589">
        <f t="shared" si="19"/>
        <v>74245358</v>
      </c>
    </row>
    <row r="590" spans="1:18" ht="11.25" customHeight="1">
      <c r="A590">
        <v>589</v>
      </c>
      <c r="B590" s="11">
        <v>1825</v>
      </c>
      <c r="C590" s="12" t="s">
        <v>3481</v>
      </c>
      <c r="D590" s="12">
        <v>80189927</v>
      </c>
      <c r="E590" s="12" t="s">
        <v>3482</v>
      </c>
      <c r="F590" s="12" t="s">
        <v>2341</v>
      </c>
      <c r="G590" s="12" t="s">
        <v>38</v>
      </c>
      <c r="H590" s="12" t="s">
        <v>127</v>
      </c>
      <c r="I590" s="13">
        <v>10000000</v>
      </c>
      <c r="J590" s="13">
        <v>10000000</v>
      </c>
      <c r="K590" s="14">
        <v>45078.344849537039</v>
      </c>
      <c r="L590" s="15" t="s">
        <v>40</v>
      </c>
      <c r="O590">
        <v>1.7276389198484621E-2</v>
      </c>
      <c r="P590">
        <f t="shared" si="18"/>
        <v>1594</v>
      </c>
      <c r="Q590">
        <v>1594</v>
      </c>
      <c r="R590">
        <f t="shared" si="19"/>
        <v>79321425</v>
      </c>
    </row>
    <row r="591" spans="1:18" ht="11.25" customHeight="1">
      <c r="A591">
        <v>590</v>
      </c>
      <c r="B591" s="11">
        <v>1826</v>
      </c>
      <c r="C591" s="12" t="s">
        <v>3483</v>
      </c>
      <c r="D591" s="12">
        <v>1030646697</v>
      </c>
      <c r="E591" s="12" t="s">
        <v>3484</v>
      </c>
      <c r="F591" s="12" t="s">
        <v>2341</v>
      </c>
      <c r="G591" s="12" t="s">
        <v>59</v>
      </c>
      <c r="H591" s="12" t="s">
        <v>44</v>
      </c>
      <c r="I591" s="13">
        <v>64000000</v>
      </c>
      <c r="J591" s="13">
        <v>64000000</v>
      </c>
      <c r="K591" s="14">
        <v>45078.345196759263</v>
      </c>
      <c r="L591" s="15" t="s">
        <v>54</v>
      </c>
      <c r="O591">
        <v>0.41398385768321333</v>
      </c>
      <c r="P591">
        <f t="shared" si="18"/>
        <v>946</v>
      </c>
      <c r="Q591">
        <v>946</v>
      </c>
      <c r="R591">
        <f t="shared" si="19"/>
        <v>11810498</v>
      </c>
    </row>
    <row r="592" spans="1:18" ht="11.25" customHeight="1">
      <c r="A592">
        <v>591</v>
      </c>
      <c r="B592" s="11">
        <v>1827</v>
      </c>
      <c r="C592" s="12" t="s">
        <v>3485</v>
      </c>
      <c r="D592" s="12">
        <v>52974862</v>
      </c>
      <c r="E592" s="12" t="s">
        <v>3486</v>
      </c>
      <c r="F592" s="12" t="s">
        <v>2341</v>
      </c>
      <c r="G592" s="12" t="s">
        <v>130</v>
      </c>
      <c r="H592" s="12" t="s">
        <v>53</v>
      </c>
      <c r="I592" s="13">
        <v>10000000</v>
      </c>
      <c r="J592" s="13">
        <v>10000000</v>
      </c>
      <c r="K592" s="14">
        <v>45078.345231481479</v>
      </c>
      <c r="L592" s="15" t="s">
        <v>54</v>
      </c>
      <c r="O592">
        <v>0.63035551935146528</v>
      </c>
      <c r="P592">
        <f t="shared" si="18"/>
        <v>594</v>
      </c>
      <c r="Q592">
        <v>594</v>
      </c>
      <c r="R592">
        <f t="shared" si="19"/>
        <v>79245096</v>
      </c>
    </row>
    <row r="593" spans="1:18" ht="11.25" customHeight="1">
      <c r="A593">
        <v>592</v>
      </c>
      <c r="B593" s="11">
        <v>1828</v>
      </c>
      <c r="C593" s="12" t="s">
        <v>3487</v>
      </c>
      <c r="D593" s="12">
        <v>1121859370</v>
      </c>
      <c r="E593" s="12" t="s">
        <v>3488</v>
      </c>
      <c r="F593" s="12" t="s">
        <v>2341</v>
      </c>
      <c r="G593" s="12" t="s">
        <v>38</v>
      </c>
      <c r="H593" s="12" t="s">
        <v>44</v>
      </c>
      <c r="I593" s="13">
        <v>49000000</v>
      </c>
      <c r="J593" s="13">
        <v>49000000</v>
      </c>
      <c r="K593" s="14">
        <v>45078.345266203702</v>
      </c>
      <c r="L593" s="15" t="s">
        <v>54</v>
      </c>
      <c r="O593">
        <v>0.54321640149868022</v>
      </c>
      <c r="P593">
        <f t="shared" si="18"/>
        <v>730</v>
      </c>
      <c r="Q593">
        <v>730</v>
      </c>
      <c r="R593">
        <f t="shared" si="19"/>
        <v>1053802085</v>
      </c>
    </row>
    <row r="594" spans="1:18" ht="11.25" customHeight="1">
      <c r="A594">
        <v>593</v>
      </c>
      <c r="B594" s="11">
        <v>1829</v>
      </c>
      <c r="C594" s="12" t="s">
        <v>3489</v>
      </c>
      <c r="D594" s="12">
        <v>10765937</v>
      </c>
      <c r="E594" s="12" t="s">
        <v>3490</v>
      </c>
      <c r="F594" s="12" t="s">
        <v>2341</v>
      </c>
      <c r="G594" s="12" t="s">
        <v>62</v>
      </c>
      <c r="H594" s="12" t="s">
        <v>49</v>
      </c>
      <c r="I594" s="13">
        <v>95000000</v>
      </c>
      <c r="J594" s="13">
        <v>95000000</v>
      </c>
      <c r="K594" s="14">
        <v>45078.345972222225</v>
      </c>
      <c r="L594" s="15" t="s">
        <v>54</v>
      </c>
      <c r="O594">
        <v>0.85149596906697667</v>
      </c>
      <c r="P594">
        <f t="shared" si="18"/>
        <v>253</v>
      </c>
      <c r="Q594">
        <v>253</v>
      </c>
      <c r="R594">
        <f t="shared" si="19"/>
        <v>79809216</v>
      </c>
    </row>
    <row r="595" spans="1:18" ht="11.25" customHeight="1">
      <c r="A595">
        <v>594</v>
      </c>
      <c r="B595" s="11">
        <v>1830</v>
      </c>
      <c r="C595" s="12" t="s">
        <v>3491</v>
      </c>
      <c r="D595" s="12">
        <v>79245096</v>
      </c>
      <c r="E595" s="12" t="s">
        <v>3492</v>
      </c>
      <c r="F595" s="12" t="s">
        <v>2341</v>
      </c>
      <c r="G595" s="12" t="s">
        <v>48</v>
      </c>
      <c r="H595" s="12" t="s">
        <v>49</v>
      </c>
      <c r="I595" s="13">
        <v>70000000</v>
      </c>
      <c r="J595" s="13">
        <v>70000000</v>
      </c>
      <c r="K595" s="14">
        <v>45078.346296296295</v>
      </c>
      <c r="L595" s="15" t="s">
        <v>54</v>
      </c>
      <c r="O595">
        <v>0.33468622939279336</v>
      </c>
      <c r="P595">
        <f t="shared" si="18"/>
        <v>1075</v>
      </c>
      <c r="Q595">
        <v>1075</v>
      </c>
      <c r="R595">
        <f t="shared" si="19"/>
        <v>1044504251</v>
      </c>
    </row>
    <row r="596" spans="1:18" ht="11.25" customHeight="1">
      <c r="A596">
        <v>595</v>
      </c>
      <c r="B596" s="11">
        <v>1831</v>
      </c>
      <c r="C596" s="12" t="s">
        <v>3493</v>
      </c>
      <c r="D596" s="12">
        <v>1019041774</v>
      </c>
      <c r="E596" s="12" t="s">
        <v>3494</v>
      </c>
      <c r="F596" s="12" t="s">
        <v>2341</v>
      </c>
      <c r="G596" s="12" t="s">
        <v>38</v>
      </c>
      <c r="H596" s="12" t="s">
        <v>53</v>
      </c>
      <c r="I596" s="13">
        <v>10000000</v>
      </c>
      <c r="J596" s="13">
        <v>10000000</v>
      </c>
      <c r="K596" s="14">
        <v>45078.347083333334</v>
      </c>
      <c r="L596" s="15" t="s">
        <v>54</v>
      </c>
      <c r="O596">
        <v>2.4403786071382605E-2</v>
      </c>
      <c r="P596">
        <f t="shared" si="18"/>
        <v>1585</v>
      </c>
      <c r="Q596">
        <v>1585</v>
      </c>
      <c r="R596">
        <f t="shared" si="19"/>
        <v>80833331</v>
      </c>
    </row>
    <row r="597" spans="1:18" ht="11.25" customHeight="1">
      <c r="A597">
        <v>596</v>
      </c>
      <c r="B597" s="11">
        <v>1832</v>
      </c>
      <c r="C597" s="12" t="s">
        <v>3495</v>
      </c>
      <c r="D597" s="12">
        <v>12197099</v>
      </c>
      <c r="E597" s="12" t="s">
        <v>3496</v>
      </c>
      <c r="F597" s="12" t="s">
        <v>2341</v>
      </c>
      <c r="G597" s="12" t="s">
        <v>62</v>
      </c>
      <c r="H597" s="12" t="s">
        <v>49</v>
      </c>
      <c r="I597" s="13">
        <v>122000000</v>
      </c>
      <c r="J597" s="13">
        <v>122000000</v>
      </c>
      <c r="K597" s="14">
        <v>45078.347187500003</v>
      </c>
      <c r="L597" s="15" t="s">
        <v>54</v>
      </c>
      <c r="O597">
        <v>0.90918586985050209</v>
      </c>
      <c r="P597">
        <f t="shared" si="18"/>
        <v>158</v>
      </c>
      <c r="Q597">
        <v>158</v>
      </c>
      <c r="R597">
        <f t="shared" si="19"/>
        <v>1121855679</v>
      </c>
    </row>
    <row r="598" spans="1:18" ht="11.25" customHeight="1">
      <c r="A598">
        <v>597</v>
      </c>
      <c r="B598" s="11">
        <v>1833</v>
      </c>
      <c r="C598" s="12" t="s">
        <v>3497</v>
      </c>
      <c r="D598" s="12">
        <v>1121857725</v>
      </c>
      <c r="E598" s="12" t="s">
        <v>3498</v>
      </c>
      <c r="F598" s="12" t="s">
        <v>2341</v>
      </c>
      <c r="G598" s="12" t="s">
        <v>52</v>
      </c>
      <c r="H598" s="12" t="s">
        <v>53</v>
      </c>
      <c r="I598" s="13">
        <v>6000000</v>
      </c>
      <c r="J598" s="13">
        <v>6000000</v>
      </c>
      <c r="K598" s="14">
        <v>45078.347627314812</v>
      </c>
      <c r="L598" s="15" t="s">
        <v>54</v>
      </c>
      <c r="O598">
        <v>0.46615502061362923</v>
      </c>
      <c r="P598">
        <f t="shared" si="18"/>
        <v>860</v>
      </c>
      <c r="Q598">
        <v>860</v>
      </c>
      <c r="R598">
        <f t="shared" si="19"/>
        <v>41753379</v>
      </c>
    </row>
    <row r="599" spans="1:18" ht="11.25" customHeight="1">
      <c r="A599">
        <v>598</v>
      </c>
      <c r="B599" s="11">
        <v>1834</v>
      </c>
      <c r="C599" s="12" t="s">
        <v>3499</v>
      </c>
      <c r="D599" s="12">
        <v>53071657</v>
      </c>
      <c r="E599" s="12" t="s">
        <v>3500</v>
      </c>
      <c r="F599" s="12" t="s">
        <v>2341</v>
      </c>
      <c r="G599" s="12" t="s">
        <v>38</v>
      </c>
      <c r="H599" s="12" t="s">
        <v>49</v>
      </c>
      <c r="I599" s="13">
        <v>100000000</v>
      </c>
      <c r="J599" s="13">
        <v>100000000</v>
      </c>
      <c r="K599" s="14">
        <v>45078.347951388889</v>
      </c>
      <c r="L599" s="15" t="s">
        <v>54</v>
      </c>
      <c r="O599">
        <v>0.93570171952003056</v>
      </c>
      <c r="P599">
        <f t="shared" si="18"/>
        <v>112</v>
      </c>
      <c r="Q599">
        <v>112</v>
      </c>
      <c r="R599">
        <f t="shared" si="19"/>
        <v>94288562</v>
      </c>
    </row>
    <row r="600" spans="1:18" ht="11.25" customHeight="1">
      <c r="A600">
        <v>599</v>
      </c>
      <c r="B600" s="11">
        <v>1835</v>
      </c>
      <c r="C600" s="12" t="s">
        <v>3501</v>
      </c>
      <c r="D600" s="12">
        <v>1102851336</v>
      </c>
      <c r="E600" s="12" t="s">
        <v>3502</v>
      </c>
      <c r="F600" s="12" t="s">
        <v>2341</v>
      </c>
      <c r="G600" s="12" t="s">
        <v>52</v>
      </c>
      <c r="H600" s="12" t="s">
        <v>53</v>
      </c>
      <c r="I600" s="13">
        <v>10000000</v>
      </c>
      <c r="J600" s="13">
        <v>10000000</v>
      </c>
      <c r="K600" s="14">
        <v>45078.348171296297</v>
      </c>
      <c r="L600" s="15" t="s">
        <v>54</v>
      </c>
      <c r="O600">
        <v>0.73423282555224612</v>
      </c>
      <c r="P600">
        <f t="shared" si="18"/>
        <v>440</v>
      </c>
      <c r="Q600">
        <v>440</v>
      </c>
      <c r="R600">
        <f t="shared" si="19"/>
        <v>10303189</v>
      </c>
    </row>
    <row r="601" spans="1:18" ht="11.25" customHeight="1">
      <c r="A601">
        <v>600</v>
      </c>
      <c r="B601" s="11">
        <v>1836</v>
      </c>
      <c r="C601" s="12" t="s">
        <v>3503</v>
      </c>
      <c r="D601" s="12">
        <v>80137848</v>
      </c>
      <c r="E601" s="12" t="s">
        <v>3504</v>
      </c>
      <c r="F601" s="12" t="s">
        <v>2341</v>
      </c>
      <c r="G601" s="12" t="s">
        <v>59</v>
      </c>
      <c r="H601" s="12" t="s">
        <v>49</v>
      </c>
      <c r="I601" s="13">
        <v>40000000</v>
      </c>
      <c r="J601" s="13">
        <v>40000000</v>
      </c>
      <c r="K601" s="14">
        <v>45078.34820601852</v>
      </c>
      <c r="L601" s="15" t="s">
        <v>54</v>
      </c>
      <c r="O601">
        <v>0.72991074500059094</v>
      </c>
      <c r="P601">
        <f t="shared" si="18"/>
        <v>446</v>
      </c>
      <c r="Q601">
        <v>446</v>
      </c>
      <c r="R601">
        <f t="shared" si="19"/>
        <v>91017615</v>
      </c>
    </row>
    <row r="602" spans="1:18" ht="11.25" customHeight="1">
      <c r="A602">
        <v>601</v>
      </c>
      <c r="B602" s="11">
        <v>1837</v>
      </c>
      <c r="C602" s="12" t="s">
        <v>3505</v>
      </c>
      <c r="D602" s="12">
        <v>70328602</v>
      </c>
      <c r="E602" s="12" t="s">
        <v>513</v>
      </c>
      <c r="F602" s="12" t="s">
        <v>2341</v>
      </c>
      <c r="G602" s="12" t="s">
        <v>52</v>
      </c>
      <c r="H602" s="12" t="s">
        <v>44</v>
      </c>
      <c r="I602" s="13">
        <v>90000000</v>
      </c>
      <c r="J602" s="13">
        <v>90000000</v>
      </c>
      <c r="K602" s="14">
        <v>44988.454548611109</v>
      </c>
      <c r="L602" s="15" t="s">
        <v>54</v>
      </c>
      <c r="O602">
        <v>0.27064952803387332</v>
      </c>
      <c r="P602">
        <f t="shared" si="18"/>
        <v>1190</v>
      </c>
      <c r="Q602">
        <v>1190</v>
      </c>
      <c r="R602">
        <f t="shared" si="19"/>
        <v>51917918</v>
      </c>
    </row>
    <row r="603" spans="1:18" ht="11.25" customHeight="1">
      <c r="A603">
        <v>602</v>
      </c>
      <c r="B603" s="11">
        <v>1838</v>
      </c>
      <c r="C603" s="12" t="s">
        <v>3506</v>
      </c>
      <c r="D603" s="12">
        <v>1014209883</v>
      </c>
      <c r="E603" s="12" t="s">
        <v>3507</v>
      </c>
      <c r="F603" s="12" t="s">
        <v>2341</v>
      </c>
      <c r="G603" s="12" t="s">
        <v>38</v>
      </c>
      <c r="H603" s="12" t="s">
        <v>53</v>
      </c>
      <c r="I603" s="13">
        <v>10000000</v>
      </c>
      <c r="J603" s="13">
        <v>10000000</v>
      </c>
      <c r="K603" s="14">
        <v>45078.348333333335</v>
      </c>
      <c r="L603" s="15" t="s">
        <v>54</v>
      </c>
      <c r="O603">
        <v>0.90826416584048875</v>
      </c>
      <c r="P603">
        <f t="shared" si="18"/>
        <v>159</v>
      </c>
      <c r="Q603">
        <v>159</v>
      </c>
      <c r="R603">
        <f t="shared" si="19"/>
        <v>80048385</v>
      </c>
    </row>
    <row r="604" spans="1:18" ht="11.25" customHeight="1">
      <c r="A604">
        <v>603</v>
      </c>
      <c r="B604" s="11">
        <v>1839</v>
      </c>
      <c r="C604" s="12" t="s">
        <v>3508</v>
      </c>
      <c r="D604" s="12">
        <v>79999288</v>
      </c>
      <c r="E604" s="12" t="s">
        <v>3509</v>
      </c>
      <c r="F604" s="12" t="s">
        <v>2341</v>
      </c>
      <c r="G604" s="12" t="s">
        <v>38</v>
      </c>
      <c r="H604" s="12" t="s">
        <v>49</v>
      </c>
      <c r="I604" s="13">
        <v>150000000</v>
      </c>
      <c r="J604" s="13">
        <v>150000000</v>
      </c>
      <c r="K604" s="14">
        <v>45078.348391203705</v>
      </c>
      <c r="L604" s="15" t="s">
        <v>54</v>
      </c>
      <c r="O604">
        <v>0.52053461893558994</v>
      </c>
      <c r="P604">
        <f t="shared" si="18"/>
        <v>765</v>
      </c>
      <c r="Q604">
        <v>765</v>
      </c>
      <c r="R604">
        <f t="shared" si="19"/>
        <v>86083124</v>
      </c>
    </row>
    <row r="605" spans="1:18" ht="11.25" customHeight="1">
      <c r="A605">
        <v>604</v>
      </c>
      <c r="B605" s="11">
        <v>1840</v>
      </c>
      <c r="C605" s="12" t="s">
        <v>3510</v>
      </c>
      <c r="D605" s="12">
        <v>80211175</v>
      </c>
      <c r="E605" s="12" t="s">
        <v>3511</v>
      </c>
      <c r="F605" s="12" t="s">
        <v>2341</v>
      </c>
      <c r="G605" s="12" t="s">
        <v>59</v>
      </c>
      <c r="H605" s="12" t="s">
        <v>49</v>
      </c>
      <c r="I605" s="13">
        <v>106000000</v>
      </c>
      <c r="J605" s="13">
        <v>106000000</v>
      </c>
      <c r="K605" s="14">
        <v>45078.348402777781</v>
      </c>
      <c r="L605" s="15" t="s">
        <v>54</v>
      </c>
      <c r="O605">
        <v>0.18777239359705966</v>
      </c>
      <c r="P605">
        <f t="shared" si="18"/>
        <v>1353</v>
      </c>
      <c r="Q605">
        <v>1353</v>
      </c>
      <c r="R605">
        <f t="shared" si="19"/>
        <v>14704086</v>
      </c>
    </row>
    <row r="606" spans="1:18" ht="11.25" customHeight="1">
      <c r="A606">
        <v>605</v>
      </c>
      <c r="B606" s="11">
        <v>1841</v>
      </c>
      <c r="C606" s="12" t="s">
        <v>3512</v>
      </c>
      <c r="D606" s="12">
        <v>1053800195</v>
      </c>
      <c r="E606" s="12" t="s">
        <v>3513</v>
      </c>
      <c r="F606" s="12" t="s">
        <v>2341</v>
      </c>
      <c r="G606" s="12" t="s">
        <v>62</v>
      </c>
      <c r="H606" s="12" t="s">
        <v>53</v>
      </c>
      <c r="I606" s="13">
        <v>5000000</v>
      </c>
      <c r="J606" s="13">
        <v>5000000</v>
      </c>
      <c r="K606" s="14">
        <v>45078.348495370374</v>
      </c>
      <c r="L606" s="15" t="s">
        <v>54</v>
      </c>
      <c r="O606">
        <v>0.45875378036229375</v>
      </c>
      <c r="P606">
        <f t="shared" si="18"/>
        <v>875</v>
      </c>
      <c r="Q606">
        <v>875</v>
      </c>
      <c r="R606">
        <f t="shared" si="19"/>
        <v>52888976</v>
      </c>
    </row>
    <row r="607" spans="1:18" ht="11.25" customHeight="1">
      <c r="A607">
        <v>606</v>
      </c>
      <c r="B607" s="11">
        <v>1842</v>
      </c>
      <c r="C607" s="12" t="s">
        <v>3514</v>
      </c>
      <c r="D607" s="12">
        <v>13459197</v>
      </c>
      <c r="E607" s="12" t="s">
        <v>3515</v>
      </c>
      <c r="F607" s="12" t="s">
        <v>2341</v>
      </c>
      <c r="G607" s="12" t="s">
        <v>48</v>
      </c>
      <c r="H607" s="12" t="s">
        <v>49</v>
      </c>
      <c r="I607" s="13">
        <v>56000000</v>
      </c>
      <c r="J607" s="13">
        <v>56000000</v>
      </c>
      <c r="K607" s="14">
        <v>45078.349004629628</v>
      </c>
      <c r="L607" s="15" t="s">
        <v>54</v>
      </c>
      <c r="O607">
        <v>0.40102349264433379</v>
      </c>
      <c r="P607">
        <f t="shared" si="18"/>
        <v>969</v>
      </c>
      <c r="Q607">
        <v>969</v>
      </c>
      <c r="R607">
        <f t="shared" si="19"/>
        <v>1019098473</v>
      </c>
    </row>
    <row r="608" spans="1:18" ht="11.25" customHeight="1">
      <c r="A608">
        <v>607</v>
      </c>
      <c r="B608" s="11">
        <v>1843</v>
      </c>
      <c r="C608" s="12" t="s">
        <v>3516</v>
      </c>
      <c r="D608" s="12">
        <v>1014192184</v>
      </c>
      <c r="E608" s="12" t="s">
        <v>3517</v>
      </c>
      <c r="F608" s="12" t="s">
        <v>2341</v>
      </c>
      <c r="G608" s="12" t="s">
        <v>38</v>
      </c>
      <c r="H608" s="12" t="s">
        <v>127</v>
      </c>
      <c r="I608" s="13">
        <v>5000000</v>
      </c>
      <c r="J608" s="13">
        <v>5000000</v>
      </c>
      <c r="K608" s="14">
        <v>45078.349027777775</v>
      </c>
      <c r="L608" s="15" t="s">
        <v>40</v>
      </c>
      <c r="O608">
        <v>0.28302064899731472</v>
      </c>
      <c r="P608">
        <f t="shared" si="18"/>
        <v>1171</v>
      </c>
      <c r="Q608">
        <v>1171</v>
      </c>
      <c r="R608">
        <f t="shared" si="19"/>
        <v>6394549</v>
      </c>
    </row>
    <row r="609" spans="1:18" ht="11.25" customHeight="1">
      <c r="A609">
        <v>608</v>
      </c>
      <c r="B609" s="11">
        <v>1844</v>
      </c>
      <c r="C609" s="12" t="s">
        <v>3518</v>
      </c>
      <c r="D609" s="12">
        <v>1214213709</v>
      </c>
      <c r="E609" s="12" t="s">
        <v>305</v>
      </c>
      <c r="F609" s="12" t="s">
        <v>2341</v>
      </c>
      <c r="G609" s="12" t="s">
        <v>59</v>
      </c>
      <c r="H609" s="12" t="s">
        <v>44</v>
      </c>
      <c r="I609" s="13">
        <v>47000000</v>
      </c>
      <c r="J609" s="13">
        <v>47000000</v>
      </c>
      <c r="K609" s="14">
        <v>44986.881284722222</v>
      </c>
      <c r="L609" s="15" t="s">
        <v>54</v>
      </c>
      <c r="O609">
        <v>0.16777455894543392</v>
      </c>
      <c r="P609">
        <f t="shared" si="18"/>
        <v>1378</v>
      </c>
      <c r="Q609">
        <v>1378</v>
      </c>
      <c r="R609">
        <f t="shared" si="19"/>
        <v>1022973859</v>
      </c>
    </row>
    <row r="610" spans="1:18" ht="11.25" customHeight="1">
      <c r="A610">
        <v>609</v>
      </c>
      <c r="B610" s="11">
        <v>1845</v>
      </c>
      <c r="C610" s="12" t="s">
        <v>3519</v>
      </c>
      <c r="D610" s="12">
        <v>24041215</v>
      </c>
      <c r="E610" s="12" t="s">
        <v>3520</v>
      </c>
      <c r="F610" s="12" t="s">
        <v>2341</v>
      </c>
      <c r="G610" s="12" t="s">
        <v>38</v>
      </c>
      <c r="H610" s="12" t="s">
        <v>127</v>
      </c>
      <c r="I610" s="13">
        <v>5000000</v>
      </c>
      <c r="J610" s="13">
        <v>5000000</v>
      </c>
      <c r="K610" s="14">
        <v>45078.350162037037</v>
      </c>
      <c r="L610" s="15" t="s">
        <v>40</v>
      </c>
      <c r="O610">
        <v>0.45145806878713324</v>
      </c>
      <c r="P610">
        <f t="shared" si="18"/>
        <v>887</v>
      </c>
      <c r="Q610">
        <v>887</v>
      </c>
      <c r="R610">
        <f t="shared" si="19"/>
        <v>23496352</v>
      </c>
    </row>
    <row r="611" spans="1:18" ht="11.25" customHeight="1">
      <c r="A611">
        <v>610</v>
      </c>
      <c r="B611" s="11">
        <v>1846</v>
      </c>
      <c r="C611" s="12" t="s">
        <v>3521</v>
      </c>
      <c r="D611" s="12">
        <v>1073230084</v>
      </c>
      <c r="E611" s="12" t="s">
        <v>3522</v>
      </c>
      <c r="F611" s="12" t="s">
        <v>2341</v>
      </c>
      <c r="G611" s="12" t="s">
        <v>48</v>
      </c>
      <c r="H611" s="12" t="s">
        <v>39</v>
      </c>
      <c r="I611" s="13">
        <v>40000000</v>
      </c>
      <c r="J611" s="13">
        <v>40000000</v>
      </c>
      <c r="K611" s="14">
        <v>45078.350162037037</v>
      </c>
      <c r="L611" s="15" t="s">
        <v>40</v>
      </c>
      <c r="O611">
        <v>0.28408217958731063</v>
      </c>
      <c r="P611">
        <f t="shared" si="18"/>
        <v>1169</v>
      </c>
      <c r="Q611">
        <v>1169</v>
      </c>
      <c r="R611">
        <f t="shared" si="19"/>
        <v>80059863</v>
      </c>
    </row>
    <row r="612" spans="1:18" ht="11.25" customHeight="1">
      <c r="A612">
        <v>611</v>
      </c>
      <c r="B612" s="11">
        <v>1847</v>
      </c>
      <c r="C612" s="12" t="s">
        <v>3523</v>
      </c>
      <c r="D612" s="12">
        <v>1094899032</v>
      </c>
      <c r="E612" s="12" t="s">
        <v>3524</v>
      </c>
      <c r="F612" s="12" t="s">
        <v>2341</v>
      </c>
      <c r="G612" s="12" t="s">
        <v>130</v>
      </c>
      <c r="H612" s="12" t="s">
        <v>53</v>
      </c>
      <c r="I612" s="13">
        <v>2000000</v>
      </c>
      <c r="J612" s="13">
        <v>2000000</v>
      </c>
      <c r="K612" s="14">
        <v>45078.350312499999</v>
      </c>
      <c r="L612" s="15" t="s">
        <v>54</v>
      </c>
      <c r="O612">
        <v>0.43811496689028651</v>
      </c>
      <c r="P612">
        <f t="shared" si="18"/>
        <v>909</v>
      </c>
      <c r="Q612">
        <v>909</v>
      </c>
      <c r="R612">
        <f t="shared" si="19"/>
        <v>1116260466</v>
      </c>
    </row>
    <row r="613" spans="1:18" ht="11.25" customHeight="1">
      <c r="A613">
        <v>612</v>
      </c>
      <c r="B613" s="11">
        <v>1848</v>
      </c>
      <c r="C613" s="12" t="s">
        <v>3525</v>
      </c>
      <c r="D613" s="12">
        <v>51915618</v>
      </c>
      <c r="E613" s="12" t="s">
        <v>3526</v>
      </c>
      <c r="F613" s="12" t="s">
        <v>2341</v>
      </c>
      <c r="G613" s="12" t="s">
        <v>59</v>
      </c>
      <c r="H613" s="12" t="s">
        <v>49</v>
      </c>
      <c r="I613" s="13">
        <v>70000000</v>
      </c>
      <c r="J613" s="13">
        <v>70000000</v>
      </c>
      <c r="K613" s="14">
        <v>45078.350324074076</v>
      </c>
      <c r="L613" s="15" t="s">
        <v>54</v>
      </c>
      <c r="O613">
        <v>0.44146577306697588</v>
      </c>
      <c r="P613">
        <f t="shared" si="18"/>
        <v>902</v>
      </c>
      <c r="Q613">
        <v>902</v>
      </c>
      <c r="R613">
        <f t="shared" si="19"/>
        <v>1053339328</v>
      </c>
    </row>
    <row r="614" spans="1:18" ht="11.25" customHeight="1">
      <c r="A614">
        <v>613</v>
      </c>
      <c r="B614" s="11">
        <v>1849</v>
      </c>
      <c r="C614" s="12" t="s">
        <v>3527</v>
      </c>
      <c r="D614" s="12">
        <v>43110545</v>
      </c>
      <c r="E614" s="12" t="s">
        <v>3528</v>
      </c>
      <c r="F614" s="12" t="s">
        <v>2341</v>
      </c>
      <c r="G614" s="12" t="s">
        <v>38</v>
      </c>
      <c r="H614" s="12" t="s">
        <v>44</v>
      </c>
      <c r="I614" s="13">
        <v>40000000</v>
      </c>
      <c r="J614" s="13">
        <v>40000000</v>
      </c>
      <c r="K614" s="14">
        <v>45078.350405092591</v>
      </c>
      <c r="L614" s="15" t="s">
        <v>54</v>
      </c>
      <c r="O614">
        <v>7.286553834829812E-2</v>
      </c>
      <c r="P614">
        <f t="shared" si="18"/>
        <v>1502</v>
      </c>
      <c r="Q614">
        <v>1502</v>
      </c>
      <c r="R614">
        <f t="shared" si="19"/>
        <v>52737557</v>
      </c>
    </row>
    <row r="615" spans="1:18" ht="11.25" customHeight="1">
      <c r="A615">
        <v>614</v>
      </c>
      <c r="B615" s="11">
        <v>1850</v>
      </c>
      <c r="C615" s="12" t="s">
        <v>3529</v>
      </c>
      <c r="D615" s="12">
        <v>80858324</v>
      </c>
      <c r="E615" s="12" t="s">
        <v>3530</v>
      </c>
      <c r="F615" s="12" t="s">
        <v>2341</v>
      </c>
      <c r="G615" s="12" t="s">
        <v>62</v>
      </c>
      <c r="H615" s="12" t="s">
        <v>53</v>
      </c>
      <c r="I615" s="13">
        <v>8000000</v>
      </c>
      <c r="J615" s="13">
        <v>8000000</v>
      </c>
      <c r="K615" s="14">
        <v>45078.350439814814</v>
      </c>
      <c r="L615" s="15" t="s">
        <v>54</v>
      </c>
      <c r="O615">
        <v>0.10835923376050172</v>
      </c>
      <c r="P615">
        <f t="shared" si="18"/>
        <v>1457</v>
      </c>
      <c r="Q615">
        <v>1457</v>
      </c>
      <c r="R615">
        <f t="shared" si="19"/>
        <v>79171558</v>
      </c>
    </row>
    <row r="616" spans="1:18" ht="11.25" customHeight="1">
      <c r="A616">
        <v>615</v>
      </c>
      <c r="B616" s="11">
        <v>1851</v>
      </c>
      <c r="C616" s="12" t="s">
        <v>3531</v>
      </c>
      <c r="D616" s="12">
        <v>41958871</v>
      </c>
      <c r="E616" s="12" t="s">
        <v>3532</v>
      </c>
      <c r="F616" s="12" t="s">
        <v>2341</v>
      </c>
      <c r="G616" s="12" t="s">
        <v>38</v>
      </c>
      <c r="H616" s="12" t="s">
        <v>44</v>
      </c>
      <c r="I616" s="13">
        <v>18000000</v>
      </c>
      <c r="J616" s="13">
        <v>18000000</v>
      </c>
      <c r="K616" s="14">
        <v>45078.35050925926</v>
      </c>
      <c r="L616" s="15" t="s">
        <v>54</v>
      </c>
      <c r="O616">
        <v>5.1358955503028825E-2</v>
      </c>
      <c r="P616">
        <f t="shared" si="18"/>
        <v>1537</v>
      </c>
      <c r="Q616">
        <v>1537</v>
      </c>
      <c r="R616">
        <f t="shared" si="19"/>
        <v>1101320941</v>
      </c>
    </row>
    <row r="617" spans="1:18" ht="11.25" customHeight="1">
      <c r="A617">
        <v>616</v>
      </c>
      <c r="B617" s="11">
        <v>1852</v>
      </c>
      <c r="C617" s="12" t="s">
        <v>3533</v>
      </c>
      <c r="D617" s="12">
        <v>79777998</v>
      </c>
      <c r="E617" s="12" t="s">
        <v>3534</v>
      </c>
      <c r="F617" s="12" t="s">
        <v>2341</v>
      </c>
      <c r="G617" s="12" t="s">
        <v>38</v>
      </c>
      <c r="H617" s="12" t="s">
        <v>49</v>
      </c>
      <c r="I617" s="13">
        <v>52000000</v>
      </c>
      <c r="J617" s="13">
        <v>52000000</v>
      </c>
      <c r="K617" s="14">
        <v>45078.35125</v>
      </c>
      <c r="L617" s="15" t="s">
        <v>54</v>
      </c>
      <c r="O617">
        <v>0.18970874294438933</v>
      </c>
      <c r="P617">
        <f t="shared" si="18"/>
        <v>1350</v>
      </c>
      <c r="Q617">
        <v>1350</v>
      </c>
      <c r="R617">
        <f t="shared" si="19"/>
        <v>79908915</v>
      </c>
    </row>
    <row r="618" spans="1:18" ht="11.25" customHeight="1">
      <c r="A618">
        <v>617</v>
      </c>
      <c r="B618" s="11">
        <v>1853</v>
      </c>
      <c r="C618" s="12" t="s">
        <v>3535</v>
      </c>
      <c r="D618" s="12">
        <v>91184631</v>
      </c>
      <c r="E618" s="12" t="s">
        <v>3536</v>
      </c>
      <c r="F618" s="12" t="s">
        <v>2341</v>
      </c>
      <c r="G618" s="12" t="s">
        <v>48</v>
      </c>
      <c r="H618" s="12" t="s">
        <v>44</v>
      </c>
      <c r="I618" s="13">
        <v>55000000</v>
      </c>
      <c r="J618" s="13">
        <v>55000000</v>
      </c>
      <c r="K618" s="14">
        <v>45078.351319444446</v>
      </c>
      <c r="L618" s="15" t="s">
        <v>54</v>
      </c>
      <c r="O618">
        <v>0.49026122750620704</v>
      </c>
      <c r="P618">
        <f t="shared" si="18"/>
        <v>816</v>
      </c>
      <c r="Q618">
        <v>816</v>
      </c>
      <c r="R618">
        <f t="shared" si="19"/>
        <v>80220316</v>
      </c>
    </row>
    <row r="619" spans="1:18" ht="11.25" customHeight="1">
      <c r="A619">
        <v>618</v>
      </c>
      <c r="B619" s="11">
        <v>1854</v>
      </c>
      <c r="C619" s="12" t="s">
        <v>3537</v>
      </c>
      <c r="D619" s="12">
        <v>1016088699</v>
      </c>
      <c r="E619" s="12" t="s">
        <v>3538</v>
      </c>
      <c r="F619" s="12" t="s">
        <v>2341</v>
      </c>
      <c r="G619" s="12" t="s">
        <v>52</v>
      </c>
      <c r="H619" s="12" t="s">
        <v>127</v>
      </c>
      <c r="I619" s="13">
        <v>10000000</v>
      </c>
      <c r="J619" s="13">
        <v>10000000</v>
      </c>
      <c r="K619" s="14">
        <v>45078.351435185185</v>
      </c>
      <c r="L619" s="15" t="s">
        <v>40</v>
      </c>
      <c r="O619">
        <v>0.58567706004357223</v>
      </c>
      <c r="P619">
        <f t="shared" si="18"/>
        <v>681</v>
      </c>
      <c r="Q619">
        <v>681</v>
      </c>
      <c r="R619">
        <f t="shared" si="19"/>
        <v>1097389977</v>
      </c>
    </row>
    <row r="620" spans="1:18" ht="11.25" customHeight="1">
      <c r="A620">
        <v>619</v>
      </c>
      <c r="B620" s="11">
        <v>1855</v>
      </c>
      <c r="C620" s="12" t="s">
        <v>3539</v>
      </c>
      <c r="D620" s="12">
        <v>71776683</v>
      </c>
      <c r="E620" s="12" t="s">
        <v>3540</v>
      </c>
      <c r="F620" s="12" t="s">
        <v>2341</v>
      </c>
      <c r="G620" s="12" t="s">
        <v>48</v>
      </c>
      <c r="H620" s="12" t="s">
        <v>44</v>
      </c>
      <c r="I620" s="13">
        <v>90000000</v>
      </c>
      <c r="J620" s="13">
        <v>90000000</v>
      </c>
      <c r="K620" s="14">
        <v>45078.351469907408</v>
      </c>
      <c r="L620" s="15" t="s">
        <v>54</v>
      </c>
      <c r="O620">
        <v>0.8323893624981481</v>
      </c>
      <c r="P620">
        <f t="shared" si="18"/>
        <v>282</v>
      </c>
      <c r="Q620">
        <v>282</v>
      </c>
      <c r="R620">
        <f t="shared" si="19"/>
        <v>1061692930</v>
      </c>
    </row>
    <row r="621" spans="1:18" ht="11.25" customHeight="1">
      <c r="A621">
        <v>620</v>
      </c>
      <c r="B621" s="11">
        <v>1856</v>
      </c>
      <c r="C621" s="12" t="s">
        <v>3541</v>
      </c>
      <c r="D621" s="12">
        <v>13906842</v>
      </c>
      <c r="E621" s="12" t="s">
        <v>3542</v>
      </c>
      <c r="F621" s="12" t="s">
        <v>2341</v>
      </c>
      <c r="G621" s="12" t="s">
        <v>38</v>
      </c>
      <c r="H621" s="12" t="s">
        <v>53</v>
      </c>
      <c r="I621" s="13">
        <v>10000000</v>
      </c>
      <c r="J621" s="13">
        <v>10000000</v>
      </c>
      <c r="K621" s="14">
        <v>45078.351944444446</v>
      </c>
      <c r="L621" s="15" t="s">
        <v>54</v>
      </c>
      <c r="O621">
        <v>0.2085036660741223</v>
      </c>
      <c r="P621">
        <f t="shared" si="18"/>
        <v>1312</v>
      </c>
      <c r="Q621">
        <v>1312</v>
      </c>
      <c r="R621">
        <f t="shared" si="19"/>
        <v>2235249</v>
      </c>
    </row>
    <row r="622" spans="1:18" ht="11.25" customHeight="1">
      <c r="A622">
        <v>621</v>
      </c>
      <c r="B622" s="11">
        <v>1857</v>
      </c>
      <c r="C622" s="12" t="s">
        <v>3543</v>
      </c>
      <c r="D622" s="12">
        <v>80154898</v>
      </c>
      <c r="E622" s="12" t="s">
        <v>3544</v>
      </c>
      <c r="F622" s="12" t="s">
        <v>2341</v>
      </c>
      <c r="G622" s="12" t="s">
        <v>52</v>
      </c>
      <c r="H622" s="12" t="s">
        <v>49</v>
      </c>
      <c r="I622" s="13">
        <v>110000000</v>
      </c>
      <c r="J622" s="13">
        <v>110000000</v>
      </c>
      <c r="K622" s="14">
        <v>45078.352986111109</v>
      </c>
      <c r="L622" s="15" t="s">
        <v>54</v>
      </c>
      <c r="O622">
        <v>0.93135060070702802</v>
      </c>
      <c r="P622">
        <f t="shared" si="18"/>
        <v>121</v>
      </c>
      <c r="Q622">
        <v>121</v>
      </c>
      <c r="R622">
        <f t="shared" si="19"/>
        <v>79064282</v>
      </c>
    </row>
    <row r="623" spans="1:18" ht="11.25" customHeight="1">
      <c r="A623">
        <v>622</v>
      </c>
      <c r="B623" s="11">
        <v>1858</v>
      </c>
      <c r="C623" s="12" t="s">
        <v>3545</v>
      </c>
      <c r="D623" s="12">
        <v>63393446</v>
      </c>
      <c r="E623" s="12" t="s">
        <v>3546</v>
      </c>
      <c r="F623" s="12" t="s">
        <v>2341</v>
      </c>
      <c r="G623" s="12" t="s">
        <v>59</v>
      </c>
      <c r="H623" s="12" t="s">
        <v>49</v>
      </c>
      <c r="I623" s="13">
        <v>90000000</v>
      </c>
      <c r="J623" s="13">
        <v>90000000</v>
      </c>
      <c r="K623" s="14">
        <v>45078.353043981479</v>
      </c>
      <c r="L623" s="15" t="s">
        <v>54</v>
      </c>
      <c r="O623">
        <v>0.1240741374467571</v>
      </c>
      <c r="P623">
        <f t="shared" si="18"/>
        <v>1430</v>
      </c>
      <c r="Q623">
        <v>1430</v>
      </c>
      <c r="R623">
        <f t="shared" si="19"/>
        <v>1107071438</v>
      </c>
    </row>
    <row r="624" spans="1:18" ht="11.25" customHeight="1">
      <c r="A624">
        <v>623</v>
      </c>
      <c r="B624" s="11">
        <v>1859</v>
      </c>
      <c r="C624" s="12" t="s">
        <v>3547</v>
      </c>
      <c r="D624" s="12">
        <v>52810434</v>
      </c>
      <c r="E624" s="12" t="s">
        <v>3548</v>
      </c>
      <c r="F624" s="12" t="s">
        <v>2341</v>
      </c>
      <c r="G624" s="12" t="s">
        <v>59</v>
      </c>
      <c r="H624" s="12" t="s">
        <v>44</v>
      </c>
      <c r="I624" s="13">
        <v>50000000</v>
      </c>
      <c r="J624" s="13">
        <v>50000000</v>
      </c>
      <c r="K624" s="14">
        <v>45078.353090277778</v>
      </c>
      <c r="L624" s="15" t="s">
        <v>54</v>
      </c>
      <c r="O624">
        <v>0.89656501204313832</v>
      </c>
      <c r="P624">
        <f t="shared" si="18"/>
        <v>177</v>
      </c>
      <c r="Q624">
        <v>177</v>
      </c>
      <c r="R624">
        <f t="shared" si="19"/>
        <v>79747659</v>
      </c>
    </row>
    <row r="625" spans="1:18" ht="11.25" customHeight="1">
      <c r="A625">
        <v>624</v>
      </c>
      <c r="B625" s="11">
        <v>1860</v>
      </c>
      <c r="C625" s="12" t="s">
        <v>3549</v>
      </c>
      <c r="D625" s="12">
        <v>1098613224</v>
      </c>
      <c r="E625" s="12" t="s">
        <v>3550</v>
      </c>
      <c r="F625" s="12" t="s">
        <v>2341</v>
      </c>
      <c r="G625" s="12" t="s">
        <v>130</v>
      </c>
      <c r="H625" s="12" t="s">
        <v>53</v>
      </c>
      <c r="I625" s="13">
        <v>8000000</v>
      </c>
      <c r="J625" s="13">
        <v>8000000</v>
      </c>
      <c r="K625" s="14">
        <v>45078.355231481481</v>
      </c>
      <c r="L625" s="15" t="s">
        <v>54</v>
      </c>
      <c r="O625">
        <v>0.3906915195653835</v>
      </c>
      <c r="P625">
        <f t="shared" si="18"/>
        <v>985</v>
      </c>
      <c r="Q625">
        <v>985</v>
      </c>
      <c r="R625">
        <f t="shared" si="19"/>
        <v>80739743</v>
      </c>
    </row>
    <row r="626" spans="1:18" ht="11.25" customHeight="1">
      <c r="A626">
        <v>625</v>
      </c>
      <c r="B626" s="11">
        <v>1861</v>
      </c>
      <c r="C626" s="12" t="s">
        <v>3551</v>
      </c>
      <c r="D626" s="12">
        <v>86064830</v>
      </c>
      <c r="E626" s="12" t="s">
        <v>3552</v>
      </c>
      <c r="F626" s="12" t="s">
        <v>2341</v>
      </c>
      <c r="G626" s="12" t="s">
        <v>59</v>
      </c>
      <c r="H626" s="12" t="s">
        <v>49</v>
      </c>
      <c r="I626" s="13">
        <v>35000000</v>
      </c>
      <c r="J626" s="13">
        <v>35000000</v>
      </c>
      <c r="K626" s="14">
        <v>45078.355416666665</v>
      </c>
      <c r="L626" s="15" t="s">
        <v>54</v>
      </c>
      <c r="O626">
        <v>0.24828846668649396</v>
      </c>
      <c r="P626">
        <f t="shared" si="18"/>
        <v>1234</v>
      </c>
      <c r="Q626">
        <v>1234</v>
      </c>
      <c r="R626">
        <f t="shared" si="19"/>
        <v>1053808639</v>
      </c>
    </row>
    <row r="627" spans="1:18" ht="11.25" customHeight="1">
      <c r="A627">
        <v>626</v>
      </c>
      <c r="B627" s="11">
        <v>1862</v>
      </c>
      <c r="C627" s="12" t="s">
        <v>3553</v>
      </c>
      <c r="D627" s="12">
        <v>1101757693</v>
      </c>
      <c r="E627" s="12" t="s">
        <v>1487</v>
      </c>
      <c r="F627" s="12" t="s">
        <v>2341</v>
      </c>
      <c r="G627" s="12" t="s">
        <v>52</v>
      </c>
      <c r="H627" s="12" t="s">
        <v>44</v>
      </c>
      <c r="I627" s="13">
        <v>97000000</v>
      </c>
      <c r="J627" s="13">
        <v>97000000</v>
      </c>
      <c r="K627" s="14">
        <v>45078.355428240742</v>
      </c>
      <c r="L627" s="15" t="s">
        <v>54</v>
      </c>
      <c r="O627">
        <v>0.51207977590096787</v>
      </c>
      <c r="P627">
        <f t="shared" si="18"/>
        <v>778</v>
      </c>
      <c r="Q627">
        <v>778</v>
      </c>
      <c r="R627">
        <f t="shared" si="19"/>
        <v>15645768</v>
      </c>
    </row>
    <row r="628" spans="1:18" ht="11.25" customHeight="1">
      <c r="A628">
        <v>627</v>
      </c>
      <c r="B628" s="11">
        <v>1863</v>
      </c>
      <c r="C628" s="12" t="s">
        <v>3554</v>
      </c>
      <c r="D628" s="12">
        <v>16929701</v>
      </c>
      <c r="E628" s="12" t="s">
        <v>3555</v>
      </c>
      <c r="F628" s="12" t="s">
        <v>2341</v>
      </c>
      <c r="G628" s="12" t="s">
        <v>38</v>
      </c>
      <c r="H628" s="12" t="s">
        <v>49</v>
      </c>
      <c r="I628" s="13">
        <v>81000000</v>
      </c>
      <c r="J628" s="13">
        <v>81000000</v>
      </c>
      <c r="K628" s="14">
        <v>45078.355682870373</v>
      </c>
      <c r="L628" s="15" t="s">
        <v>54</v>
      </c>
      <c r="O628">
        <v>0.13631215723169676</v>
      </c>
      <c r="P628">
        <f t="shared" si="18"/>
        <v>1416</v>
      </c>
      <c r="Q628">
        <v>1416</v>
      </c>
      <c r="R628">
        <f t="shared" si="19"/>
        <v>5853645</v>
      </c>
    </row>
    <row r="629" spans="1:18" ht="11.25" customHeight="1">
      <c r="A629">
        <v>628</v>
      </c>
      <c r="B629" s="11">
        <v>1864</v>
      </c>
      <c r="C629" s="12" t="s">
        <v>3556</v>
      </c>
      <c r="D629" s="12">
        <v>1049636611</v>
      </c>
      <c r="E629" s="12" t="s">
        <v>3557</v>
      </c>
      <c r="F629" s="12" t="s">
        <v>2341</v>
      </c>
      <c r="G629" s="12" t="s">
        <v>59</v>
      </c>
      <c r="H629" s="12" t="s">
        <v>44</v>
      </c>
      <c r="I629" s="13">
        <v>56000000</v>
      </c>
      <c r="J629" s="13">
        <v>56000000</v>
      </c>
      <c r="K629" s="14">
        <v>45078.355752314812</v>
      </c>
      <c r="L629" s="15" t="s">
        <v>54</v>
      </c>
      <c r="O629">
        <v>6.5000223189920603E-2</v>
      </c>
      <c r="P629">
        <f t="shared" si="18"/>
        <v>1519</v>
      </c>
      <c r="Q629">
        <v>1519</v>
      </c>
      <c r="R629">
        <f t="shared" si="19"/>
        <v>39563664</v>
      </c>
    </row>
    <row r="630" spans="1:18" ht="11.25" customHeight="1">
      <c r="A630">
        <v>629</v>
      </c>
      <c r="B630" s="11">
        <v>1865</v>
      </c>
      <c r="C630" s="12" t="s">
        <v>3558</v>
      </c>
      <c r="D630" s="12">
        <v>1105686128</v>
      </c>
      <c r="E630" s="12" t="s">
        <v>3559</v>
      </c>
      <c r="F630" s="12" t="s">
        <v>2341</v>
      </c>
      <c r="G630" s="12" t="s">
        <v>38</v>
      </c>
      <c r="H630" s="12" t="s">
        <v>44</v>
      </c>
      <c r="I630" s="13">
        <v>52000000</v>
      </c>
      <c r="J630" s="13">
        <v>52000000</v>
      </c>
      <c r="K630" s="14">
        <v>45078.356111111112</v>
      </c>
      <c r="L630" s="15" t="s">
        <v>54</v>
      </c>
      <c r="O630">
        <v>0.72231739009759899</v>
      </c>
      <c r="P630">
        <f t="shared" si="18"/>
        <v>455</v>
      </c>
      <c r="Q630">
        <v>455</v>
      </c>
      <c r="R630">
        <f t="shared" si="19"/>
        <v>16377245</v>
      </c>
    </row>
    <row r="631" spans="1:18" ht="11.25" customHeight="1">
      <c r="A631">
        <v>630</v>
      </c>
      <c r="B631" s="11">
        <v>1866</v>
      </c>
      <c r="C631" s="12" t="s">
        <v>3560</v>
      </c>
      <c r="D631" s="12">
        <v>1100954987</v>
      </c>
      <c r="E631" s="12" t="s">
        <v>3561</v>
      </c>
      <c r="F631" s="12" t="s">
        <v>2341</v>
      </c>
      <c r="G631" s="12" t="s">
        <v>59</v>
      </c>
      <c r="H631" s="12" t="s">
        <v>44</v>
      </c>
      <c r="I631" s="13">
        <v>16000000</v>
      </c>
      <c r="J631" s="13">
        <v>16000000</v>
      </c>
      <c r="K631" s="14">
        <v>45078.356203703705</v>
      </c>
      <c r="L631" s="15" t="s">
        <v>54</v>
      </c>
      <c r="O631">
        <v>0.42274218552205489</v>
      </c>
      <c r="P631">
        <f t="shared" si="18"/>
        <v>933</v>
      </c>
      <c r="Q631">
        <v>933</v>
      </c>
      <c r="R631">
        <f t="shared" si="19"/>
        <v>86078311</v>
      </c>
    </row>
    <row r="632" spans="1:18" ht="11.25" customHeight="1">
      <c r="A632">
        <v>631</v>
      </c>
      <c r="B632" s="11">
        <v>1867</v>
      </c>
      <c r="C632" s="12" t="s">
        <v>3562</v>
      </c>
      <c r="D632" s="12">
        <v>1052388643</v>
      </c>
      <c r="E632" s="12" t="s">
        <v>3563</v>
      </c>
      <c r="F632" s="12" t="s">
        <v>2341</v>
      </c>
      <c r="G632" s="12" t="s">
        <v>48</v>
      </c>
      <c r="H632" s="12" t="s">
        <v>53</v>
      </c>
      <c r="I632" s="13">
        <v>10000000</v>
      </c>
      <c r="J632" s="13">
        <v>10000000</v>
      </c>
      <c r="K632" s="14">
        <v>45078.35628472222</v>
      </c>
      <c r="L632" s="15" t="s">
        <v>54</v>
      </c>
      <c r="O632">
        <v>0.22552326598662809</v>
      </c>
      <c r="P632">
        <f t="shared" si="18"/>
        <v>1282</v>
      </c>
      <c r="Q632">
        <v>1282</v>
      </c>
      <c r="R632">
        <f t="shared" si="19"/>
        <v>91300921</v>
      </c>
    </row>
    <row r="633" spans="1:18" ht="11.25" customHeight="1">
      <c r="A633">
        <v>632</v>
      </c>
      <c r="B633" s="11">
        <v>1868</v>
      </c>
      <c r="C633" s="12" t="s">
        <v>3564</v>
      </c>
      <c r="D633" s="12">
        <v>1113621219</v>
      </c>
      <c r="E633" s="12" t="s">
        <v>3565</v>
      </c>
      <c r="F633" s="12" t="s">
        <v>2341</v>
      </c>
      <c r="G633" s="12" t="s">
        <v>59</v>
      </c>
      <c r="H633" s="12" t="s">
        <v>44</v>
      </c>
      <c r="I633" s="13">
        <v>65000000</v>
      </c>
      <c r="J633" s="13">
        <v>65000000</v>
      </c>
      <c r="K633" s="14">
        <v>45078.356342592589</v>
      </c>
      <c r="L633" s="15" t="s">
        <v>54</v>
      </c>
      <c r="O633">
        <v>0.49335059895201916</v>
      </c>
      <c r="P633">
        <f t="shared" si="18"/>
        <v>809</v>
      </c>
      <c r="Q633">
        <v>809</v>
      </c>
      <c r="R633">
        <f t="shared" si="19"/>
        <v>1022374051</v>
      </c>
    </row>
    <row r="634" spans="1:18" ht="11.25" customHeight="1">
      <c r="A634">
        <v>633</v>
      </c>
      <c r="B634" s="11">
        <v>1869</v>
      </c>
      <c r="C634" s="12" t="s">
        <v>3566</v>
      </c>
      <c r="D634" s="12">
        <v>20916974</v>
      </c>
      <c r="E634" s="12" t="s">
        <v>3567</v>
      </c>
      <c r="F634" s="12" t="s">
        <v>2341</v>
      </c>
      <c r="G634" s="12" t="s">
        <v>38</v>
      </c>
      <c r="H634" s="12" t="s">
        <v>44</v>
      </c>
      <c r="I634" s="13">
        <v>23000000</v>
      </c>
      <c r="J634" s="13">
        <v>23000000</v>
      </c>
      <c r="K634" s="14">
        <v>45078.356747685182</v>
      </c>
      <c r="L634" s="15" t="s">
        <v>54</v>
      </c>
      <c r="O634">
        <v>0.90182953397408527</v>
      </c>
      <c r="P634">
        <f t="shared" si="18"/>
        <v>166</v>
      </c>
      <c r="Q634">
        <v>166</v>
      </c>
      <c r="R634">
        <f t="shared" si="19"/>
        <v>14567382</v>
      </c>
    </row>
    <row r="635" spans="1:18" ht="11.25" customHeight="1">
      <c r="A635">
        <v>634</v>
      </c>
      <c r="B635" s="11">
        <v>1870</v>
      </c>
      <c r="C635" s="12" t="s">
        <v>3568</v>
      </c>
      <c r="D635" s="12">
        <v>80036779</v>
      </c>
      <c r="E635" s="12" t="s">
        <v>3569</v>
      </c>
      <c r="F635" s="12" t="s">
        <v>2341</v>
      </c>
      <c r="G635" s="12" t="s">
        <v>52</v>
      </c>
      <c r="H635" s="12" t="s">
        <v>53</v>
      </c>
      <c r="I635" s="13">
        <v>10000000</v>
      </c>
      <c r="J635" s="13">
        <v>10000000</v>
      </c>
      <c r="K635" s="14">
        <v>45078.357858796298</v>
      </c>
      <c r="L635" s="15" t="s">
        <v>54</v>
      </c>
      <c r="O635">
        <v>0.41489610171140778</v>
      </c>
      <c r="P635">
        <f t="shared" si="18"/>
        <v>943</v>
      </c>
      <c r="Q635">
        <v>943</v>
      </c>
      <c r="R635">
        <f t="shared" si="19"/>
        <v>1121905053</v>
      </c>
    </row>
    <row r="636" spans="1:18" ht="11.25" customHeight="1">
      <c r="A636">
        <v>635</v>
      </c>
      <c r="B636" s="11">
        <v>1871</v>
      </c>
      <c r="C636" s="12" t="s">
        <v>3570</v>
      </c>
      <c r="D636" s="12">
        <v>80904526</v>
      </c>
      <c r="E636" s="12" t="s">
        <v>3571</v>
      </c>
      <c r="F636" s="12" t="s">
        <v>2341</v>
      </c>
      <c r="G636" s="12" t="s">
        <v>38</v>
      </c>
      <c r="H636" s="12" t="s">
        <v>44</v>
      </c>
      <c r="I636" s="13">
        <v>150000000</v>
      </c>
      <c r="J636" s="13">
        <v>150000000</v>
      </c>
      <c r="K636" s="14">
        <v>45078.357893518521</v>
      </c>
      <c r="L636" s="15" t="s">
        <v>54</v>
      </c>
      <c r="O636">
        <v>0.71024493871271122</v>
      </c>
      <c r="P636">
        <f t="shared" si="18"/>
        <v>476</v>
      </c>
      <c r="Q636">
        <v>476</v>
      </c>
      <c r="R636">
        <f t="shared" si="19"/>
        <v>1102386592</v>
      </c>
    </row>
    <row r="637" spans="1:18" ht="11.25" customHeight="1">
      <c r="A637">
        <v>636</v>
      </c>
      <c r="B637" s="11">
        <v>1872</v>
      </c>
      <c r="C637" s="12" t="s">
        <v>3572</v>
      </c>
      <c r="D637" s="12">
        <v>98711871</v>
      </c>
      <c r="E637" s="12" t="s">
        <v>3573</v>
      </c>
      <c r="F637" s="12" t="s">
        <v>2341</v>
      </c>
      <c r="G637" s="12" t="s">
        <v>59</v>
      </c>
      <c r="H637" s="12" t="s">
        <v>44</v>
      </c>
      <c r="I637" s="13">
        <v>29000000</v>
      </c>
      <c r="J637" s="13">
        <v>29000000</v>
      </c>
      <c r="K637" s="14">
        <v>45078.357974537037</v>
      </c>
      <c r="L637" s="15" t="s">
        <v>54</v>
      </c>
      <c r="O637">
        <v>0.6594299826095551</v>
      </c>
      <c r="P637">
        <f t="shared" si="18"/>
        <v>544</v>
      </c>
      <c r="Q637">
        <v>544</v>
      </c>
      <c r="R637">
        <f t="shared" si="19"/>
        <v>79671486</v>
      </c>
    </row>
    <row r="638" spans="1:18" ht="11.25" customHeight="1">
      <c r="A638">
        <v>637</v>
      </c>
      <c r="B638" s="11">
        <v>1873</v>
      </c>
      <c r="C638" s="12" t="s">
        <v>3574</v>
      </c>
      <c r="D638" s="12">
        <v>1053767177</v>
      </c>
      <c r="E638" s="12" t="s">
        <v>3575</v>
      </c>
      <c r="F638" s="12" t="s">
        <v>2341</v>
      </c>
      <c r="G638" s="12" t="s">
        <v>38</v>
      </c>
      <c r="H638" s="12" t="s">
        <v>44</v>
      </c>
      <c r="I638" s="13">
        <v>36000000</v>
      </c>
      <c r="J638" s="13">
        <v>36000000</v>
      </c>
      <c r="K638" s="14">
        <v>45078.358287037037</v>
      </c>
      <c r="L638" s="15" t="s">
        <v>54</v>
      </c>
      <c r="O638">
        <v>0.24694294088510838</v>
      </c>
      <c r="P638">
        <f t="shared" si="18"/>
        <v>1238</v>
      </c>
      <c r="Q638">
        <v>1238</v>
      </c>
      <c r="R638">
        <f t="shared" si="19"/>
        <v>80012167</v>
      </c>
    </row>
    <row r="639" spans="1:18" ht="11.25" customHeight="1">
      <c r="A639">
        <v>638</v>
      </c>
      <c r="B639" s="11">
        <v>1874</v>
      </c>
      <c r="C639" s="12" t="s">
        <v>3576</v>
      </c>
      <c r="D639" s="12">
        <v>80731308</v>
      </c>
      <c r="E639" s="12" t="s">
        <v>3577</v>
      </c>
      <c r="F639" s="12" t="s">
        <v>2341</v>
      </c>
      <c r="G639" s="12" t="s">
        <v>59</v>
      </c>
      <c r="H639" s="12" t="s">
        <v>44</v>
      </c>
      <c r="I639" s="13">
        <v>98000000</v>
      </c>
      <c r="J639" s="13">
        <v>98000000</v>
      </c>
      <c r="K639" s="14">
        <v>45078.358368055553</v>
      </c>
      <c r="L639" s="15" t="s">
        <v>54</v>
      </c>
      <c r="O639">
        <v>0.95340171062626866</v>
      </c>
      <c r="P639">
        <f t="shared" si="18"/>
        <v>79</v>
      </c>
      <c r="Q639">
        <v>79</v>
      </c>
      <c r="R639">
        <f t="shared" si="19"/>
        <v>66850329</v>
      </c>
    </row>
    <row r="640" spans="1:18" ht="11.25" customHeight="1">
      <c r="A640">
        <v>639</v>
      </c>
      <c r="B640" s="11">
        <v>1875</v>
      </c>
      <c r="C640" s="12" t="s">
        <v>3578</v>
      </c>
      <c r="D640" s="12">
        <v>2956863</v>
      </c>
      <c r="E640" s="12" t="s">
        <v>3579</v>
      </c>
      <c r="F640" s="12" t="s">
        <v>2341</v>
      </c>
      <c r="G640" s="12" t="s">
        <v>38</v>
      </c>
      <c r="H640" s="12" t="s">
        <v>53</v>
      </c>
      <c r="I640" s="13">
        <v>10000000</v>
      </c>
      <c r="J640" s="13">
        <v>10000000</v>
      </c>
      <c r="K640" s="14">
        <v>45078.35837962963</v>
      </c>
      <c r="L640" s="15" t="s">
        <v>54</v>
      </c>
      <c r="O640">
        <v>0.67777939599376047</v>
      </c>
      <c r="P640">
        <f t="shared" si="18"/>
        <v>515</v>
      </c>
      <c r="Q640">
        <v>515</v>
      </c>
      <c r="R640">
        <f t="shared" si="19"/>
        <v>1069724217</v>
      </c>
    </row>
    <row r="641" spans="1:18" ht="11.25" customHeight="1">
      <c r="A641">
        <v>640</v>
      </c>
      <c r="B641" s="11">
        <v>1876</v>
      </c>
      <c r="C641" s="12" t="s">
        <v>3580</v>
      </c>
      <c r="D641" s="12">
        <v>7712024</v>
      </c>
      <c r="E641" s="12" t="s">
        <v>3581</v>
      </c>
      <c r="F641" s="12" t="s">
        <v>2341</v>
      </c>
      <c r="G641" s="12" t="s">
        <v>165</v>
      </c>
      <c r="H641" s="12" t="s">
        <v>53</v>
      </c>
      <c r="I641" s="13">
        <v>10000000</v>
      </c>
      <c r="J641" s="13">
        <v>10000000</v>
      </c>
      <c r="K641" s="14">
        <v>45078.359120370369</v>
      </c>
      <c r="L641" s="15" t="s">
        <v>54</v>
      </c>
      <c r="O641">
        <v>0.2669628061672632</v>
      </c>
      <c r="P641">
        <f t="shared" si="18"/>
        <v>1199</v>
      </c>
      <c r="Q641">
        <v>1199</v>
      </c>
      <c r="R641">
        <f t="shared" si="19"/>
        <v>79880560</v>
      </c>
    </row>
    <row r="642" spans="1:18" ht="11.25" customHeight="1">
      <c r="A642">
        <v>641</v>
      </c>
      <c r="B642" s="11">
        <v>1877</v>
      </c>
      <c r="C642" s="12" t="s">
        <v>3582</v>
      </c>
      <c r="D642" s="12">
        <v>1053558936</v>
      </c>
      <c r="E642" s="12" t="s">
        <v>3583</v>
      </c>
      <c r="F642" s="12" t="s">
        <v>2341</v>
      </c>
      <c r="G642" s="12" t="s">
        <v>38</v>
      </c>
      <c r="H642" s="12" t="s">
        <v>44</v>
      </c>
      <c r="I642" s="13">
        <v>20000000</v>
      </c>
      <c r="J642" s="13">
        <v>20000000</v>
      </c>
      <c r="K642" s="14">
        <v>45078.359201388892</v>
      </c>
      <c r="L642" s="15" t="s">
        <v>54</v>
      </c>
      <c r="O642">
        <v>0.39273227200755323</v>
      </c>
      <c r="P642">
        <f t="shared" si="18"/>
        <v>981</v>
      </c>
      <c r="Q642">
        <v>981</v>
      </c>
      <c r="R642">
        <f t="shared" si="19"/>
        <v>1110522608</v>
      </c>
    </row>
    <row r="643" spans="1:18" ht="11.25" customHeight="1">
      <c r="A643">
        <v>642</v>
      </c>
      <c r="B643" s="11">
        <v>1878</v>
      </c>
      <c r="C643" s="12" t="s">
        <v>3584</v>
      </c>
      <c r="D643" s="12">
        <v>80117861</v>
      </c>
      <c r="E643" s="12" t="s">
        <v>3585</v>
      </c>
      <c r="F643" s="12" t="s">
        <v>2341</v>
      </c>
      <c r="G643" s="12" t="s">
        <v>38</v>
      </c>
      <c r="H643" s="12" t="s">
        <v>49</v>
      </c>
      <c r="I643" s="13">
        <v>101000000</v>
      </c>
      <c r="J643" s="13">
        <v>101000000</v>
      </c>
      <c r="K643" s="14">
        <v>45078.360115740739</v>
      </c>
      <c r="L643" s="15" t="s">
        <v>54</v>
      </c>
      <c r="O643">
        <v>5.9714650482160181E-2</v>
      </c>
      <c r="P643">
        <f t="shared" ref="P643:P706" si="20">RANK(O643,$O$2:$O$1622,0)</f>
        <v>1523</v>
      </c>
      <c r="Q643">
        <v>1523</v>
      </c>
      <c r="R643">
        <f t="shared" ref="R643:R706" si="21">VLOOKUP(Q643,A:D,4,FALSE)</f>
        <v>14321826</v>
      </c>
    </row>
    <row r="644" spans="1:18" ht="11.25" customHeight="1">
      <c r="A644">
        <v>643</v>
      </c>
      <c r="B644" s="11">
        <v>1879</v>
      </c>
      <c r="C644" s="12" t="s">
        <v>3586</v>
      </c>
      <c r="D644" s="12">
        <v>1054918997</v>
      </c>
      <c r="E644" s="12" t="s">
        <v>3587</v>
      </c>
      <c r="F644" s="12" t="s">
        <v>2341</v>
      </c>
      <c r="G644" s="12" t="s">
        <v>59</v>
      </c>
      <c r="H644" s="12" t="s">
        <v>44</v>
      </c>
      <c r="I644" s="13">
        <v>95000000</v>
      </c>
      <c r="J644" s="13">
        <v>95000000</v>
      </c>
      <c r="K644" s="14">
        <v>45078.360243055555</v>
      </c>
      <c r="L644" s="15" t="s">
        <v>54</v>
      </c>
      <c r="O644">
        <v>0.46573671237263325</v>
      </c>
      <c r="P644">
        <f t="shared" si="20"/>
        <v>861</v>
      </c>
      <c r="Q644">
        <v>861</v>
      </c>
      <c r="R644">
        <f t="shared" si="21"/>
        <v>1110532848</v>
      </c>
    </row>
    <row r="645" spans="1:18" ht="11.25" customHeight="1">
      <c r="A645">
        <v>644</v>
      </c>
      <c r="B645" s="11">
        <v>1880</v>
      </c>
      <c r="C645" s="12" t="s">
        <v>3588</v>
      </c>
      <c r="D645" s="12">
        <v>1090455686</v>
      </c>
      <c r="E645" s="12" t="s">
        <v>3589</v>
      </c>
      <c r="F645" s="12" t="s">
        <v>2341</v>
      </c>
      <c r="G645" s="12" t="s">
        <v>38</v>
      </c>
      <c r="H645" s="12" t="s">
        <v>53</v>
      </c>
      <c r="I645" s="13">
        <v>8000000</v>
      </c>
      <c r="J645" s="13">
        <v>8000000</v>
      </c>
      <c r="K645" s="14">
        <v>45078.360497685186</v>
      </c>
      <c r="L645" s="15" t="s">
        <v>54</v>
      </c>
      <c r="O645">
        <v>0.96734393598415758</v>
      </c>
      <c r="P645">
        <f t="shared" si="20"/>
        <v>48</v>
      </c>
      <c r="Q645">
        <v>48</v>
      </c>
      <c r="R645">
        <f t="shared" si="21"/>
        <v>80072909</v>
      </c>
    </row>
    <row r="646" spans="1:18" ht="11.25" customHeight="1">
      <c r="A646">
        <v>645</v>
      </c>
      <c r="B646" s="11">
        <v>1881</v>
      </c>
      <c r="C646" s="12" t="s">
        <v>3590</v>
      </c>
      <c r="D646" s="12">
        <v>86076832</v>
      </c>
      <c r="E646" s="12" t="s">
        <v>3591</v>
      </c>
      <c r="F646" s="12" t="s">
        <v>2341</v>
      </c>
      <c r="G646" s="12" t="s">
        <v>52</v>
      </c>
      <c r="H646" s="12" t="s">
        <v>106</v>
      </c>
      <c r="I646" s="13">
        <v>10000000</v>
      </c>
      <c r="J646" s="13">
        <v>10000000</v>
      </c>
      <c r="K646" s="14">
        <v>45078.360532407409</v>
      </c>
      <c r="L646" s="15" t="s">
        <v>54</v>
      </c>
      <c r="O646">
        <v>0.73160631184961278</v>
      </c>
      <c r="P646">
        <f t="shared" si="20"/>
        <v>442</v>
      </c>
      <c r="Q646">
        <v>442</v>
      </c>
      <c r="R646">
        <f t="shared" si="21"/>
        <v>79180245</v>
      </c>
    </row>
    <row r="647" spans="1:18" ht="11.25" customHeight="1">
      <c r="A647">
        <v>646</v>
      </c>
      <c r="B647" s="11">
        <v>1882</v>
      </c>
      <c r="C647" s="12" t="s">
        <v>3592</v>
      </c>
      <c r="D647" s="12">
        <v>1037585642</v>
      </c>
      <c r="E647" s="12" t="s">
        <v>3593</v>
      </c>
      <c r="F647" s="12" t="s">
        <v>2341</v>
      </c>
      <c r="G647" s="12" t="s">
        <v>59</v>
      </c>
      <c r="H647" s="12" t="s">
        <v>44</v>
      </c>
      <c r="I647" s="13">
        <v>45000000</v>
      </c>
      <c r="J647" s="13">
        <v>45000000</v>
      </c>
      <c r="K647" s="14">
        <v>45078.361284722225</v>
      </c>
      <c r="L647" s="15" t="s">
        <v>54</v>
      </c>
      <c r="O647">
        <v>0.30230966556211347</v>
      </c>
      <c r="P647">
        <f t="shared" si="20"/>
        <v>1135</v>
      </c>
      <c r="Q647">
        <v>1135</v>
      </c>
      <c r="R647">
        <f t="shared" si="21"/>
        <v>4291299</v>
      </c>
    </row>
    <row r="648" spans="1:18" ht="11.25" customHeight="1">
      <c r="A648">
        <v>647</v>
      </c>
      <c r="B648" s="11">
        <v>1883</v>
      </c>
      <c r="C648" s="12" t="s">
        <v>3594</v>
      </c>
      <c r="D648" s="12">
        <v>93438387</v>
      </c>
      <c r="E648" s="12" t="s">
        <v>3595</v>
      </c>
      <c r="F648" s="12" t="s">
        <v>2341</v>
      </c>
      <c r="G648" s="12" t="s">
        <v>52</v>
      </c>
      <c r="H648" s="12" t="s">
        <v>44</v>
      </c>
      <c r="I648" s="13">
        <v>34000000</v>
      </c>
      <c r="J648" s="13">
        <v>34000000</v>
      </c>
      <c r="K648" s="14">
        <v>45078.361620370371</v>
      </c>
      <c r="L648" s="15" t="s">
        <v>54</v>
      </c>
      <c r="O648">
        <v>0.801100838700044</v>
      </c>
      <c r="P648">
        <f t="shared" si="20"/>
        <v>340</v>
      </c>
      <c r="Q648">
        <v>340</v>
      </c>
      <c r="R648">
        <f t="shared" si="21"/>
        <v>79306876</v>
      </c>
    </row>
    <row r="649" spans="1:18" ht="11.25" customHeight="1">
      <c r="A649">
        <v>648</v>
      </c>
      <c r="B649" s="11">
        <v>1884</v>
      </c>
      <c r="C649" s="12" t="s">
        <v>3596</v>
      </c>
      <c r="D649" s="12">
        <v>7184895</v>
      </c>
      <c r="E649" s="12" t="s">
        <v>3597</v>
      </c>
      <c r="F649" s="12" t="s">
        <v>2341</v>
      </c>
      <c r="G649" s="12" t="s">
        <v>59</v>
      </c>
      <c r="H649" s="12" t="s">
        <v>53</v>
      </c>
      <c r="I649" s="13">
        <v>10000000</v>
      </c>
      <c r="J649" s="13">
        <v>10000000</v>
      </c>
      <c r="K649" s="14">
        <v>45078.361643518518</v>
      </c>
      <c r="L649" s="15" t="s">
        <v>54</v>
      </c>
      <c r="O649">
        <v>0.90618575646254795</v>
      </c>
      <c r="P649">
        <f t="shared" si="20"/>
        <v>160</v>
      </c>
      <c r="Q649">
        <v>160</v>
      </c>
      <c r="R649">
        <f t="shared" si="21"/>
        <v>1023875185</v>
      </c>
    </row>
    <row r="650" spans="1:18" ht="11.25" customHeight="1">
      <c r="A650">
        <v>649</v>
      </c>
      <c r="B650" s="11">
        <v>1885</v>
      </c>
      <c r="C650" s="12" t="s">
        <v>3598</v>
      </c>
      <c r="D650" s="12">
        <v>80921275</v>
      </c>
      <c r="E650" s="12" t="s">
        <v>3599</v>
      </c>
      <c r="F650" s="12" t="s">
        <v>2341</v>
      </c>
      <c r="G650" s="12" t="s">
        <v>38</v>
      </c>
      <c r="H650" s="12" t="s">
        <v>44</v>
      </c>
      <c r="I650" s="13">
        <v>50000000</v>
      </c>
      <c r="J650" s="13">
        <v>50000000</v>
      </c>
      <c r="K650" s="14">
        <v>45078.361932870372</v>
      </c>
      <c r="L650" s="15" t="s">
        <v>54</v>
      </c>
      <c r="O650">
        <v>0.17148742349834156</v>
      </c>
      <c r="P650">
        <f t="shared" si="20"/>
        <v>1373</v>
      </c>
      <c r="Q650">
        <v>1373</v>
      </c>
      <c r="R650">
        <f t="shared" si="21"/>
        <v>63392102</v>
      </c>
    </row>
    <row r="651" spans="1:18" ht="11.25" customHeight="1">
      <c r="A651">
        <v>650</v>
      </c>
      <c r="B651" s="11">
        <v>1886</v>
      </c>
      <c r="C651" s="12" t="s">
        <v>3600</v>
      </c>
      <c r="D651" s="12">
        <v>72284085</v>
      </c>
      <c r="E651" s="12" t="s">
        <v>3601</v>
      </c>
      <c r="F651" s="12" t="s">
        <v>2341</v>
      </c>
      <c r="G651" s="12" t="s">
        <v>38</v>
      </c>
      <c r="H651" s="12" t="s">
        <v>53</v>
      </c>
      <c r="I651" s="13">
        <v>3000000</v>
      </c>
      <c r="J651" s="13">
        <v>3000000</v>
      </c>
      <c r="K651" s="14">
        <v>45078.362962962965</v>
      </c>
      <c r="L651" s="15" t="s">
        <v>54</v>
      </c>
      <c r="O651">
        <v>0.89498305055267136</v>
      </c>
      <c r="P651">
        <f t="shared" si="20"/>
        <v>179</v>
      </c>
      <c r="Q651">
        <v>179</v>
      </c>
      <c r="R651">
        <f t="shared" si="21"/>
        <v>51966970</v>
      </c>
    </row>
    <row r="652" spans="1:18" ht="11.25" customHeight="1">
      <c r="A652">
        <v>651</v>
      </c>
      <c r="B652" s="11">
        <v>1887</v>
      </c>
      <c r="C652" s="12" t="s">
        <v>3602</v>
      </c>
      <c r="D652" s="12">
        <v>1097395812</v>
      </c>
      <c r="E652" s="12" t="s">
        <v>3603</v>
      </c>
      <c r="F652" s="12" t="s">
        <v>2341</v>
      </c>
      <c r="G652" s="12" t="s">
        <v>59</v>
      </c>
      <c r="H652" s="12" t="s">
        <v>53</v>
      </c>
      <c r="I652" s="13">
        <v>3000000</v>
      </c>
      <c r="J652" s="13">
        <v>3000000</v>
      </c>
      <c r="K652" s="14">
        <v>45078.36346064815</v>
      </c>
      <c r="L652" s="15" t="s">
        <v>54</v>
      </c>
      <c r="O652">
        <v>0.50543319263676179</v>
      </c>
      <c r="P652">
        <f t="shared" si="20"/>
        <v>785</v>
      </c>
      <c r="Q652">
        <v>785</v>
      </c>
      <c r="R652">
        <f t="shared" si="21"/>
        <v>40442542</v>
      </c>
    </row>
    <row r="653" spans="1:18" ht="11.25" customHeight="1">
      <c r="A653">
        <v>652</v>
      </c>
      <c r="B653" s="11">
        <v>1888</v>
      </c>
      <c r="C653" s="12" t="s">
        <v>3604</v>
      </c>
      <c r="D653" s="12">
        <v>80219805</v>
      </c>
      <c r="E653" s="12" t="s">
        <v>3605</v>
      </c>
      <c r="F653" s="12" t="s">
        <v>2341</v>
      </c>
      <c r="G653" s="12" t="s">
        <v>38</v>
      </c>
      <c r="H653" s="12" t="s">
        <v>44</v>
      </c>
      <c r="I653" s="13">
        <v>70000000</v>
      </c>
      <c r="J653" s="13">
        <v>70000000</v>
      </c>
      <c r="K653" s="14">
        <v>45078.364340277774</v>
      </c>
      <c r="L653" s="15" t="s">
        <v>54</v>
      </c>
      <c r="O653">
        <v>0.31011402466250371</v>
      </c>
      <c r="P653">
        <f t="shared" si="20"/>
        <v>1116</v>
      </c>
      <c r="Q653">
        <v>1116</v>
      </c>
      <c r="R653">
        <f t="shared" si="21"/>
        <v>1130588238</v>
      </c>
    </row>
    <row r="654" spans="1:18" ht="11.25" customHeight="1">
      <c r="A654">
        <v>653</v>
      </c>
      <c r="B654" s="11">
        <v>1889</v>
      </c>
      <c r="C654" s="12" t="s">
        <v>3606</v>
      </c>
      <c r="D654" s="12">
        <v>93436676</v>
      </c>
      <c r="E654" s="12" t="s">
        <v>3607</v>
      </c>
      <c r="F654" s="12" t="s">
        <v>2341</v>
      </c>
      <c r="G654" s="12" t="s">
        <v>52</v>
      </c>
      <c r="H654" s="12" t="s">
        <v>44</v>
      </c>
      <c r="I654" s="13">
        <v>80000000</v>
      </c>
      <c r="J654" s="13">
        <v>80000000</v>
      </c>
      <c r="K654" s="14">
        <v>45078.364444444444</v>
      </c>
      <c r="L654" s="15" t="s">
        <v>54</v>
      </c>
      <c r="O654">
        <v>0.62446177373546741</v>
      </c>
      <c r="P654">
        <f t="shared" si="20"/>
        <v>611</v>
      </c>
      <c r="Q654">
        <v>611</v>
      </c>
      <c r="R654">
        <f t="shared" si="21"/>
        <v>1094899032</v>
      </c>
    </row>
    <row r="655" spans="1:18" ht="11.25" customHeight="1">
      <c r="A655">
        <v>654</v>
      </c>
      <c r="B655" s="11">
        <v>1890</v>
      </c>
      <c r="C655" s="12" t="s">
        <v>3608</v>
      </c>
      <c r="D655" s="12">
        <v>11226803</v>
      </c>
      <c r="E655" s="12" t="s">
        <v>3609</v>
      </c>
      <c r="F655" s="12" t="s">
        <v>2341</v>
      </c>
      <c r="G655" s="12" t="s">
        <v>62</v>
      </c>
      <c r="H655" s="12" t="s">
        <v>53</v>
      </c>
      <c r="I655" s="13">
        <v>10000000</v>
      </c>
      <c r="J655" s="13">
        <v>10000000</v>
      </c>
      <c r="K655" s="14">
        <v>45078.36451388889</v>
      </c>
      <c r="L655" s="15" t="s">
        <v>54</v>
      </c>
      <c r="O655">
        <v>0.91687135878027359</v>
      </c>
      <c r="P655">
        <f t="shared" si="20"/>
        <v>147</v>
      </c>
      <c r="Q655">
        <v>147</v>
      </c>
      <c r="R655">
        <f t="shared" si="21"/>
        <v>14620281</v>
      </c>
    </row>
    <row r="656" spans="1:18" ht="11.25" customHeight="1">
      <c r="A656">
        <v>655</v>
      </c>
      <c r="B656" s="11">
        <v>1891</v>
      </c>
      <c r="C656" s="12" t="s">
        <v>3610</v>
      </c>
      <c r="D656" s="12">
        <v>1061625058</v>
      </c>
      <c r="E656" s="12" t="s">
        <v>3611</v>
      </c>
      <c r="F656" s="12" t="s">
        <v>2341</v>
      </c>
      <c r="G656" s="12" t="s">
        <v>38</v>
      </c>
      <c r="H656" s="12" t="s">
        <v>53</v>
      </c>
      <c r="I656" s="13">
        <v>7000000</v>
      </c>
      <c r="J656" s="13">
        <v>7000000</v>
      </c>
      <c r="K656" s="14">
        <v>45078.364537037036</v>
      </c>
      <c r="L656" s="15" t="s">
        <v>54</v>
      </c>
      <c r="O656">
        <v>0.20258703869376593</v>
      </c>
      <c r="P656">
        <f t="shared" si="20"/>
        <v>1329</v>
      </c>
      <c r="Q656">
        <v>1329</v>
      </c>
      <c r="R656">
        <f t="shared" si="21"/>
        <v>75107787</v>
      </c>
    </row>
    <row r="657" spans="1:18" ht="11.25" customHeight="1">
      <c r="A657">
        <v>656</v>
      </c>
      <c r="B657" s="11">
        <v>1892</v>
      </c>
      <c r="C657" s="12" t="s">
        <v>3612</v>
      </c>
      <c r="D657" s="12">
        <v>1085332288</v>
      </c>
      <c r="E657" s="12" t="s">
        <v>2771</v>
      </c>
      <c r="F657" s="12" t="s">
        <v>2341</v>
      </c>
      <c r="G657" s="12" t="s">
        <v>38</v>
      </c>
      <c r="H657" s="12" t="s">
        <v>53</v>
      </c>
      <c r="I657" s="13">
        <v>10000000</v>
      </c>
      <c r="J657" s="13">
        <v>10000000</v>
      </c>
      <c r="K657" s="14">
        <v>44986.678564814814</v>
      </c>
      <c r="L657" s="15" t="s">
        <v>54</v>
      </c>
      <c r="O657">
        <v>8.6862965527685909E-2</v>
      </c>
      <c r="P657">
        <f t="shared" si="20"/>
        <v>1489</v>
      </c>
      <c r="Q657">
        <v>1489</v>
      </c>
      <c r="R657">
        <f t="shared" si="21"/>
        <v>79995697</v>
      </c>
    </row>
    <row r="658" spans="1:18" ht="11.25" customHeight="1">
      <c r="A658">
        <v>657</v>
      </c>
      <c r="B658" s="11">
        <v>1893</v>
      </c>
      <c r="C658" s="12" t="s">
        <v>3613</v>
      </c>
      <c r="D658" s="12">
        <v>80794014</v>
      </c>
      <c r="E658" s="12" t="s">
        <v>3614</v>
      </c>
      <c r="F658" s="12" t="s">
        <v>2341</v>
      </c>
      <c r="G658" s="12" t="s">
        <v>52</v>
      </c>
      <c r="H658" s="12" t="s">
        <v>44</v>
      </c>
      <c r="I658" s="13">
        <v>70000000</v>
      </c>
      <c r="J658" s="13">
        <v>70000000</v>
      </c>
      <c r="K658" s="14">
        <v>45078.365636574075</v>
      </c>
      <c r="L658" s="15" t="s">
        <v>54</v>
      </c>
      <c r="O658">
        <v>0.29327757906610752</v>
      </c>
      <c r="P658">
        <f t="shared" si="20"/>
        <v>1155</v>
      </c>
      <c r="Q658">
        <v>1155</v>
      </c>
      <c r="R658">
        <f t="shared" si="21"/>
        <v>19425319</v>
      </c>
    </row>
    <row r="659" spans="1:18" ht="11.25" customHeight="1">
      <c r="A659">
        <v>658</v>
      </c>
      <c r="B659" s="11">
        <v>1894</v>
      </c>
      <c r="C659" s="12" t="s">
        <v>3615</v>
      </c>
      <c r="D659" s="12">
        <v>1022958638</v>
      </c>
      <c r="E659" s="12" t="s">
        <v>3616</v>
      </c>
      <c r="F659" s="12" t="s">
        <v>2341</v>
      </c>
      <c r="G659" s="12" t="s">
        <v>38</v>
      </c>
      <c r="H659" s="12" t="s">
        <v>127</v>
      </c>
      <c r="I659" s="13">
        <v>5000000</v>
      </c>
      <c r="J659" s="13">
        <v>5000000</v>
      </c>
      <c r="K659" s="14">
        <v>45078.365798611114</v>
      </c>
      <c r="L659" s="15" t="s">
        <v>40</v>
      </c>
      <c r="O659">
        <v>0.81400349960695451</v>
      </c>
      <c r="P659">
        <f t="shared" si="20"/>
        <v>318</v>
      </c>
      <c r="Q659">
        <v>318</v>
      </c>
      <c r="R659">
        <f t="shared" si="21"/>
        <v>20666374</v>
      </c>
    </row>
    <row r="660" spans="1:18" ht="11.25" customHeight="1">
      <c r="A660">
        <v>659</v>
      </c>
      <c r="B660" s="11">
        <v>1895</v>
      </c>
      <c r="C660" s="12" t="s">
        <v>3617</v>
      </c>
      <c r="D660" s="12">
        <v>1053819566</v>
      </c>
      <c r="E660" s="12" t="s">
        <v>3618</v>
      </c>
      <c r="F660" s="12" t="s">
        <v>2341</v>
      </c>
      <c r="G660" s="12" t="s">
        <v>52</v>
      </c>
      <c r="H660" s="12" t="s">
        <v>53</v>
      </c>
      <c r="I660" s="13">
        <v>10000000</v>
      </c>
      <c r="J660" s="13">
        <v>10000000</v>
      </c>
      <c r="K660" s="14">
        <v>45078.365879629629</v>
      </c>
      <c r="L660" s="15" t="s">
        <v>54</v>
      </c>
      <c r="O660">
        <v>0.81229654578788846</v>
      </c>
      <c r="P660">
        <f t="shared" si="20"/>
        <v>322</v>
      </c>
      <c r="Q660">
        <v>322</v>
      </c>
      <c r="R660">
        <f t="shared" si="21"/>
        <v>79538957</v>
      </c>
    </row>
    <row r="661" spans="1:18" ht="11.25" customHeight="1">
      <c r="A661">
        <v>660</v>
      </c>
      <c r="B661" s="11">
        <v>1896</v>
      </c>
      <c r="C661" s="12" t="s">
        <v>3619</v>
      </c>
      <c r="D661" s="12">
        <v>86082481</v>
      </c>
      <c r="E661" s="12" t="s">
        <v>3620</v>
      </c>
      <c r="F661" s="12" t="s">
        <v>2341</v>
      </c>
      <c r="G661" s="12" t="s">
        <v>59</v>
      </c>
      <c r="H661" s="12" t="s">
        <v>44</v>
      </c>
      <c r="I661" s="13">
        <v>80000000</v>
      </c>
      <c r="J661" s="13">
        <v>80000000</v>
      </c>
      <c r="K661" s="14">
        <v>45078.366388888891</v>
      </c>
      <c r="L661" s="15" t="s">
        <v>54</v>
      </c>
      <c r="O661">
        <v>0.23514593533762673</v>
      </c>
      <c r="P661">
        <f t="shared" si="20"/>
        <v>1267</v>
      </c>
      <c r="Q661">
        <v>1267</v>
      </c>
      <c r="R661">
        <f t="shared" si="21"/>
        <v>93181060</v>
      </c>
    </row>
    <row r="662" spans="1:18" ht="11.25" customHeight="1">
      <c r="A662">
        <v>661</v>
      </c>
      <c r="B662" s="11">
        <v>1897</v>
      </c>
      <c r="C662" s="12" t="s">
        <v>3621</v>
      </c>
      <c r="D662" s="12">
        <v>39021625</v>
      </c>
      <c r="E662" s="12" t="s">
        <v>3622</v>
      </c>
      <c r="F662" s="12" t="s">
        <v>2341</v>
      </c>
      <c r="G662" s="12" t="s">
        <v>130</v>
      </c>
      <c r="H662" s="12" t="s">
        <v>127</v>
      </c>
      <c r="I662" s="13">
        <v>10000000</v>
      </c>
      <c r="J662" s="13">
        <v>10000000</v>
      </c>
      <c r="K662" s="14">
        <v>45078.366446759261</v>
      </c>
      <c r="L662" s="15" t="s">
        <v>40</v>
      </c>
      <c r="O662">
        <v>0.4838044180442681</v>
      </c>
      <c r="P662">
        <f t="shared" si="20"/>
        <v>830</v>
      </c>
      <c r="Q662">
        <v>830</v>
      </c>
      <c r="R662">
        <f t="shared" si="21"/>
        <v>91110302</v>
      </c>
    </row>
    <row r="663" spans="1:18" ht="11.25" customHeight="1">
      <c r="A663">
        <v>662</v>
      </c>
      <c r="B663" s="11">
        <v>1898</v>
      </c>
      <c r="C663" s="12" t="s">
        <v>3623</v>
      </c>
      <c r="D663" s="12">
        <v>1014185551</v>
      </c>
      <c r="E663" s="12" t="s">
        <v>3624</v>
      </c>
      <c r="F663" s="12" t="s">
        <v>2341</v>
      </c>
      <c r="G663" s="12" t="s">
        <v>59</v>
      </c>
      <c r="H663" s="12" t="s">
        <v>44</v>
      </c>
      <c r="I663" s="13">
        <v>92000000</v>
      </c>
      <c r="J663" s="13">
        <v>92000000</v>
      </c>
      <c r="K663" s="14">
        <v>45078.366655092592</v>
      </c>
      <c r="L663" s="15" t="s">
        <v>54</v>
      </c>
      <c r="O663">
        <v>0.45578104955733478</v>
      </c>
      <c r="P663">
        <f t="shared" si="20"/>
        <v>882</v>
      </c>
      <c r="Q663">
        <v>882</v>
      </c>
      <c r="R663">
        <f t="shared" si="21"/>
        <v>86080013</v>
      </c>
    </row>
    <row r="664" spans="1:18" ht="11.25" customHeight="1">
      <c r="A664">
        <v>663</v>
      </c>
      <c r="B664" s="11">
        <v>1899</v>
      </c>
      <c r="C664" s="12" t="s">
        <v>3625</v>
      </c>
      <c r="D664" s="12">
        <v>4247382</v>
      </c>
      <c r="E664" s="12" t="s">
        <v>3626</v>
      </c>
      <c r="F664" s="12" t="s">
        <v>2341</v>
      </c>
      <c r="G664" s="12" t="s">
        <v>48</v>
      </c>
      <c r="H664" s="12" t="s">
        <v>49</v>
      </c>
      <c r="I664" s="13">
        <v>71000000</v>
      </c>
      <c r="J664" s="13">
        <v>71000000</v>
      </c>
      <c r="K664" s="14">
        <v>45078.366689814815</v>
      </c>
      <c r="L664" s="15" t="s">
        <v>54</v>
      </c>
      <c r="O664">
        <v>0.91035438016751924</v>
      </c>
      <c r="P664">
        <f t="shared" si="20"/>
        <v>156</v>
      </c>
      <c r="Q664">
        <v>156</v>
      </c>
      <c r="R664">
        <f t="shared" si="21"/>
        <v>79796715</v>
      </c>
    </row>
    <row r="665" spans="1:18" ht="11.25" customHeight="1">
      <c r="A665">
        <v>664</v>
      </c>
      <c r="B665" s="11">
        <v>1900</v>
      </c>
      <c r="C665" s="12" t="s">
        <v>3627</v>
      </c>
      <c r="D665" s="12">
        <v>1016011637</v>
      </c>
      <c r="E665" s="12" t="s">
        <v>3628</v>
      </c>
      <c r="F665" s="12" t="s">
        <v>2341</v>
      </c>
      <c r="G665" s="12" t="s">
        <v>38</v>
      </c>
      <c r="H665" s="12" t="s">
        <v>44</v>
      </c>
      <c r="I665" s="13">
        <v>100000000</v>
      </c>
      <c r="J665" s="13">
        <v>100000000</v>
      </c>
      <c r="K665" s="14">
        <v>45078.366967592592</v>
      </c>
      <c r="L665" s="15" t="s">
        <v>54</v>
      </c>
      <c r="O665">
        <v>0.55563443789176448</v>
      </c>
      <c r="P665">
        <f t="shared" si="20"/>
        <v>710</v>
      </c>
      <c r="Q665">
        <v>710</v>
      </c>
      <c r="R665">
        <f t="shared" si="21"/>
        <v>18419003</v>
      </c>
    </row>
    <row r="666" spans="1:18" ht="11.25" customHeight="1">
      <c r="A666">
        <v>665</v>
      </c>
      <c r="B666" s="11">
        <v>1901</v>
      </c>
      <c r="C666" s="12" t="s">
        <v>3629</v>
      </c>
      <c r="D666" s="12">
        <v>80251300</v>
      </c>
      <c r="E666" s="12" t="s">
        <v>3630</v>
      </c>
      <c r="F666" s="12" t="s">
        <v>2341</v>
      </c>
      <c r="G666" s="12" t="s">
        <v>59</v>
      </c>
      <c r="H666" s="12" t="s">
        <v>44</v>
      </c>
      <c r="I666" s="13">
        <v>54000000</v>
      </c>
      <c r="J666" s="13">
        <v>54000000</v>
      </c>
      <c r="K666" s="14">
        <v>45078.367002314815</v>
      </c>
      <c r="L666" s="15" t="s">
        <v>54</v>
      </c>
      <c r="O666">
        <v>0.87220125435712392</v>
      </c>
      <c r="P666">
        <f t="shared" si="20"/>
        <v>223</v>
      </c>
      <c r="Q666">
        <v>223</v>
      </c>
      <c r="R666">
        <f t="shared" si="21"/>
        <v>40333417</v>
      </c>
    </row>
    <row r="667" spans="1:18" ht="11.25" customHeight="1">
      <c r="A667">
        <v>666</v>
      </c>
      <c r="B667" s="11">
        <v>1902</v>
      </c>
      <c r="C667" s="12" t="s">
        <v>3631</v>
      </c>
      <c r="D667" s="12">
        <v>1020412848</v>
      </c>
      <c r="E667" s="12" t="s">
        <v>3632</v>
      </c>
      <c r="F667" s="12" t="s">
        <v>2341</v>
      </c>
      <c r="G667" s="12" t="s">
        <v>73</v>
      </c>
      <c r="H667" s="12" t="s">
        <v>53</v>
      </c>
      <c r="I667" s="13">
        <v>5000000</v>
      </c>
      <c r="J667" s="13">
        <v>5000000</v>
      </c>
      <c r="K667" s="14">
        <v>45078.368009259262</v>
      </c>
      <c r="L667" s="15" t="s">
        <v>54</v>
      </c>
      <c r="O667">
        <v>0.62424889486454238</v>
      </c>
      <c r="P667">
        <f t="shared" si="20"/>
        <v>612</v>
      </c>
      <c r="Q667">
        <v>612</v>
      </c>
      <c r="R667">
        <f t="shared" si="21"/>
        <v>51915618</v>
      </c>
    </row>
    <row r="668" spans="1:18" ht="11.25" customHeight="1">
      <c r="A668">
        <v>667</v>
      </c>
      <c r="B668" s="11">
        <v>1903</v>
      </c>
      <c r="C668" s="12" t="s">
        <v>3633</v>
      </c>
      <c r="D668" s="12">
        <v>1121881828</v>
      </c>
      <c r="E668" s="12" t="s">
        <v>3634</v>
      </c>
      <c r="F668" s="12" t="s">
        <v>2341</v>
      </c>
      <c r="G668" s="12" t="s">
        <v>59</v>
      </c>
      <c r="H668" s="12" t="s">
        <v>44</v>
      </c>
      <c r="I668" s="13">
        <v>45000000</v>
      </c>
      <c r="J668" s="13">
        <v>45000000</v>
      </c>
      <c r="K668" s="14">
        <v>45078.368067129632</v>
      </c>
      <c r="L668" s="15" t="s">
        <v>54</v>
      </c>
      <c r="O668">
        <v>0.32016819963080911</v>
      </c>
      <c r="P668">
        <f t="shared" si="20"/>
        <v>1094</v>
      </c>
      <c r="Q668">
        <v>1094</v>
      </c>
      <c r="R668">
        <f t="shared" si="21"/>
        <v>1055833798</v>
      </c>
    </row>
    <row r="669" spans="1:18" ht="11.25" customHeight="1">
      <c r="A669">
        <v>668</v>
      </c>
      <c r="B669" s="11">
        <v>1904</v>
      </c>
      <c r="C669" s="12" t="s">
        <v>3635</v>
      </c>
      <c r="D669" s="12">
        <v>1110450356</v>
      </c>
      <c r="E669" s="12" t="s">
        <v>3636</v>
      </c>
      <c r="F669" s="12" t="s">
        <v>2341</v>
      </c>
      <c r="G669" s="12" t="s">
        <v>73</v>
      </c>
      <c r="H669" s="12" t="s">
        <v>53</v>
      </c>
      <c r="I669" s="13">
        <v>10000000</v>
      </c>
      <c r="J669" s="13">
        <v>10000000</v>
      </c>
      <c r="K669" s="14">
        <v>45078.368113425924</v>
      </c>
      <c r="L669" s="15" t="s">
        <v>54</v>
      </c>
      <c r="O669">
        <v>0.40914203520713621</v>
      </c>
      <c r="P669">
        <f t="shared" si="20"/>
        <v>955</v>
      </c>
      <c r="Q669">
        <v>955</v>
      </c>
      <c r="R669">
        <f t="shared" si="21"/>
        <v>1052391580</v>
      </c>
    </row>
    <row r="670" spans="1:18" ht="11.25" customHeight="1">
      <c r="A670">
        <v>669</v>
      </c>
      <c r="B670" s="11">
        <v>1905</v>
      </c>
      <c r="C670" s="12" t="s">
        <v>3637</v>
      </c>
      <c r="D670" s="12">
        <v>1032366221</v>
      </c>
      <c r="E670" s="12" t="s">
        <v>3638</v>
      </c>
      <c r="F670" s="12" t="s">
        <v>2341</v>
      </c>
      <c r="G670" s="12" t="s">
        <v>48</v>
      </c>
      <c r="H670" s="12" t="s">
        <v>44</v>
      </c>
      <c r="I670" s="13">
        <v>55000000</v>
      </c>
      <c r="J670" s="13">
        <v>55000000</v>
      </c>
      <c r="K670" s="14">
        <v>45078.368125000001</v>
      </c>
      <c r="L670" s="15" t="s">
        <v>54</v>
      </c>
      <c r="O670">
        <v>0.36028264479455541</v>
      </c>
      <c r="P670">
        <f t="shared" si="20"/>
        <v>1034</v>
      </c>
      <c r="Q670">
        <v>1034</v>
      </c>
      <c r="R670">
        <f t="shared" si="21"/>
        <v>1118121281</v>
      </c>
    </row>
    <row r="671" spans="1:18" ht="11.25" customHeight="1">
      <c r="A671">
        <v>670</v>
      </c>
      <c r="B671" s="11">
        <v>1906</v>
      </c>
      <c r="C671" s="12" t="s">
        <v>3639</v>
      </c>
      <c r="D671" s="12">
        <v>14325738</v>
      </c>
      <c r="E671" s="12" t="s">
        <v>3640</v>
      </c>
      <c r="F671" s="12" t="s">
        <v>2341</v>
      </c>
      <c r="G671" s="12" t="s">
        <v>59</v>
      </c>
      <c r="H671" s="12" t="s">
        <v>44</v>
      </c>
      <c r="I671" s="13">
        <v>100000000</v>
      </c>
      <c r="J671" s="13">
        <v>100000000</v>
      </c>
      <c r="K671" s="14">
        <v>45078.368368055555</v>
      </c>
      <c r="L671" s="15" t="s">
        <v>54</v>
      </c>
      <c r="O671">
        <v>0.31038864207569017</v>
      </c>
      <c r="P671">
        <f t="shared" si="20"/>
        <v>1114</v>
      </c>
      <c r="Q671">
        <v>1114</v>
      </c>
      <c r="R671">
        <f t="shared" si="21"/>
        <v>93136666</v>
      </c>
    </row>
    <row r="672" spans="1:18" ht="11.25" customHeight="1">
      <c r="A672">
        <v>671</v>
      </c>
      <c r="B672" s="11">
        <v>1907</v>
      </c>
      <c r="C672" s="12" t="s">
        <v>3641</v>
      </c>
      <c r="D672" s="12">
        <v>80932785</v>
      </c>
      <c r="E672" s="12" t="s">
        <v>3642</v>
      </c>
      <c r="F672" s="12" t="s">
        <v>2341</v>
      </c>
      <c r="G672" s="12" t="s">
        <v>52</v>
      </c>
      <c r="H672" s="12" t="s">
        <v>44</v>
      </c>
      <c r="I672" s="13">
        <v>35000000</v>
      </c>
      <c r="J672" s="13">
        <v>35000000</v>
      </c>
      <c r="K672" s="14">
        <v>45078.369039351855</v>
      </c>
      <c r="L672" s="15" t="s">
        <v>54</v>
      </c>
      <c r="O672">
        <v>0.39324189208847271</v>
      </c>
      <c r="P672">
        <f t="shared" si="20"/>
        <v>980</v>
      </c>
      <c r="Q672">
        <v>980</v>
      </c>
      <c r="R672">
        <f t="shared" si="21"/>
        <v>86087141</v>
      </c>
    </row>
    <row r="673" spans="1:18" ht="11.25" customHeight="1">
      <c r="A673">
        <v>672</v>
      </c>
      <c r="B673" s="11">
        <v>1908</v>
      </c>
      <c r="C673" s="12" t="s">
        <v>3643</v>
      </c>
      <c r="D673" s="12">
        <v>80181438</v>
      </c>
      <c r="E673" s="12" t="s">
        <v>3644</v>
      </c>
      <c r="F673" s="12" t="s">
        <v>2341</v>
      </c>
      <c r="G673" s="12" t="s">
        <v>59</v>
      </c>
      <c r="H673" s="12" t="s">
        <v>44</v>
      </c>
      <c r="I673" s="13">
        <v>120000000</v>
      </c>
      <c r="J673" s="13">
        <v>120000000</v>
      </c>
      <c r="K673" s="14">
        <v>45078.36928240741</v>
      </c>
      <c r="L673" s="15" t="s">
        <v>54</v>
      </c>
      <c r="O673">
        <v>0.15260845243986987</v>
      </c>
      <c r="P673">
        <f t="shared" si="20"/>
        <v>1394</v>
      </c>
      <c r="Q673">
        <v>1394</v>
      </c>
      <c r="R673">
        <f t="shared" si="21"/>
        <v>10182780</v>
      </c>
    </row>
    <row r="674" spans="1:18" ht="11.25" customHeight="1">
      <c r="A674">
        <v>673</v>
      </c>
      <c r="B674" s="11">
        <v>1909</v>
      </c>
      <c r="C674" s="12" t="s">
        <v>3645</v>
      </c>
      <c r="D674" s="12">
        <v>1088003888</v>
      </c>
      <c r="E674" s="12" t="s">
        <v>3646</v>
      </c>
      <c r="F674" s="12" t="s">
        <v>2341</v>
      </c>
      <c r="G674" s="12" t="s">
        <v>130</v>
      </c>
      <c r="H674" s="12" t="s">
        <v>53</v>
      </c>
      <c r="I674" s="13">
        <v>10000000</v>
      </c>
      <c r="J674" s="13">
        <v>10000000</v>
      </c>
      <c r="K674" s="14">
        <v>45078.370208333334</v>
      </c>
      <c r="L674" s="15" t="s">
        <v>54</v>
      </c>
      <c r="O674">
        <v>0.78143940011291846</v>
      </c>
      <c r="P674">
        <f t="shared" si="20"/>
        <v>370</v>
      </c>
      <c r="Q674">
        <v>370</v>
      </c>
      <c r="R674">
        <f t="shared" si="21"/>
        <v>1060587566</v>
      </c>
    </row>
    <row r="675" spans="1:18" ht="11.25" customHeight="1">
      <c r="A675">
        <v>674</v>
      </c>
      <c r="B675" s="11">
        <v>1910</v>
      </c>
      <c r="C675" s="12" t="s">
        <v>3647</v>
      </c>
      <c r="D675" s="12">
        <v>80203295</v>
      </c>
      <c r="E675" s="12" t="s">
        <v>3648</v>
      </c>
      <c r="F675" s="12" t="s">
        <v>2341</v>
      </c>
      <c r="G675" s="12" t="s">
        <v>38</v>
      </c>
      <c r="H675" s="12" t="s">
        <v>44</v>
      </c>
      <c r="I675" s="13">
        <v>127000000</v>
      </c>
      <c r="J675" s="13">
        <v>127000000</v>
      </c>
      <c r="K675" s="14">
        <v>45078.370335648149</v>
      </c>
      <c r="L675" s="15" t="s">
        <v>54</v>
      </c>
      <c r="O675">
        <v>0.50063644429012089</v>
      </c>
      <c r="P675">
        <f t="shared" si="20"/>
        <v>791</v>
      </c>
      <c r="Q675">
        <v>791</v>
      </c>
      <c r="R675">
        <f t="shared" si="21"/>
        <v>74381005</v>
      </c>
    </row>
    <row r="676" spans="1:18" ht="11.25" customHeight="1">
      <c r="A676">
        <v>675</v>
      </c>
      <c r="B676" s="11">
        <v>1911</v>
      </c>
      <c r="C676" s="12" t="s">
        <v>3649</v>
      </c>
      <c r="D676" s="12">
        <v>71224171</v>
      </c>
      <c r="E676" s="12" t="s">
        <v>3650</v>
      </c>
      <c r="F676" s="12" t="s">
        <v>2341</v>
      </c>
      <c r="G676" s="12" t="s">
        <v>38</v>
      </c>
      <c r="H676" s="12" t="s">
        <v>44</v>
      </c>
      <c r="I676" s="13">
        <v>42000000</v>
      </c>
      <c r="J676" s="13">
        <v>42000000</v>
      </c>
      <c r="K676" s="14">
        <v>45078.370555555557</v>
      </c>
      <c r="L676" s="15" t="s">
        <v>54</v>
      </c>
      <c r="O676">
        <v>0.74058446548401358</v>
      </c>
      <c r="P676">
        <f t="shared" si="20"/>
        <v>427</v>
      </c>
      <c r="Q676">
        <v>427</v>
      </c>
      <c r="R676">
        <f t="shared" si="21"/>
        <v>1032070299</v>
      </c>
    </row>
    <row r="677" spans="1:18" ht="11.25" customHeight="1">
      <c r="A677">
        <v>676</v>
      </c>
      <c r="B677" s="11">
        <v>1912</v>
      </c>
      <c r="C677" s="12" t="s">
        <v>3651</v>
      </c>
      <c r="D677" s="12">
        <v>94286228</v>
      </c>
      <c r="E677" s="12" t="s">
        <v>3652</v>
      </c>
      <c r="F677" s="12" t="s">
        <v>2341</v>
      </c>
      <c r="G677" s="12" t="s">
        <v>59</v>
      </c>
      <c r="H677" s="12" t="s">
        <v>49</v>
      </c>
      <c r="I677" s="13">
        <v>98000000</v>
      </c>
      <c r="J677" s="13">
        <v>98000000</v>
      </c>
      <c r="K677" s="14">
        <v>45078.370694444442</v>
      </c>
      <c r="L677" s="15" t="s">
        <v>54</v>
      </c>
      <c r="O677">
        <v>0.24689999413903807</v>
      </c>
      <c r="P677">
        <f t="shared" si="20"/>
        <v>1239</v>
      </c>
      <c r="Q677">
        <v>1239</v>
      </c>
      <c r="R677">
        <f t="shared" si="21"/>
        <v>6766513</v>
      </c>
    </row>
    <row r="678" spans="1:18" ht="11.25" customHeight="1">
      <c r="A678">
        <v>677</v>
      </c>
      <c r="B678" s="11">
        <v>1913</v>
      </c>
      <c r="C678" s="12" t="s">
        <v>3653</v>
      </c>
      <c r="D678" s="12">
        <v>1030591190</v>
      </c>
      <c r="E678" s="12" t="s">
        <v>3654</v>
      </c>
      <c r="F678" s="12" t="s">
        <v>2341</v>
      </c>
      <c r="G678" s="12" t="s">
        <v>38</v>
      </c>
      <c r="H678" s="12" t="s">
        <v>53</v>
      </c>
      <c r="I678" s="13">
        <v>5000000</v>
      </c>
      <c r="J678" s="13">
        <v>5000000</v>
      </c>
      <c r="K678" s="14">
        <v>45078.370821759258</v>
      </c>
      <c r="L678" s="15" t="s">
        <v>54</v>
      </c>
      <c r="O678">
        <v>9.0931887201068373E-2</v>
      </c>
      <c r="P678">
        <f t="shared" si="20"/>
        <v>1480</v>
      </c>
      <c r="Q678">
        <v>1480</v>
      </c>
      <c r="R678">
        <f t="shared" si="21"/>
        <v>12209583</v>
      </c>
    </row>
    <row r="679" spans="1:18" ht="11.25" customHeight="1">
      <c r="A679">
        <v>678</v>
      </c>
      <c r="B679" s="11">
        <v>1914</v>
      </c>
      <c r="C679" s="12" t="s">
        <v>3655</v>
      </c>
      <c r="D679" s="12">
        <v>80148607</v>
      </c>
      <c r="E679" s="12" t="s">
        <v>3656</v>
      </c>
      <c r="F679" s="12" t="s">
        <v>2341</v>
      </c>
      <c r="G679" s="12" t="s">
        <v>38</v>
      </c>
      <c r="H679" s="12" t="s">
        <v>49</v>
      </c>
      <c r="I679" s="13">
        <v>26000000</v>
      </c>
      <c r="J679" s="13">
        <v>26000000</v>
      </c>
      <c r="K679" s="14">
        <v>45078.370925925927</v>
      </c>
      <c r="L679" s="15" t="s">
        <v>54</v>
      </c>
      <c r="O679">
        <v>0.83370523412675135</v>
      </c>
      <c r="P679">
        <f t="shared" si="20"/>
        <v>278</v>
      </c>
      <c r="Q679">
        <v>278</v>
      </c>
      <c r="R679">
        <f t="shared" si="21"/>
        <v>65799660</v>
      </c>
    </row>
    <row r="680" spans="1:18" ht="11.25" customHeight="1">
      <c r="A680">
        <v>679</v>
      </c>
      <c r="B680" s="11">
        <v>1915</v>
      </c>
      <c r="C680" s="12" t="s">
        <v>3657</v>
      </c>
      <c r="D680" s="12">
        <v>1013608666</v>
      </c>
      <c r="E680" s="12" t="s">
        <v>3658</v>
      </c>
      <c r="F680" s="12" t="s">
        <v>2341</v>
      </c>
      <c r="G680" s="12" t="s">
        <v>52</v>
      </c>
      <c r="H680" s="12" t="s">
        <v>53</v>
      </c>
      <c r="I680" s="13">
        <v>10000000</v>
      </c>
      <c r="J680" s="13">
        <v>10000000</v>
      </c>
      <c r="K680" s="14">
        <v>45078.371041666665</v>
      </c>
      <c r="L680" s="15" t="s">
        <v>54</v>
      </c>
      <c r="O680">
        <v>0.28503529778800607</v>
      </c>
      <c r="P680">
        <f t="shared" si="20"/>
        <v>1167</v>
      </c>
      <c r="Q680">
        <v>1167</v>
      </c>
      <c r="R680">
        <f t="shared" si="21"/>
        <v>88214971</v>
      </c>
    </row>
    <row r="681" spans="1:18" ht="11.25" customHeight="1">
      <c r="A681">
        <v>680</v>
      </c>
      <c r="B681" s="11">
        <v>1916</v>
      </c>
      <c r="C681" s="12" t="s">
        <v>3659</v>
      </c>
      <c r="D681" s="12">
        <v>1020790581</v>
      </c>
      <c r="E681" s="12" t="s">
        <v>3660</v>
      </c>
      <c r="F681" s="12" t="s">
        <v>2341</v>
      </c>
      <c r="G681" s="12" t="s">
        <v>52</v>
      </c>
      <c r="H681" s="12" t="s">
        <v>44</v>
      </c>
      <c r="I681" s="13">
        <v>64000000</v>
      </c>
      <c r="J681" s="13">
        <v>64000000</v>
      </c>
      <c r="K681" s="14">
        <v>45078.371053240742</v>
      </c>
      <c r="L681" s="15" t="s">
        <v>54</v>
      </c>
      <c r="O681">
        <v>0.37718176024966976</v>
      </c>
      <c r="P681">
        <f t="shared" si="20"/>
        <v>1005</v>
      </c>
      <c r="Q681">
        <v>1005</v>
      </c>
      <c r="R681">
        <f t="shared" si="21"/>
        <v>1052387577</v>
      </c>
    </row>
    <row r="682" spans="1:18" ht="11.25" customHeight="1">
      <c r="A682">
        <v>681</v>
      </c>
      <c r="B682" s="11">
        <v>1917</v>
      </c>
      <c r="C682" s="12" t="s">
        <v>3661</v>
      </c>
      <c r="D682" s="12">
        <v>1097389977</v>
      </c>
      <c r="E682" s="12" t="s">
        <v>3662</v>
      </c>
      <c r="F682" s="12" t="s">
        <v>2341</v>
      </c>
      <c r="G682" s="12" t="s">
        <v>59</v>
      </c>
      <c r="H682" s="12" t="s">
        <v>44</v>
      </c>
      <c r="I682" s="13">
        <v>70000000</v>
      </c>
      <c r="J682" s="13">
        <v>70000000</v>
      </c>
      <c r="K682" s="14">
        <v>45078.371377314812</v>
      </c>
      <c r="L682" s="15" t="s">
        <v>54</v>
      </c>
      <c r="O682">
        <v>0.85315033994052947</v>
      </c>
      <c r="P682">
        <f t="shared" si="20"/>
        <v>250</v>
      </c>
      <c r="Q682">
        <v>250</v>
      </c>
      <c r="R682">
        <f t="shared" si="21"/>
        <v>94072593</v>
      </c>
    </row>
    <row r="683" spans="1:18" ht="11.25" customHeight="1">
      <c r="A683">
        <v>682</v>
      </c>
      <c r="B683" s="11">
        <v>1918</v>
      </c>
      <c r="C683" s="12" t="s">
        <v>3663</v>
      </c>
      <c r="D683" s="12">
        <v>1063136350</v>
      </c>
      <c r="E683" s="12" t="s">
        <v>3664</v>
      </c>
      <c r="F683" s="12" t="s">
        <v>2341</v>
      </c>
      <c r="G683" s="12" t="s">
        <v>73</v>
      </c>
      <c r="H683" s="12" t="s">
        <v>53</v>
      </c>
      <c r="I683" s="13">
        <v>5000000</v>
      </c>
      <c r="J683" s="13">
        <v>5000000</v>
      </c>
      <c r="K683" s="14">
        <v>45078.371435185189</v>
      </c>
      <c r="L683" s="15" t="s">
        <v>54</v>
      </c>
      <c r="O683">
        <v>0.88458174471629047</v>
      </c>
      <c r="P683">
        <f t="shared" si="20"/>
        <v>197</v>
      </c>
      <c r="Q683">
        <v>197</v>
      </c>
      <c r="R683">
        <f t="shared" si="21"/>
        <v>1143360251</v>
      </c>
    </row>
    <row r="684" spans="1:18" ht="11.25" customHeight="1">
      <c r="A684">
        <v>683</v>
      </c>
      <c r="B684" s="11">
        <v>1919</v>
      </c>
      <c r="C684" s="12" t="s">
        <v>3665</v>
      </c>
      <c r="D684" s="12">
        <v>1136879937</v>
      </c>
      <c r="E684" s="12" t="s">
        <v>3666</v>
      </c>
      <c r="F684" s="12" t="s">
        <v>2341</v>
      </c>
      <c r="G684" s="12" t="s">
        <v>59</v>
      </c>
      <c r="H684" s="12" t="s">
        <v>44</v>
      </c>
      <c r="I684" s="13">
        <v>53000000</v>
      </c>
      <c r="J684" s="13">
        <v>53000000</v>
      </c>
      <c r="K684" s="14">
        <v>45078.372118055559</v>
      </c>
      <c r="L684" s="15" t="s">
        <v>54</v>
      </c>
      <c r="O684">
        <v>0.37749433942440225</v>
      </c>
      <c r="P684">
        <f t="shared" si="20"/>
        <v>1002</v>
      </c>
      <c r="Q684">
        <v>1002</v>
      </c>
      <c r="R684">
        <f t="shared" si="21"/>
        <v>36695699</v>
      </c>
    </row>
    <row r="685" spans="1:18" ht="11.25" customHeight="1">
      <c r="A685">
        <v>684</v>
      </c>
      <c r="B685" s="11">
        <v>1920</v>
      </c>
      <c r="C685" s="12" t="s">
        <v>3667</v>
      </c>
      <c r="D685" s="12">
        <v>79959671</v>
      </c>
      <c r="E685" s="12" t="s">
        <v>1261</v>
      </c>
      <c r="F685" s="12" t="s">
        <v>2341</v>
      </c>
      <c r="G685" s="12" t="s">
        <v>59</v>
      </c>
      <c r="H685" s="12" t="s">
        <v>49</v>
      </c>
      <c r="I685" s="13">
        <v>100000000</v>
      </c>
      <c r="J685" s="13">
        <v>100000000</v>
      </c>
      <c r="K685" s="14">
        <v>45078.372523148151</v>
      </c>
      <c r="L685" s="15" t="s">
        <v>54</v>
      </c>
      <c r="O685">
        <v>0.9383342489619636</v>
      </c>
      <c r="P685">
        <f t="shared" si="20"/>
        <v>105</v>
      </c>
      <c r="Q685">
        <v>105</v>
      </c>
      <c r="R685">
        <f t="shared" si="21"/>
        <v>1020738334</v>
      </c>
    </row>
    <row r="686" spans="1:18" ht="11.25" customHeight="1">
      <c r="A686">
        <v>685</v>
      </c>
      <c r="B686" s="11">
        <v>1921</v>
      </c>
      <c r="C686" s="12" t="s">
        <v>3668</v>
      </c>
      <c r="D686" s="12">
        <v>88236763</v>
      </c>
      <c r="E686" s="12" t="s">
        <v>3669</v>
      </c>
      <c r="F686" s="12" t="s">
        <v>2341</v>
      </c>
      <c r="G686" s="12" t="s">
        <v>38</v>
      </c>
      <c r="H686" s="12" t="s">
        <v>49</v>
      </c>
      <c r="I686" s="13">
        <v>75000000</v>
      </c>
      <c r="J686" s="13">
        <v>75000000</v>
      </c>
      <c r="K686" s="14">
        <v>45078.372696759259</v>
      </c>
      <c r="L686" s="15" t="s">
        <v>54</v>
      </c>
      <c r="O686">
        <v>0.21615997406020526</v>
      </c>
      <c r="P686">
        <f t="shared" si="20"/>
        <v>1302</v>
      </c>
      <c r="Q686">
        <v>1302</v>
      </c>
      <c r="R686">
        <f t="shared" si="21"/>
        <v>93130931</v>
      </c>
    </row>
    <row r="687" spans="1:18" ht="11.25" customHeight="1">
      <c r="A687">
        <v>686</v>
      </c>
      <c r="B687" s="11">
        <v>1922</v>
      </c>
      <c r="C687" s="12" t="s">
        <v>3670</v>
      </c>
      <c r="D687" s="12">
        <v>1032398311</v>
      </c>
      <c r="E687" s="12" t="s">
        <v>3671</v>
      </c>
      <c r="F687" s="12" t="s">
        <v>2341</v>
      </c>
      <c r="G687" s="12" t="s">
        <v>48</v>
      </c>
      <c r="H687" s="12" t="s">
        <v>44</v>
      </c>
      <c r="I687" s="13">
        <v>23000000</v>
      </c>
      <c r="J687" s="13">
        <v>23000000</v>
      </c>
      <c r="K687" s="14">
        <v>45078.373541666668</v>
      </c>
      <c r="L687" s="15" t="s">
        <v>54</v>
      </c>
      <c r="O687">
        <v>0.66908969378026972</v>
      </c>
      <c r="P687">
        <f t="shared" si="20"/>
        <v>529</v>
      </c>
      <c r="Q687">
        <v>529</v>
      </c>
      <c r="R687">
        <f t="shared" si="21"/>
        <v>14295242</v>
      </c>
    </row>
    <row r="688" spans="1:18" ht="11.25" customHeight="1">
      <c r="A688">
        <v>687</v>
      </c>
      <c r="B688" s="11">
        <v>1923</v>
      </c>
      <c r="C688" s="12" t="s">
        <v>3672</v>
      </c>
      <c r="D688" s="12">
        <v>1023942895</v>
      </c>
      <c r="E688" s="12" t="s">
        <v>3673</v>
      </c>
      <c r="F688" s="12" t="s">
        <v>2341</v>
      </c>
      <c r="G688" s="12" t="s">
        <v>38</v>
      </c>
      <c r="H688" s="12" t="s">
        <v>44</v>
      </c>
      <c r="I688" s="13">
        <v>26000000</v>
      </c>
      <c r="J688" s="13">
        <v>26000000</v>
      </c>
      <c r="K688" s="14">
        <v>45078.373553240737</v>
      </c>
      <c r="L688" s="15" t="s">
        <v>54</v>
      </c>
      <c r="O688">
        <v>0.28341071064317824</v>
      </c>
      <c r="P688">
        <f t="shared" si="20"/>
        <v>1170</v>
      </c>
      <c r="Q688">
        <v>1170</v>
      </c>
      <c r="R688">
        <f t="shared" si="21"/>
        <v>52113607</v>
      </c>
    </row>
    <row r="689" spans="1:18" ht="11.25" customHeight="1">
      <c r="A689">
        <v>688</v>
      </c>
      <c r="B689" s="11">
        <v>1924</v>
      </c>
      <c r="C689" s="12" t="s">
        <v>3674</v>
      </c>
      <c r="D689" s="12">
        <v>52154059</v>
      </c>
      <c r="E689" s="12" t="s">
        <v>3675</v>
      </c>
      <c r="F689" s="12" t="s">
        <v>2341</v>
      </c>
      <c r="G689" s="12" t="s">
        <v>52</v>
      </c>
      <c r="H689" s="12" t="s">
        <v>127</v>
      </c>
      <c r="I689" s="13">
        <v>4500000</v>
      </c>
      <c r="J689" s="13">
        <v>4500000</v>
      </c>
      <c r="K689" s="14">
        <v>45078.373773148145</v>
      </c>
      <c r="L689" s="15" t="s">
        <v>40</v>
      </c>
      <c r="O689">
        <v>0.49581325885955763</v>
      </c>
      <c r="P689">
        <f t="shared" si="20"/>
        <v>804</v>
      </c>
      <c r="Q689">
        <v>804</v>
      </c>
      <c r="R689">
        <f t="shared" si="21"/>
        <v>1098649264</v>
      </c>
    </row>
    <row r="690" spans="1:18" ht="11.25" customHeight="1">
      <c r="A690">
        <v>689</v>
      </c>
      <c r="B690" s="11">
        <v>1925</v>
      </c>
      <c r="C690" s="12" t="s">
        <v>3676</v>
      </c>
      <c r="D690" s="12">
        <v>1098698226</v>
      </c>
      <c r="E690" s="12" t="s">
        <v>3677</v>
      </c>
      <c r="F690" s="12" t="s">
        <v>2341</v>
      </c>
      <c r="G690" s="12" t="s">
        <v>59</v>
      </c>
      <c r="H690" s="12" t="s">
        <v>44</v>
      </c>
      <c r="I690" s="13">
        <v>74000000</v>
      </c>
      <c r="J690" s="13">
        <v>74000000</v>
      </c>
      <c r="K690" s="14">
        <v>45078.374166666668</v>
      </c>
      <c r="L690" s="15" t="s">
        <v>54</v>
      </c>
      <c r="O690">
        <v>0.10158993113913595</v>
      </c>
      <c r="P690">
        <f t="shared" si="20"/>
        <v>1466</v>
      </c>
      <c r="Q690">
        <v>1466</v>
      </c>
      <c r="R690">
        <f t="shared" si="21"/>
        <v>87573939</v>
      </c>
    </row>
    <row r="691" spans="1:18" ht="11.25" customHeight="1">
      <c r="A691">
        <v>690</v>
      </c>
      <c r="B691" s="11">
        <v>1926</v>
      </c>
      <c r="C691" s="12" t="s">
        <v>3678</v>
      </c>
      <c r="D691" s="12">
        <v>4831248</v>
      </c>
      <c r="E691" s="12" t="s">
        <v>3679</v>
      </c>
      <c r="F691" s="12" t="s">
        <v>2341</v>
      </c>
      <c r="G691" s="12" t="s">
        <v>48</v>
      </c>
      <c r="H691" s="12" t="s">
        <v>44</v>
      </c>
      <c r="I691" s="13">
        <v>30000000</v>
      </c>
      <c r="J691" s="13">
        <v>30000000</v>
      </c>
      <c r="K691" s="14">
        <v>45078.37427083333</v>
      </c>
      <c r="L691" s="15" t="s">
        <v>45</v>
      </c>
      <c r="O691">
        <v>0.13909896124462717</v>
      </c>
      <c r="P691">
        <f t="shared" si="20"/>
        <v>1413</v>
      </c>
      <c r="Q691">
        <v>1413</v>
      </c>
      <c r="R691">
        <f t="shared" si="21"/>
        <v>12992726</v>
      </c>
    </row>
    <row r="692" spans="1:18" ht="11.25" customHeight="1">
      <c r="A692">
        <v>691</v>
      </c>
      <c r="B692" s="11">
        <v>1927</v>
      </c>
      <c r="C692" s="12" t="s">
        <v>3680</v>
      </c>
      <c r="D692" s="12">
        <v>1033783561</v>
      </c>
      <c r="E692" s="12" t="s">
        <v>3681</v>
      </c>
      <c r="F692" s="12" t="s">
        <v>2341</v>
      </c>
      <c r="G692" s="12" t="s">
        <v>52</v>
      </c>
      <c r="H692" s="12" t="s">
        <v>53</v>
      </c>
      <c r="I692" s="13">
        <v>10000000</v>
      </c>
      <c r="J692" s="13">
        <v>10000000</v>
      </c>
      <c r="K692" s="14">
        <v>45078.374456018515</v>
      </c>
      <c r="L692" s="15" t="s">
        <v>54</v>
      </c>
      <c r="O692">
        <v>0.94416489628972378</v>
      </c>
      <c r="P692">
        <f t="shared" si="20"/>
        <v>99</v>
      </c>
      <c r="Q692">
        <v>99</v>
      </c>
      <c r="R692">
        <f t="shared" si="21"/>
        <v>19355419</v>
      </c>
    </row>
    <row r="693" spans="1:18" ht="11.25" customHeight="1">
      <c r="A693">
        <v>692</v>
      </c>
      <c r="B693" s="11">
        <v>1928</v>
      </c>
      <c r="C693" s="12" t="s">
        <v>3682</v>
      </c>
      <c r="D693" s="12">
        <v>1019076067</v>
      </c>
      <c r="E693" s="12" t="s">
        <v>3683</v>
      </c>
      <c r="F693" s="12" t="s">
        <v>2341</v>
      </c>
      <c r="G693" s="12" t="s">
        <v>52</v>
      </c>
      <c r="H693" s="12" t="s">
        <v>53</v>
      </c>
      <c r="I693" s="13">
        <v>4000000</v>
      </c>
      <c r="J693" s="13">
        <v>4000000</v>
      </c>
      <c r="K693" s="14">
        <v>45078.375092592592</v>
      </c>
      <c r="L693" s="15" t="s">
        <v>54</v>
      </c>
      <c r="O693">
        <v>0.58672998997750481</v>
      </c>
      <c r="P693">
        <f t="shared" si="20"/>
        <v>680</v>
      </c>
      <c r="Q693">
        <v>680</v>
      </c>
      <c r="R693">
        <f t="shared" si="21"/>
        <v>1020790581</v>
      </c>
    </row>
    <row r="694" spans="1:18" ht="11.25" customHeight="1">
      <c r="A694">
        <v>693</v>
      </c>
      <c r="B694" s="11">
        <v>1929</v>
      </c>
      <c r="C694" s="12" t="s">
        <v>3684</v>
      </c>
      <c r="D694" s="12">
        <v>1110452386</v>
      </c>
      <c r="E694" s="12" t="s">
        <v>3685</v>
      </c>
      <c r="F694" s="12" t="s">
        <v>2341</v>
      </c>
      <c r="G694" s="12" t="s">
        <v>48</v>
      </c>
      <c r="H694" s="12" t="s">
        <v>44</v>
      </c>
      <c r="I694" s="13">
        <v>11000000</v>
      </c>
      <c r="J694" s="13">
        <v>11000000</v>
      </c>
      <c r="K694" s="14">
        <v>45078.375150462962</v>
      </c>
      <c r="L694" s="15" t="s">
        <v>54</v>
      </c>
      <c r="O694">
        <v>0.45587669767539973</v>
      </c>
      <c r="P694">
        <f t="shared" si="20"/>
        <v>881</v>
      </c>
      <c r="Q694">
        <v>881</v>
      </c>
      <c r="R694">
        <f t="shared" si="21"/>
        <v>71351855</v>
      </c>
    </row>
    <row r="695" spans="1:18" ht="11.25" customHeight="1">
      <c r="A695">
        <v>694</v>
      </c>
      <c r="B695" s="11">
        <v>1930</v>
      </c>
      <c r="C695" s="12" t="s">
        <v>3686</v>
      </c>
      <c r="D695" s="12">
        <v>29109382</v>
      </c>
      <c r="E695" s="12" t="s">
        <v>3687</v>
      </c>
      <c r="F695" s="12" t="s">
        <v>2341</v>
      </c>
      <c r="G695" s="12" t="s">
        <v>59</v>
      </c>
      <c r="H695" s="12" t="s">
        <v>44</v>
      </c>
      <c r="I695" s="13">
        <v>92000000</v>
      </c>
      <c r="J695" s="13">
        <v>92000000</v>
      </c>
      <c r="K695" s="14">
        <v>45078.375601851854</v>
      </c>
      <c r="L695" s="15" t="s">
        <v>54</v>
      </c>
      <c r="O695">
        <v>0.81642223664581193</v>
      </c>
      <c r="P695">
        <f t="shared" si="20"/>
        <v>310</v>
      </c>
      <c r="Q695">
        <v>310</v>
      </c>
      <c r="R695">
        <f t="shared" si="21"/>
        <v>13720117</v>
      </c>
    </row>
    <row r="696" spans="1:18" ht="11.25" customHeight="1">
      <c r="A696">
        <v>695</v>
      </c>
      <c r="B696" s="11">
        <v>1931</v>
      </c>
      <c r="C696" s="12" t="s">
        <v>3688</v>
      </c>
      <c r="D696" s="12">
        <v>51996670</v>
      </c>
      <c r="E696" s="12" t="s">
        <v>3689</v>
      </c>
      <c r="F696" s="12" t="s">
        <v>2341</v>
      </c>
      <c r="G696" s="12" t="s">
        <v>38</v>
      </c>
      <c r="H696" s="12" t="s">
        <v>39</v>
      </c>
      <c r="I696" s="13">
        <v>30000000</v>
      </c>
      <c r="J696" s="13">
        <v>30000000</v>
      </c>
      <c r="K696" s="14">
        <v>45078.375821759262</v>
      </c>
      <c r="L696" s="15" t="s">
        <v>40</v>
      </c>
      <c r="O696">
        <v>0.13051085041121169</v>
      </c>
      <c r="P696">
        <f t="shared" si="20"/>
        <v>1421</v>
      </c>
      <c r="Q696">
        <v>1421</v>
      </c>
      <c r="R696">
        <f t="shared" si="21"/>
        <v>10307955</v>
      </c>
    </row>
    <row r="697" spans="1:18" ht="11.25" customHeight="1">
      <c r="A697">
        <v>696</v>
      </c>
      <c r="B697" s="11">
        <v>1932</v>
      </c>
      <c r="C697" s="12" t="s">
        <v>3690</v>
      </c>
      <c r="D697" s="12">
        <v>80008317</v>
      </c>
      <c r="E697" s="12" t="s">
        <v>3691</v>
      </c>
      <c r="F697" s="12" t="s">
        <v>2341</v>
      </c>
      <c r="G697" s="12" t="s">
        <v>59</v>
      </c>
      <c r="H697" s="12" t="s">
        <v>53</v>
      </c>
      <c r="I697" s="13">
        <v>7000000</v>
      </c>
      <c r="J697" s="13">
        <v>7000000</v>
      </c>
      <c r="K697" s="14">
        <v>45078.375868055555</v>
      </c>
      <c r="L697" s="15" t="s">
        <v>54</v>
      </c>
      <c r="O697">
        <v>0.75876942974476169</v>
      </c>
      <c r="P697">
        <f t="shared" si="20"/>
        <v>409</v>
      </c>
      <c r="Q697">
        <v>409</v>
      </c>
      <c r="R697">
        <f t="shared" si="21"/>
        <v>1014227242</v>
      </c>
    </row>
    <row r="698" spans="1:18" ht="11.25" customHeight="1">
      <c r="A698">
        <v>697</v>
      </c>
      <c r="B698" s="11">
        <v>1933</v>
      </c>
      <c r="C698" s="12" t="s">
        <v>3692</v>
      </c>
      <c r="D698" s="12">
        <v>80037531</v>
      </c>
      <c r="E698" s="12" t="s">
        <v>3693</v>
      </c>
      <c r="F698" s="12" t="s">
        <v>2341</v>
      </c>
      <c r="G698" s="12" t="s">
        <v>52</v>
      </c>
      <c r="H698" s="12" t="s">
        <v>44</v>
      </c>
      <c r="I698" s="13">
        <v>11000000</v>
      </c>
      <c r="J698" s="13">
        <v>11000000</v>
      </c>
      <c r="K698" s="14">
        <v>45078.375972222224</v>
      </c>
      <c r="L698" s="15" t="s">
        <v>54</v>
      </c>
      <c r="O698">
        <v>0.90202931792279351</v>
      </c>
      <c r="P698">
        <f t="shared" si="20"/>
        <v>165</v>
      </c>
      <c r="Q698">
        <v>165</v>
      </c>
      <c r="R698">
        <f t="shared" si="21"/>
        <v>1030566003</v>
      </c>
    </row>
    <row r="699" spans="1:18" ht="11.25" customHeight="1">
      <c r="A699">
        <v>698</v>
      </c>
      <c r="B699" s="11">
        <v>1934</v>
      </c>
      <c r="C699" s="12" t="s">
        <v>3694</v>
      </c>
      <c r="D699" s="12">
        <v>1099203621</v>
      </c>
      <c r="E699" s="12" t="s">
        <v>3695</v>
      </c>
      <c r="F699" s="12" t="s">
        <v>2341</v>
      </c>
      <c r="G699" s="12" t="s">
        <v>59</v>
      </c>
      <c r="H699" s="12" t="s">
        <v>44</v>
      </c>
      <c r="I699" s="13">
        <v>61000000</v>
      </c>
      <c r="J699" s="13">
        <v>61000000</v>
      </c>
      <c r="K699" s="14">
        <v>45078.376064814816</v>
      </c>
      <c r="L699" s="15" t="s">
        <v>54</v>
      </c>
      <c r="O699">
        <v>1.3997836992112433E-2</v>
      </c>
      <c r="P699">
        <f t="shared" si="20"/>
        <v>1600</v>
      </c>
      <c r="Q699">
        <v>1600</v>
      </c>
      <c r="R699">
        <f t="shared" si="21"/>
        <v>19457999</v>
      </c>
    </row>
    <row r="700" spans="1:18" ht="11.25" customHeight="1">
      <c r="A700">
        <v>699</v>
      </c>
      <c r="B700" s="11">
        <v>1935</v>
      </c>
      <c r="C700" s="12" t="s">
        <v>3696</v>
      </c>
      <c r="D700" s="12">
        <v>94301292</v>
      </c>
      <c r="E700" s="12" t="s">
        <v>3697</v>
      </c>
      <c r="F700" s="12" t="s">
        <v>2341</v>
      </c>
      <c r="G700" s="12" t="s">
        <v>38</v>
      </c>
      <c r="H700" s="12" t="s">
        <v>49</v>
      </c>
      <c r="I700" s="13">
        <v>90000000</v>
      </c>
      <c r="J700" s="13">
        <v>90000000</v>
      </c>
      <c r="K700" s="14">
        <v>45078.376886574071</v>
      </c>
      <c r="L700" s="15" t="s">
        <v>54</v>
      </c>
      <c r="O700">
        <v>0.29969076834436359</v>
      </c>
      <c r="P700">
        <f t="shared" si="20"/>
        <v>1141</v>
      </c>
      <c r="Q700">
        <v>1141</v>
      </c>
      <c r="R700">
        <f t="shared" si="21"/>
        <v>79308838</v>
      </c>
    </row>
    <row r="701" spans="1:18" ht="11.25" customHeight="1">
      <c r="A701">
        <v>700</v>
      </c>
      <c r="B701" s="11">
        <v>1936</v>
      </c>
      <c r="C701" s="12" t="s">
        <v>3698</v>
      </c>
      <c r="D701" s="12">
        <v>1079410610</v>
      </c>
      <c r="E701" s="12" t="s">
        <v>3699</v>
      </c>
      <c r="F701" s="12" t="s">
        <v>2341</v>
      </c>
      <c r="G701" s="12" t="s">
        <v>59</v>
      </c>
      <c r="H701" s="12" t="s">
        <v>44</v>
      </c>
      <c r="I701" s="13">
        <v>50000000</v>
      </c>
      <c r="J701" s="13">
        <v>50000000</v>
      </c>
      <c r="K701" s="14">
        <v>45078.377233796295</v>
      </c>
      <c r="L701" s="15" t="s">
        <v>54</v>
      </c>
      <c r="O701">
        <v>0.88728315760334175</v>
      </c>
      <c r="P701">
        <f t="shared" si="20"/>
        <v>191</v>
      </c>
      <c r="Q701">
        <v>191</v>
      </c>
      <c r="R701">
        <f t="shared" si="21"/>
        <v>1099552365</v>
      </c>
    </row>
    <row r="702" spans="1:18" ht="11.25" customHeight="1">
      <c r="A702">
        <v>701</v>
      </c>
      <c r="B702" s="11">
        <v>1937</v>
      </c>
      <c r="C702" s="12" t="s">
        <v>3700</v>
      </c>
      <c r="D702" s="12">
        <v>1098718832</v>
      </c>
      <c r="E702" s="12" t="s">
        <v>3701</v>
      </c>
      <c r="F702" s="12" t="s">
        <v>2341</v>
      </c>
      <c r="G702" s="12" t="s">
        <v>130</v>
      </c>
      <c r="H702" s="12" t="s">
        <v>53</v>
      </c>
      <c r="I702" s="13">
        <v>10000000</v>
      </c>
      <c r="J702" s="13">
        <v>10000000</v>
      </c>
      <c r="K702" s="14">
        <v>45078.377384259256</v>
      </c>
      <c r="L702" s="15" t="s">
        <v>54</v>
      </c>
      <c r="O702">
        <v>0.85776439899758894</v>
      </c>
      <c r="P702">
        <f t="shared" si="20"/>
        <v>241</v>
      </c>
      <c r="Q702">
        <v>241</v>
      </c>
      <c r="R702">
        <f t="shared" si="21"/>
        <v>1090387474</v>
      </c>
    </row>
    <row r="703" spans="1:18" ht="11.25" customHeight="1">
      <c r="A703">
        <v>702</v>
      </c>
      <c r="B703" s="11">
        <v>1938</v>
      </c>
      <c r="C703" s="12" t="s">
        <v>3702</v>
      </c>
      <c r="D703" s="12">
        <v>81740828</v>
      </c>
      <c r="E703" s="12" t="s">
        <v>3703</v>
      </c>
      <c r="F703" s="12" t="s">
        <v>2341</v>
      </c>
      <c r="G703" s="12" t="s">
        <v>59</v>
      </c>
      <c r="H703" s="12" t="s">
        <v>44</v>
      </c>
      <c r="I703" s="13">
        <v>91000000</v>
      </c>
      <c r="J703" s="13">
        <v>91000000</v>
      </c>
      <c r="K703" s="14">
        <v>45078.377905092595</v>
      </c>
      <c r="L703" s="15" t="s">
        <v>54</v>
      </c>
      <c r="O703">
        <v>0.67591572113477982</v>
      </c>
      <c r="P703">
        <f t="shared" si="20"/>
        <v>521</v>
      </c>
      <c r="Q703">
        <v>521</v>
      </c>
      <c r="R703">
        <f t="shared" si="21"/>
        <v>79764934</v>
      </c>
    </row>
    <row r="704" spans="1:18" ht="11.25" customHeight="1">
      <c r="A704">
        <v>703</v>
      </c>
      <c r="B704" s="11">
        <v>1939</v>
      </c>
      <c r="C704" s="12" t="s">
        <v>3704</v>
      </c>
      <c r="D704" s="12">
        <v>98697998</v>
      </c>
      <c r="E704" s="12" t="s">
        <v>2751</v>
      </c>
      <c r="F704" s="12" t="s">
        <v>2341</v>
      </c>
      <c r="G704" s="12" t="s">
        <v>62</v>
      </c>
      <c r="H704" s="12" t="s">
        <v>53</v>
      </c>
      <c r="I704" s="13">
        <v>3000000</v>
      </c>
      <c r="J704" s="13">
        <v>3000000</v>
      </c>
      <c r="K704" s="14">
        <v>44986.668483796297</v>
      </c>
      <c r="L704" s="15" t="s">
        <v>54</v>
      </c>
      <c r="O704">
        <v>0.95584918004164221</v>
      </c>
      <c r="P704">
        <f t="shared" si="20"/>
        <v>74</v>
      </c>
      <c r="Q704">
        <v>74</v>
      </c>
      <c r="R704">
        <f t="shared" si="21"/>
        <v>7187160</v>
      </c>
    </row>
    <row r="705" spans="1:18" ht="11.25" customHeight="1">
      <c r="A705">
        <v>704</v>
      </c>
      <c r="B705" s="11">
        <v>1940</v>
      </c>
      <c r="C705" s="12" t="s">
        <v>3705</v>
      </c>
      <c r="D705" s="12">
        <v>80202642</v>
      </c>
      <c r="E705" s="12" t="s">
        <v>3706</v>
      </c>
      <c r="F705" s="12" t="s">
        <v>2341</v>
      </c>
      <c r="G705" s="12" t="s">
        <v>38</v>
      </c>
      <c r="H705" s="12" t="s">
        <v>53</v>
      </c>
      <c r="I705" s="13">
        <v>7000000</v>
      </c>
      <c r="J705" s="13">
        <v>7000000</v>
      </c>
      <c r="K705" s="14">
        <v>45078.378449074073</v>
      </c>
      <c r="L705" s="15" t="s">
        <v>54</v>
      </c>
      <c r="O705">
        <v>0.70054232733849431</v>
      </c>
      <c r="P705">
        <f t="shared" si="20"/>
        <v>491</v>
      </c>
      <c r="Q705">
        <v>491</v>
      </c>
      <c r="R705">
        <f t="shared" si="21"/>
        <v>15962661</v>
      </c>
    </row>
    <row r="706" spans="1:18" ht="11.25" customHeight="1">
      <c r="A706">
        <v>705</v>
      </c>
      <c r="B706" s="11">
        <v>1941</v>
      </c>
      <c r="C706" s="12" t="s">
        <v>3707</v>
      </c>
      <c r="D706" s="12">
        <v>91109953</v>
      </c>
      <c r="E706" s="12" t="s">
        <v>3708</v>
      </c>
      <c r="F706" s="12" t="s">
        <v>2341</v>
      </c>
      <c r="G706" s="12" t="s">
        <v>52</v>
      </c>
      <c r="H706" s="12" t="s">
        <v>49</v>
      </c>
      <c r="I706" s="13">
        <v>70000000</v>
      </c>
      <c r="J706" s="13">
        <v>70000000</v>
      </c>
      <c r="K706" s="14">
        <v>45078.378530092596</v>
      </c>
      <c r="L706" s="15" t="s">
        <v>54</v>
      </c>
      <c r="O706">
        <v>0.49064534037736296</v>
      </c>
      <c r="P706">
        <f t="shared" si="20"/>
        <v>813</v>
      </c>
      <c r="Q706">
        <v>813</v>
      </c>
      <c r="R706">
        <f t="shared" si="21"/>
        <v>1053337276</v>
      </c>
    </row>
    <row r="707" spans="1:18" ht="11.25" customHeight="1">
      <c r="A707">
        <v>706</v>
      </c>
      <c r="B707" s="11">
        <v>1942</v>
      </c>
      <c r="C707" s="12" t="s">
        <v>3709</v>
      </c>
      <c r="D707" s="12">
        <v>11258591</v>
      </c>
      <c r="E707" s="12" t="s">
        <v>3710</v>
      </c>
      <c r="F707" s="12" t="s">
        <v>2341</v>
      </c>
      <c r="G707" s="12" t="s">
        <v>38</v>
      </c>
      <c r="H707" s="12" t="s">
        <v>49</v>
      </c>
      <c r="I707" s="13">
        <v>15000000</v>
      </c>
      <c r="J707" s="13">
        <v>15000000</v>
      </c>
      <c r="K707" s="14">
        <v>45078.379895833335</v>
      </c>
      <c r="L707" s="15" t="s">
        <v>54</v>
      </c>
      <c r="O707">
        <v>0.69623548278665781</v>
      </c>
      <c r="P707">
        <f t="shared" ref="P707:P770" si="22">RANK(O707,$O$2:$O$1622,0)</f>
        <v>497</v>
      </c>
      <c r="Q707">
        <v>497</v>
      </c>
      <c r="R707">
        <f t="shared" ref="R707:R770" si="23">VLOOKUP(Q707,A:D,4,FALSE)</f>
        <v>19272367</v>
      </c>
    </row>
    <row r="708" spans="1:18" ht="11.25" customHeight="1">
      <c r="A708">
        <v>707</v>
      </c>
      <c r="B708" s="11">
        <v>1943</v>
      </c>
      <c r="C708" s="12" t="s">
        <v>3711</v>
      </c>
      <c r="D708" s="12">
        <v>88228263</v>
      </c>
      <c r="E708" s="12" t="s">
        <v>1801</v>
      </c>
      <c r="F708" s="12" t="s">
        <v>2341</v>
      </c>
      <c r="G708" s="12" t="s">
        <v>59</v>
      </c>
      <c r="H708" s="12" t="s">
        <v>44</v>
      </c>
      <c r="I708" s="13">
        <v>30000000</v>
      </c>
      <c r="J708" s="13">
        <v>30000000</v>
      </c>
      <c r="K708" s="14">
        <v>45078.380185185182</v>
      </c>
      <c r="L708" s="15" t="s">
        <v>54</v>
      </c>
      <c r="O708">
        <v>5.4001790187107046E-3</v>
      </c>
      <c r="P708">
        <f t="shared" si="22"/>
        <v>1613</v>
      </c>
      <c r="Q708">
        <v>1613</v>
      </c>
      <c r="R708">
        <f t="shared" si="23"/>
        <v>1090370163</v>
      </c>
    </row>
    <row r="709" spans="1:18" ht="11.25" customHeight="1">
      <c r="A709">
        <v>708</v>
      </c>
      <c r="B709" s="11">
        <v>1944</v>
      </c>
      <c r="C709" s="12" t="s">
        <v>3712</v>
      </c>
      <c r="D709" s="12">
        <v>1069727345</v>
      </c>
      <c r="E709" s="12" t="s">
        <v>3713</v>
      </c>
      <c r="F709" s="12" t="s">
        <v>2341</v>
      </c>
      <c r="G709" s="12" t="s">
        <v>38</v>
      </c>
      <c r="H709" s="12" t="s">
        <v>53</v>
      </c>
      <c r="I709" s="13">
        <v>5500000</v>
      </c>
      <c r="J709" s="13">
        <v>5500000</v>
      </c>
      <c r="K709" s="14">
        <v>45078.380381944444</v>
      </c>
      <c r="L709" s="15" t="s">
        <v>54</v>
      </c>
      <c r="O709">
        <v>0.81920757970597702</v>
      </c>
      <c r="P709">
        <f t="shared" si="22"/>
        <v>307</v>
      </c>
      <c r="Q709">
        <v>307</v>
      </c>
      <c r="R709">
        <f t="shared" si="23"/>
        <v>79833103</v>
      </c>
    </row>
    <row r="710" spans="1:18" ht="11.25" customHeight="1">
      <c r="A710">
        <v>709</v>
      </c>
      <c r="B710" s="11">
        <v>1945</v>
      </c>
      <c r="C710" s="12" t="s">
        <v>3714</v>
      </c>
      <c r="D710" s="12">
        <v>98778659</v>
      </c>
      <c r="E710" s="12" t="s">
        <v>3715</v>
      </c>
      <c r="F710" s="12" t="s">
        <v>2341</v>
      </c>
      <c r="G710" s="12" t="s">
        <v>38</v>
      </c>
      <c r="H710" s="12" t="s">
        <v>53</v>
      </c>
      <c r="I710" s="13">
        <v>2500000</v>
      </c>
      <c r="J710" s="13">
        <v>2500000</v>
      </c>
      <c r="K710" s="14">
        <v>45078.380671296298</v>
      </c>
      <c r="L710" s="15" t="s">
        <v>54</v>
      </c>
      <c r="O710">
        <v>0.67407749506162995</v>
      </c>
      <c r="P710">
        <f t="shared" si="22"/>
        <v>523</v>
      </c>
      <c r="Q710">
        <v>523</v>
      </c>
      <c r="R710">
        <f t="shared" si="23"/>
        <v>80858416</v>
      </c>
    </row>
    <row r="711" spans="1:18" ht="11.25" customHeight="1">
      <c r="A711">
        <v>710</v>
      </c>
      <c r="B711" s="11">
        <v>1946</v>
      </c>
      <c r="C711" s="12" t="s">
        <v>3716</v>
      </c>
      <c r="D711" s="12">
        <v>18419003</v>
      </c>
      <c r="E711" s="12" t="s">
        <v>3717</v>
      </c>
      <c r="F711" s="12" t="s">
        <v>2341</v>
      </c>
      <c r="G711" s="12" t="s">
        <v>52</v>
      </c>
      <c r="H711" s="12" t="s">
        <v>49</v>
      </c>
      <c r="I711" s="13">
        <v>54000000</v>
      </c>
      <c r="J711" s="13">
        <v>54000000</v>
      </c>
      <c r="K711" s="14">
        <v>45078.380868055552</v>
      </c>
      <c r="L711" s="15" t="s">
        <v>54</v>
      </c>
      <c r="O711">
        <v>0.34358305920277032</v>
      </c>
      <c r="P711">
        <f t="shared" si="22"/>
        <v>1062</v>
      </c>
      <c r="Q711">
        <v>1062</v>
      </c>
      <c r="R711">
        <f t="shared" si="23"/>
        <v>52156747</v>
      </c>
    </row>
    <row r="712" spans="1:18" ht="11.25" customHeight="1">
      <c r="A712">
        <v>711</v>
      </c>
      <c r="B712" s="11">
        <v>1947</v>
      </c>
      <c r="C712" s="12" t="s">
        <v>3718</v>
      </c>
      <c r="D712" s="12">
        <v>75081044</v>
      </c>
      <c r="E712" s="12" t="s">
        <v>3719</v>
      </c>
      <c r="F712" s="12" t="s">
        <v>2341</v>
      </c>
      <c r="G712" s="12" t="s">
        <v>59</v>
      </c>
      <c r="H712" s="12" t="s">
        <v>49</v>
      </c>
      <c r="I712" s="13">
        <v>150000000</v>
      </c>
      <c r="J712" s="13">
        <v>150000000</v>
      </c>
      <c r="K712" s="14">
        <v>45078.381527777776</v>
      </c>
      <c r="L712" s="15" t="s">
        <v>54</v>
      </c>
      <c r="O712">
        <v>0.29224661630268056</v>
      </c>
      <c r="P712">
        <f t="shared" si="22"/>
        <v>1158</v>
      </c>
      <c r="Q712">
        <v>1158</v>
      </c>
      <c r="R712">
        <f t="shared" si="23"/>
        <v>4236685</v>
      </c>
    </row>
    <row r="713" spans="1:18" ht="11.25" customHeight="1">
      <c r="A713">
        <v>712</v>
      </c>
      <c r="B713" s="11">
        <v>1948</v>
      </c>
      <c r="C713" s="12" t="s">
        <v>3720</v>
      </c>
      <c r="D713" s="12">
        <v>1031162347</v>
      </c>
      <c r="E713" s="12" t="s">
        <v>3721</v>
      </c>
      <c r="F713" s="12" t="s">
        <v>2341</v>
      </c>
      <c r="G713" s="12" t="s">
        <v>38</v>
      </c>
      <c r="H713" s="12" t="s">
        <v>44</v>
      </c>
      <c r="I713" s="13">
        <v>12000000</v>
      </c>
      <c r="J713" s="13">
        <v>12000000</v>
      </c>
      <c r="K713" s="14">
        <v>45078.381574074076</v>
      </c>
      <c r="L713" s="15" t="s">
        <v>54</v>
      </c>
      <c r="O713">
        <v>0.12337091294181879</v>
      </c>
      <c r="P713">
        <f t="shared" si="22"/>
        <v>1435</v>
      </c>
      <c r="Q713">
        <v>1435</v>
      </c>
      <c r="R713">
        <f t="shared" si="23"/>
        <v>80154294</v>
      </c>
    </row>
    <row r="714" spans="1:18" ht="11.25" customHeight="1">
      <c r="A714">
        <v>713</v>
      </c>
      <c r="B714" s="11">
        <v>1949</v>
      </c>
      <c r="C714" s="12" t="s">
        <v>3722</v>
      </c>
      <c r="D714" s="12">
        <v>7187452</v>
      </c>
      <c r="E714" s="12" t="s">
        <v>3723</v>
      </c>
      <c r="F714" s="12" t="s">
        <v>2341</v>
      </c>
      <c r="G714" s="12" t="s">
        <v>59</v>
      </c>
      <c r="H714" s="12" t="s">
        <v>44</v>
      </c>
      <c r="I714" s="13">
        <v>70000000</v>
      </c>
      <c r="J714" s="13">
        <v>70000000</v>
      </c>
      <c r="K714" s="14">
        <v>45078.381898148145</v>
      </c>
      <c r="L714" s="15" t="s">
        <v>54</v>
      </c>
      <c r="O714">
        <v>0.97341426367150918</v>
      </c>
      <c r="P714">
        <f t="shared" si="22"/>
        <v>34</v>
      </c>
      <c r="Q714">
        <v>34</v>
      </c>
      <c r="R714">
        <f t="shared" si="23"/>
        <v>1053764874</v>
      </c>
    </row>
    <row r="715" spans="1:18" ht="11.25" customHeight="1">
      <c r="A715">
        <v>714</v>
      </c>
      <c r="B715" s="11">
        <v>1950</v>
      </c>
      <c r="C715" s="12" t="s">
        <v>3724</v>
      </c>
      <c r="D715" s="12">
        <v>1074129168</v>
      </c>
      <c r="E715" s="12" t="s">
        <v>3725</v>
      </c>
      <c r="F715" s="12" t="s">
        <v>2341</v>
      </c>
      <c r="G715" s="12" t="s">
        <v>38</v>
      </c>
      <c r="H715" s="12" t="s">
        <v>44</v>
      </c>
      <c r="I715" s="13">
        <v>23000000</v>
      </c>
      <c r="J715" s="13">
        <v>23000000</v>
      </c>
      <c r="K715" s="14">
        <v>45078.381932870368</v>
      </c>
      <c r="L715" s="15" t="s">
        <v>54</v>
      </c>
      <c r="O715">
        <v>0.9263183178747747</v>
      </c>
      <c r="P715">
        <f t="shared" si="22"/>
        <v>129</v>
      </c>
      <c r="Q715">
        <v>129</v>
      </c>
      <c r="R715">
        <f t="shared" si="23"/>
        <v>1075872808</v>
      </c>
    </row>
    <row r="716" spans="1:18" ht="11.25" customHeight="1">
      <c r="A716">
        <v>715</v>
      </c>
      <c r="B716" s="11">
        <v>1951</v>
      </c>
      <c r="C716" s="12" t="s">
        <v>3726</v>
      </c>
      <c r="D716" s="12">
        <v>1085307860</v>
      </c>
      <c r="E716" s="12" t="s">
        <v>3727</v>
      </c>
      <c r="F716" s="12" t="s">
        <v>2341</v>
      </c>
      <c r="G716" s="12" t="s">
        <v>52</v>
      </c>
      <c r="H716" s="12" t="s">
        <v>53</v>
      </c>
      <c r="I716" s="13">
        <v>6500000</v>
      </c>
      <c r="J716" s="13">
        <v>6500000</v>
      </c>
      <c r="K716" s="14">
        <v>45078.382314814815</v>
      </c>
      <c r="L716" s="15" t="s">
        <v>54</v>
      </c>
      <c r="O716">
        <v>0.44654540254662434</v>
      </c>
      <c r="P716">
        <f t="shared" si="22"/>
        <v>895</v>
      </c>
      <c r="Q716">
        <v>895</v>
      </c>
      <c r="R716">
        <f t="shared" si="23"/>
        <v>1014251409</v>
      </c>
    </row>
    <row r="717" spans="1:18" ht="11.25" customHeight="1">
      <c r="A717">
        <v>716</v>
      </c>
      <c r="B717" s="11">
        <v>1952</v>
      </c>
      <c r="C717" s="12" t="s">
        <v>3728</v>
      </c>
      <c r="D717" s="12">
        <v>1091804736</v>
      </c>
      <c r="E717" s="12" t="s">
        <v>3729</v>
      </c>
      <c r="F717" s="12" t="s">
        <v>2341</v>
      </c>
      <c r="G717" s="12" t="s">
        <v>52</v>
      </c>
      <c r="H717" s="12" t="s">
        <v>53</v>
      </c>
      <c r="I717" s="13">
        <v>7000000</v>
      </c>
      <c r="J717" s="13">
        <v>7000000</v>
      </c>
      <c r="K717" s="14">
        <v>45078.3825462963</v>
      </c>
      <c r="L717" s="15" t="s">
        <v>54</v>
      </c>
      <c r="O717">
        <v>0.94873775109945713</v>
      </c>
      <c r="P717">
        <f t="shared" si="22"/>
        <v>89</v>
      </c>
      <c r="Q717">
        <v>89</v>
      </c>
      <c r="R717">
        <f t="shared" si="23"/>
        <v>1017125948</v>
      </c>
    </row>
    <row r="718" spans="1:18" ht="11.25" customHeight="1">
      <c r="A718">
        <v>717</v>
      </c>
      <c r="B718" s="11">
        <v>1953</v>
      </c>
      <c r="C718" s="12" t="s">
        <v>3730</v>
      </c>
      <c r="D718" s="12">
        <v>1092351515</v>
      </c>
      <c r="E718" s="12" t="s">
        <v>3731</v>
      </c>
      <c r="F718" s="12" t="s">
        <v>2341</v>
      </c>
      <c r="G718" s="12" t="s">
        <v>52</v>
      </c>
      <c r="H718" s="12" t="s">
        <v>44</v>
      </c>
      <c r="I718" s="13">
        <v>15000000</v>
      </c>
      <c r="J718" s="13">
        <v>15000000</v>
      </c>
      <c r="K718" s="14">
        <v>45078.382800925923</v>
      </c>
      <c r="L718" s="15" t="s">
        <v>54</v>
      </c>
      <c r="O718">
        <v>4.0907416535735375E-2</v>
      </c>
      <c r="P718">
        <f t="shared" si="22"/>
        <v>1552</v>
      </c>
      <c r="Q718">
        <v>1552</v>
      </c>
      <c r="R718">
        <f t="shared" si="23"/>
        <v>39727825</v>
      </c>
    </row>
    <row r="719" spans="1:18" ht="11.25" customHeight="1">
      <c r="A719">
        <v>718</v>
      </c>
      <c r="B719" s="11">
        <v>1954</v>
      </c>
      <c r="C719" s="12" t="s">
        <v>3732</v>
      </c>
      <c r="D719" s="12">
        <v>4438046</v>
      </c>
      <c r="E719" s="12" t="s">
        <v>3733</v>
      </c>
      <c r="F719" s="12" t="s">
        <v>2341</v>
      </c>
      <c r="G719" s="12" t="s">
        <v>48</v>
      </c>
      <c r="H719" s="12" t="s">
        <v>53</v>
      </c>
      <c r="I719" s="13">
        <v>10000000</v>
      </c>
      <c r="J719" s="13">
        <v>10000000</v>
      </c>
      <c r="K719" s="14">
        <v>45078.382847222223</v>
      </c>
      <c r="L719" s="15" t="s">
        <v>54</v>
      </c>
      <c r="O719">
        <v>0.34121503262267716</v>
      </c>
      <c r="P719">
        <f t="shared" si="22"/>
        <v>1066</v>
      </c>
      <c r="Q719">
        <v>1066</v>
      </c>
      <c r="R719">
        <f t="shared" si="23"/>
        <v>1032421304</v>
      </c>
    </row>
    <row r="720" spans="1:18" ht="11.25" customHeight="1">
      <c r="A720">
        <v>719</v>
      </c>
      <c r="B720" s="11">
        <v>1955</v>
      </c>
      <c r="C720" s="12" t="s">
        <v>3734</v>
      </c>
      <c r="D720" s="12">
        <v>13275248</v>
      </c>
      <c r="E720" s="12" t="s">
        <v>2180</v>
      </c>
      <c r="F720" s="12" t="s">
        <v>2341</v>
      </c>
      <c r="G720" s="12" t="s">
        <v>59</v>
      </c>
      <c r="H720" s="12" t="s">
        <v>44</v>
      </c>
      <c r="I720" s="13">
        <v>118000000</v>
      </c>
      <c r="J720" s="13">
        <v>118000000</v>
      </c>
      <c r="K720" s="14">
        <v>45078.382939814815</v>
      </c>
      <c r="L720" s="15" t="s">
        <v>54</v>
      </c>
      <c r="O720">
        <v>0.99278204992361585</v>
      </c>
      <c r="P720">
        <f t="shared" si="22"/>
        <v>7</v>
      </c>
      <c r="Q720">
        <v>7</v>
      </c>
      <c r="R720">
        <f t="shared" si="23"/>
        <v>52338670</v>
      </c>
    </row>
    <row r="721" spans="1:18" ht="11.25" customHeight="1">
      <c r="A721">
        <v>720</v>
      </c>
      <c r="B721" s="11">
        <v>1956</v>
      </c>
      <c r="C721" s="12" t="s">
        <v>3735</v>
      </c>
      <c r="D721" s="12">
        <v>1035388416</v>
      </c>
      <c r="E721" s="12" t="s">
        <v>3736</v>
      </c>
      <c r="F721" s="12" t="s">
        <v>2341</v>
      </c>
      <c r="G721" s="12" t="s">
        <v>48</v>
      </c>
      <c r="H721" s="12" t="s">
        <v>44</v>
      </c>
      <c r="I721" s="13">
        <v>45000000</v>
      </c>
      <c r="J721" s="13">
        <v>45000000</v>
      </c>
      <c r="K721" s="14">
        <v>45078.383657407408</v>
      </c>
      <c r="L721" s="15" t="s">
        <v>54</v>
      </c>
      <c r="O721">
        <v>7.6980827017566478E-3</v>
      </c>
      <c r="P721">
        <f t="shared" si="22"/>
        <v>1611</v>
      </c>
      <c r="Q721">
        <v>1611</v>
      </c>
      <c r="R721">
        <f t="shared" si="23"/>
        <v>24079270</v>
      </c>
    </row>
    <row r="722" spans="1:18" ht="11.25" customHeight="1">
      <c r="A722">
        <v>721</v>
      </c>
      <c r="B722" s="11">
        <v>1957</v>
      </c>
      <c r="C722" s="12" t="s">
        <v>3737</v>
      </c>
      <c r="D722" s="12">
        <v>1036399444</v>
      </c>
      <c r="E722" s="12" t="s">
        <v>3738</v>
      </c>
      <c r="F722" s="12" t="s">
        <v>2341</v>
      </c>
      <c r="G722" s="12" t="s">
        <v>38</v>
      </c>
      <c r="H722" s="12" t="s">
        <v>53</v>
      </c>
      <c r="I722" s="13">
        <v>10000000</v>
      </c>
      <c r="J722" s="13">
        <v>10000000</v>
      </c>
      <c r="K722" s="14">
        <v>45078.383877314816</v>
      </c>
      <c r="L722" s="15" t="s">
        <v>54</v>
      </c>
      <c r="O722">
        <v>0.40162096163956063</v>
      </c>
      <c r="P722">
        <f t="shared" si="22"/>
        <v>968</v>
      </c>
      <c r="Q722">
        <v>968</v>
      </c>
      <c r="R722">
        <f t="shared" si="23"/>
        <v>80004904</v>
      </c>
    </row>
    <row r="723" spans="1:18" ht="11.25" customHeight="1">
      <c r="A723">
        <v>722</v>
      </c>
      <c r="B723" s="11">
        <v>1958</v>
      </c>
      <c r="C723" s="12" t="s">
        <v>3739</v>
      </c>
      <c r="D723" s="12">
        <v>71532408</v>
      </c>
      <c r="E723" s="12" t="s">
        <v>1615</v>
      </c>
      <c r="F723" s="12" t="s">
        <v>2341</v>
      </c>
      <c r="G723" s="12" t="s">
        <v>59</v>
      </c>
      <c r="H723" s="12" t="s">
        <v>106</v>
      </c>
      <c r="I723" s="13">
        <v>10000000</v>
      </c>
      <c r="J723" s="13">
        <v>10000000</v>
      </c>
      <c r="K723" s="14">
        <v>45078.384733796294</v>
      </c>
      <c r="L723" s="15" t="s">
        <v>54</v>
      </c>
      <c r="O723">
        <v>0.19043520438796513</v>
      </c>
      <c r="P723">
        <f t="shared" si="22"/>
        <v>1347</v>
      </c>
      <c r="Q723">
        <v>1347</v>
      </c>
      <c r="R723">
        <f t="shared" si="23"/>
        <v>80059317</v>
      </c>
    </row>
    <row r="724" spans="1:18" ht="11.25" customHeight="1">
      <c r="A724">
        <v>723</v>
      </c>
      <c r="B724" s="11">
        <v>1959</v>
      </c>
      <c r="C724" s="12" t="s">
        <v>3740</v>
      </c>
      <c r="D724" s="12">
        <v>1094955553</v>
      </c>
      <c r="E724" s="12" t="s">
        <v>88</v>
      </c>
      <c r="F724" s="12" t="s">
        <v>2341</v>
      </c>
      <c r="G724" s="12" t="s">
        <v>38</v>
      </c>
      <c r="H724" s="12" t="s">
        <v>44</v>
      </c>
      <c r="I724" s="13">
        <v>37000000</v>
      </c>
      <c r="J724" s="13">
        <v>37000000</v>
      </c>
      <c r="K724" s="14">
        <v>44986.416724537034</v>
      </c>
      <c r="L724" s="15" t="s">
        <v>54</v>
      </c>
      <c r="O724">
        <v>0.47337454100688292</v>
      </c>
      <c r="P724">
        <f t="shared" si="22"/>
        <v>846</v>
      </c>
      <c r="Q724">
        <v>846</v>
      </c>
      <c r="R724">
        <f t="shared" si="23"/>
        <v>82392520</v>
      </c>
    </row>
    <row r="725" spans="1:18" ht="11.25" customHeight="1">
      <c r="A725">
        <v>724</v>
      </c>
      <c r="B725" s="11">
        <v>1960</v>
      </c>
      <c r="C725" s="12" t="s">
        <v>3741</v>
      </c>
      <c r="D725" s="12">
        <v>1102807618</v>
      </c>
      <c r="E725" s="12" t="s">
        <v>3742</v>
      </c>
      <c r="F725" s="12" t="s">
        <v>2341</v>
      </c>
      <c r="G725" s="12" t="s">
        <v>59</v>
      </c>
      <c r="H725" s="12" t="s">
        <v>44</v>
      </c>
      <c r="I725" s="13">
        <v>48000000</v>
      </c>
      <c r="J725" s="13">
        <v>48000000</v>
      </c>
      <c r="K725" s="14">
        <v>45078.385312500002</v>
      </c>
      <c r="L725" s="15" t="s">
        <v>54</v>
      </c>
      <c r="O725">
        <v>0.66156481104930265</v>
      </c>
      <c r="P725">
        <f t="shared" si="22"/>
        <v>539</v>
      </c>
      <c r="Q725">
        <v>539</v>
      </c>
      <c r="R725">
        <f t="shared" si="23"/>
        <v>80897805</v>
      </c>
    </row>
    <row r="726" spans="1:18" ht="11.25" customHeight="1">
      <c r="A726">
        <v>725</v>
      </c>
      <c r="B726" s="11">
        <v>1961</v>
      </c>
      <c r="C726" s="12" t="s">
        <v>3743</v>
      </c>
      <c r="D726" s="12">
        <v>1061721645</v>
      </c>
      <c r="E726" s="12" t="s">
        <v>3744</v>
      </c>
      <c r="F726" s="12" t="s">
        <v>2341</v>
      </c>
      <c r="G726" s="12" t="s">
        <v>52</v>
      </c>
      <c r="H726" s="12" t="s">
        <v>44</v>
      </c>
      <c r="I726" s="13">
        <v>12000000</v>
      </c>
      <c r="J726" s="13">
        <v>12000000</v>
      </c>
      <c r="K726" s="14">
        <v>45078.38548611111</v>
      </c>
      <c r="L726" s="15" t="s">
        <v>54</v>
      </c>
      <c r="O726">
        <v>0.30759422195687325</v>
      </c>
      <c r="P726">
        <f t="shared" si="22"/>
        <v>1125</v>
      </c>
      <c r="Q726">
        <v>1125</v>
      </c>
      <c r="R726">
        <f t="shared" si="23"/>
        <v>39457547</v>
      </c>
    </row>
    <row r="727" spans="1:18" ht="11.25" customHeight="1">
      <c r="A727">
        <v>726</v>
      </c>
      <c r="B727" s="11">
        <v>1962</v>
      </c>
      <c r="C727" s="12" t="s">
        <v>3745</v>
      </c>
      <c r="D727" s="12">
        <v>1053807441</v>
      </c>
      <c r="E727" s="12" t="s">
        <v>3746</v>
      </c>
      <c r="F727" s="12" t="s">
        <v>2341</v>
      </c>
      <c r="G727" s="12" t="s">
        <v>52</v>
      </c>
      <c r="H727" s="12" t="s">
        <v>53</v>
      </c>
      <c r="I727" s="13">
        <v>10000000</v>
      </c>
      <c r="J727" s="13">
        <v>10000000</v>
      </c>
      <c r="K727" s="14">
        <v>45078.385694444441</v>
      </c>
      <c r="L727" s="15" t="s">
        <v>54</v>
      </c>
      <c r="O727">
        <v>0.59665951602220613</v>
      </c>
      <c r="P727">
        <f t="shared" si="22"/>
        <v>662</v>
      </c>
      <c r="Q727">
        <v>662</v>
      </c>
      <c r="R727">
        <f t="shared" si="23"/>
        <v>1014185551</v>
      </c>
    </row>
    <row r="728" spans="1:18" ht="11.25" customHeight="1">
      <c r="A728">
        <v>727</v>
      </c>
      <c r="B728" s="11">
        <v>1963</v>
      </c>
      <c r="C728" s="12" t="s">
        <v>3747</v>
      </c>
      <c r="D728" s="12">
        <v>1022338818</v>
      </c>
      <c r="E728" s="12" t="s">
        <v>405</v>
      </c>
      <c r="F728" s="12" t="s">
        <v>2341</v>
      </c>
      <c r="G728" s="12" t="s">
        <v>48</v>
      </c>
      <c r="H728" s="12" t="s">
        <v>53</v>
      </c>
      <c r="I728" s="13">
        <v>9000000</v>
      </c>
      <c r="J728" s="13">
        <v>9000000</v>
      </c>
      <c r="K728" s="14">
        <v>44987.66642361111</v>
      </c>
      <c r="L728" s="15" t="s">
        <v>54</v>
      </c>
      <c r="O728">
        <v>0.52465182093336926</v>
      </c>
      <c r="P728">
        <f t="shared" si="22"/>
        <v>760</v>
      </c>
      <c r="Q728">
        <v>760</v>
      </c>
      <c r="R728">
        <f t="shared" si="23"/>
        <v>79791827</v>
      </c>
    </row>
    <row r="729" spans="1:18" ht="11.25" customHeight="1">
      <c r="A729">
        <v>728</v>
      </c>
      <c r="B729" s="11">
        <v>1964</v>
      </c>
      <c r="C729" s="12" t="s">
        <v>3748</v>
      </c>
      <c r="D729" s="12">
        <v>1077320079</v>
      </c>
      <c r="E729" s="12" t="s">
        <v>3749</v>
      </c>
      <c r="F729" s="12" t="s">
        <v>2341</v>
      </c>
      <c r="G729" s="12" t="s">
        <v>59</v>
      </c>
      <c r="H729" s="12" t="s">
        <v>44</v>
      </c>
      <c r="I729" s="13">
        <v>11000000</v>
      </c>
      <c r="J729" s="13">
        <v>11000000</v>
      </c>
      <c r="K729" s="14">
        <v>45078.386388888888</v>
      </c>
      <c r="L729" s="15" t="s">
        <v>54</v>
      </c>
      <c r="O729">
        <v>0.82152460081843615</v>
      </c>
      <c r="P729">
        <f t="shared" si="22"/>
        <v>300</v>
      </c>
      <c r="Q729">
        <v>300</v>
      </c>
      <c r="R729">
        <f t="shared" si="23"/>
        <v>1113655732</v>
      </c>
    </row>
    <row r="730" spans="1:18" ht="11.25" customHeight="1">
      <c r="A730">
        <v>729</v>
      </c>
      <c r="B730" s="11">
        <v>1965</v>
      </c>
      <c r="C730" s="12" t="s">
        <v>3750</v>
      </c>
      <c r="D730" s="12">
        <v>6500228</v>
      </c>
      <c r="E730" s="12" t="s">
        <v>3751</v>
      </c>
      <c r="F730" s="12" t="s">
        <v>2341</v>
      </c>
      <c r="G730" s="12" t="s">
        <v>38</v>
      </c>
      <c r="H730" s="12" t="s">
        <v>49</v>
      </c>
      <c r="I730" s="13">
        <v>18000000</v>
      </c>
      <c r="J730" s="13">
        <v>18000000</v>
      </c>
      <c r="K730" s="14">
        <v>45078.386423611111</v>
      </c>
      <c r="L730" s="15" t="s">
        <v>54</v>
      </c>
      <c r="O730">
        <v>0.25986757309545261</v>
      </c>
      <c r="P730">
        <f t="shared" si="22"/>
        <v>1214</v>
      </c>
      <c r="Q730">
        <v>1214</v>
      </c>
      <c r="R730">
        <f t="shared" si="23"/>
        <v>1106769051</v>
      </c>
    </row>
    <row r="731" spans="1:18" ht="11.25" customHeight="1">
      <c r="A731">
        <v>730</v>
      </c>
      <c r="B731" s="11">
        <v>1966</v>
      </c>
      <c r="C731" s="12" t="s">
        <v>3752</v>
      </c>
      <c r="D731" s="12">
        <v>1053802085</v>
      </c>
      <c r="E731" s="12" t="s">
        <v>3753</v>
      </c>
      <c r="F731" s="12" t="s">
        <v>2341</v>
      </c>
      <c r="G731" s="12" t="s">
        <v>59</v>
      </c>
      <c r="H731" s="12" t="s">
        <v>44</v>
      </c>
      <c r="I731" s="13">
        <v>67000000</v>
      </c>
      <c r="J731" s="13">
        <v>67000000</v>
      </c>
      <c r="K731" s="14">
        <v>45078.386423611111</v>
      </c>
      <c r="L731" s="15" t="s">
        <v>54</v>
      </c>
      <c r="O731">
        <v>0.46177297155428043</v>
      </c>
      <c r="P731">
        <f t="shared" si="22"/>
        <v>873</v>
      </c>
      <c r="Q731">
        <v>873</v>
      </c>
      <c r="R731">
        <f t="shared" si="23"/>
        <v>1069734430</v>
      </c>
    </row>
    <row r="732" spans="1:18" ht="11.25" customHeight="1">
      <c r="A732">
        <v>731</v>
      </c>
      <c r="B732" s="11">
        <v>1967</v>
      </c>
      <c r="C732" s="12" t="s">
        <v>3754</v>
      </c>
      <c r="D732" s="12">
        <v>1073602744</v>
      </c>
      <c r="E732" s="12" t="s">
        <v>110</v>
      </c>
      <c r="F732" s="12" t="s">
        <v>2341</v>
      </c>
      <c r="G732" s="12" t="s">
        <v>38</v>
      </c>
      <c r="H732" s="12" t="s">
        <v>44</v>
      </c>
      <c r="I732" s="13">
        <v>29000000</v>
      </c>
      <c r="J732" s="13">
        <v>29000000</v>
      </c>
      <c r="K732" s="14">
        <v>44986.463368055556</v>
      </c>
      <c r="L732" s="15" t="s">
        <v>54</v>
      </c>
      <c r="O732">
        <v>0.63748374536169505</v>
      </c>
      <c r="P732">
        <f t="shared" si="22"/>
        <v>582</v>
      </c>
      <c r="Q732">
        <v>582</v>
      </c>
      <c r="R732">
        <f t="shared" si="23"/>
        <v>14295497</v>
      </c>
    </row>
    <row r="733" spans="1:18" ht="11.25" customHeight="1">
      <c r="A733">
        <v>732</v>
      </c>
      <c r="B733" s="11">
        <v>1968</v>
      </c>
      <c r="C733" s="12" t="s">
        <v>3755</v>
      </c>
      <c r="D733" s="12">
        <v>1024506791</v>
      </c>
      <c r="E733" s="12" t="s">
        <v>3756</v>
      </c>
      <c r="F733" s="12" t="s">
        <v>2341</v>
      </c>
      <c r="G733" s="12" t="s">
        <v>52</v>
      </c>
      <c r="H733" s="12" t="s">
        <v>44</v>
      </c>
      <c r="I733" s="13">
        <v>27000000</v>
      </c>
      <c r="J733" s="13">
        <v>27000000</v>
      </c>
      <c r="K733" s="14">
        <v>45078.387326388889</v>
      </c>
      <c r="L733" s="15" t="s">
        <v>54</v>
      </c>
      <c r="O733">
        <v>0.22393146677855735</v>
      </c>
      <c r="P733">
        <f t="shared" si="22"/>
        <v>1285</v>
      </c>
      <c r="Q733">
        <v>1285</v>
      </c>
      <c r="R733">
        <f t="shared" si="23"/>
        <v>79955260</v>
      </c>
    </row>
    <row r="734" spans="1:18" ht="11.25" customHeight="1">
      <c r="A734">
        <v>733</v>
      </c>
      <c r="B734" s="11">
        <v>1969</v>
      </c>
      <c r="C734" s="12" t="s">
        <v>3757</v>
      </c>
      <c r="D734" s="12">
        <v>1113306002</v>
      </c>
      <c r="E734" s="12" t="s">
        <v>3758</v>
      </c>
      <c r="F734" s="12" t="s">
        <v>2341</v>
      </c>
      <c r="G734" s="12" t="s">
        <v>38</v>
      </c>
      <c r="H734" s="12" t="s">
        <v>53</v>
      </c>
      <c r="I734" s="13">
        <v>9000000</v>
      </c>
      <c r="J734" s="13">
        <v>9000000</v>
      </c>
      <c r="K734" s="14">
        <v>45078.387361111112</v>
      </c>
      <c r="L734" s="15" t="s">
        <v>54</v>
      </c>
      <c r="O734">
        <v>0.34137306306696702</v>
      </c>
      <c r="P734">
        <f t="shared" si="22"/>
        <v>1065</v>
      </c>
      <c r="Q734">
        <v>1065</v>
      </c>
      <c r="R734">
        <f t="shared" si="23"/>
        <v>4549048</v>
      </c>
    </row>
    <row r="735" spans="1:18" ht="11.25" customHeight="1">
      <c r="A735">
        <v>734</v>
      </c>
      <c r="B735" s="11">
        <v>1970</v>
      </c>
      <c r="C735" s="12" t="s">
        <v>3759</v>
      </c>
      <c r="D735" s="12">
        <v>1071163788</v>
      </c>
      <c r="E735" s="12" t="s">
        <v>3009</v>
      </c>
      <c r="F735" s="12" t="s">
        <v>2341</v>
      </c>
      <c r="G735" s="12" t="s">
        <v>59</v>
      </c>
      <c r="H735" s="12" t="s">
        <v>44</v>
      </c>
      <c r="I735" s="13">
        <v>20000000</v>
      </c>
      <c r="J735" s="13">
        <v>20000000</v>
      </c>
      <c r="K735" s="14">
        <v>44987.379305555558</v>
      </c>
      <c r="L735" s="15" t="s">
        <v>54</v>
      </c>
      <c r="O735">
        <v>7.8556292216462098E-2</v>
      </c>
      <c r="P735">
        <f t="shared" si="22"/>
        <v>1495</v>
      </c>
      <c r="Q735">
        <v>1495</v>
      </c>
      <c r="R735">
        <f t="shared" si="23"/>
        <v>19333793</v>
      </c>
    </row>
    <row r="736" spans="1:18" ht="11.25" customHeight="1">
      <c r="A736">
        <v>735</v>
      </c>
      <c r="B736" s="11">
        <v>1971</v>
      </c>
      <c r="C736" s="12" t="s">
        <v>3760</v>
      </c>
      <c r="D736" s="12">
        <v>1121822343</v>
      </c>
      <c r="E736" s="12" t="s">
        <v>3761</v>
      </c>
      <c r="F736" s="12" t="s">
        <v>2341</v>
      </c>
      <c r="G736" s="12" t="s">
        <v>59</v>
      </c>
      <c r="H736" s="12" t="s">
        <v>44</v>
      </c>
      <c r="I736" s="13">
        <v>61000000</v>
      </c>
      <c r="J736" s="13">
        <v>61000000</v>
      </c>
      <c r="K736" s="14">
        <v>45078.388449074075</v>
      </c>
      <c r="L736" s="15" t="s">
        <v>54</v>
      </c>
      <c r="O736">
        <v>0.61390131345989407</v>
      </c>
      <c r="P736">
        <f t="shared" si="22"/>
        <v>629</v>
      </c>
      <c r="Q736">
        <v>629</v>
      </c>
      <c r="R736">
        <f t="shared" si="23"/>
        <v>1105686128</v>
      </c>
    </row>
    <row r="737" spans="1:18" ht="11.25" customHeight="1">
      <c r="A737">
        <v>736</v>
      </c>
      <c r="B737" s="11">
        <v>1972</v>
      </c>
      <c r="C737" s="12" t="s">
        <v>3762</v>
      </c>
      <c r="D737" s="12">
        <v>80727756</v>
      </c>
      <c r="E737" s="12" t="s">
        <v>3763</v>
      </c>
      <c r="F737" s="12" t="s">
        <v>2341</v>
      </c>
      <c r="G737" s="12" t="s">
        <v>52</v>
      </c>
      <c r="H737" s="12" t="s">
        <v>44</v>
      </c>
      <c r="I737" s="13">
        <v>90000000</v>
      </c>
      <c r="J737" s="13">
        <v>90000000</v>
      </c>
      <c r="K737" s="14">
        <v>45078.38853009259</v>
      </c>
      <c r="L737" s="15" t="s">
        <v>54</v>
      </c>
      <c r="O737">
        <v>0.4747395221039572</v>
      </c>
      <c r="P737">
        <f t="shared" si="22"/>
        <v>842</v>
      </c>
      <c r="Q737">
        <v>842</v>
      </c>
      <c r="R737">
        <f t="shared" si="23"/>
        <v>80902841</v>
      </c>
    </row>
    <row r="738" spans="1:18" ht="11.25" customHeight="1">
      <c r="A738">
        <v>737</v>
      </c>
      <c r="B738" s="11">
        <v>1973</v>
      </c>
      <c r="C738" s="12" t="s">
        <v>3764</v>
      </c>
      <c r="D738" s="12">
        <v>1085279892</v>
      </c>
      <c r="E738" s="12" t="s">
        <v>3765</v>
      </c>
      <c r="F738" s="12" t="s">
        <v>2341</v>
      </c>
      <c r="G738" s="12" t="s">
        <v>48</v>
      </c>
      <c r="H738" s="12" t="s">
        <v>53</v>
      </c>
      <c r="I738" s="13">
        <v>10000000</v>
      </c>
      <c r="J738" s="13">
        <v>10000000</v>
      </c>
      <c r="K738" s="14">
        <v>45078.388877314814</v>
      </c>
      <c r="L738" s="15" t="s">
        <v>54</v>
      </c>
      <c r="O738">
        <v>0.91430613170400088</v>
      </c>
      <c r="P738">
        <f t="shared" si="22"/>
        <v>152</v>
      </c>
      <c r="Q738">
        <v>152</v>
      </c>
      <c r="R738">
        <f t="shared" si="23"/>
        <v>93089537</v>
      </c>
    </row>
    <row r="739" spans="1:18" ht="11.25" customHeight="1">
      <c r="A739">
        <v>738</v>
      </c>
      <c r="B739" s="11">
        <v>1974</v>
      </c>
      <c r="C739" s="12" t="s">
        <v>3766</v>
      </c>
      <c r="D739" s="12">
        <v>1121870858</v>
      </c>
      <c r="E739" s="12" t="s">
        <v>3767</v>
      </c>
      <c r="F739" s="12" t="s">
        <v>2341</v>
      </c>
      <c r="G739" s="12" t="s">
        <v>52</v>
      </c>
      <c r="H739" s="12" t="s">
        <v>53</v>
      </c>
      <c r="I739" s="13">
        <v>10000000</v>
      </c>
      <c r="J739" s="13">
        <v>10000000</v>
      </c>
      <c r="K739" s="14">
        <v>45078.389837962961</v>
      </c>
      <c r="L739" s="15" t="s">
        <v>54</v>
      </c>
      <c r="O739">
        <v>0.96297854782831638</v>
      </c>
      <c r="P739">
        <f t="shared" si="22"/>
        <v>54</v>
      </c>
      <c r="Q739">
        <v>54</v>
      </c>
      <c r="R739">
        <f t="shared" si="23"/>
        <v>80049656</v>
      </c>
    </row>
    <row r="740" spans="1:18" ht="11.25" customHeight="1">
      <c r="A740">
        <v>739</v>
      </c>
      <c r="B740" s="11">
        <v>1975</v>
      </c>
      <c r="C740" s="12" t="s">
        <v>3768</v>
      </c>
      <c r="D740" s="12">
        <v>80843534</v>
      </c>
      <c r="E740" s="12" t="s">
        <v>3769</v>
      </c>
      <c r="F740" s="12" t="s">
        <v>2341</v>
      </c>
      <c r="G740" s="12" t="s">
        <v>52</v>
      </c>
      <c r="H740" s="12" t="s">
        <v>44</v>
      </c>
      <c r="I740" s="13">
        <v>85000000</v>
      </c>
      <c r="J740" s="13">
        <v>85000000</v>
      </c>
      <c r="K740" s="14">
        <v>45078.392592592594</v>
      </c>
      <c r="L740" s="15" t="s">
        <v>54</v>
      </c>
      <c r="O740">
        <v>0.67624714928284846</v>
      </c>
      <c r="P740">
        <f t="shared" si="22"/>
        <v>519</v>
      </c>
      <c r="Q740">
        <v>519</v>
      </c>
      <c r="R740">
        <f t="shared" si="23"/>
        <v>1000868465</v>
      </c>
    </row>
    <row r="741" spans="1:18" ht="11.25" customHeight="1">
      <c r="A741">
        <v>740</v>
      </c>
      <c r="B741" s="11">
        <v>1976</v>
      </c>
      <c r="C741" s="12" t="s">
        <v>3770</v>
      </c>
      <c r="D741" s="12">
        <v>53132483</v>
      </c>
      <c r="E741" s="12" t="s">
        <v>3771</v>
      </c>
      <c r="F741" s="12" t="s">
        <v>2341</v>
      </c>
      <c r="G741" s="12" t="s">
        <v>59</v>
      </c>
      <c r="H741" s="12" t="s">
        <v>44</v>
      </c>
      <c r="I741" s="13">
        <v>95000000</v>
      </c>
      <c r="J741" s="13">
        <v>95000000</v>
      </c>
      <c r="K741" s="14">
        <v>45078.39266203704</v>
      </c>
      <c r="L741" s="15" t="s">
        <v>54</v>
      </c>
      <c r="O741">
        <v>9.2979614531778942E-2</v>
      </c>
      <c r="P741">
        <f t="shared" si="22"/>
        <v>1477</v>
      </c>
      <c r="Q741">
        <v>1477</v>
      </c>
      <c r="R741">
        <f t="shared" si="23"/>
        <v>79537631</v>
      </c>
    </row>
    <row r="742" spans="1:18" ht="11.25" customHeight="1">
      <c r="A742">
        <v>741</v>
      </c>
      <c r="B742" s="11">
        <v>1977</v>
      </c>
      <c r="C742" s="12" t="s">
        <v>3772</v>
      </c>
      <c r="D742" s="12">
        <v>71262313</v>
      </c>
      <c r="E742" s="12" t="s">
        <v>3773</v>
      </c>
      <c r="F742" s="12" t="s">
        <v>2341</v>
      </c>
      <c r="G742" s="12" t="s">
        <v>130</v>
      </c>
      <c r="H742" s="12" t="s">
        <v>44</v>
      </c>
      <c r="I742" s="13">
        <v>100000000</v>
      </c>
      <c r="J742" s="13">
        <v>100000000</v>
      </c>
      <c r="K742" s="14">
        <v>45078.392766203702</v>
      </c>
      <c r="L742" s="15" t="s">
        <v>54</v>
      </c>
      <c r="O742">
        <v>0.82178132373908164</v>
      </c>
      <c r="P742">
        <f t="shared" si="22"/>
        <v>299</v>
      </c>
      <c r="Q742">
        <v>299</v>
      </c>
      <c r="R742">
        <f t="shared" si="23"/>
        <v>52525247</v>
      </c>
    </row>
    <row r="743" spans="1:18" ht="11.25" customHeight="1">
      <c r="A743">
        <v>742</v>
      </c>
      <c r="B743" s="11">
        <v>1978</v>
      </c>
      <c r="C743" s="12" t="s">
        <v>3774</v>
      </c>
      <c r="D743" s="12">
        <v>1054916025</v>
      </c>
      <c r="E743" s="12" t="s">
        <v>3775</v>
      </c>
      <c r="F743" s="12" t="s">
        <v>2341</v>
      </c>
      <c r="G743" s="12" t="s">
        <v>38</v>
      </c>
      <c r="H743" s="12" t="s">
        <v>53</v>
      </c>
      <c r="I743" s="13">
        <v>10000000</v>
      </c>
      <c r="J743" s="13">
        <v>10000000</v>
      </c>
      <c r="K743" s="14">
        <v>45078.392777777779</v>
      </c>
      <c r="L743" s="15" t="s">
        <v>54</v>
      </c>
      <c r="O743">
        <v>0.37084615219202299</v>
      </c>
      <c r="P743">
        <f t="shared" si="22"/>
        <v>1016</v>
      </c>
      <c r="Q743">
        <v>1016</v>
      </c>
      <c r="R743">
        <f t="shared" si="23"/>
        <v>19085170</v>
      </c>
    </row>
    <row r="744" spans="1:18" ht="11.25" customHeight="1">
      <c r="A744">
        <v>743</v>
      </c>
      <c r="B744" s="11">
        <v>1979</v>
      </c>
      <c r="C744" s="12" t="s">
        <v>3776</v>
      </c>
      <c r="D744" s="12">
        <v>1079508633</v>
      </c>
      <c r="E744" s="12" t="s">
        <v>3777</v>
      </c>
      <c r="F744" s="12" t="s">
        <v>2341</v>
      </c>
      <c r="G744" s="12" t="s">
        <v>130</v>
      </c>
      <c r="H744" s="12" t="s">
        <v>44</v>
      </c>
      <c r="I744" s="13">
        <v>30000000</v>
      </c>
      <c r="J744" s="13">
        <v>30000000</v>
      </c>
      <c r="K744" s="14">
        <v>45078.393136574072</v>
      </c>
      <c r="L744" s="15" t="s">
        <v>54</v>
      </c>
      <c r="O744">
        <v>0.83951717518575741</v>
      </c>
      <c r="P744">
        <f t="shared" si="22"/>
        <v>266</v>
      </c>
      <c r="Q744">
        <v>266</v>
      </c>
      <c r="R744">
        <f t="shared" si="23"/>
        <v>5826267</v>
      </c>
    </row>
    <row r="745" spans="1:18" ht="11.25" customHeight="1">
      <c r="A745">
        <v>744</v>
      </c>
      <c r="B745" s="11">
        <v>1980</v>
      </c>
      <c r="C745" s="12" t="s">
        <v>3778</v>
      </c>
      <c r="D745" s="12">
        <v>80172501</v>
      </c>
      <c r="E745" s="12" t="s">
        <v>3779</v>
      </c>
      <c r="F745" s="12" t="s">
        <v>2341</v>
      </c>
      <c r="G745" s="12" t="s">
        <v>59</v>
      </c>
      <c r="H745" s="12" t="s">
        <v>44</v>
      </c>
      <c r="I745" s="13">
        <v>70000000</v>
      </c>
      <c r="J745" s="13">
        <v>70000000</v>
      </c>
      <c r="K745" s="14">
        <v>45078.393368055556</v>
      </c>
      <c r="L745" s="15" t="s">
        <v>54</v>
      </c>
      <c r="O745">
        <v>0.89303803009132243</v>
      </c>
      <c r="P745">
        <f t="shared" si="22"/>
        <v>184</v>
      </c>
      <c r="Q745">
        <v>184</v>
      </c>
      <c r="R745">
        <f t="shared" si="23"/>
        <v>91112773</v>
      </c>
    </row>
    <row r="746" spans="1:18" ht="11.25" customHeight="1">
      <c r="A746">
        <v>745</v>
      </c>
      <c r="B746" s="11">
        <v>1981</v>
      </c>
      <c r="C746" s="12" t="s">
        <v>3780</v>
      </c>
      <c r="D746" s="12">
        <v>1090443088</v>
      </c>
      <c r="E746" s="12" t="s">
        <v>3781</v>
      </c>
      <c r="F746" s="12" t="s">
        <v>2341</v>
      </c>
      <c r="G746" s="12" t="s">
        <v>52</v>
      </c>
      <c r="H746" s="12" t="s">
        <v>53</v>
      </c>
      <c r="I746" s="13">
        <v>10000000</v>
      </c>
      <c r="J746" s="13">
        <v>10000000</v>
      </c>
      <c r="K746" s="14">
        <v>45078.393958333334</v>
      </c>
      <c r="L746" s="15" t="s">
        <v>54</v>
      </c>
      <c r="O746">
        <v>0.30905743422353305</v>
      </c>
      <c r="P746">
        <f t="shared" si="22"/>
        <v>1121</v>
      </c>
      <c r="Q746">
        <v>1121</v>
      </c>
      <c r="R746">
        <f t="shared" si="23"/>
        <v>71227896</v>
      </c>
    </row>
    <row r="747" spans="1:18" ht="11.25" customHeight="1">
      <c r="A747">
        <v>746</v>
      </c>
      <c r="B747" s="11">
        <v>1982</v>
      </c>
      <c r="C747" s="12" t="s">
        <v>3782</v>
      </c>
      <c r="D747" s="12">
        <v>80072894</v>
      </c>
      <c r="E747" s="12" t="s">
        <v>3783</v>
      </c>
      <c r="F747" s="12" t="s">
        <v>2341</v>
      </c>
      <c r="G747" s="12" t="s">
        <v>52</v>
      </c>
      <c r="H747" s="12" t="s">
        <v>44</v>
      </c>
      <c r="I747" s="13">
        <v>15000000</v>
      </c>
      <c r="J747" s="13">
        <v>15000000</v>
      </c>
      <c r="K747" s="14">
        <v>45078.394305555557</v>
      </c>
      <c r="L747" s="15" t="s">
        <v>54</v>
      </c>
      <c r="O747">
        <v>0.65505134346543636</v>
      </c>
      <c r="P747">
        <f t="shared" si="22"/>
        <v>551</v>
      </c>
      <c r="Q747">
        <v>551</v>
      </c>
      <c r="R747">
        <f t="shared" si="23"/>
        <v>87100091</v>
      </c>
    </row>
    <row r="748" spans="1:18" ht="11.25" customHeight="1">
      <c r="A748">
        <v>747</v>
      </c>
      <c r="B748" s="11">
        <v>1983</v>
      </c>
      <c r="C748" s="12" t="s">
        <v>3784</v>
      </c>
      <c r="D748" s="12">
        <v>98378485</v>
      </c>
      <c r="E748" s="12" t="s">
        <v>3785</v>
      </c>
      <c r="F748" s="12" t="s">
        <v>2341</v>
      </c>
      <c r="G748" s="12" t="s">
        <v>52</v>
      </c>
      <c r="H748" s="12" t="s">
        <v>49</v>
      </c>
      <c r="I748" s="13">
        <v>74000000</v>
      </c>
      <c r="J748" s="13">
        <v>74000000</v>
      </c>
      <c r="K748" s="14">
        <v>45078.394548611112</v>
      </c>
      <c r="L748" s="15" t="s">
        <v>54</v>
      </c>
      <c r="O748">
        <v>0.85842239098274498</v>
      </c>
      <c r="P748">
        <f t="shared" si="22"/>
        <v>240</v>
      </c>
      <c r="Q748">
        <v>240</v>
      </c>
      <c r="R748">
        <f t="shared" si="23"/>
        <v>24829384</v>
      </c>
    </row>
    <row r="749" spans="1:18" ht="11.25" customHeight="1">
      <c r="A749">
        <v>748</v>
      </c>
      <c r="B749" s="11">
        <v>1984</v>
      </c>
      <c r="C749" s="12" t="s">
        <v>3786</v>
      </c>
      <c r="D749" s="12">
        <v>43754179</v>
      </c>
      <c r="E749" s="12" t="s">
        <v>3787</v>
      </c>
      <c r="F749" s="12" t="s">
        <v>2341</v>
      </c>
      <c r="G749" s="12" t="s">
        <v>73</v>
      </c>
      <c r="H749" s="12" t="s">
        <v>53</v>
      </c>
      <c r="I749" s="13">
        <v>5000000</v>
      </c>
      <c r="J749" s="13">
        <v>5000000</v>
      </c>
      <c r="K749" s="14">
        <v>45078.395949074074</v>
      </c>
      <c r="L749" s="15" t="s">
        <v>54</v>
      </c>
      <c r="O749">
        <v>0.76101215173845971</v>
      </c>
      <c r="P749">
        <f t="shared" si="22"/>
        <v>404</v>
      </c>
      <c r="Q749">
        <v>404</v>
      </c>
      <c r="R749">
        <f t="shared" si="23"/>
        <v>79187531</v>
      </c>
    </row>
    <row r="750" spans="1:18" ht="11.25" customHeight="1">
      <c r="A750">
        <v>749</v>
      </c>
      <c r="B750" s="11">
        <v>1985</v>
      </c>
      <c r="C750" s="12" t="s">
        <v>3788</v>
      </c>
      <c r="D750" s="12">
        <v>52883160</v>
      </c>
      <c r="E750" s="12" t="s">
        <v>3789</v>
      </c>
      <c r="F750" s="12" t="s">
        <v>2341</v>
      </c>
      <c r="G750" s="12" t="s">
        <v>62</v>
      </c>
      <c r="H750" s="12" t="s">
        <v>127</v>
      </c>
      <c r="I750" s="13">
        <v>10000000</v>
      </c>
      <c r="J750" s="13">
        <v>10000000</v>
      </c>
      <c r="K750" s="14">
        <v>45078.396215277775</v>
      </c>
      <c r="L750" s="15" t="s">
        <v>40</v>
      </c>
      <c r="O750">
        <v>3.4886335711764582E-3</v>
      </c>
      <c r="P750">
        <f t="shared" si="22"/>
        <v>1615</v>
      </c>
      <c r="Q750">
        <v>1615</v>
      </c>
      <c r="R750">
        <f t="shared" si="23"/>
        <v>1112218071</v>
      </c>
    </row>
    <row r="751" spans="1:18" ht="11.25" customHeight="1">
      <c r="A751">
        <v>750</v>
      </c>
      <c r="B751" s="11">
        <v>1986</v>
      </c>
      <c r="C751" s="12" t="s">
        <v>3790</v>
      </c>
      <c r="D751" s="12">
        <v>1012325675</v>
      </c>
      <c r="E751" s="12" t="s">
        <v>3791</v>
      </c>
      <c r="F751" s="12" t="s">
        <v>2341</v>
      </c>
      <c r="G751" s="12" t="s">
        <v>38</v>
      </c>
      <c r="H751" s="12" t="s">
        <v>44</v>
      </c>
      <c r="I751" s="13">
        <v>38000000</v>
      </c>
      <c r="J751" s="13">
        <v>38000000</v>
      </c>
      <c r="K751" s="14">
        <v>45078.396516203706</v>
      </c>
      <c r="L751" s="15" t="s">
        <v>54</v>
      </c>
      <c r="O751">
        <v>0.93413315850396639</v>
      </c>
      <c r="P751">
        <f t="shared" si="22"/>
        <v>118</v>
      </c>
      <c r="Q751">
        <v>118</v>
      </c>
      <c r="R751">
        <f t="shared" si="23"/>
        <v>1032393175</v>
      </c>
    </row>
    <row r="752" spans="1:18" ht="11.25" customHeight="1">
      <c r="A752">
        <v>751</v>
      </c>
      <c r="B752" s="11">
        <v>1987</v>
      </c>
      <c r="C752" s="12" t="s">
        <v>3792</v>
      </c>
      <c r="D752" s="12">
        <v>10298898</v>
      </c>
      <c r="E752" s="12" t="s">
        <v>3793</v>
      </c>
      <c r="F752" s="12" t="s">
        <v>2341</v>
      </c>
      <c r="G752" s="12" t="s">
        <v>38</v>
      </c>
      <c r="H752" s="12" t="s">
        <v>49</v>
      </c>
      <c r="I752" s="13">
        <v>17000000</v>
      </c>
      <c r="J752" s="13">
        <v>17000000</v>
      </c>
      <c r="K752" s="14">
        <v>45078.397187499999</v>
      </c>
      <c r="L752" s="15" t="s">
        <v>54</v>
      </c>
      <c r="O752">
        <v>0.53599298004477791</v>
      </c>
      <c r="P752">
        <f t="shared" si="22"/>
        <v>739</v>
      </c>
      <c r="Q752">
        <v>739</v>
      </c>
      <c r="R752">
        <f t="shared" si="23"/>
        <v>80843534</v>
      </c>
    </row>
    <row r="753" spans="1:18" ht="11.25" customHeight="1">
      <c r="A753">
        <v>752</v>
      </c>
      <c r="B753" s="11">
        <v>1988</v>
      </c>
      <c r="C753" s="12" t="s">
        <v>3794</v>
      </c>
      <c r="D753" s="12">
        <v>52086547</v>
      </c>
      <c r="E753" s="12" t="s">
        <v>3795</v>
      </c>
      <c r="F753" s="12" t="s">
        <v>2341</v>
      </c>
      <c r="G753" s="12" t="s">
        <v>62</v>
      </c>
      <c r="H753" s="12" t="s">
        <v>44</v>
      </c>
      <c r="I753" s="13">
        <v>46000000</v>
      </c>
      <c r="J753" s="13">
        <v>46000000</v>
      </c>
      <c r="K753" s="14">
        <v>45078.397893518515</v>
      </c>
      <c r="L753" s="15" t="s">
        <v>45</v>
      </c>
      <c r="O753">
        <v>0.2962891013994069</v>
      </c>
      <c r="P753">
        <f t="shared" si="22"/>
        <v>1147</v>
      </c>
      <c r="Q753">
        <v>1147</v>
      </c>
      <c r="R753">
        <f t="shared" si="23"/>
        <v>1010101540</v>
      </c>
    </row>
    <row r="754" spans="1:18" ht="11.25" customHeight="1">
      <c r="A754">
        <v>753</v>
      </c>
      <c r="B754" s="11">
        <v>1989</v>
      </c>
      <c r="C754" s="12" t="s">
        <v>3796</v>
      </c>
      <c r="D754" s="12">
        <v>80089872</v>
      </c>
      <c r="E754" s="12" t="s">
        <v>3797</v>
      </c>
      <c r="F754" s="12" t="s">
        <v>2341</v>
      </c>
      <c r="G754" s="12" t="s">
        <v>38</v>
      </c>
      <c r="H754" s="12" t="s">
        <v>44</v>
      </c>
      <c r="I754" s="13">
        <v>34000000</v>
      </c>
      <c r="J754" s="13">
        <v>34000000</v>
      </c>
      <c r="K754" s="14">
        <v>45078.399062500001</v>
      </c>
      <c r="L754" s="15" t="s">
        <v>54</v>
      </c>
      <c r="O754">
        <v>0.45046934761529367</v>
      </c>
      <c r="P754">
        <f t="shared" si="22"/>
        <v>889</v>
      </c>
      <c r="Q754">
        <v>889</v>
      </c>
      <c r="R754">
        <f t="shared" si="23"/>
        <v>1082921303</v>
      </c>
    </row>
    <row r="755" spans="1:18" ht="11.25" customHeight="1">
      <c r="A755">
        <v>754</v>
      </c>
      <c r="B755" s="11">
        <v>1990</v>
      </c>
      <c r="C755" s="12" t="s">
        <v>3798</v>
      </c>
      <c r="D755" s="12">
        <v>1033698874</v>
      </c>
      <c r="E755" s="12" t="s">
        <v>3799</v>
      </c>
      <c r="F755" s="12" t="s">
        <v>2341</v>
      </c>
      <c r="G755" s="12" t="s">
        <v>62</v>
      </c>
      <c r="H755" s="12" t="s">
        <v>53</v>
      </c>
      <c r="I755" s="13">
        <v>5500000</v>
      </c>
      <c r="J755" s="13">
        <v>5500000</v>
      </c>
      <c r="K755" s="14">
        <v>45078.399560185186</v>
      </c>
      <c r="L755" s="15" t="s">
        <v>54</v>
      </c>
      <c r="O755">
        <v>0.14527352504203861</v>
      </c>
      <c r="P755">
        <f t="shared" si="22"/>
        <v>1404</v>
      </c>
      <c r="Q755">
        <v>1404</v>
      </c>
      <c r="R755">
        <f t="shared" si="23"/>
        <v>39568916</v>
      </c>
    </row>
    <row r="756" spans="1:18" ht="11.25" customHeight="1">
      <c r="A756">
        <v>755</v>
      </c>
      <c r="B756" s="11">
        <v>1991</v>
      </c>
      <c r="C756" s="12" t="s">
        <v>3800</v>
      </c>
      <c r="D756" s="12">
        <v>1094242712</v>
      </c>
      <c r="E756" s="12" t="s">
        <v>3801</v>
      </c>
      <c r="F756" s="12" t="s">
        <v>2341</v>
      </c>
      <c r="G756" s="12" t="s">
        <v>52</v>
      </c>
      <c r="H756" s="12" t="s">
        <v>44</v>
      </c>
      <c r="I756" s="13">
        <v>65000000</v>
      </c>
      <c r="J756" s="13">
        <v>65000000</v>
      </c>
      <c r="K756" s="14">
        <v>45078.399618055555</v>
      </c>
      <c r="L756" s="15" t="s">
        <v>54</v>
      </c>
      <c r="O756">
        <v>0.89803222193463761</v>
      </c>
      <c r="P756">
        <f t="shared" si="22"/>
        <v>174</v>
      </c>
      <c r="Q756">
        <v>174</v>
      </c>
      <c r="R756">
        <f t="shared" si="23"/>
        <v>8801028</v>
      </c>
    </row>
    <row r="757" spans="1:18" ht="11.25" customHeight="1">
      <c r="A757">
        <v>756</v>
      </c>
      <c r="B757" s="11">
        <v>1992</v>
      </c>
      <c r="C757" s="12" t="s">
        <v>3802</v>
      </c>
      <c r="D757" s="12">
        <v>1037600975</v>
      </c>
      <c r="E757" s="12" t="s">
        <v>79</v>
      </c>
      <c r="F757" s="12" t="s">
        <v>2341</v>
      </c>
      <c r="G757" s="12" t="s">
        <v>38</v>
      </c>
      <c r="H757" s="12" t="s">
        <v>44</v>
      </c>
      <c r="I757" s="13">
        <v>52000000</v>
      </c>
      <c r="J757" s="13">
        <v>52000000</v>
      </c>
      <c r="K757" s="14">
        <v>44986.3827662037</v>
      </c>
      <c r="L757" s="15" t="s">
        <v>54</v>
      </c>
      <c r="O757">
        <v>0.9136977036096392</v>
      </c>
      <c r="P757">
        <f t="shared" si="22"/>
        <v>154</v>
      </c>
      <c r="Q757">
        <v>154</v>
      </c>
      <c r="R757">
        <f t="shared" si="23"/>
        <v>80125299</v>
      </c>
    </row>
    <row r="758" spans="1:18" ht="11.25" customHeight="1">
      <c r="A758">
        <v>757</v>
      </c>
      <c r="B758" s="11">
        <v>1993</v>
      </c>
      <c r="C758" s="12" t="s">
        <v>3803</v>
      </c>
      <c r="D758" s="12">
        <v>1110532848</v>
      </c>
      <c r="E758" s="12" t="s">
        <v>3804</v>
      </c>
      <c r="F758" s="12" t="s">
        <v>2341</v>
      </c>
      <c r="G758" s="12" t="s">
        <v>38</v>
      </c>
      <c r="H758" s="12" t="s">
        <v>53</v>
      </c>
      <c r="I758" s="13">
        <v>6000000</v>
      </c>
      <c r="J758" s="13">
        <v>6000000</v>
      </c>
      <c r="K758" s="14">
        <v>45078.40016203704</v>
      </c>
      <c r="L758" s="15" t="s">
        <v>54</v>
      </c>
      <c r="O758">
        <v>0.23283302808641237</v>
      </c>
      <c r="P758">
        <f t="shared" si="22"/>
        <v>1273</v>
      </c>
      <c r="Q758">
        <v>1273</v>
      </c>
      <c r="R758">
        <f t="shared" si="23"/>
        <v>79752268</v>
      </c>
    </row>
    <row r="759" spans="1:18" ht="11.25" customHeight="1">
      <c r="A759">
        <v>758</v>
      </c>
      <c r="B759" s="11">
        <v>1994</v>
      </c>
      <c r="C759" s="12" t="s">
        <v>3805</v>
      </c>
      <c r="D759" s="12">
        <v>93438709</v>
      </c>
      <c r="E759" s="12" t="s">
        <v>108</v>
      </c>
      <c r="F759" s="12" t="s">
        <v>2341</v>
      </c>
      <c r="G759" s="12" t="s">
        <v>59</v>
      </c>
      <c r="H759" s="12" t="s">
        <v>53</v>
      </c>
      <c r="I759" s="13">
        <v>10000000</v>
      </c>
      <c r="J759" s="13">
        <v>10000000</v>
      </c>
      <c r="K759" s="14">
        <v>44986.457361111112</v>
      </c>
      <c r="L759" s="15" t="s">
        <v>54</v>
      </c>
      <c r="O759">
        <v>0.57940717104307005</v>
      </c>
      <c r="P759">
        <f t="shared" si="22"/>
        <v>687</v>
      </c>
      <c r="Q759">
        <v>687</v>
      </c>
      <c r="R759">
        <f t="shared" si="23"/>
        <v>1023942895</v>
      </c>
    </row>
    <row r="760" spans="1:18" ht="11.25" customHeight="1">
      <c r="A760">
        <v>759</v>
      </c>
      <c r="B760" s="11">
        <v>1995</v>
      </c>
      <c r="C760" s="12" t="s">
        <v>3806</v>
      </c>
      <c r="D760" s="12">
        <v>80901276</v>
      </c>
      <c r="E760" s="12" t="s">
        <v>3807</v>
      </c>
      <c r="F760" s="12" t="s">
        <v>2341</v>
      </c>
      <c r="G760" s="12" t="s">
        <v>130</v>
      </c>
      <c r="H760" s="12" t="s">
        <v>44</v>
      </c>
      <c r="I760" s="13">
        <v>55000000</v>
      </c>
      <c r="J760" s="13">
        <v>55000000</v>
      </c>
      <c r="K760" s="14">
        <v>45078.400925925926</v>
      </c>
      <c r="L760" s="15" t="s">
        <v>54</v>
      </c>
      <c r="O760">
        <v>0.29618664225824021</v>
      </c>
      <c r="P760">
        <f t="shared" si="22"/>
        <v>1148</v>
      </c>
      <c r="Q760">
        <v>1148</v>
      </c>
      <c r="R760">
        <f t="shared" si="23"/>
        <v>52337363</v>
      </c>
    </row>
    <row r="761" spans="1:18" ht="11.25" customHeight="1">
      <c r="A761">
        <v>760</v>
      </c>
      <c r="B761" s="11">
        <v>1996</v>
      </c>
      <c r="C761" s="12" t="s">
        <v>3808</v>
      </c>
      <c r="D761" s="12">
        <v>79791827</v>
      </c>
      <c r="E761" s="12" t="s">
        <v>3809</v>
      </c>
      <c r="F761" s="12" t="s">
        <v>2341</v>
      </c>
      <c r="G761" s="12" t="s">
        <v>59</v>
      </c>
      <c r="H761" s="12" t="s">
        <v>49</v>
      </c>
      <c r="I761" s="13">
        <v>150000000</v>
      </c>
      <c r="J761" s="13">
        <v>150000000</v>
      </c>
      <c r="K761" s="14">
        <v>45078.400960648149</v>
      </c>
      <c r="L761" s="15" t="s">
        <v>54</v>
      </c>
      <c r="O761">
        <v>0.76637655875472577</v>
      </c>
      <c r="P761">
        <f t="shared" si="22"/>
        <v>391</v>
      </c>
      <c r="Q761">
        <v>391</v>
      </c>
      <c r="R761">
        <f t="shared" si="23"/>
        <v>80112152</v>
      </c>
    </row>
    <row r="762" spans="1:18" ht="11.25" customHeight="1">
      <c r="A762">
        <v>761</v>
      </c>
      <c r="B762" s="11">
        <v>1997</v>
      </c>
      <c r="C762" s="12" t="s">
        <v>3810</v>
      </c>
      <c r="D762" s="12">
        <v>13748640</v>
      </c>
      <c r="E762" s="12" t="s">
        <v>3811</v>
      </c>
      <c r="F762" s="12" t="s">
        <v>2341</v>
      </c>
      <c r="G762" s="12" t="s">
        <v>52</v>
      </c>
      <c r="H762" s="12" t="s">
        <v>49</v>
      </c>
      <c r="I762" s="13">
        <v>25000000</v>
      </c>
      <c r="J762" s="13">
        <v>25000000</v>
      </c>
      <c r="K762" s="14">
        <v>45078.401238425926</v>
      </c>
      <c r="L762" s="15" t="s">
        <v>54</v>
      </c>
      <c r="O762">
        <v>0.31079305941288204</v>
      </c>
      <c r="P762">
        <f t="shared" si="22"/>
        <v>1110</v>
      </c>
      <c r="Q762">
        <v>1110</v>
      </c>
      <c r="R762">
        <f t="shared" si="23"/>
        <v>1033716970</v>
      </c>
    </row>
    <row r="763" spans="1:18" ht="11.25" customHeight="1">
      <c r="A763">
        <v>762</v>
      </c>
      <c r="B763" s="11">
        <v>1998</v>
      </c>
      <c r="C763" s="12" t="s">
        <v>3812</v>
      </c>
      <c r="D763" s="12">
        <v>52448979</v>
      </c>
      <c r="E763" s="12" t="s">
        <v>3813</v>
      </c>
      <c r="F763" s="12" t="s">
        <v>2341</v>
      </c>
      <c r="G763" s="12" t="s">
        <v>38</v>
      </c>
      <c r="H763" s="12" t="s">
        <v>39</v>
      </c>
      <c r="I763" s="13">
        <v>65000000</v>
      </c>
      <c r="J763" s="13">
        <v>65000000</v>
      </c>
      <c r="K763" s="14">
        <v>45078.401956018519</v>
      </c>
      <c r="L763" s="15" t="s">
        <v>40</v>
      </c>
      <c r="O763">
        <v>0.73357932098125622</v>
      </c>
      <c r="P763">
        <f t="shared" si="22"/>
        <v>441</v>
      </c>
      <c r="Q763">
        <v>441</v>
      </c>
      <c r="R763">
        <f t="shared" si="23"/>
        <v>71293792</v>
      </c>
    </row>
    <row r="764" spans="1:18" ht="11.25" customHeight="1">
      <c r="A764">
        <v>763</v>
      </c>
      <c r="B764" s="11">
        <v>1999</v>
      </c>
      <c r="C764" s="12" t="s">
        <v>3814</v>
      </c>
      <c r="D764" s="12">
        <v>88268810</v>
      </c>
      <c r="E764" s="12" t="s">
        <v>3815</v>
      </c>
      <c r="F764" s="12" t="s">
        <v>2341</v>
      </c>
      <c r="G764" s="12" t="s">
        <v>48</v>
      </c>
      <c r="H764" s="12" t="s">
        <v>44</v>
      </c>
      <c r="I764" s="13">
        <v>58000000</v>
      </c>
      <c r="J764" s="13">
        <v>58000000</v>
      </c>
      <c r="K764" s="14">
        <v>45078.40252314815</v>
      </c>
      <c r="L764" s="15" t="s">
        <v>54</v>
      </c>
      <c r="O764">
        <v>0.23719393692760182</v>
      </c>
      <c r="P764">
        <f t="shared" si="22"/>
        <v>1261</v>
      </c>
      <c r="Q764">
        <v>1261</v>
      </c>
      <c r="R764">
        <f t="shared" si="23"/>
        <v>72244627</v>
      </c>
    </row>
    <row r="765" spans="1:18" ht="11.25" customHeight="1">
      <c r="A765">
        <v>764</v>
      </c>
      <c r="B765" s="11">
        <v>2000</v>
      </c>
      <c r="C765" s="12" t="s">
        <v>3816</v>
      </c>
      <c r="D765" s="12">
        <v>1093745653</v>
      </c>
      <c r="E765" s="12" t="s">
        <v>3817</v>
      </c>
      <c r="F765" s="12" t="s">
        <v>2341</v>
      </c>
      <c r="G765" s="12" t="s">
        <v>59</v>
      </c>
      <c r="H765" s="12" t="s">
        <v>44</v>
      </c>
      <c r="I765" s="13">
        <v>45000000</v>
      </c>
      <c r="J765" s="13">
        <v>45000000</v>
      </c>
      <c r="K765" s="14">
        <v>45078.402939814812</v>
      </c>
      <c r="L765" s="15" t="s">
        <v>54</v>
      </c>
      <c r="O765">
        <v>0.15362066092867932</v>
      </c>
      <c r="P765">
        <f t="shared" si="22"/>
        <v>1393</v>
      </c>
      <c r="Q765">
        <v>1393</v>
      </c>
      <c r="R765">
        <f t="shared" si="23"/>
        <v>80768842</v>
      </c>
    </row>
    <row r="766" spans="1:18" ht="11.25" customHeight="1">
      <c r="A766">
        <v>765</v>
      </c>
      <c r="B766" s="11">
        <v>2001</v>
      </c>
      <c r="C766" s="12" t="s">
        <v>3818</v>
      </c>
      <c r="D766" s="12">
        <v>86083124</v>
      </c>
      <c r="E766" s="12" t="s">
        <v>3819</v>
      </c>
      <c r="F766" s="12" t="s">
        <v>2341</v>
      </c>
      <c r="G766" s="12" t="s">
        <v>59</v>
      </c>
      <c r="H766" s="12" t="s">
        <v>44</v>
      </c>
      <c r="I766" s="13">
        <v>50000000</v>
      </c>
      <c r="J766" s="13">
        <v>50000000</v>
      </c>
      <c r="K766" s="14">
        <v>45078.404236111113</v>
      </c>
      <c r="L766" s="15" t="s">
        <v>54</v>
      </c>
      <c r="O766">
        <v>0.82911274552322078</v>
      </c>
      <c r="P766">
        <f t="shared" si="22"/>
        <v>288</v>
      </c>
      <c r="Q766">
        <v>288</v>
      </c>
      <c r="R766">
        <f t="shared" si="23"/>
        <v>1110528541</v>
      </c>
    </row>
    <row r="767" spans="1:18" ht="11.25" customHeight="1">
      <c r="A767">
        <v>766</v>
      </c>
      <c r="B767" s="11">
        <v>2002</v>
      </c>
      <c r="C767" s="12" t="s">
        <v>3820</v>
      </c>
      <c r="D767" s="12">
        <v>4517711</v>
      </c>
      <c r="E767" s="12" t="s">
        <v>3821</v>
      </c>
      <c r="F767" s="12" t="s">
        <v>2341</v>
      </c>
      <c r="G767" s="12" t="s">
        <v>48</v>
      </c>
      <c r="H767" s="12" t="s">
        <v>44</v>
      </c>
      <c r="I767" s="13">
        <v>60000000</v>
      </c>
      <c r="J767" s="13">
        <v>60000000</v>
      </c>
      <c r="K767" s="14">
        <v>45078.404583333337</v>
      </c>
      <c r="L767" s="15" t="s">
        <v>54</v>
      </c>
      <c r="O767">
        <v>0.58918640834748026</v>
      </c>
      <c r="P767">
        <f t="shared" si="22"/>
        <v>675</v>
      </c>
      <c r="Q767">
        <v>675</v>
      </c>
      <c r="R767">
        <f t="shared" si="23"/>
        <v>71224171</v>
      </c>
    </row>
    <row r="768" spans="1:18" ht="11.25" customHeight="1">
      <c r="A768">
        <v>767</v>
      </c>
      <c r="B768" s="11">
        <v>2003</v>
      </c>
      <c r="C768" s="12" t="s">
        <v>3822</v>
      </c>
      <c r="D768" s="12">
        <v>1023861473</v>
      </c>
      <c r="E768" s="12" t="s">
        <v>3823</v>
      </c>
      <c r="F768" s="12" t="s">
        <v>2341</v>
      </c>
      <c r="G768" s="12" t="s">
        <v>38</v>
      </c>
      <c r="H768" s="12" t="s">
        <v>44</v>
      </c>
      <c r="I768" s="13">
        <v>62000000</v>
      </c>
      <c r="J768" s="13">
        <v>62000000</v>
      </c>
      <c r="K768" s="14">
        <v>45078.404722222222</v>
      </c>
      <c r="L768" s="15" t="s">
        <v>54</v>
      </c>
      <c r="O768">
        <v>0.43272995569935513</v>
      </c>
      <c r="P768">
        <f t="shared" si="22"/>
        <v>917</v>
      </c>
      <c r="Q768">
        <v>917</v>
      </c>
      <c r="R768">
        <f t="shared" si="23"/>
        <v>15490078</v>
      </c>
    </row>
    <row r="769" spans="1:18" ht="11.25" customHeight="1">
      <c r="A769">
        <v>768</v>
      </c>
      <c r="B769" s="11">
        <v>2004</v>
      </c>
      <c r="C769" s="12" t="s">
        <v>3824</v>
      </c>
      <c r="D769" s="12">
        <v>1057579992</v>
      </c>
      <c r="E769" s="12" t="s">
        <v>3825</v>
      </c>
      <c r="F769" s="12" t="s">
        <v>2341</v>
      </c>
      <c r="G769" s="12" t="s">
        <v>59</v>
      </c>
      <c r="H769" s="12" t="s">
        <v>44</v>
      </c>
      <c r="I769" s="13">
        <v>80000000</v>
      </c>
      <c r="J769" s="13">
        <v>80000000</v>
      </c>
      <c r="K769" s="14">
        <v>45078.405416666668</v>
      </c>
      <c r="L769" s="15" t="s">
        <v>54</v>
      </c>
      <c r="O769">
        <v>0.71167101721332071</v>
      </c>
      <c r="P769">
        <f t="shared" si="22"/>
        <v>474</v>
      </c>
      <c r="Q769">
        <v>474</v>
      </c>
      <c r="R769">
        <f t="shared" si="23"/>
        <v>94280233</v>
      </c>
    </row>
    <row r="770" spans="1:18" ht="11.25" customHeight="1">
      <c r="A770">
        <v>769</v>
      </c>
      <c r="B770" s="11">
        <v>2005</v>
      </c>
      <c r="C770" s="12" t="s">
        <v>3826</v>
      </c>
      <c r="D770" s="12">
        <v>11039913</v>
      </c>
      <c r="E770" s="12" t="s">
        <v>3827</v>
      </c>
      <c r="F770" s="12" t="s">
        <v>2341</v>
      </c>
      <c r="G770" s="12" t="s">
        <v>59</v>
      </c>
      <c r="H770" s="12" t="s">
        <v>53</v>
      </c>
      <c r="I770" s="13">
        <v>7000000</v>
      </c>
      <c r="J770" s="13">
        <v>7000000</v>
      </c>
      <c r="K770" s="14">
        <v>45078.405706018515</v>
      </c>
      <c r="L770" s="15" t="s">
        <v>54</v>
      </c>
      <c r="O770">
        <v>0.53274598606061607</v>
      </c>
      <c r="P770">
        <f t="shared" si="22"/>
        <v>743</v>
      </c>
      <c r="Q770">
        <v>743</v>
      </c>
      <c r="R770">
        <f t="shared" si="23"/>
        <v>1079508633</v>
      </c>
    </row>
    <row r="771" spans="1:18" ht="11.25" customHeight="1">
      <c r="A771">
        <v>770</v>
      </c>
      <c r="B771" s="11">
        <v>2006</v>
      </c>
      <c r="C771" s="12" t="s">
        <v>3828</v>
      </c>
      <c r="D771" s="12">
        <v>91510284</v>
      </c>
      <c r="E771" s="12" t="s">
        <v>3829</v>
      </c>
      <c r="F771" s="12" t="s">
        <v>2341</v>
      </c>
      <c r="G771" s="12" t="s">
        <v>59</v>
      </c>
      <c r="H771" s="12" t="s">
        <v>53</v>
      </c>
      <c r="I771" s="13">
        <v>10000000</v>
      </c>
      <c r="J771" s="13">
        <v>10000000</v>
      </c>
      <c r="K771" s="14">
        <v>45078.405925925923</v>
      </c>
      <c r="L771" s="15" t="s">
        <v>54</v>
      </c>
      <c r="O771">
        <v>0.78833858512792176</v>
      </c>
      <c r="P771">
        <f t="shared" ref="P771:P834" si="24">RANK(O771,$O$2:$O$1622,0)</f>
        <v>359</v>
      </c>
      <c r="Q771">
        <v>359</v>
      </c>
      <c r="R771">
        <f t="shared" ref="R771:R834" si="25">VLOOKUP(Q771,A:D,4,FALSE)</f>
        <v>93134394</v>
      </c>
    </row>
    <row r="772" spans="1:18" ht="11.25" customHeight="1">
      <c r="A772">
        <v>771</v>
      </c>
      <c r="B772" s="11">
        <v>2007</v>
      </c>
      <c r="C772" s="12" t="s">
        <v>3830</v>
      </c>
      <c r="D772" s="12">
        <v>1023862110</v>
      </c>
      <c r="E772" s="12" t="s">
        <v>3831</v>
      </c>
      <c r="F772" s="12" t="s">
        <v>2341</v>
      </c>
      <c r="G772" s="12" t="s">
        <v>59</v>
      </c>
      <c r="H772" s="12" t="s">
        <v>53</v>
      </c>
      <c r="I772" s="13">
        <v>10000000</v>
      </c>
      <c r="J772" s="13">
        <v>10000000</v>
      </c>
      <c r="K772" s="14">
        <v>45078.4062962963</v>
      </c>
      <c r="L772" s="15" t="s">
        <v>54</v>
      </c>
      <c r="O772">
        <v>0.50893285688503509</v>
      </c>
      <c r="P772">
        <f t="shared" si="24"/>
        <v>781</v>
      </c>
      <c r="Q772">
        <v>781</v>
      </c>
      <c r="R772">
        <f t="shared" si="25"/>
        <v>1110564718</v>
      </c>
    </row>
    <row r="773" spans="1:18" ht="11.25" customHeight="1">
      <c r="A773">
        <v>772</v>
      </c>
      <c r="B773" s="11">
        <v>2008</v>
      </c>
      <c r="C773" s="12" t="s">
        <v>3832</v>
      </c>
      <c r="D773" s="12">
        <v>80750903</v>
      </c>
      <c r="E773" s="12" t="s">
        <v>3833</v>
      </c>
      <c r="F773" s="12" t="s">
        <v>2341</v>
      </c>
      <c r="G773" s="12" t="s">
        <v>59</v>
      </c>
      <c r="H773" s="12" t="s">
        <v>44</v>
      </c>
      <c r="I773" s="13">
        <v>65000000</v>
      </c>
      <c r="J773" s="13">
        <v>65000000</v>
      </c>
      <c r="K773" s="14">
        <v>45078.406377314815</v>
      </c>
      <c r="L773" s="15" t="s">
        <v>54</v>
      </c>
      <c r="O773">
        <v>0.6521391870517369</v>
      </c>
      <c r="P773">
        <f t="shared" si="24"/>
        <v>554</v>
      </c>
      <c r="Q773">
        <v>554</v>
      </c>
      <c r="R773">
        <f t="shared" si="25"/>
        <v>80039263</v>
      </c>
    </row>
    <row r="774" spans="1:18" ht="11.25" customHeight="1">
      <c r="A774">
        <v>773</v>
      </c>
      <c r="B774" s="11">
        <v>2009</v>
      </c>
      <c r="C774" s="12" t="s">
        <v>3834</v>
      </c>
      <c r="D774" s="12">
        <v>1098650725</v>
      </c>
      <c r="E774" s="12" t="s">
        <v>3835</v>
      </c>
      <c r="F774" s="12" t="s">
        <v>2341</v>
      </c>
      <c r="G774" s="12" t="s">
        <v>48</v>
      </c>
      <c r="H774" s="12" t="s">
        <v>44</v>
      </c>
      <c r="I774" s="13">
        <v>12000000</v>
      </c>
      <c r="J774" s="13">
        <v>12000000</v>
      </c>
      <c r="K774" s="14">
        <v>45078.407187500001</v>
      </c>
      <c r="L774" s="15" t="s">
        <v>54</v>
      </c>
      <c r="O774">
        <v>0.35401109889875082</v>
      </c>
      <c r="P774">
        <f t="shared" si="24"/>
        <v>1048</v>
      </c>
      <c r="Q774">
        <v>1048</v>
      </c>
      <c r="R774">
        <f t="shared" si="25"/>
        <v>79872771</v>
      </c>
    </row>
    <row r="775" spans="1:18" ht="11.25" customHeight="1">
      <c r="A775">
        <v>774</v>
      </c>
      <c r="B775" s="11">
        <v>2010</v>
      </c>
      <c r="C775" s="12" t="s">
        <v>3836</v>
      </c>
      <c r="D775" s="12">
        <v>1110447914</v>
      </c>
      <c r="E775" s="12" t="s">
        <v>3837</v>
      </c>
      <c r="F775" s="12" t="s">
        <v>2341</v>
      </c>
      <c r="G775" s="12" t="s">
        <v>59</v>
      </c>
      <c r="H775" s="12" t="s">
        <v>44</v>
      </c>
      <c r="I775" s="13">
        <v>90000000</v>
      </c>
      <c r="J775" s="13">
        <v>90000000</v>
      </c>
      <c r="K775" s="14">
        <v>45078.407673611109</v>
      </c>
      <c r="L775" s="15" t="s">
        <v>54</v>
      </c>
      <c r="O775">
        <v>0.62885252751790954</v>
      </c>
      <c r="P775">
        <f t="shared" si="24"/>
        <v>600</v>
      </c>
      <c r="Q775">
        <v>600</v>
      </c>
      <c r="R775">
        <f t="shared" si="25"/>
        <v>80137848</v>
      </c>
    </row>
    <row r="776" spans="1:18" ht="11.25" customHeight="1">
      <c r="A776">
        <v>775</v>
      </c>
      <c r="B776" s="11">
        <v>2011</v>
      </c>
      <c r="C776" s="12" t="s">
        <v>3838</v>
      </c>
      <c r="D776" s="12">
        <v>1053784889</v>
      </c>
      <c r="E776" s="12" t="s">
        <v>3839</v>
      </c>
      <c r="F776" s="12" t="s">
        <v>2341</v>
      </c>
      <c r="G776" s="12" t="s">
        <v>59</v>
      </c>
      <c r="H776" s="12" t="s">
        <v>44</v>
      </c>
      <c r="I776" s="13">
        <v>92000000</v>
      </c>
      <c r="J776" s="13">
        <v>92000000</v>
      </c>
      <c r="K776" s="14">
        <v>45078.408310185187</v>
      </c>
      <c r="L776" s="15" t="s">
        <v>54</v>
      </c>
      <c r="O776">
        <v>0.87204815769480071</v>
      </c>
      <c r="P776">
        <f t="shared" si="24"/>
        <v>224</v>
      </c>
      <c r="Q776">
        <v>224</v>
      </c>
      <c r="R776">
        <f t="shared" si="25"/>
        <v>13959595</v>
      </c>
    </row>
    <row r="777" spans="1:18" ht="11.25" customHeight="1">
      <c r="A777">
        <v>776</v>
      </c>
      <c r="B777" s="11">
        <v>2012</v>
      </c>
      <c r="C777" s="12" t="s">
        <v>3840</v>
      </c>
      <c r="D777" s="12">
        <v>5864740</v>
      </c>
      <c r="E777" s="12" t="s">
        <v>3841</v>
      </c>
      <c r="F777" s="12" t="s">
        <v>2341</v>
      </c>
      <c r="G777" s="12" t="s">
        <v>38</v>
      </c>
      <c r="H777" s="12" t="s">
        <v>44</v>
      </c>
      <c r="I777" s="13">
        <v>19000000</v>
      </c>
      <c r="J777" s="13">
        <v>19000000</v>
      </c>
      <c r="K777" s="14">
        <v>45078.408530092594</v>
      </c>
      <c r="L777" s="15" t="s">
        <v>54</v>
      </c>
      <c r="O777">
        <v>5.8460587762597438E-2</v>
      </c>
      <c r="P777">
        <f t="shared" si="24"/>
        <v>1526</v>
      </c>
      <c r="Q777">
        <v>1526</v>
      </c>
      <c r="R777">
        <f t="shared" si="25"/>
        <v>93134167</v>
      </c>
    </row>
    <row r="778" spans="1:18" ht="11.25" customHeight="1">
      <c r="A778">
        <v>777</v>
      </c>
      <c r="B778" s="11">
        <v>2013</v>
      </c>
      <c r="C778" s="12" t="s">
        <v>3842</v>
      </c>
      <c r="D778" s="12">
        <v>63563265</v>
      </c>
      <c r="E778" s="12" t="s">
        <v>3843</v>
      </c>
      <c r="F778" s="12" t="s">
        <v>2341</v>
      </c>
      <c r="G778" s="12" t="s">
        <v>59</v>
      </c>
      <c r="H778" s="12" t="s">
        <v>44</v>
      </c>
      <c r="I778" s="13">
        <v>40000000</v>
      </c>
      <c r="J778" s="13">
        <v>40000000</v>
      </c>
      <c r="K778" s="14">
        <v>45078.409224537034</v>
      </c>
      <c r="L778" s="15" t="s">
        <v>54</v>
      </c>
      <c r="O778">
        <v>0.62455088622940169</v>
      </c>
      <c r="P778">
        <f t="shared" si="24"/>
        <v>610</v>
      </c>
      <c r="Q778">
        <v>610</v>
      </c>
      <c r="R778">
        <f t="shared" si="25"/>
        <v>1073230084</v>
      </c>
    </row>
    <row r="779" spans="1:18" ht="11.25" customHeight="1">
      <c r="A779">
        <v>778</v>
      </c>
      <c r="B779" s="11">
        <v>2014</v>
      </c>
      <c r="C779" s="12" t="s">
        <v>3844</v>
      </c>
      <c r="D779" s="12">
        <v>15645768</v>
      </c>
      <c r="E779" s="12" t="s">
        <v>3845</v>
      </c>
      <c r="F779" s="12" t="s">
        <v>2341</v>
      </c>
      <c r="G779" s="12" t="s">
        <v>38</v>
      </c>
      <c r="H779" s="12" t="s">
        <v>53</v>
      </c>
      <c r="I779" s="13">
        <v>2000000</v>
      </c>
      <c r="J779" s="13">
        <v>2000000</v>
      </c>
      <c r="K779" s="14">
        <v>45078.409456018519</v>
      </c>
      <c r="L779" s="15" t="s">
        <v>54</v>
      </c>
      <c r="O779">
        <v>0.29004062587786528</v>
      </c>
      <c r="P779">
        <f t="shared" si="24"/>
        <v>1160</v>
      </c>
      <c r="Q779">
        <v>1160</v>
      </c>
      <c r="R779">
        <f t="shared" si="25"/>
        <v>7186480</v>
      </c>
    </row>
    <row r="780" spans="1:18" ht="11.25" customHeight="1">
      <c r="A780">
        <v>779</v>
      </c>
      <c r="B780" s="11">
        <v>2015</v>
      </c>
      <c r="C780" s="12" t="s">
        <v>3846</v>
      </c>
      <c r="D780" s="12">
        <v>1017168122</v>
      </c>
      <c r="E780" s="12" t="s">
        <v>3847</v>
      </c>
      <c r="F780" s="12" t="s">
        <v>2341</v>
      </c>
      <c r="G780" s="12" t="s">
        <v>59</v>
      </c>
      <c r="H780" s="12" t="s">
        <v>53</v>
      </c>
      <c r="I780" s="13">
        <v>8000000</v>
      </c>
      <c r="J780" s="13">
        <v>8000000</v>
      </c>
      <c r="K780" s="14">
        <v>45078.409490740742</v>
      </c>
      <c r="L780" s="15" t="s">
        <v>54</v>
      </c>
      <c r="O780">
        <v>0.92930418040497464</v>
      </c>
      <c r="P780">
        <f t="shared" si="24"/>
        <v>124</v>
      </c>
      <c r="Q780">
        <v>124</v>
      </c>
      <c r="R780">
        <f t="shared" si="25"/>
        <v>51910650</v>
      </c>
    </row>
    <row r="781" spans="1:18" ht="11.25" customHeight="1">
      <c r="A781">
        <v>780</v>
      </c>
      <c r="B781" s="11">
        <v>2016</v>
      </c>
      <c r="C781" s="12" t="s">
        <v>3848</v>
      </c>
      <c r="D781" s="12">
        <v>15923263</v>
      </c>
      <c r="E781" s="12" t="s">
        <v>3849</v>
      </c>
      <c r="F781" s="12" t="s">
        <v>2341</v>
      </c>
      <c r="G781" s="12" t="s">
        <v>52</v>
      </c>
      <c r="H781" s="12" t="s">
        <v>49</v>
      </c>
      <c r="I781" s="13">
        <v>100000000</v>
      </c>
      <c r="J781" s="13">
        <v>100000000</v>
      </c>
      <c r="K781" s="14">
        <v>45078.409629629627</v>
      </c>
      <c r="L781" s="15" t="s">
        <v>54</v>
      </c>
      <c r="O781">
        <v>0.4729571994413958</v>
      </c>
      <c r="P781">
        <f t="shared" si="24"/>
        <v>848</v>
      </c>
      <c r="Q781">
        <v>848</v>
      </c>
      <c r="R781">
        <f t="shared" si="25"/>
        <v>79810532</v>
      </c>
    </row>
    <row r="782" spans="1:18" ht="11.25" customHeight="1">
      <c r="A782">
        <v>781</v>
      </c>
      <c r="B782" s="11">
        <v>2017</v>
      </c>
      <c r="C782" s="12" t="s">
        <v>3850</v>
      </c>
      <c r="D782" s="12">
        <v>1110564718</v>
      </c>
      <c r="E782" s="12" t="s">
        <v>3851</v>
      </c>
      <c r="F782" s="12" t="s">
        <v>2341</v>
      </c>
      <c r="G782" s="12" t="s">
        <v>38</v>
      </c>
      <c r="H782" s="12" t="s">
        <v>53</v>
      </c>
      <c r="I782" s="13">
        <v>10000000</v>
      </c>
      <c r="J782" s="13">
        <v>10000000</v>
      </c>
      <c r="K782" s="14">
        <v>45078.410150462965</v>
      </c>
      <c r="L782" s="15" t="s">
        <v>54</v>
      </c>
      <c r="O782">
        <v>0.96622988261082876</v>
      </c>
      <c r="P782">
        <f t="shared" si="24"/>
        <v>51</v>
      </c>
      <c r="Q782">
        <v>51</v>
      </c>
      <c r="R782">
        <f t="shared" si="25"/>
        <v>1053787755</v>
      </c>
    </row>
    <row r="783" spans="1:18" ht="11.25" customHeight="1">
      <c r="A783">
        <v>782</v>
      </c>
      <c r="B783" s="11">
        <v>2018</v>
      </c>
      <c r="C783" s="12" t="s">
        <v>3852</v>
      </c>
      <c r="D783" s="12">
        <v>1057463427</v>
      </c>
      <c r="E783" s="12" t="s">
        <v>3853</v>
      </c>
      <c r="F783" s="12" t="s">
        <v>2341</v>
      </c>
      <c r="G783" s="12" t="s">
        <v>38</v>
      </c>
      <c r="H783" s="12" t="s">
        <v>53</v>
      </c>
      <c r="I783" s="13">
        <v>10000000</v>
      </c>
      <c r="J783" s="13">
        <v>10000000</v>
      </c>
      <c r="K783" s="14">
        <v>45078.410393518519</v>
      </c>
      <c r="L783" s="15" t="s">
        <v>54</v>
      </c>
      <c r="O783">
        <v>0.87982280744796237</v>
      </c>
      <c r="P783">
        <f t="shared" si="24"/>
        <v>206</v>
      </c>
      <c r="Q783">
        <v>206</v>
      </c>
      <c r="R783">
        <f t="shared" si="25"/>
        <v>22064776</v>
      </c>
    </row>
    <row r="784" spans="1:18" ht="11.25" customHeight="1">
      <c r="A784">
        <v>783</v>
      </c>
      <c r="B784" s="11">
        <v>2019</v>
      </c>
      <c r="C784" s="12" t="s">
        <v>3854</v>
      </c>
      <c r="D784" s="12">
        <v>1018489837</v>
      </c>
      <c r="E784" s="12" t="s">
        <v>3855</v>
      </c>
      <c r="F784" s="12" t="s">
        <v>2341</v>
      </c>
      <c r="G784" s="12" t="s">
        <v>52</v>
      </c>
      <c r="H784" s="12" t="s">
        <v>44</v>
      </c>
      <c r="I784" s="13">
        <v>30000000</v>
      </c>
      <c r="J784" s="13">
        <v>30000000</v>
      </c>
      <c r="K784" s="14">
        <v>45078.410405092596</v>
      </c>
      <c r="L784" s="15" t="s">
        <v>54</v>
      </c>
      <c r="O784">
        <v>0.95136789531373478</v>
      </c>
      <c r="P784">
        <f t="shared" si="24"/>
        <v>83</v>
      </c>
      <c r="Q784">
        <v>83</v>
      </c>
      <c r="R784">
        <f t="shared" si="25"/>
        <v>10542783</v>
      </c>
    </row>
    <row r="785" spans="1:18" ht="11.25" customHeight="1">
      <c r="A785">
        <v>784</v>
      </c>
      <c r="B785" s="11">
        <v>2020</v>
      </c>
      <c r="C785" s="12" t="s">
        <v>3856</v>
      </c>
      <c r="D785" s="12">
        <v>1053813879</v>
      </c>
      <c r="E785" s="12" t="s">
        <v>3857</v>
      </c>
      <c r="F785" s="12" t="s">
        <v>2341</v>
      </c>
      <c r="G785" s="12" t="s">
        <v>52</v>
      </c>
      <c r="H785" s="12" t="s">
        <v>53</v>
      </c>
      <c r="I785" s="13">
        <v>10000000</v>
      </c>
      <c r="J785" s="13">
        <v>10000000</v>
      </c>
      <c r="K785" s="14">
        <v>45078.410543981481</v>
      </c>
      <c r="L785" s="15" t="s">
        <v>54</v>
      </c>
      <c r="O785">
        <v>0.58845072022787359</v>
      </c>
      <c r="P785">
        <f t="shared" si="24"/>
        <v>677</v>
      </c>
      <c r="Q785">
        <v>677</v>
      </c>
      <c r="R785">
        <f t="shared" si="25"/>
        <v>1030591190</v>
      </c>
    </row>
    <row r="786" spans="1:18" ht="11.25" customHeight="1">
      <c r="A786">
        <v>785</v>
      </c>
      <c r="B786" s="11">
        <v>2021</v>
      </c>
      <c r="C786" s="12" t="s">
        <v>3858</v>
      </c>
      <c r="D786" s="12">
        <v>40442542</v>
      </c>
      <c r="E786" s="12" t="s">
        <v>3859</v>
      </c>
      <c r="F786" s="12" t="s">
        <v>2341</v>
      </c>
      <c r="G786" s="12" t="s">
        <v>59</v>
      </c>
      <c r="H786" s="12" t="s">
        <v>49</v>
      </c>
      <c r="I786" s="13">
        <v>142000000</v>
      </c>
      <c r="J786" s="13">
        <v>142000000</v>
      </c>
      <c r="K786" s="14">
        <v>45078.410775462966</v>
      </c>
      <c r="L786" s="15" t="s">
        <v>54</v>
      </c>
      <c r="O786">
        <v>0.21566950151101583</v>
      </c>
      <c r="P786">
        <f t="shared" si="24"/>
        <v>1304</v>
      </c>
      <c r="Q786">
        <v>1304</v>
      </c>
      <c r="R786">
        <f t="shared" si="25"/>
        <v>91349635</v>
      </c>
    </row>
    <row r="787" spans="1:18" ht="11.25" customHeight="1">
      <c r="A787">
        <v>786</v>
      </c>
      <c r="B787" s="11">
        <v>2022</v>
      </c>
      <c r="C787" s="12" t="s">
        <v>3860</v>
      </c>
      <c r="D787" s="12">
        <v>1095484510</v>
      </c>
      <c r="E787" s="12" t="s">
        <v>3861</v>
      </c>
      <c r="F787" s="12" t="s">
        <v>2341</v>
      </c>
      <c r="G787" s="12" t="s">
        <v>38</v>
      </c>
      <c r="H787" s="12" t="s">
        <v>44</v>
      </c>
      <c r="I787" s="13">
        <v>16000000</v>
      </c>
      <c r="J787" s="13">
        <v>16000000</v>
      </c>
      <c r="K787" s="14">
        <v>45078.412094907406</v>
      </c>
      <c r="L787" s="15" t="s">
        <v>54</v>
      </c>
      <c r="O787">
        <v>0.11283481640030424</v>
      </c>
      <c r="P787">
        <f t="shared" si="24"/>
        <v>1447</v>
      </c>
      <c r="Q787">
        <v>1447</v>
      </c>
      <c r="R787">
        <f t="shared" si="25"/>
        <v>16045227</v>
      </c>
    </row>
    <row r="788" spans="1:18" ht="11.25" customHeight="1">
      <c r="A788">
        <v>787</v>
      </c>
      <c r="B788" s="11">
        <v>2023</v>
      </c>
      <c r="C788" s="12" t="s">
        <v>3862</v>
      </c>
      <c r="D788" s="12">
        <v>1104704019</v>
      </c>
      <c r="E788" s="12" t="s">
        <v>3863</v>
      </c>
      <c r="F788" s="12" t="s">
        <v>2341</v>
      </c>
      <c r="G788" s="12" t="s">
        <v>38</v>
      </c>
      <c r="H788" s="12" t="s">
        <v>53</v>
      </c>
      <c r="I788" s="13">
        <v>6000000</v>
      </c>
      <c r="J788" s="13">
        <v>6000000</v>
      </c>
      <c r="K788" s="14">
        <v>45078.413090277776</v>
      </c>
      <c r="L788" s="15" t="s">
        <v>54</v>
      </c>
      <c r="O788">
        <v>0.36104742314999272</v>
      </c>
      <c r="P788">
        <f t="shared" si="24"/>
        <v>1030</v>
      </c>
      <c r="Q788">
        <v>1030</v>
      </c>
      <c r="R788">
        <f t="shared" si="25"/>
        <v>1089481266</v>
      </c>
    </row>
    <row r="789" spans="1:18" ht="11.25" customHeight="1">
      <c r="A789">
        <v>788</v>
      </c>
      <c r="B789" s="11">
        <v>2024</v>
      </c>
      <c r="C789" s="12" t="s">
        <v>3864</v>
      </c>
      <c r="D789" s="12">
        <v>1017142820</v>
      </c>
      <c r="E789" s="12" t="s">
        <v>3865</v>
      </c>
      <c r="F789" s="12" t="s">
        <v>2341</v>
      </c>
      <c r="G789" s="12" t="s">
        <v>38</v>
      </c>
      <c r="H789" s="12" t="s">
        <v>53</v>
      </c>
      <c r="I789" s="13">
        <v>9000000</v>
      </c>
      <c r="J789" s="13">
        <v>9000000</v>
      </c>
      <c r="K789" s="14">
        <v>45078.413877314815</v>
      </c>
      <c r="L789" s="15" t="s">
        <v>54</v>
      </c>
      <c r="O789">
        <v>0.37336419250595343</v>
      </c>
      <c r="P789">
        <f t="shared" si="24"/>
        <v>1012</v>
      </c>
      <c r="Q789">
        <v>1012</v>
      </c>
      <c r="R789">
        <f t="shared" si="25"/>
        <v>1069755265</v>
      </c>
    </row>
    <row r="790" spans="1:18" ht="11.25" customHeight="1">
      <c r="A790">
        <v>789</v>
      </c>
      <c r="B790" s="11">
        <v>2025</v>
      </c>
      <c r="C790" s="12" t="s">
        <v>3866</v>
      </c>
      <c r="D790" s="12">
        <v>1052402351</v>
      </c>
      <c r="E790" s="12" t="s">
        <v>285</v>
      </c>
      <c r="F790" s="12" t="s">
        <v>2341</v>
      </c>
      <c r="G790" s="12" t="s">
        <v>38</v>
      </c>
      <c r="H790" s="12" t="s">
        <v>53</v>
      </c>
      <c r="I790" s="13">
        <v>8000000</v>
      </c>
      <c r="J790" s="13">
        <v>8000000</v>
      </c>
      <c r="K790" s="14">
        <v>44986.78875</v>
      </c>
      <c r="L790" s="15" t="s">
        <v>54</v>
      </c>
      <c r="O790">
        <v>0.55912613243807274</v>
      </c>
      <c r="P790">
        <f t="shared" si="24"/>
        <v>706</v>
      </c>
      <c r="Q790">
        <v>706</v>
      </c>
      <c r="R790">
        <f t="shared" si="25"/>
        <v>11258591</v>
      </c>
    </row>
    <row r="791" spans="1:18" ht="11.25" customHeight="1">
      <c r="A791">
        <v>790</v>
      </c>
      <c r="B791" s="11">
        <v>2026</v>
      </c>
      <c r="C791" s="12" t="s">
        <v>3867</v>
      </c>
      <c r="D791" s="12">
        <v>13707564</v>
      </c>
      <c r="E791" s="12" t="s">
        <v>3868</v>
      </c>
      <c r="F791" s="12" t="s">
        <v>2341</v>
      </c>
      <c r="G791" s="12" t="s">
        <v>52</v>
      </c>
      <c r="H791" s="12" t="s">
        <v>49</v>
      </c>
      <c r="I791" s="13">
        <v>25000000</v>
      </c>
      <c r="J791" s="13">
        <v>25000000</v>
      </c>
      <c r="K791" s="14">
        <v>45078.414895833332</v>
      </c>
      <c r="L791" s="15" t="s">
        <v>54</v>
      </c>
      <c r="O791">
        <v>0.98068168425616331</v>
      </c>
      <c r="P791">
        <f t="shared" si="24"/>
        <v>27</v>
      </c>
      <c r="Q791">
        <v>27</v>
      </c>
      <c r="R791">
        <f t="shared" si="25"/>
        <v>1022346883</v>
      </c>
    </row>
    <row r="792" spans="1:18" ht="11.25" customHeight="1">
      <c r="A792">
        <v>791</v>
      </c>
      <c r="B792" s="11">
        <v>2027</v>
      </c>
      <c r="C792" s="12" t="s">
        <v>3869</v>
      </c>
      <c r="D792" s="12">
        <v>74381005</v>
      </c>
      <c r="E792" s="12" t="s">
        <v>3870</v>
      </c>
      <c r="F792" s="12" t="s">
        <v>2341</v>
      </c>
      <c r="G792" s="12" t="s">
        <v>59</v>
      </c>
      <c r="H792" s="12" t="s">
        <v>44</v>
      </c>
      <c r="I792" s="13">
        <v>83000000</v>
      </c>
      <c r="J792" s="13">
        <v>83000000</v>
      </c>
      <c r="K792" s="14">
        <v>45078.41510416667</v>
      </c>
      <c r="L792" s="15" t="s">
        <v>54</v>
      </c>
      <c r="O792">
        <v>0.39921712515821117</v>
      </c>
      <c r="P792">
        <f t="shared" si="24"/>
        <v>973</v>
      </c>
      <c r="Q792">
        <v>973</v>
      </c>
      <c r="R792">
        <f t="shared" si="25"/>
        <v>1055918012</v>
      </c>
    </row>
    <row r="793" spans="1:18" ht="11.25" customHeight="1">
      <c r="A793">
        <v>792</v>
      </c>
      <c r="B793" s="11">
        <v>2028</v>
      </c>
      <c r="C793" s="12" t="s">
        <v>3871</v>
      </c>
      <c r="D793" s="12">
        <v>1013619897</v>
      </c>
      <c r="E793" s="12" t="s">
        <v>3872</v>
      </c>
      <c r="F793" s="12" t="s">
        <v>2341</v>
      </c>
      <c r="G793" s="12" t="s">
        <v>62</v>
      </c>
      <c r="H793" s="12" t="s">
        <v>53</v>
      </c>
      <c r="I793" s="13">
        <v>10000000</v>
      </c>
      <c r="J793" s="13">
        <v>10000000</v>
      </c>
      <c r="K793" s="14">
        <v>45078.415370370371</v>
      </c>
      <c r="L793" s="15" t="s">
        <v>54</v>
      </c>
      <c r="O793">
        <v>0.87779308388709787</v>
      </c>
      <c r="P793">
        <f t="shared" si="24"/>
        <v>209</v>
      </c>
      <c r="Q793">
        <v>209</v>
      </c>
      <c r="R793">
        <f t="shared" si="25"/>
        <v>80229011</v>
      </c>
    </row>
    <row r="794" spans="1:18" ht="11.25" customHeight="1">
      <c r="A794">
        <v>793</v>
      </c>
      <c r="B794" s="11">
        <v>2029</v>
      </c>
      <c r="C794" s="12" t="s">
        <v>3873</v>
      </c>
      <c r="D794" s="12">
        <v>1023910292</v>
      </c>
      <c r="E794" s="12" t="s">
        <v>3874</v>
      </c>
      <c r="F794" s="12" t="s">
        <v>2341</v>
      </c>
      <c r="G794" s="12" t="s">
        <v>59</v>
      </c>
      <c r="H794" s="12" t="s">
        <v>44</v>
      </c>
      <c r="I794" s="13">
        <v>35000000</v>
      </c>
      <c r="J794" s="13">
        <v>35000000</v>
      </c>
      <c r="K794" s="14">
        <v>45078.415694444448</v>
      </c>
      <c r="L794" s="15" t="s">
        <v>54</v>
      </c>
      <c r="O794">
        <v>0.29533891409851243</v>
      </c>
      <c r="P794">
        <f t="shared" si="24"/>
        <v>1149</v>
      </c>
      <c r="Q794">
        <v>1149</v>
      </c>
      <c r="R794">
        <f t="shared" si="25"/>
        <v>13508430</v>
      </c>
    </row>
    <row r="795" spans="1:18" ht="11.25" customHeight="1">
      <c r="A795">
        <v>794</v>
      </c>
      <c r="B795" s="11">
        <v>2030</v>
      </c>
      <c r="C795" s="12" t="s">
        <v>3875</v>
      </c>
      <c r="D795" s="12">
        <v>1013614451</v>
      </c>
      <c r="E795" s="12" t="s">
        <v>3876</v>
      </c>
      <c r="F795" s="12" t="s">
        <v>2341</v>
      </c>
      <c r="G795" s="12" t="s">
        <v>38</v>
      </c>
      <c r="H795" s="12" t="s">
        <v>44</v>
      </c>
      <c r="I795" s="13">
        <v>40000000</v>
      </c>
      <c r="J795" s="13">
        <v>40000000</v>
      </c>
      <c r="K795" s="14">
        <v>45078.415775462963</v>
      </c>
      <c r="L795" s="15" t="s">
        <v>54</v>
      </c>
      <c r="O795">
        <v>0.36012613470489829</v>
      </c>
      <c r="P795">
        <f t="shared" si="24"/>
        <v>1036</v>
      </c>
      <c r="Q795">
        <v>1036</v>
      </c>
      <c r="R795">
        <f t="shared" si="25"/>
        <v>80165976</v>
      </c>
    </row>
    <row r="796" spans="1:18" ht="11.25" customHeight="1">
      <c r="A796">
        <v>795</v>
      </c>
      <c r="B796" s="11">
        <v>2031</v>
      </c>
      <c r="C796" s="12" t="s">
        <v>3877</v>
      </c>
      <c r="D796" s="12">
        <v>9873826</v>
      </c>
      <c r="E796" s="12" t="s">
        <v>3878</v>
      </c>
      <c r="F796" s="12" t="s">
        <v>2341</v>
      </c>
      <c r="G796" s="12" t="s">
        <v>52</v>
      </c>
      <c r="H796" s="12" t="s">
        <v>44</v>
      </c>
      <c r="I796" s="13">
        <v>30000000</v>
      </c>
      <c r="J796" s="13">
        <v>30000000</v>
      </c>
      <c r="K796" s="14">
        <v>45078.416030092594</v>
      </c>
      <c r="L796" s="15" t="s">
        <v>54</v>
      </c>
      <c r="O796">
        <v>0.9991020128722653</v>
      </c>
      <c r="P796">
        <f t="shared" si="24"/>
        <v>3</v>
      </c>
      <c r="Q796">
        <v>3</v>
      </c>
      <c r="R796">
        <f t="shared" si="25"/>
        <v>18608881</v>
      </c>
    </row>
    <row r="797" spans="1:18" ht="11.25" customHeight="1">
      <c r="A797">
        <v>796</v>
      </c>
      <c r="B797" s="11">
        <v>2032</v>
      </c>
      <c r="C797" s="12" t="s">
        <v>3879</v>
      </c>
      <c r="D797" s="12">
        <v>86082387</v>
      </c>
      <c r="E797" s="12" t="s">
        <v>3880</v>
      </c>
      <c r="F797" s="12" t="s">
        <v>2341</v>
      </c>
      <c r="G797" s="12" t="s">
        <v>52</v>
      </c>
      <c r="H797" s="12" t="s">
        <v>44</v>
      </c>
      <c r="I797" s="13">
        <v>40000000</v>
      </c>
      <c r="J797" s="13">
        <v>40000000</v>
      </c>
      <c r="K797" s="14">
        <v>45078.417210648149</v>
      </c>
      <c r="L797" s="15" t="s">
        <v>54</v>
      </c>
      <c r="O797">
        <v>0.82568809756384498</v>
      </c>
      <c r="P797">
        <f t="shared" si="24"/>
        <v>295</v>
      </c>
      <c r="Q797">
        <v>295</v>
      </c>
      <c r="R797">
        <f t="shared" si="25"/>
        <v>80768410</v>
      </c>
    </row>
    <row r="798" spans="1:18" ht="11.25" customHeight="1">
      <c r="A798">
        <v>797</v>
      </c>
      <c r="B798" s="11">
        <v>2033</v>
      </c>
      <c r="C798" s="12" t="s">
        <v>3881</v>
      </c>
      <c r="D798" s="12">
        <v>1054708593</v>
      </c>
      <c r="E798" s="12" t="s">
        <v>3882</v>
      </c>
      <c r="F798" s="12" t="s">
        <v>2341</v>
      </c>
      <c r="G798" s="12" t="s">
        <v>38</v>
      </c>
      <c r="H798" s="12" t="s">
        <v>53</v>
      </c>
      <c r="I798" s="13">
        <v>10000000</v>
      </c>
      <c r="J798" s="13">
        <v>10000000</v>
      </c>
      <c r="K798" s="14">
        <v>45078.417800925927</v>
      </c>
      <c r="L798" s="15" t="s">
        <v>54</v>
      </c>
      <c r="O798">
        <v>0.48425943144706751</v>
      </c>
      <c r="P798">
        <f t="shared" si="24"/>
        <v>828</v>
      </c>
      <c r="Q798">
        <v>828</v>
      </c>
      <c r="R798">
        <f t="shared" si="25"/>
        <v>1098751032</v>
      </c>
    </row>
    <row r="799" spans="1:18" ht="11.25" customHeight="1">
      <c r="A799">
        <v>798</v>
      </c>
      <c r="B799" s="11">
        <v>2034</v>
      </c>
      <c r="C799" s="12" t="s">
        <v>3883</v>
      </c>
      <c r="D799" s="12">
        <v>1032383319</v>
      </c>
      <c r="E799" s="12" t="s">
        <v>3884</v>
      </c>
      <c r="F799" s="12" t="s">
        <v>2341</v>
      </c>
      <c r="G799" s="12" t="s">
        <v>38</v>
      </c>
      <c r="H799" s="12" t="s">
        <v>39</v>
      </c>
      <c r="I799" s="13">
        <v>150000000</v>
      </c>
      <c r="J799" s="13">
        <v>150000000</v>
      </c>
      <c r="K799" s="14">
        <v>45078.418009259258</v>
      </c>
      <c r="L799" s="15" t="s">
        <v>54</v>
      </c>
      <c r="O799">
        <v>0.79390651102856735</v>
      </c>
      <c r="P799">
        <f t="shared" si="24"/>
        <v>349</v>
      </c>
      <c r="Q799">
        <v>349</v>
      </c>
      <c r="R799">
        <f t="shared" si="25"/>
        <v>1100580</v>
      </c>
    </row>
    <row r="800" spans="1:18" ht="11.25" customHeight="1">
      <c r="A800">
        <v>799</v>
      </c>
      <c r="B800" s="11">
        <v>2035</v>
      </c>
      <c r="C800" s="12" t="s">
        <v>3885</v>
      </c>
      <c r="D800" s="12">
        <v>80133052</v>
      </c>
      <c r="E800" s="12" t="s">
        <v>3886</v>
      </c>
      <c r="F800" s="12" t="s">
        <v>2341</v>
      </c>
      <c r="G800" s="12" t="s">
        <v>52</v>
      </c>
      <c r="H800" s="12" t="s">
        <v>44</v>
      </c>
      <c r="I800" s="13">
        <v>150000000</v>
      </c>
      <c r="J800" s="13">
        <v>150000000</v>
      </c>
      <c r="K800" s="14">
        <v>45078.418599537035</v>
      </c>
      <c r="L800" s="15" t="s">
        <v>54</v>
      </c>
      <c r="O800">
        <v>0.26344342179209124</v>
      </c>
      <c r="P800">
        <f t="shared" si="24"/>
        <v>1206</v>
      </c>
      <c r="Q800">
        <v>1206</v>
      </c>
      <c r="R800">
        <f t="shared" si="25"/>
        <v>93137710</v>
      </c>
    </row>
    <row r="801" spans="1:18" ht="11.25" customHeight="1">
      <c r="A801">
        <v>800</v>
      </c>
      <c r="B801" s="11">
        <v>2036</v>
      </c>
      <c r="C801" s="12" t="s">
        <v>3887</v>
      </c>
      <c r="D801" s="12">
        <v>1057710190</v>
      </c>
      <c r="E801" s="12" t="s">
        <v>3888</v>
      </c>
      <c r="F801" s="12" t="s">
        <v>2341</v>
      </c>
      <c r="G801" s="12" t="s">
        <v>52</v>
      </c>
      <c r="H801" s="12" t="s">
        <v>44</v>
      </c>
      <c r="I801" s="13">
        <v>65000000</v>
      </c>
      <c r="J801" s="13">
        <v>65000000</v>
      </c>
      <c r="K801" s="14">
        <v>45078.419918981483</v>
      </c>
      <c r="L801" s="15" t="s">
        <v>54</v>
      </c>
      <c r="O801">
        <v>0.38093206930751788</v>
      </c>
      <c r="P801">
        <f t="shared" si="24"/>
        <v>997</v>
      </c>
      <c r="Q801">
        <v>997</v>
      </c>
      <c r="R801">
        <f t="shared" si="25"/>
        <v>80204235</v>
      </c>
    </row>
    <row r="802" spans="1:18" ht="11.25" customHeight="1">
      <c r="A802">
        <v>801</v>
      </c>
      <c r="B802" s="11">
        <v>2037</v>
      </c>
      <c r="C802" s="12" t="s">
        <v>3889</v>
      </c>
      <c r="D802" s="12">
        <v>1032377680</v>
      </c>
      <c r="E802" s="12" t="s">
        <v>3890</v>
      </c>
      <c r="F802" s="12" t="s">
        <v>2341</v>
      </c>
      <c r="G802" s="12" t="s">
        <v>59</v>
      </c>
      <c r="H802" s="12" t="s">
        <v>44</v>
      </c>
      <c r="I802" s="13">
        <v>70000000</v>
      </c>
      <c r="J802" s="13">
        <v>70000000</v>
      </c>
      <c r="K802" s="14">
        <v>45078.42019675926</v>
      </c>
      <c r="L802" s="15" t="s">
        <v>54</v>
      </c>
      <c r="O802">
        <v>0.78809044183525634</v>
      </c>
      <c r="P802">
        <f t="shared" si="24"/>
        <v>360</v>
      </c>
      <c r="Q802">
        <v>360</v>
      </c>
      <c r="R802">
        <f t="shared" si="25"/>
        <v>74378723</v>
      </c>
    </row>
    <row r="803" spans="1:18" ht="11.25" customHeight="1">
      <c r="A803">
        <v>802</v>
      </c>
      <c r="B803" s="11">
        <v>2038</v>
      </c>
      <c r="C803" s="12" t="s">
        <v>3891</v>
      </c>
      <c r="D803" s="12">
        <v>1012388321</v>
      </c>
      <c r="E803" s="12" t="s">
        <v>3892</v>
      </c>
      <c r="F803" s="12" t="s">
        <v>2341</v>
      </c>
      <c r="G803" s="12" t="s">
        <v>59</v>
      </c>
      <c r="H803" s="12" t="s">
        <v>44</v>
      </c>
      <c r="I803" s="13">
        <v>55000000</v>
      </c>
      <c r="J803" s="13">
        <v>55000000</v>
      </c>
      <c r="K803" s="14">
        <v>45078.420208333337</v>
      </c>
      <c r="L803" s="15" t="s">
        <v>54</v>
      </c>
      <c r="O803">
        <v>0.26886649886275327</v>
      </c>
      <c r="P803">
        <f t="shared" si="24"/>
        <v>1194</v>
      </c>
      <c r="Q803">
        <v>1194</v>
      </c>
      <c r="R803">
        <f t="shared" si="25"/>
        <v>79713446</v>
      </c>
    </row>
    <row r="804" spans="1:18" ht="11.25" customHeight="1">
      <c r="A804">
        <v>803</v>
      </c>
      <c r="B804" s="11">
        <v>2039</v>
      </c>
      <c r="C804" s="12" t="s">
        <v>3893</v>
      </c>
      <c r="D804" s="12">
        <v>1069720766</v>
      </c>
      <c r="E804" s="12" t="s">
        <v>3894</v>
      </c>
      <c r="F804" s="12" t="s">
        <v>2341</v>
      </c>
      <c r="G804" s="12" t="s">
        <v>38</v>
      </c>
      <c r="H804" s="12" t="s">
        <v>44</v>
      </c>
      <c r="I804" s="13">
        <v>55000000</v>
      </c>
      <c r="J804" s="13">
        <v>55000000</v>
      </c>
      <c r="K804" s="14">
        <v>45078.420624999999</v>
      </c>
      <c r="L804" s="15" t="s">
        <v>54</v>
      </c>
      <c r="O804">
        <v>0.96228486295373361</v>
      </c>
      <c r="P804">
        <f t="shared" si="24"/>
        <v>56</v>
      </c>
      <c r="Q804">
        <v>56</v>
      </c>
      <c r="R804">
        <f t="shared" si="25"/>
        <v>53099173</v>
      </c>
    </row>
    <row r="805" spans="1:18" ht="11.25" customHeight="1">
      <c r="A805">
        <v>804</v>
      </c>
      <c r="B805" s="11">
        <v>2040</v>
      </c>
      <c r="C805" s="12" t="s">
        <v>3895</v>
      </c>
      <c r="D805" s="12">
        <v>1098649264</v>
      </c>
      <c r="E805" s="12" t="s">
        <v>3896</v>
      </c>
      <c r="F805" s="12" t="s">
        <v>2341</v>
      </c>
      <c r="G805" s="12" t="s">
        <v>59</v>
      </c>
      <c r="H805" s="12" t="s">
        <v>44</v>
      </c>
      <c r="I805" s="13">
        <v>75000000</v>
      </c>
      <c r="J805" s="13">
        <v>75000000</v>
      </c>
      <c r="K805" s="14">
        <v>45078.422939814816</v>
      </c>
      <c r="L805" s="15" t="s">
        <v>54</v>
      </c>
      <c r="O805">
        <v>0.52905732607192379</v>
      </c>
      <c r="P805">
        <f t="shared" si="24"/>
        <v>752</v>
      </c>
      <c r="Q805">
        <v>752</v>
      </c>
      <c r="R805">
        <f t="shared" si="25"/>
        <v>52086547</v>
      </c>
    </row>
    <row r="806" spans="1:18" ht="11.25" customHeight="1">
      <c r="A806">
        <v>805</v>
      </c>
      <c r="B806" s="11">
        <v>2041</v>
      </c>
      <c r="C806" s="12" t="s">
        <v>3897</v>
      </c>
      <c r="D806" s="12">
        <v>3277190</v>
      </c>
      <c r="E806" s="12" t="s">
        <v>3898</v>
      </c>
      <c r="F806" s="12" t="s">
        <v>2341</v>
      </c>
      <c r="G806" s="12" t="s">
        <v>130</v>
      </c>
      <c r="H806" s="12" t="s">
        <v>53</v>
      </c>
      <c r="I806" s="13">
        <v>10000000</v>
      </c>
      <c r="J806" s="13">
        <v>10000000</v>
      </c>
      <c r="K806" s="14">
        <v>45078.42355324074</v>
      </c>
      <c r="L806" s="15" t="s">
        <v>54</v>
      </c>
      <c r="O806">
        <v>0.42638980123061065</v>
      </c>
      <c r="P806">
        <f t="shared" si="24"/>
        <v>928</v>
      </c>
      <c r="Q806">
        <v>928</v>
      </c>
      <c r="R806">
        <f t="shared" si="25"/>
        <v>1094939573</v>
      </c>
    </row>
    <row r="807" spans="1:18" ht="11.25" customHeight="1">
      <c r="A807">
        <v>806</v>
      </c>
      <c r="B807" s="11">
        <v>2042</v>
      </c>
      <c r="C807" s="12" t="s">
        <v>3899</v>
      </c>
      <c r="D807" s="12">
        <v>79900192</v>
      </c>
      <c r="E807" s="12" t="s">
        <v>3900</v>
      </c>
      <c r="F807" s="12" t="s">
        <v>2341</v>
      </c>
      <c r="G807" s="12" t="s">
        <v>59</v>
      </c>
      <c r="H807" s="12" t="s">
        <v>44</v>
      </c>
      <c r="I807" s="13">
        <v>41000000</v>
      </c>
      <c r="J807" s="13">
        <v>41000000</v>
      </c>
      <c r="K807" s="14">
        <v>45078.424143518518</v>
      </c>
      <c r="L807" s="15" t="s">
        <v>45</v>
      </c>
      <c r="O807">
        <v>0.64442795811380682</v>
      </c>
      <c r="P807">
        <f t="shared" si="24"/>
        <v>569</v>
      </c>
      <c r="Q807">
        <v>569</v>
      </c>
      <c r="R807">
        <f t="shared" si="25"/>
        <v>11444721</v>
      </c>
    </row>
    <row r="808" spans="1:18" ht="11.25" customHeight="1">
      <c r="A808">
        <v>807</v>
      </c>
      <c r="B808" s="11">
        <v>2043</v>
      </c>
      <c r="C808" s="12" t="s">
        <v>3901</v>
      </c>
      <c r="D808" s="12">
        <v>80209328</v>
      </c>
      <c r="E808" s="12" t="s">
        <v>3902</v>
      </c>
      <c r="F808" s="12" t="s">
        <v>2341</v>
      </c>
      <c r="G808" s="12" t="s">
        <v>38</v>
      </c>
      <c r="H808" s="12" t="s">
        <v>44</v>
      </c>
      <c r="I808" s="13">
        <v>13000000</v>
      </c>
      <c r="J808" s="13">
        <v>13000000</v>
      </c>
      <c r="K808" s="14">
        <v>45078.425150462965</v>
      </c>
      <c r="L808" s="15" t="s">
        <v>54</v>
      </c>
      <c r="O808">
        <v>0.83331968821984803</v>
      </c>
      <c r="P808">
        <f t="shared" si="24"/>
        <v>279</v>
      </c>
      <c r="Q808">
        <v>279</v>
      </c>
      <c r="R808">
        <f t="shared" si="25"/>
        <v>7601283</v>
      </c>
    </row>
    <row r="809" spans="1:18" ht="11.25" customHeight="1">
      <c r="A809">
        <v>808</v>
      </c>
      <c r="B809" s="11">
        <v>2044</v>
      </c>
      <c r="C809" s="12" t="s">
        <v>3903</v>
      </c>
      <c r="D809" s="12">
        <v>76329060</v>
      </c>
      <c r="E809" s="12" t="s">
        <v>3904</v>
      </c>
      <c r="F809" s="12" t="s">
        <v>2341</v>
      </c>
      <c r="G809" s="12" t="s">
        <v>38</v>
      </c>
      <c r="H809" s="12" t="s">
        <v>106</v>
      </c>
      <c r="I809" s="13">
        <v>4000000</v>
      </c>
      <c r="J809" s="13">
        <v>4000000</v>
      </c>
      <c r="K809" s="14">
        <v>45078.42695601852</v>
      </c>
      <c r="L809" s="15" t="s">
        <v>54</v>
      </c>
      <c r="O809">
        <v>0.16496881627686955</v>
      </c>
      <c r="P809">
        <f t="shared" si="24"/>
        <v>1381</v>
      </c>
      <c r="Q809">
        <v>1381</v>
      </c>
      <c r="R809">
        <f t="shared" si="25"/>
        <v>75145226</v>
      </c>
    </row>
    <row r="810" spans="1:18" ht="11.25" customHeight="1">
      <c r="A810">
        <v>809</v>
      </c>
      <c r="B810" s="11">
        <v>2045</v>
      </c>
      <c r="C810" s="12" t="s">
        <v>3905</v>
      </c>
      <c r="D810" s="12">
        <v>1022374051</v>
      </c>
      <c r="E810" s="12" t="s">
        <v>3906</v>
      </c>
      <c r="F810" s="12" t="s">
        <v>2341</v>
      </c>
      <c r="G810" s="12" t="s">
        <v>48</v>
      </c>
      <c r="H810" s="12" t="s">
        <v>44</v>
      </c>
      <c r="I810" s="13">
        <v>50000000</v>
      </c>
      <c r="J810" s="13">
        <v>50000000</v>
      </c>
      <c r="K810" s="14">
        <v>45078.427916666667</v>
      </c>
      <c r="L810" s="15" t="s">
        <v>54</v>
      </c>
      <c r="O810">
        <v>0.96221379223966796</v>
      </c>
      <c r="P810">
        <f t="shared" si="24"/>
        <v>57</v>
      </c>
      <c r="Q810">
        <v>57</v>
      </c>
      <c r="R810">
        <f t="shared" si="25"/>
        <v>86078265</v>
      </c>
    </row>
    <row r="811" spans="1:18" ht="11.25" customHeight="1">
      <c r="A811">
        <v>810</v>
      </c>
      <c r="B811" s="11">
        <v>2046</v>
      </c>
      <c r="C811" s="12" t="s">
        <v>3907</v>
      </c>
      <c r="D811" s="12">
        <v>80034804</v>
      </c>
      <c r="E811" s="12" t="s">
        <v>3908</v>
      </c>
      <c r="F811" s="12" t="s">
        <v>2341</v>
      </c>
      <c r="G811" s="12" t="s">
        <v>52</v>
      </c>
      <c r="H811" s="12" t="s">
        <v>44</v>
      </c>
      <c r="I811" s="13">
        <v>100000000</v>
      </c>
      <c r="J811" s="13">
        <v>100000000</v>
      </c>
      <c r="K811" s="14">
        <v>45078.428090277775</v>
      </c>
      <c r="L811" s="15" t="s">
        <v>54</v>
      </c>
      <c r="O811">
        <v>0.47062400753894562</v>
      </c>
      <c r="P811">
        <f t="shared" si="24"/>
        <v>850</v>
      </c>
      <c r="Q811">
        <v>850</v>
      </c>
      <c r="R811">
        <f t="shared" si="25"/>
        <v>7180385</v>
      </c>
    </row>
    <row r="812" spans="1:18" ht="11.25" customHeight="1">
      <c r="A812">
        <v>811</v>
      </c>
      <c r="B812" s="11">
        <v>2047</v>
      </c>
      <c r="C812" s="12" t="s">
        <v>3909</v>
      </c>
      <c r="D812" s="12">
        <v>51765217</v>
      </c>
      <c r="E812" s="12" t="s">
        <v>3910</v>
      </c>
      <c r="F812" s="12" t="s">
        <v>2341</v>
      </c>
      <c r="G812" s="12" t="s">
        <v>52</v>
      </c>
      <c r="H812" s="12" t="s">
        <v>53</v>
      </c>
      <c r="I812" s="13">
        <v>7500000</v>
      </c>
      <c r="J812" s="13">
        <v>7500000</v>
      </c>
      <c r="K812" s="14">
        <v>45078.429722222223</v>
      </c>
      <c r="L812" s="15" t="s">
        <v>54</v>
      </c>
      <c r="O812">
        <v>0.92448589542953008</v>
      </c>
      <c r="P812">
        <f t="shared" si="24"/>
        <v>134</v>
      </c>
      <c r="Q812">
        <v>134</v>
      </c>
      <c r="R812">
        <f t="shared" si="25"/>
        <v>75039790</v>
      </c>
    </row>
    <row r="813" spans="1:18" ht="11.25" customHeight="1">
      <c r="A813">
        <v>812</v>
      </c>
      <c r="B813" s="11">
        <v>2048</v>
      </c>
      <c r="C813" s="12" t="s">
        <v>3911</v>
      </c>
      <c r="D813" s="12">
        <v>1032384985</v>
      </c>
      <c r="E813" s="12" t="s">
        <v>3912</v>
      </c>
      <c r="F813" s="12" t="s">
        <v>2341</v>
      </c>
      <c r="G813" s="12" t="s">
        <v>52</v>
      </c>
      <c r="H813" s="12" t="s">
        <v>53</v>
      </c>
      <c r="I813" s="13">
        <v>10000000</v>
      </c>
      <c r="J813" s="13">
        <v>10000000</v>
      </c>
      <c r="K813" s="14">
        <v>45078.431226851855</v>
      </c>
      <c r="L813" s="15" t="s">
        <v>54</v>
      </c>
      <c r="O813">
        <v>0.6515436710056044</v>
      </c>
      <c r="P813">
        <f t="shared" si="24"/>
        <v>557</v>
      </c>
      <c r="Q813">
        <v>557</v>
      </c>
      <c r="R813">
        <f t="shared" si="25"/>
        <v>1032357546</v>
      </c>
    </row>
    <row r="814" spans="1:18" ht="11.25" customHeight="1">
      <c r="A814">
        <v>813</v>
      </c>
      <c r="B814" s="11">
        <v>2049</v>
      </c>
      <c r="C814" s="12" t="s">
        <v>3913</v>
      </c>
      <c r="D814" s="12">
        <v>1053337276</v>
      </c>
      <c r="E814" s="12" t="s">
        <v>3914</v>
      </c>
      <c r="F814" s="12" t="s">
        <v>2341</v>
      </c>
      <c r="G814" s="12" t="s">
        <v>52</v>
      </c>
      <c r="H814" s="12" t="s">
        <v>44</v>
      </c>
      <c r="I814" s="13">
        <v>98000000</v>
      </c>
      <c r="J814" s="13">
        <v>98000000</v>
      </c>
      <c r="K814" s="14">
        <v>45078.431516203702</v>
      </c>
      <c r="L814" s="15" t="s">
        <v>54</v>
      </c>
      <c r="O814">
        <v>0.14736414732341407</v>
      </c>
      <c r="P814">
        <f t="shared" si="24"/>
        <v>1402</v>
      </c>
      <c r="Q814">
        <v>1402</v>
      </c>
      <c r="R814">
        <f t="shared" si="25"/>
        <v>5823160</v>
      </c>
    </row>
    <row r="815" spans="1:18" ht="11.25" customHeight="1">
      <c r="A815">
        <v>814</v>
      </c>
      <c r="B815" s="11">
        <v>2050</v>
      </c>
      <c r="C815" s="12" t="s">
        <v>3915</v>
      </c>
      <c r="D815" s="12">
        <v>70909235</v>
      </c>
      <c r="E815" s="12" t="s">
        <v>3916</v>
      </c>
      <c r="F815" s="12" t="s">
        <v>2341</v>
      </c>
      <c r="G815" s="12" t="s">
        <v>38</v>
      </c>
      <c r="H815" s="12" t="s">
        <v>44</v>
      </c>
      <c r="I815" s="13">
        <v>26000000</v>
      </c>
      <c r="J815" s="13">
        <v>26000000</v>
      </c>
      <c r="K815" s="14">
        <v>45078.433553240742</v>
      </c>
      <c r="L815" s="15" t="s">
        <v>54</v>
      </c>
      <c r="O815">
        <v>0.32221182968388928</v>
      </c>
      <c r="P815">
        <f t="shared" si="24"/>
        <v>1092</v>
      </c>
      <c r="Q815">
        <v>1092</v>
      </c>
      <c r="R815">
        <f t="shared" si="25"/>
        <v>1082920368</v>
      </c>
    </row>
    <row r="816" spans="1:18" ht="11.25" customHeight="1">
      <c r="A816">
        <v>815</v>
      </c>
      <c r="B816" s="11">
        <v>2051</v>
      </c>
      <c r="C816" s="12" t="s">
        <v>3917</v>
      </c>
      <c r="D816" s="12">
        <v>79920179</v>
      </c>
      <c r="E816" s="12" t="s">
        <v>3918</v>
      </c>
      <c r="F816" s="12" t="s">
        <v>2341</v>
      </c>
      <c r="G816" s="12" t="s">
        <v>59</v>
      </c>
      <c r="H816" s="12" t="s">
        <v>49</v>
      </c>
      <c r="I816" s="13">
        <v>50000000</v>
      </c>
      <c r="J816" s="13">
        <v>50000000</v>
      </c>
      <c r="K816" s="14">
        <v>45078.434421296297</v>
      </c>
      <c r="L816" s="15" t="s">
        <v>54</v>
      </c>
      <c r="O816">
        <v>0.24549227105217175</v>
      </c>
      <c r="P816">
        <f t="shared" si="24"/>
        <v>1244</v>
      </c>
      <c r="Q816">
        <v>1244</v>
      </c>
      <c r="R816">
        <f t="shared" si="25"/>
        <v>1121850336</v>
      </c>
    </row>
    <row r="817" spans="1:18" ht="11.25" customHeight="1">
      <c r="A817">
        <v>816</v>
      </c>
      <c r="B817" s="11">
        <v>2052</v>
      </c>
      <c r="C817" s="12" t="s">
        <v>3919</v>
      </c>
      <c r="D817" s="12">
        <v>80220316</v>
      </c>
      <c r="E817" s="12" t="s">
        <v>3920</v>
      </c>
      <c r="F817" s="12" t="s">
        <v>2341</v>
      </c>
      <c r="G817" s="12" t="s">
        <v>59</v>
      </c>
      <c r="H817" s="12" t="s">
        <v>49</v>
      </c>
      <c r="I817" s="13">
        <v>50000000</v>
      </c>
      <c r="J817" s="13">
        <v>50000000</v>
      </c>
      <c r="K817" s="14">
        <v>45078.4372337963</v>
      </c>
      <c r="L817" s="15" t="s">
        <v>54</v>
      </c>
      <c r="O817">
        <v>4.0012849175481535E-2</v>
      </c>
      <c r="P817">
        <f t="shared" si="24"/>
        <v>1556</v>
      </c>
      <c r="Q817">
        <v>1556</v>
      </c>
      <c r="R817">
        <f t="shared" si="25"/>
        <v>52307896</v>
      </c>
    </row>
    <row r="818" spans="1:18" ht="11.25" customHeight="1">
      <c r="A818">
        <v>817</v>
      </c>
      <c r="B818" s="11">
        <v>2053</v>
      </c>
      <c r="C818" s="12" t="s">
        <v>3921</v>
      </c>
      <c r="D818" s="12">
        <v>1075234351</v>
      </c>
      <c r="E818" s="12" t="s">
        <v>3922</v>
      </c>
      <c r="F818" s="12" t="s">
        <v>2341</v>
      </c>
      <c r="G818" s="12" t="s">
        <v>59</v>
      </c>
      <c r="H818" s="12" t="s">
        <v>44</v>
      </c>
      <c r="I818" s="13">
        <v>55000000</v>
      </c>
      <c r="J818" s="13">
        <v>55000000</v>
      </c>
      <c r="K818" s="14">
        <v>45078.4374537037</v>
      </c>
      <c r="L818" s="15" t="s">
        <v>54</v>
      </c>
      <c r="O818">
        <v>0.86820489387283117</v>
      </c>
      <c r="P818">
        <f t="shared" si="24"/>
        <v>230</v>
      </c>
      <c r="Q818">
        <v>230</v>
      </c>
      <c r="R818">
        <f t="shared" si="25"/>
        <v>80259583</v>
      </c>
    </row>
    <row r="819" spans="1:18" ht="11.25" customHeight="1">
      <c r="A819">
        <v>818</v>
      </c>
      <c r="B819" s="11">
        <v>2054</v>
      </c>
      <c r="C819" s="12" t="s">
        <v>3923</v>
      </c>
      <c r="D819" s="12">
        <v>87473139</v>
      </c>
      <c r="E819" s="12" t="s">
        <v>3924</v>
      </c>
      <c r="F819" s="12" t="s">
        <v>2341</v>
      </c>
      <c r="G819" s="12" t="s">
        <v>59</v>
      </c>
      <c r="H819" s="12" t="s">
        <v>44</v>
      </c>
      <c r="I819" s="13">
        <v>117000000</v>
      </c>
      <c r="J819" s="13">
        <v>117000000</v>
      </c>
      <c r="K819" s="14">
        <v>45078.438310185185</v>
      </c>
      <c r="L819" s="15" t="s">
        <v>54</v>
      </c>
      <c r="O819">
        <v>0.32068161975137766</v>
      </c>
      <c r="P819">
        <f t="shared" si="24"/>
        <v>1093</v>
      </c>
      <c r="Q819">
        <v>1093</v>
      </c>
      <c r="R819">
        <f t="shared" si="25"/>
        <v>1105677778</v>
      </c>
    </row>
    <row r="820" spans="1:18" ht="11.25" customHeight="1">
      <c r="A820">
        <v>819</v>
      </c>
      <c r="B820" s="11">
        <v>2055</v>
      </c>
      <c r="C820" s="12" t="s">
        <v>3925</v>
      </c>
      <c r="D820" s="12">
        <v>1071888523</v>
      </c>
      <c r="E820" s="12" t="s">
        <v>3926</v>
      </c>
      <c r="F820" s="12" t="s">
        <v>2341</v>
      </c>
      <c r="G820" s="12" t="s">
        <v>38</v>
      </c>
      <c r="H820" s="12" t="s">
        <v>44</v>
      </c>
      <c r="I820" s="13">
        <v>12000000</v>
      </c>
      <c r="J820" s="13">
        <v>12000000</v>
      </c>
      <c r="K820" s="14">
        <v>45078.438784722224</v>
      </c>
      <c r="L820" s="15" t="s">
        <v>54</v>
      </c>
      <c r="O820">
        <v>0.43415489827288956</v>
      </c>
      <c r="P820">
        <f t="shared" si="24"/>
        <v>914</v>
      </c>
      <c r="Q820">
        <v>914</v>
      </c>
      <c r="R820">
        <f t="shared" si="25"/>
        <v>1017133937</v>
      </c>
    </row>
    <row r="821" spans="1:18" ht="11.25" customHeight="1">
      <c r="A821">
        <v>820</v>
      </c>
      <c r="B821" s="11">
        <v>2056</v>
      </c>
      <c r="C821" s="12" t="s">
        <v>3927</v>
      </c>
      <c r="D821" s="12">
        <v>74302258</v>
      </c>
      <c r="E821" s="12" t="s">
        <v>3928</v>
      </c>
      <c r="F821" s="12" t="s">
        <v>2341</v>
      </c>
      <c r="G821" s="12" t="s">
        <v>38</v>
      </c>
      <c r="H821" s="12" t="s">
        <v>49</v>
      </c>
      <c r="I821" s="13">
        <v>60000000</v>
      </c>
      <c r="J821" s="13">
        <v>60000000</v>
      </c>
      <c r="K821" s="14">
        <v>45078.439120370371</v>
      </c>
      <c r="L821" s="15" t="s">
        <v>54</v>
      </c>
      <c r="O821">
        <v>0.76327114053901701</v>
      </c>
      <c r="P821">
        <f t="shared" si="24"/>
        <v>399</v>
      </c>
      <c r="Q821">
        <v>399</v>
      </c>
      <c r="R821">
        <f t="shared" si="25"/>
        <v>37945897</v>
      </c>
    </row>
    <row r="822" spans="1:18" ht="11.25" customHeight="1">
      <c r="A822">
        <v>821</v>
      </c>
      <c r="B822" s="11">
        <v>2057</v>
      </c>
      <c r="C822" s="12" t="s">
        <v>3929</v>
      </c>
      <c r="D822" s="12">
        <v>1122128334</v>
      </c>
      <c r="E822" s="12" t="s">
        <v>3930</v>
      </c>
      <c r="F822" s="12" t="s">
        <v>2341</v>
      </c>
      <c r="G822" s="12" t="s">
        <v>38</v>
      </c>
      <c r="H822" s="12" t="s">
        <v>53</v>
      </c>
      <c r="I822" s="13">
        <v>4000000</v>
      </c>
      <c r="J822" s="13">
        <v>4000000</v>
      </c>
      <c r="K822" s="14">
        <v>45078.439641203702</v>
      </c>
      <c r="L822" s="15" t="s">
        <v>54</v>
      </c>
      <c r="O822">
        <v>0.7851615773388535</v>
      </c>
      <c r="P822">
        <f t="shared" si="24"/>
        <v>364</v>
      </c>
      <c r="Q822">
        <v>364</v>
      </c>
      <c r="R822">
        <f t="shared" si="25"/>
        <v>46457641</v>
      </c>
    </row>
    <row r="823" spans="1:18" ht="11.25" customHeight="1">
      <c r="A823">
        <v>822</v>
      </c>
      <c r="B823" s="11">
        <v>2058</v>
      </c>
      <c r="C823" s="12" t="s">
        <v>3931</v>
      </c>
      <c r="D823" s="12">
        <v>1082125423</v>
      </c>
      <c r="E823" s="12" t="s">
        <v>3932</v>
      </c>
      <c r="F823" s="12" t="s">
        <v>2341</v>
      </c>
      <c r="G823" s="12" t="s">
        <v>52</v>
      </c>
      <c r="H823" s="12" t="s">
        <v>44</v>
      </c>
      <c r="I823" s="13">
        <v>25000000</v>
      </c>
      <c r="J823" s="13">
        <v>25000000</v>
      </c>
      <c r="K823" s="14">
        <v>45078.441932870373</v>
      </c>
      <c r="L823" s="15" t="s">
        <v>54</v>
      </c>
      <c r="O823">
        <v>8.5112410725368792E-2</v>
      </c>
      <c r="P823">
        <f t="shared" si="24"/>
        <v>1491</v>
      </c>
      <c r="Q823">
        <v>1491</v>
      </c>
      <c r="R823">
        <f t="shared" si="25"/>
        <v>98382776</v>
      </c>
    </row>
    <row r="824" spans="1:18" ht="11.25" customHeight="1">
      <c r="A824">
        <v>823</v>
      </c>
      <c r="B824" s="11">
        <v>2059</v>
      </c>
      <c r="C824" s="12" t="s">
        <v>3933</v>
      </c>
      <c r="D824" s="12">
        <v>1094882110</v>
      </c>
      <c r="E824" s="12" t="s">
        <v>3934</v>
      </c>
      <c r="F824" s="12" t="s">
        <v>2341</v>
      </c>
      <c r="G824" s="12" t="s">
        <v>38</v>
      </c>
      <c r="H824" s="12" t="s">
        <v>44</v>
      </c>
      <c r="I824" s="13">
        <v>19000000</v>
      </c>
      <c r="J824" s="13">
        <v>19000000</v>
      </c>
      <c r="K824" s="14">
        <v>45078.446400462963</v>
      </c>
      <c r="L824" s="15" t="s">
        <v>54</v>
      </c>
      <c r="O824">
        <v>0.32698573153922528</v>
      </c>
      <c r="P824">
        <f t="shared" si="24"/>
        <v>1086</v>
      </c>
      <c r="Q824">
        <v>1086</v>
      </c>
      <c r="R824">
        <f t="shared" si="25"/>
        <v>1144134607</v>
      </c>
    </row>
    <row r="825" spans="1:18" ht="11.25" customHeight="1">
      <c r="A825">
        <v>824</v>
      </c>
      <c r="B825" s="11">
        <v>2060</v>
      </c>
      <c r="C825" s="12" t="s">
        <v>3935</v>
      </c>
      <c r="D825" s="12">
        <v>1036676514</v>
      </c>
      <c r="E825" s="12" t="s">
        <v>3936</v>
      </c>
      <c r="F825" s="12" t="s">
        <v>2341</v>
      </c>
      <c r="G825" s="12" t="s">
        <v>38</v>
      </c>
      <c r="H825" s="12" t="s">
        <v>53</v>
      </c>
      <c r="I825" s="13">
        <v>8000000</v>
      </c>
      <c r="J825" s="13">
        <v>8000000</v>
      </c>
      <c r="K825" s="14">
        <v>45078.446956018517</v>
      </c>
      <c r="L825" s="15" t="s">
        <v>54</v>
      </c>
      <c r="O825">
        <v>6.6449536963622324E-2</v>
      </c>
      <c r="P825">
        <f t="shared" si="24"/>
        <v>1515</v>
      </c>
      <c r="Q825">
        <v>1515</v>
      </c>
      <c r="R825">
        <f t="shared" si="25"/>
        <v>80257591</v>
      </c>
    </row>
    <row r="826" spans="1:18" ht="11.25" customHeight="1">
      <c r="A826">
        <v>825</v>
      </c>
      <c r="B826" s="11">
        <v>2061</v>
      </c>
      <c r="C826" s="12" t="s">
        <v>3937</v>
      </c>
      <c r="D826" s="12">
        <v>1121816056</v>
      </c>
      <c r="E826" s="12" t="s">
        <v>3938</v>
      </c>
      <c r="F826" s="12" t="s">
        <v>2341</v>
      </c>
      <c r="G826" s="12" t="s">
        <v>130</v>
      </c>
      <c r="H826" s="12" t="s">
        <v>53</v>
      </c>
      <c r="I826" s="13">
        <v>9000000</v>
      </c>
      <c r="J826" s="13">
        <v>9000000</v>
      </c>
      <c r="K826" s="14">
        <v>45078.448969907404</v>
      </c>
      <c r="L826" s="15" t="s">
        <v>54</v>
      </c>
      <c r="O826">
        <v>0.43922362225396827</v>
      </c>
      <c r="P826">
        <f t="shared" si="24"/>
        <v>906</v>
      </c>
      <c r="Q826">
        <v>906</v>
      </c>
      <c r="R826">
        <f t="shared" si="25"/>
        <v>1121877880</v>
      </c>
    </row>
    <row r="827" spans="1:18" ht="11.25" customHeight="1">
      <c r="A827">
        <v>826</v>
      </c>
      <c r="B827" s="11">
        <v>2062</v>
      </c>
      <c r="C827" s="12" t="s">
        <v>3939</v>
      </c>
      <c r="D827" s="12">
        <v>1109265797</v>
      </c>
      <c r="E827" s="12" t="s">
        <v>3940</v>
      </c>
      <c r="F827" s="12" t="s">
        <v>2341</v>
      </c>
      <c r="G827" s="12" t="s">
        <v>59</v>
      </c>
      <c r="H827" s="12" t="s">
        <v>44</v>
      </c>
      <c r="I827" s="13">
        <v>64000000</v>
      </c>
      <c r="J827" s="13">
        <v>64000000</v>
      </c>
      <c r="K827" s="14">
        <v>45078.450300925928</v>
      </c>
      <c r="L827" s="15" t="s">
        <v>54</v>
      </c>
      <c r="O827">
        <v>0.2368398352244182</v>
      </c>
      <c r="P827">
        <f t="shared" si="24"/>
        <v>1264</v>
      </c>
      <c r="Q827">
        <v>1264</v>
      </c>
      <c r="R827">
        <f t="shared" si="25"/>
        <v>65739483</v>
      </c>
    </row>
    <row r="828" spans="1:18" ht="11.25" customHeight="1">
      <c r="A828">
        <v>827</v>
      </c>
      <c r="B828" s="11">
        <v>2063</v>
      </c>
      <c r="C828" s="12" t="s">
        <v>3941</v>
      </c>
      <c r="D828" s="12">
        <v>81754121</v>
      </c>
      <c r="E828" s="12" t="s">
        <v>3942</v>
      </c>
      <c r="F828" s="12" t="s">
        <v>2341</v>
      </c>
      <c r="G828" s="12" t="s">
        <v>52</v>
      </c>
      <c r="H828" s="12" t="s">
        <v>44</v>
      </c>
      <c r="I828" s="13">
        <v>44000000</v>
      </c>
      <c r="J828" s="13">
        <v>44000000</v>
      </c>
      <c r="K828" s="14">
        <v>45078.453287037039</v>
      </c>
      <c r="L828" s="15" t="s">
        <v>54</v>
      </c>
      <c r="O828">
        <v>0.22489478803882323</v>
      </c>
      <c r="P828">
        <f t="shared" si="24"/>
        <v>1283</v>
      </c>
      <c r="Q828">
        <v>1283</v>
      </c>
      <c r="R828">
        <f t="shared" si="25"/>
        <v>11438846</v>
      </c>
    </row>
    <row r="829" spans="1:18" ht="11.25" customHeight="1">
      <c r="A829">
        <v>828</v>
      </c>
      <c r="B829" s="11">
        <v>2064</v>
      </c>
      <c r="C829" s="12" t="s">
        <v>3943</v>
      </c>
      <c r="D829" s="12">
        <v>1098751032</v>
      </c>
      <c r="E829" s="12" t="s">
        <v>3944</v>
      </c>
      <c r="F829" s="12" t="s">
        <v>2341</v>
      </c>
      <c r="G829" s="12" t="s">
        <v>52</v>
      </c>
      <c r="H829" s="12" t="s">
        <v>53</v>
      </c>
      <c r="I829" s="13">
        <v>10000000</v>
      </c>
      <c r="J829" s="13">
        <v>10000000</v>
      </c>
      <c r="K829" s="14">
        <v>45078.460011574076</v>
      </c>
      <c r="L829" s="15" t="s">
        <v>54</v>
      </c>
      <c r="O829">
        <v>0.31747681063454736</v>
      </c>
      <c r="P829">
        <f t="shared" si="24"/>
        <v>1098</v>
      </c>
      <c r="Q829">
        <v>1098</v>
      </c>
      <c r="R829">
        <f t="shared" si="25"/>
        <v>1020407538</v>
      </c>
    </row>
    <row r="830" spans="1:18" ht="11.25" customHeight="1">
      <c r="A830">
        <v>829</v>
      </c>
      <c r="B830" s="11">
        <v>2065</v>
      </c>
      <c r="C830" s="12" t="s">
        <v>3945</v>
      </c>
      <c r="D830" s="12">
        <v>1064989891</v>
      </c>
      <c r="E830" s="12" t="s">
        <v>3946</v>
      </c>
      <c r="F830" s="12" t="s">
        <v>2341</v>
      </c>
      <c r="G830" s="12" t="s">
        <v>38</v>
      </c>
      <c r="H830" s="12" t="s">
        <v>44</v>
      </c>
      <c r="I830" s="13">
        <v>50000000</v>
      </c>
      <c r="J830" s="13">
        <v>50000000</v>
      </c>
      <c r="K830" s="14">
        <v>45078.460636574076</v>
      </c>
      <c r="L830" s="15" t="s">
        <v>54</v>
      </c>
      <c r="O830">
        <v>5.4473655623182404E-2</v>
      </c>
      <c r="P830">
        <f t="shared" si="24"/>
        <v>1531</v>
      </c>
      <c r="Q830">
        <v>1531</v>
      </c>
      <c r="R830">
        <f t="shared" si="25"/>
        <v>1101755173</v>
      </c>
    </row>
    <row r="831" spans="1:18" ht="11.25" customHeight="1">
      <c r="A831">
        <v>830</v>
      </c>
      <c r="B831" s="11">
        <v>2066</v>
      </c>
      <c r="C831" s="12" t="s">
        <v>3947</v>
      </c>
      <c r="D831" s="12">
        <v>91110302</v>
      </c>
      <c r="E831" s="12" t="s">
        <v>3948</v>
      </c>
      <c r="F831" s="12" t="s">
        <v>2341</v>
      </c>
      <c r="G831" s="12" t="s">
        <v>48</v>
      </c>
      <c r="H831" s="12" t="s">
        <v>49</v>
      </c>
      <c r="I831" s="13">
        <v>58000000</v>
      </c>
      <c r="J831" s="13">
        <v>58000000</v>
      </c>
      <c r="K831" s="14">
        <v>45078.461041666669</v>
      </c>
      <c r="L831" s="15" t="s">
        <v>54</v>
      </c>
      <c r="O831">
        <v>0.34106026378639132</v>
      </c>
      <c r="P831">
        <f t="shared" si="24"/>
        <v>1068</v>
      </c>
      <c r="Q831">
        <v>1068</v>
      </c>
      <c r="R831">
        <f t="shared" si="25"/>
        <v>1045672844</v>
      </c>
    </row>
    <row r="832" spans="1:18" ht="11.25" customHeight="1">
      <c r="A832">
        <v>831</v>
      </c>
      <c r="B832" s="11">
        <v>2067</v>
      </c>
      <c r="C832" s="12" t="s">
        <v>3949</v>
      </c>
      <c r="D832" s="12">
        <v>1058970188</v>
      </c>
      <c r="E832" s="12" t="s">
        <v>3950</v>
      </c>
      <c r="F832" s="12" t="s">
        <v>2341</v>
      </c>
      <c r="G832" s="12" t="s">
        <v>52</v>
      </c>
      <c r="H832" s="12" t="s">
        <v>53</v>
      </c>
      <c r="I832" s="13">
        <v>10000000</v>
      </c>
      <c r="J832" s="13">
        <v>10000000</v>
      </c>
      <c r="K832" s="14">
        <v>45078.464872685188</v>
      </c>
      <c r="L832" s="15" t="s">
        <v>54</v>
      </c>
      <c r="O832">
        <v>0.77939586217719092</v>
      </c>
      <c r="P832">
        <f t="shared" si="24"/>
        <v>375</v>
      </c>
      <c r="Q832">
        <v>375</v>
      </c>
      <c r="R832">
        <f t="shared" si="25"/>
        <v>79922571</v>
      </c>
    </row>
    <row r="833" spans="1:18" ht="11.25" customHeight="1">
      <c r="A833">
        <v>832</v>
      </c>
      <c r="B833" s="11">
        <v>2068</v>
      </c>
      <c r="C833" s="12" t="s">
        <v>3951</v>
      </c>
      <c r="D833" s="12">
        <v>74080498</v>
      </c>
      <c r="E833" s="12" t="s">
        <v>3952</v>
      </c>
      <c r="F833" s="12" t="s">
        <v>2341</v>
      </c>
      <c r="G833" s="12" t="s">
        <v>59</v>
      </c>
      <c r="H833" s="12" t="s">
        <v>44</v>
      </c>
      <c r="I833" s="13">
        <v>80000000</v>
      </c>
      <c r="J833" s="13">
        <v>80000000</v>
      </c>
      <c r="K833" s="14">
        <v>45078.467106481483</v>
      </c>
      <c r="L833" s="15" t="s">
        <v>54</v>
      </c>
      <c r="O833">
        <v>0.3232145337463993</v>
      </c>
      <c r="P833">
        <f t="shared" si="24"/>
        <v>1090</v>
      </c>
      <c r="Q833">
        <v>1090</v>
      </c>
      <c r="R833">
        <f t="shared" si="25"/>
        <v>34445861</v>
      </c>
    </row>
    <row r="834" spans="1:18" ht="11.25" customHeight="1">
      <c r="A834">
        <v>833</v>
      </c>
      <c r="B834" s="11">
        <v>2069</v>
      </c>
      <c r="C834" s="12" t="s">
        <v>3953</v>
      </c>
      <c r="D834" s="12">
        <v>1122784150</v>
      </c>
      <c r="E834" s="12" t="s">
        <v>3954</v>
      </c>
      <c r="F834" s="12" t="s">
        <v>2341</v>
      </c>
      <c r="G834" s="12" t="s">
        <v>52</v>
      </c>
      <c r="H834" s="12" t="s">
        <v>53</v>
      </c>
      <c r="I834" s="13">
        <v>10000000</v>
      </c>
      <c r="J834" s="13">
        <v>10000000</v>
      </c>
      <c r="K834" s="14">
        <v>45078.473344907405</v>
      </c>
      <c r="L834" s="15" t="s">
        <v>54</v>
      </c>
      <c r="O834">
        <v>0.87580930427721948</v>
      </c>
      <c r="P834">
        <f t="shared" si="24"/>
        <v>215</v>
      </c>
      <c r="Q834">
        <v>215</v>
      </c>
      <c r="R834">
        <f t="shared" si="25"/>
        <v>1019049687</v>
      </c>
    </row>
    <row r="835" spans="1:18" ht="11.25" customHeight="1">
      <c r="A835">
        <v>834</v>
      </c>
      <c r="B835" s="11">
        <v>2070</v>
      </c>
      <c r="C835" s="12" t="s">
        <v>3955</v>
      </c>
      <c r="D835" s="12">
        <v>1016018852</v>
      </c>
      <c r="E835" s="12" t="s">
        <v>3956</v>
      </c>
      <c r="F835" s="12" t="s">
        <v>2341</v>
      </c>
      <c r="G835" s="12" t="s">
        <v>38</v>
      </c>
      <c r="H835" s="12" t="s">
        <v>44</v>
      </c>
      <c r="I835" s="13">
        <v>11000000</v>
      </c>
      <c r="J835" s="13">
        <v>11000000</v>
      </c>
      <c r="K835" s="14">
        <v>45078.478877314818</v>
      </c>
      <c r="L835" s="15" t="s">
        <v>54</v>
      </c>
      <c r="O835">
        <v>7.215879790578883E-2</v>
      </c>
      <c r="P835">
        <f t="shared" ref="P835:P898" si="26">RANK(O835,$O$2:$O$1622,0)</f>
        <v>1506</v>
      </c>
      <c r="Q835">
        <v>1506</v>
      </c>
      <c r="R835">
        <f t="shared" ref="R835:R898" si="27">VLOOKUP(Q835,A:D,4,FALSE)</f>
        <v>23574153</v>
      </c>
    </row>
    <row r="836" spans="1:18" ht="11.25" customHeight="1">
      <c r="A836">
        <v>835</v>
      </c>
      <c r="B836" s="11">
        <v>2071</v>
      </c>
      <c r="C836" s="12" t="s">
        <v>3957</v>
      </c>
      <c r="D836" s="12">
        <v>1101754546</v>
      </c>
      <c r="E836" s="12" t="s">
        <v>3958</v>
      </c>
      <c r="F836" s="12" t="s">
        <v>2341</v>
      </c>
      <c r="G836" s="12" t="s">
        <v>52</v>
      </c>
      <c r="H836" s="12" t="s">
        <v>44</v>
      </c>
      <c r="I836" s="13">
        <v>20000000</v>
      </c>
      <c r="J836" s="13">
        <v>20000000</v>
      </c>
      <c r="K836" s="14">
        <v>45078.486168981479</v>
      </c>
      <c r="L836" s="15" t="s">
        <v>54</v>
      </c>
      <c r="O836">
        <v>0.69145859222742656</v>
      </c>
      <c r="P836">
        <f t="shared" si="26"/>
        <v>502</v>
      </c>
      <c r="Q836">
        <v>502</v>
      </c>
      <c r="R836">
        <f t="shared" si="27"/>
        <v>93469043</v>
      </c>
    </row>
    <row r="837" spans="1:18" ht="11.25" customHeight="1">
      <c r="A837">
        <v>836</v>
      </c>
      <c r="B837" s="11">
        <v>2072</v>
      </c>
      <c r="C837" s="12" t="s">
        <v>3959</v>
      </c>
      <c r="D837" s="12">
        <v>1075215974</v>
      </c>
      <c r="E837" s="12" t="s">
        <v>3960</v>
      </c>
      <c r="F837" s="12" t="s">
        <v>2341</v>
      </c>
      <c r="G837" s="12" t="s">
        <v>59</v>
      </c>
      <c r="H837" s="12" t="s">
        <v>44</v>
      </c>
      <c r="I837" s="13">
        <v>30000000</v>
      </c>
      <c r="J837" s="13">
        <v>30000000</v>
      </c>
      <c r="K837" s="14">
        <v>45078.488854166666</v>
      </c>
      <c r="L837" s="15" t="s">
        <v>54</v>
      </c>
      <c r="O837">
        <v>0.22071457332217237</v>
      </c>
      <c r="P837">
        <f t="shared" si="26"/>
        <v>1288</v>
      </c>
      <c r="Q837">
        <v>1288</v>
      </c>
      <c r="R837">
        <f t="shared" si="27"/>
        <v>80825665</v>
      </c>
    </row>
    <row r="838" spans="1:18" ht="11.25" customHeight="1">
      <c r="A838">
        <v>837</v>
      </c>
      <c r="B838" s="11">
        <v>2073</v>
      </c>
      <c r="C838" s="12" t="s">
        <v>3961</v>
      </c>
      <c r="D838" s="12">
        <v>1086548003</v>
      </c>
      <c r="E838" s="12" t="s">
        <v>3962</v>
      </c>
      <c r="F838" s="12" t="s">
        <v>2341</v>
      </c>
      <c r="G838" s="12" t="s">
        <v>59</v>
      </c>
      <c r="H838" s="12" t="s">
        <v>44</v>
      </c>
      <c r="I838" s="13">
        <v>83000000</v>
      </c>
      <c r="J838" s="13">
        <v>83000000</v>
      </c>
      <c r="K838" s="14">
        <v>45078.500277777777</v>
      </c>
      <c r="L838" s="15" t="s">
        <v>54</v>
      </c>
      <c r="O838">
        <v>0.36061162616638909</v>
      </c>
      <c r="P838">
        <f t="shared" si="26"/>
        <v>1033</v>
      </c>
      <c r="Q838">
        <v>1033</v>
      </c>
      <c r="R838">
        <f t="shared" si="27"/>
        <v>18496420</v>
      </c>
    </row>
    <row r="839" spans="1:18" ht="11.25" customHeight="1">
      <c r="A839">
        <v>838</v>
      </c>
      <c r="B839" s="11">
        <v>2074</v>
      </c>
      <c r="C839" s="12" t="s">
        <v>3963</v>
      </c>
      <c r="D839" s="12">
        <v>1121876739</v>
      </c>
      <c r="E839" s="12" t="s">
        <v>3964</v>
      </c>
      <c r="F839" s="12" t="s">
        <v>2341</v>
      </c>
      <c r="G839" s="12" t="s">
        <v>38</v>
      </c>
      <c r="H839" s="12" t="s">
        <v>53</v>
      </c>
      <c r="I839" s="13">
        <v>6000000</v>
      </c>
      <c r="J839" s="13">
        <v>6000000</v>
      </c>
      <c r="K839" s="14">
        <v>45078.516481481478</v>
      </c>
      <c r="L839" s="15" t="s">
        <v>54</v>
      </c>
      <c r="O839">
        <v>0.73709939317936979</v>
      </c>
      <c r="P839">
        <f t="shared" si="26"/>
        <v>435</v>
      </c>
      <c r="Q839">
        <v>435</v>
      </c>
      <c r="R839">
        <f t="shared" si="27"/>
        <v>80148746</v>
      </c>
    </row>
    <row r="840" spans="1:18" ht="11.25" customHeight="1">
      <c r="A840">
        <v>839</v>
      </c>
      <c r="B840" s="11">
        <v>2075</v>
      </c>
      <c r="C840" s="12" t="s">
        <v>3965</v>
      </c>
      <c r="D840" s="12">
        <v>63561427</v>
      </c>
      <c r="E840" s="12" t="s">
        <v>3966</v>
      </c>
      <c r="F840" s="12" t="s">
        <v>2341</v>
      </c>
      <c r="G840" s="12" t="s">
        <v>38</v>
      </c>
      <c r="H840" s="12" t="s">
        <v>44</v>
      </c>
      <c r="I840" s="13">
        <v>40000000</v>
      </c>
      <c r="J840" s="13">
        <v>40000000</v>
      </c>
      <c r="K840" s="14">
        <v>45078.615879629629</v>
      </c>
      <c r="L840" s="15" t="s">
        <v>54</v>
      </c>
      <c r="O840">
        <v>0.74017683100344789</v>
      </c>
      <c r="P840">
        <f t="shared" si="26"/>
        <v>428</v>
      </c>
      <c r="Q840">
        <v>428</v>
      </c>
      <c r="R840">
        <f t="shared" si="27"/>
        <v>79777706</v>
      </c>
    </row>
    <row r="841" spans="1:18" ht="11.25" customHeight="1">
      <c r="A841">
        <v>840</v>
      </c>
      <c r="B841" s="11">
        <v>2076</v>
      </c>
      <c r="C841" s="12" t="s">
        <v>3967</v>
      </c>
      <c r="D841" s="12">
        <v>1049627883</v>
      </c>
      <c r="E841" s="12" t="s">
        <v>3968</v>
      </c>
      <c r="F841" s="12" t="s">
        <v>2341</v>
      </c>
      <c r="G841" s="12" t="s">
        <v>38</v>
      </c>
      <c r="H841" s="12" t="s">
        <v>44</v>
      </c>
      <c r="I841" s="13">
        <v>85000000</v>
      </c>
      <c r="J841" s="13">
        <v>85000000</v>
      </c>
      <c r="K841" s="14">
        <v>45078.629710648151</v>
      </c>
      <c r="L841" s="15" t="s">
        <v>54</v>
      </c>
      <c r="O841">
        <v>0.69873752765729535</v>
      </c>
      <c r="P841">
        <f t="shared" si="26"/>
        <v>494</v>
      </c>
      <c r="Q841">
        <v>494</v>
      </c>
      <c r="R841">
        <f t="shared" si="27"/>
        <v>19444135</v>
      </c>
    </row>
    <row r="842" spans="1:18" ht="11.25" customHeight="1">
      <c r="A842">
        <v>841</v>
      </c>
      <c r="B842" s="11">
        <v>2077</v>
      </c>
      <c r="C842" s="12" t="s">
        <v>3969</v>
      </c>
      <c r="D842" s="12">
        <v>1090435322</v>
      </c>
      <c r="E842" s="12" t="s">
        <v>3970</v>
      </c>
      <c r="F842" s="12" t="s">
        <v>2341</v>
      </c>
      <c r="G842" s="12" t="s">
        <v>38</v>
      </c>
      <c r="H842" s="12" t="s">
        <v>44</v>
      </c>
      <c r="I842" s="13">
        <v>40000000</v>
      </c>
      <c r="J842" s="13">
        <v>40000000</v>
      </c>
      <c r="K842" s="14">
        <v>45078.636655092596</v>
      </c>
      <c r="L842" s="15" t="s">
        <v>54</v>
      </c>
      <c r="O842">
        <v>0.24012085451409071</v>
      </c>
      <c r="P842">
        <f t="shared" si="26"/>
        <v>1251</v>
      </c>
      <c r="Q842">
        <v>1251</v>
      </c>
      <c r="R842">
        <f t="shared" si="27"/>
        <v>80163794</v>
      </c>
    </row>
    <row r="843" spans="1:18" ht="11.25" customHeight="1">
      <c r="A843">
        <v>842</v>
      </c>
      <c r="B843" s="11">
        <v>2078</v>
      </c>
      <c r="C843" s="12" t="s">
        <v>3971</v>
      </c>
      <c r="D843" s="12">
        <v>80902841</v>
      </c>
      <c r="E843" s="12" t="s">
        <v>3972</v>
      </c>
      <c r="F843" s="12" t="s">
        <v>2341</v>
      </c>
      <c r="G843" s="12" t="s">
        <v>52</v>
      </c>
      <c r="H843" s="12" t="s">
        <v>44</v>
      </c>
      <c r="I843" s="13">
        <v>110000000</v>
      </c>
      <c r="J843" s="13">
        <v>110000000</v>
      </c>
      <c r="K843" s="14">
        <v>45078.643310185187</v>
      </c>
      <c r="L843" s="15" t="s">
        <v>54</v>
      </c>
      <c r="O843">
        <v>1.0602050083189707E-2</v>
      </c>
      <c r="P843">
        <f t="shared" si="26"/>
        <v>1607</v>
      </c>
      <c r="Q843">
        <v>1607</v>
      </c>
      <c r="R843">
        <f t="shared" si="27"/>
        <v>80350063</v>
      </c>
    </row>
    <row r="844" spans="1:18" ht="11.25" customHeight="1">
      <c r="A844">
        <v>843</v>
      </c>
      <c r="B844" s="11">
        <v>2079</v>
      </c>
      <c r="C844" s="12" t="s">
        <v>3973</v>
      </c>
      <c r="D844" s="12">
        <v>88157477</v>
      </c>
      <c r="E844" s="12" t="s">
        <v>3974</v>
      </c>
      <c r="F844" s="12" t="s">
        <v>2341</v>
      </c>
      <c r="G844" s="12" t="s">
        <v>59</v>
      </c>
      <c r="H844" s="12" t="s">
        <v>49</v>
      </c>
      <c r="I844" s="13">
        <v>100000000</v>
      </c>
      <c r="J844" s="13">
        <v>100000000</v>
      </c>
      <c r="K844" s="14">
        <v>45100.700879629629</v>
      </c>
      <c r="L844" s="15" t="s">
        <v>54</v>
      </c>
      <c r="O844">
        <v>0.34671470342942123</v>
      </c>
      <c r="P844">
        <f t="shared" si="26"/>
        <v>1056</v>
      </c>
      <c r="Q844">
        <v>1056</v>
      </c>
      <c r="R844">
        <f t="shared" si="27"/>
        <v>1070609451</v>
      </c>
    </row>
    <row r="845" spans="1:18" ht="11.25" customHeight="1">
      <c r="A845">
        <v>844</v>
      </c>
      <c r="B845" s="11">
        <v>2080</v>
      </c>
      <c r="C845" s="12" t="s">
        <v>3975</v>
      </c>
      <c r="D845" s="12">
        <v>1088271743</v>
      </c>
      <c r="E845" s="12" t="s">
        <v>3976</v>
      </c>
      <c r="F845" s="12" t="s">
        <v>2341</v>
      </c>
      <c r="G845" s="12" t="s">
        <v>52</v>
      </c>
      <c r="H845" s="12" t="s">
        <v>44</v>
      </c>
      <c r="I845" s="13">
        <v>35000000</v>
      </c>
      <c r="J845" s="13">
        <v>35000000</v>
      </c>
      <c r="K845" s="14">
        <v>45112.686539351853</v>
      </c>
      <c r="L845" s="15" t="s">
        <v>54</v>
      </c>
      <c r="O845">
        <v>0.32994152219786455</v>
      </c>
      <c r="P845">
        <f t="shared" si="26"/>
        <v>1080</v>
      </c>
      <c r="Q845">
        <v>1080</v>
      </c>
      <c r="R845">
        <f t="shared" si="27"/>
        <v>52321251</v>
      </c>
    </row>
    <row r="846" spans="1:18" ht="11.25" customHeight="1">
      <c r="A846">
        <v>845</v>
      </c>
      <c r="B846" s="11">
        <v>2081</v>
      </c>
      <c r="C846" s="12" t="s">
        <v>3977</v>
      </c>
      <c r="D846" s="12">
        <v>52712590</v>
      </c>
      <c r="E846" s="12" t="s">
        <v>3978</v>
      </c>
      <c r="F846" s="12" t="s">
        <v>2341</v>
      </c>
      <c r="G846" s="12" t="s">
        <v>52</v>
      </c>
      <c r="H846" s="12" t="s">
        <v>49</v>
      </c>
      <c r="I846" s="13">
        <v>150000000</v>
      </c>
      <c r="J846" s="13">
        <v>150000000</v>
      </c>
      <c r="K846" s="14">
        <v>45121.704837962963</v>
      </c>
      <c r="L846" s="15" t="s">
        <v>54</v>
      </c>
      <c r="O846">
        <v>0.51525512409485608</v>
      </c>
      <c r="P846">
        <f t="shared" si="26"/>
        <v>771</v>
      </c>
      <c r="Q846">
        <v>771</v>
      </c>
      <c r="R846">
        <f t="shared" si="27"/>
        <v>1023862110</v>
      </c>
    </row>
    <row r="847" spans="1:18" ht="11.25" customHeight="1">
      <c r="A847">
        <v>846</v>
      </c>
      <c r="B847" s="11">
        <v>2082</v>
      </c>
      <c r="C847" s="12" t="s">
        <v>3979</v>
      </c>
      <c r="D847" s="12">
        <v>82392520</v>
      </c>
      <c r="E847" s="12" t="s">
        <v>3980</v>
      </c>
      <c r="F847" s="12" t="s">
        <v>2341</v>
      </c>
      <c r="G847" s="12" t="s">
        <v>38</v>
      </c>
      <c r="H847" s="12" t="s">
        <v>49</v>
      </c>
      <c r="I847" s="13">
        <v>150000000</v>
      </c>
      <c r="J847" s="13">
        <v>150000000</v>
      </c>
      <c r="K847" s="14">
        <v>45121.711238425924</v>
      </c>
      <c r="L847" s="15" t="s">
        <v>54</v>
      </c>
      <c r="O847">
        <v>0.81547441432434709</v>
      </c>
      <c r="P847">
        <f t="shared" si="26"/>
        <v>312</v>
      </c>
      <c r="Q847">
        <v>312</v>
      </c>
      <c r="R847">
        <f t="shared" si="27"/>
        <v>88200208</v>
      </c>
    </row>
    <row r="848" spans="1:18" ht="11.25" customHeight="1">
      <c r="A848">
        <v>847</v>
      </c>
      <c r="B848" s="11">
        <v>2083</v>
      </c>
      <c r="C848" s="12" t="s">
        <v>3981</v>
      </c>
      <c r="D848" s="12">
        <v>3033563</v>
      </c>
      <c r="E848" s="12" t="s">
        <v>566</v>
      </c>
      <c r="F848" s="12" t="s">
        <v>2341</v>
      </c>
      <c r="G848" s="12" t="s">
        <v>38</v>
      </c>
      <c r="H848" s="12" t="s">
        <v>53</v>
      </c>
      <c r="I848" s="13">
        <v>10000000</v>
      </c>
      <c r="J848" s="13">
        <v>10000000</v>
      </c>
      <c r="K848" s="14">
        <v>45078.324525462966</v>
      </c>
      <c r="L848" s="15" t="s">
        <v>84</v>
      </c>
      <c r="O848">
        <v>0.92668636480313482</v>
      </c>
      <c r="P848">
        <f t="shared" si="26"/>
        <v>128</v>
      </c>
      <c r="Q848">
        <v>128</v>
      </c>
      <c r="R848">
        <f t="shared" si="27"/>
        <v>1022394615</v>
      </c>
    </row>
    <row r="849" spans="1:18" ht="11.25" customHeight="1">
      <c r="A849">
        <v>848</v>
      </c>
      <c r="B849" s="11">
        <v>2084</v>
      </c>
      <c r="C849" s="12" t="s">
        <v>3982</v>
      </c>
      <c r="D849" s="12">
        <v>79810532</v>
      </c>
      <c r="E849" s="12" t="s">
        <v>3457</v>
      </c>
      <c r="F849" s="12" t="s">
        <v>2341</v>
      </c>
      <c r="G849" s="12" t="s">
        <v>38</v>
      </c>
      <c r="H849" s="12" t="s">
        <v>106</v>
      </c>
      <c r="I849" s="13">
        <v>6500000</v>
      </c>
      <c r="J849" s="13">
        <v>6500000</v>
      </c>
      <c r="K849" s="14">
        <v>45078.338819444441</v>
      </c>
      <c r="L849" s="15" t="s">
        <v>54</v>
      </c>
      <c r="O849">
        <v>0.83481430560460834</v>
      </c>
      <c r="P849">
        <f t="shared" si="26"/>
        <v>274</v>
      </c>
      <c r="Q849">
        <v>274</v>
      </c>
      <c r="R849">
        <f t="shared" si="27"/>
        <v>73202861</v>
      </c>
    </row>
    <row r="850" spans="1:18" ht="11.25" customHeight="1">
      <c r="A850">
        <v>849</v>
      </c>
      <c r="B850" s="11">
        <v>2085</v>
      </c>
      <c r="C850" s="12" t="s">
        <v>3983</v>
      </c>
      <c r="D850" s="12">
        <v>1080932585</v>
      </c>
      <c r="E850" s="12" t="s">
        <v>3984</v>
      </c>
      <c r="F850" s="12" t="s">
        <v>2341</v>
      </c>
      <c r="G850" s="12" t="s">
        <v>38</v>
      </c>
      <c r="H850" s="12" t="s">
        <v>127</v>
      </c>
      <c r="I850" s="13">
        <v>3500000</v>
      </c>
      <c r="J850" s="13">
        <v>3500000</v>
      </c>
      <c r="K850" s="14">
        <v>45222.378333333334</v>
      </c>
      <c r="L850" s="15" t="s">
        <v>40</v>
      </c>
      <c r="O850">
        <v>0.31933718048104265</v>
      </c>
      <c r="P850">
        <f t="shared" si="26"/>
        <v>1095</v>
      </c>
      <c r="Q850">
        <v>1095</v>
      </c>
      <c r="R850">
        <f t="shared" si="27"/>
        <v>80163888</v>
      </c>
    </row>
    <row r="851" spans="1:18" ht="11.25" customHeight="1">
      <c r="A851">
        <v>850</v>
      </c>
      <c r="B851" s="11">
        <v>2086</v>
      </c>
      <c r="C851" s="12" t="s">
        <v>3985</v>
      </c>
      <c r="D851" s="12">
        <v>7180385</v>
      </c>
      <c r="E851" s="12" t="s">
        <v>3986</v>
      </c>
      <c r="F851" s="12" t="s">
        <v>2341</v>
      </c>
      <c r="G851" s="12" t="s">
        <v>38</v>
      </c>
      <c r="H851" s="12" t="s">
        <v>53</v>
      </c>
      <c r="I851" s="13">
        <v>10000000</v>
      </c>
      <c r="J851" s="13">
        <v>10000000</v>
      </c>
      <c r="K851" s="14">
        <v>45222.38003472222</v>
      </c>
      <c r="L851" s="15" t="s">
        <v>54</v>
      </c>
      <c r="O851">
        <v>0.30208949774332394</v>
      </c>
      <c r="P851">
        <f t="shared" si="26"/>
        <v>1136</v>
      </c>
      <c r="Q851">
        <v>1136</v>
      </c>
      <c r="R851">
        <f t="shared" si="27"/>
        <v>79904742</v>
      </c>
    </row>
    <row r="852" spans="1:18" ht="11.25" customHeight="1">
      <c r="A852">
        <v>851</v>
      </c>
      <c r="B852" s="11">
        <v>2087</v>
      </c>
      <c r="C852" s="12" t="s">
        <v>3987</v>
      </c>
      <c r="D852" s="12">
        <v>79382564</v>
      </c>
      <c r="E852" s="12" t="s">
        <v>3988</v>
      </c>
      <c r="F852" s="12" t="s">
        <v>2341</v>
      </c>
      <c r="G852" s="12" t="s">
        <v>165</v>
      </c>
      <c r="H852" s="12" t="s">
        <v>53</v>
      </c>
      <c r="I852" s="13">
        <v>6500000</v>
      </c>
      <c r="J852" s="13">
        <v>6500000</v>
      </c>
      <c r="K852" s="14">
        <v>45222.380104166667</v>
      </c>
      <c r="L852" s="15" t="s">
        <v>45</v>
      </c>
      <c r="O852">
        <v>0.29906989386553062</v>
      </c>
      <c r="P852">
        <f t="shared" si="26"/>
        <v>1142</v>
      </c>
      <c r="Q852">
        <v>1142</v>
      </c>
      <c r="R852">
        <f t="shared" si="27"/>
        <v>39533827</v>
      </c>
    </row>
    <row r="853" spans="1:18" ht="11.25" customHeight="1">
      <c r="A853">
        <v>852</v>
      </c>
      <c r="B853" s="11">
        <v>2088</v>
      </c>
      <c r="C853" s="12" t="s">
        <v>3989</v>
      </c>
      <c r="D853" s="12">
        <v>1020723476</v>
      </c>
      <c r="E853" s="12" t="s">
        <v>3990</v>
      </c>
      <c r="F853" s="12" t="s">
        <v>2341</v>
      </c>
      <c r="G853" s="12" t="s">
        <v>38</v>
      </c>
      <c r="H853" s="12" t="s">
        <v>53</v>
      </c>
      <c r="I853" s="13">
        <v>10000000</v>
      </c>
      <c r="J853" s="13">
        <v>10000000</v>
      </c>
      <c r="K853" s="14">
        <v>45222.380393518521</v>
      </c>
      <c r="L853" s="15" t="s">
        <v>54</v>
      </c>
      <c r="O853">
        <v>0.14696822907490603</v>
      </c>
      <c r="P853">
        <f t="shared" si="26"/>
        <v>1403</v>
      </c>
      <c r="Q853">
        <v>1403</v>
      </c>
      <c r="R853">
        <f t="shared" si="27"/>
        <v>11412527</v>
      </c>
    </row>
    <row r="854" spans="1:18" ht="11.25" customHeight="1">
      <c r="A854">
        <v>853</v>
      </c>
      <c r="B854" s="11">
        <v>2089</v>
      </c>
      <c r="C854" s="12" t="s">
        <v>3991</v>
      </c>
      <c r="D854" s="12">
        <v>51679793</v>
      </c>
      <c r="E854" s="12" t="s">
        <v>847</v>
      </c>
      <c r="F854" s="12" t="s">
        <v>2341</v>
      </c>
      <c r="G854" s="12" t="s">
        <v>73</v>
      </c>
      <c r="H854" s="12" t="s">
        <v>53</v>
      </c>
      <c r="I854" s="13">
        <v>10000000</v>
      </c>
      <c r="J854" s="13">
        <v>10000000</v>
      </c>
      <c r="K854" s="14">
        <v>45078.367094907408</v>
      </c>
      <c r="L854" s="15" t="s">
        <v>84</v>
      </c>
      <c r="O854">
        <v>0.62994997072336278</v>
      </c>
      <c r="P854">
        <f t="shared" si="26"/>
        <v>595</v>
      </c>
      <c r="Q854">
        <v>595</v>
      </c>
      <c r="R854">
        <f t="shared" si="27"/>
        <v>1019041774</v>
      </c>
    </row>
    <row r="855" spans="1:18" ht="11.25" customHeight="1">
      <c r="A855">
        <v>854</v>
      </c>
      <c r="B855" s="11">
        <v>2090</v>
      </c>
      <c r="C855" s="12" t="s">
        <v>3992</v>
      </c>
      <c r="D855" s="12">
        <v>52559784</v>
      </c>
      <c r="E855" s="12" t="s">
        <v>3993</v>
      </c>
      <c r="F855" s="12" t="s">
        <v>2341</v>
      </c>
      <c r="G855" s="12" t="s">
        <v>38</v>
      </c>
      <c r="H855" s="12" t="s">
        <v>127</v>
      </c>
      <c r="I855" s="13">
        <v>10000000</v>
      </c>
      <c r="J855" s="13">
        <v>10000000</v>
      </c>
      <c r="K855" s="14">
        <v>45222.380671296298</v>
      </c>
      <c r="L855" s="15" t="s">
        <v>40</v>
      </c>
      <c r="O855">
        <v>0.89350080408211385</v>
      </c>
      <c r="P855">
        <f t="shared" si="26"/>
        <v>183</v>
      </c>
      <c r="Q855">
        <v>183</v>
      </c>
      <c r="R855">
        <f t="shared" si="27"/>
        <v>1100950577</v>
      </c>
    </row>
    <row r="856" spans="1:18" ht="11.25" customHeight="1">
      <c r="A856">
        <v>855</v>
      </c>
      <c r="B856" s="11">
        <v>2091</v>
      </c>
      <c r="C856" s="12" t="s">
        <v>3994</v>
      </c>
      <c r="D856" s="12">
        <v>1017130705</v>
      </c>
      <c r="E856" s="12" t="s">
        <v>3995</v>
      </c>
      <c r="F856" s="12" t="s">
        <v>2341</v>
      </c>
      <c r="G856" s="12" t="s">
        <v>130</v>
      </c>
      <c r="H856" s="12" t="s">
        <v>53</v>
      </c>
      <c r="I856" s="13">
        <v>5000000</v>
      </c>
      <c r="J856" s="13">
        <v>5000000</v>
      </c>
      <c r="K856" s="14">
        <v>45222.380694444444</v>
      </c>
      <c r="L856" s="15" t="s">
        <v>54</v>
      </c>
      <c r="O856">
        <v>0.46327032367816223</v>
      </c>
      <c r="P856">
        <f t="shared" si="26"/>
        <v>867</v>
      </c>
      <c r="Q856">
        <v>867</v>
      </c>
      <c r="R856">
        <f t="shared" si="27"/>
        <v>16045335</v>
      </c>
    </row>
    <row r="857" spans="1:18" ht="11.25" customHeight="1">
      <c r="A857">
        <v>856</v>
      </c>
      <c r="B857" s="11">
        <v>2092</v>
      </c>
      <c r="C857" s="12" t="s">
        <v>3996</v>
      </c>
      <c r="D857" s="12">
        <v>1055312919</v>
      </c>
      <c r="E857" s="12" t="s">
        <v>3997</v>
      </c>
      <c r="F857" s="12" t="s">
        <v>2341</v>
      </c>
      <c r="G857" s="12" t="s">
        <v>38</v>
      </c>
      <c r="H857" s="12" t="s">
        <v>53</v>
      </c>
      <c r="I857" s="13">
        <v>10000000</v>
      </c>
      <c r="J857" s="13">
        <v>10000000</v>
      </c>
      <c r="K857" s="14">
        <v>45222.381226851852</v>
      </c>
      <c r="L857" s="15" t="s">
        <v>54</v>
      </c>
      <c r="O857">
        <v>0.6146764649281431</v>
      </c>
      <c r="P857">
        <f t="shared" si="26"/>
        <v>628</v>
      </c>
      <c r="Q857">
        <v>628</v>
      </c>
      <c r="R857">
        <f t="shared" si="27"/>
        <v>1049636611</v>
      </c>
    </row>
    <row r="858" spans="1:18" ht="11.25" customHeight="1">
      <c r="A858">
        <v>857</v>
      </c>
      <c r="B858" s="11">
        <v>2093</v>
      </c>
      <c r="C858" s="12" t="s">
        <v>3998</v>
      </c>
      <c r="D858" s="12">
        <v>37555772</v>
      </c>
      <c r="E858" s="12" t="s">
        <v>660</v>
      </c>
      <c r="F858" s="12" t="s">
        <v>2341</v>
      </c>
      <c r="G858" s="12" t="s">
        <v>38</v>
      </c>
      <c r="H858" s="12" t="s">
        <v>53</v>
      </c>
      <c r="I858" s="13">
        <v>5500000</v>
      </c>
      <c r="J858" s="13">
        <v>5500000</v>
      </c>
      <c r="K858" s="14">
        <v>45078.348229166666</v>
      </c>
      <c r="L858" s="15" t="s">
        <v>45</v>
      </c>
      <c r="O858">
        <v>0.20662936070626037</v>
      </c>
      <c r="P858">
        <f t="shared" si="26"/>
        <v>1318</v>
      </c>
      <c r="Q858">
        <v>1318</v>
      </c>
      <c r="R858">
        <f t="shared" si="27"/>
        <v>1058817294</v>
      </c>
    </row>
    <row r="859" spans="1:18" ht="11.25" customHeight="1">
      <c r="A859">
        <v>858</v>
      </c>
      <c r="B859" s="11">
        <v>2094</v>
      </c>
      <c r="C859" s="12" t="s">
        <v>3999</v>
      </c>
      <c r="D859" s="12">
        <v>2989561</v>
      </c>
      <c r="E859" s="12" t="s">
        <v>4000</v>
      </c>
      <c r="F859" s="12" t="s">
        <v>2341</v>
      </c>
      <c r="G859" s="12" t="s">
        <v>52</v>
      </c>
      <c r="H859" s="12" t="s">
        <v>53</v>
      </c>
      <c r="I859" s="13">
        <v>10000000</v>
      </c>
      <c r="J859" s="13">
        <v>10000000</v>
      </c>
      <c r="K859" s="14">
        <v>45222.381585648145</v>
      </c>
      <c r="L859" s="15" t="s">
        <v>54</v>
      </c>
      <c r="O859">
        <v>0.93453384167021103</v>
      </c>
      <c r="P859">
        <f t="shared" si="26"/>
        <v>116</v>
      </c>
      <c r="Q859">
        <v>116</v>
      </c>
      <c r="R859">
        <f t="shared" si="27"/>
        <v>52062994</v>
      </c>
    </row>
    <row r="860" spans="1:18" ht="11.25" customHeight="1">
      <c r="A860">
        <v>859</v>
      </c>
      <c r="B860" s="11">
        <v>2095</v>
      </c>
      <c r="C860" s="12" t="s">
        <v>4001</v>
      </c>
      <c r="D860" s="12">
        <v>1101782373</v>
      </c>
      <c r="E860" s="12" t="s">
        <v>4002</v>
      </c>
      <c r="F860" s="12" t="s">
        <v>2341</v>
      </c>
      <c r="G860" s="12" t="s">
        <v>52</v>
      </c>
      <c r="H860" s="12" t="s">
        <v>53</v>
      </c>
      <c r="I860" s="13">
        <v>8000000</v>
      </c>
      <c r="J860" s="13">
        <v>8000000</v>
      </c>
      <c r="K860" s="14">
        <v>45222.381655092591</v>
      </c>
      <c r="L860" s="15" t="s">
        <v>54</v>
      </c>
      <c r="O860">
        <v>0.23498045387350497</v>
      </c>
      <c r="P860">
        <f t="shared" si="26"/>
        <v>1268</v>
      </c>
      <c r="Q860">
        <v>1268</v>
      </c>
      <c r="R860">
        <f t="shared" si="27"/>
        <v>1070956303</v>
      </c>
    </row>
    <row r="861" spans="1:18" ht="11.25" customHeight="1">
      <c r="A861">
        <v>860</v>
      </c>
      <c r="B861" s="11">
        <v>2096</v>
      </c>
      <c r="C861" s="12" t="s">
        <v>4003</v>
      </c>
      <c r="D861" s="12">
        <v>41753379</v>
      </c>
      <c r="E861" s="12" t="s">
        <v>845</v>
      </c>
      <c r="F861" s="12" t="s">
        <v>2341</v>
      </c>
      <c r="G861" s="12" t="s">
        <v>48</v>
      </c>
      <c r="H861" s="12" t="s">
        <v>53</v>
      </c>
      <c r="I861" s="13">
        <v>10000000</v>
      </c>
      <c r="J861" s="13">
        <v>10000000</v>
      </c>
      <c r="K861" s="14">
        <v>45078.367048611108</v>
      </c>
      <c r="L861" s="15" t="s">
        <v>84</v>
      </c>
      <c r="O861">
        <v>0.61268108133212074</v>
      </c>
      <c r="P861">
        <f t="shared" si="26"/>
        <v>631</v>
      </c>
      <c r="Q861">
        <v>631</v>
      </c>
      <c r="R861">
        <f t="shared" si="27"/>
        <v>1052388643</v>
      </c>
    </row>
    <row r="862" spans="1:18" ht="11.25" customHeight="1">
      <c r="A862">
        <v>861</v>
      </c>
      <c r="B862" s="11">
        <v>2097</v>
      </c>
      <c r="C862" s="12" t="s">
        <v>4004</v>
      </c>
      <c r="D862" s="12">
        <v>1110532848</v>
      </c>
      <c r="E862" s="12" t="s">
        <v>3804</v>
      </c>
      <c r="F862" s="12" t="s">
        <v>2341</v>
      </c>
      <c r="G862" s="12" t="s">
        <v>38</v>
      </c>
      <c r="H862" s="12" t="s">
        <v>53</v>
      </c>
      <c r="I862" s="13">
        <v>4500000</v>
      </c>
      <c r="J862" s="13">
        <v>4500000</v>
      </c>
      <c r="K862" s="14">
        <v>45078.40016203704</v>
      </c>
      <c r="L862" s="15" t="s">
        <v>54</v>
      </c>
      <c r="O862">
        <v>0.44991875008260918</v>
      </c>
      <c r="P862">
        <f t="shared" si="26"/>
        <v>890</v>
      </c>
      <c r="Q862">
        <v>890</v>
      </c>
      <c r="R862">
        <f t="shared" si="27"/>
        <v>1053769154</v>
      </c>
    </row>
    <row r="863" spans="1:18" ht="11.25" customHeight="1">
      <c r="A863">
        <v>862</v>
      </c>
      <c r="B863" s="11">
        <v>2098</v>
      </c>
      <c r="C863" s="12" t="s">
        <v>4005</v>
      </c>
      <c r="D863" s="12">
        <v>3174325</v>
      </c>
      <c r="E863" s="12" t="s">
        <v>4006</v>
      </c>
      <c r="F863" s="12" t="s">
        <v>2341</v>
      </c>
      <c r="G863" s="12" t="s">
        <v>48</v>
      </c>
      <c r="H863" s="12" t="s">
        <v>53</v>
      </c>
      <c r="I863" s="13">
        <v>1000000</v>
      </c>
      <c r="J863" s="13">
        <v>1000000</v>
      </c>
      <c r="K863" s="14">
        <v>45222.382268518515</v>
      </c>
      <c r="L863" s="15" t="s">
        <v>45</v>
      </c>
      <c r="O863">
        <v>2.7693345807456193E-2</v>
      </c>
      <c r="P863">
        <f t="shared" si="26"/>
        <v>1581</v>
      </c>
      <c r="Q863">
        <v>1581</v>
      </c>
      <c r="R863">
        <f t="shared" si="27"/>
        <v>88152809</v>
      </c>
    </row>
    <row r="864" spans="1:18" ht="11.25" customHeight="1">
      <c r="A864">
        <v>863</v>
      </c>
      <c r="B864" s="11">
        <v>2099</v>
      </c>
      <c r="C864" s="12" t="s">
        <v>4007</v>
      </c>
      <c r="D864" s="12">
        <v>43191497</v>
      </c>
      <c r="E864" s="12" t="s">
        <v>4008</v>
      </c>
      <c r="F864" s="12" t="s">
        <v>2341</v>
      </c>
      <c r="G864" s="12" t="s">
        <v>38</v>
      </c>
      <c r="H864" s="12" t="s">
        <v>53</v>
      </c>
      <c r="I864" s="13">
        <v>8000000</v>
      </c>
      <c r="J864" s="13">
        <v>8000000</v>
      </c>
      <c r="K864" s="14">
        <v>45222.382418981484</v>
      </c>
      <c r="L864" s="15" t="s">
        <v>54</v>
      </c>
      <c r="O864">
        <v>0.4978897136331526</v>
      </c>
      <c r="P864">
        <f t="shared" si="26"/>
        <v>799</v>
      </c>
      <c r="Q864">
        <v>799</v>
      </c>
      <c r="R864">
        <f t="shared" si="27"/>
        <v>80133052</v>
      </c>
    </row>
    <row r="865" spans="1:18" ht="11.25" customHeight="1">
      <c r="A865">
        <v>864</v>
      </c>
      <c r="B865" s="11">
        <v>2100</v>
      </c>
      <c r="C865" s="12" t="s">
        <v>4009</v>
      </c>
      <c r="D865" s="12">
        <v>7320160</v>
      </c>
      <c r="E865" s="12" t="s">
        <v>576</v>
      </c>
      <c r="F865" s="12" t="s">
        <v>2341</v>
      </c>
      <c r="G865" s="12" t="s">
        <v>52</v>
      </c>
      <c r="H865" s="12" t="s">
        <v>53</v>
      </c>
      <c r="I865" s="13">
        <v>10000000</v>
      </c>
      <c r="J865" s="13">
        <v>10000000</v>
      </c>
      <c r="K865" s="14">
        <v>45078.328310185185</v>
      </c>
      <c r="L865" s="15" t="s">
        <v>54</v>
      </c>
      <c r="O865">
        <v>0.40665608164541278</v>
      </c>
      <c r="P865">
        <f t="shared" si="26"/>
        <v>961</v>
      </c>
      <c r="Q865">
        <v>961</v>
      </c>
      <c r="R865">
        <f t="shared" si="27"/>
        <v>1004491825</v>
      </c>
    </row>
    <row r="866" spans="1:18" ht="11.25" customHeight="1">
      <c r="A866">
        <v>865</v>
      </c>
      <c r="B866" s="11">
        <v>2101</v>
      </c>
      <c r="C866" s="12" t="s">
        <v>4010</v>
      </c>
      <c r="D866" s="12">
        <v>80728855</v>
      </c>
      <c r="E866" s="12" t="s">
        <v>4011</v>
      </c>
      <c r="F866" s="12" t="s">
        <v>2341</v>
      </c>
      <c r="G866" s="12" t="s">
        <v>38</v>
      </c>
      <c r="H866" s="12" t="s">
        <v>53</v>
      </c>
      <c r="I866" s="13">
        <v>10000000</v>
      </c>
      <c r="J866" s="13">
        <v>10000000</v>
      </c>
      <c r="K866" s="14">
        <v>45222.382696759261</v>
      </c>
      <c r="L866" s="15" t="s">
        <v>54</v>
      </c>
      <c r="O866">
        <v>3.6427657733862362E-2</v>
      </c>
      <c r="P866">
        <f t="shared" si="26"/>
        <v>1564</v>
      </c>
      <c r="Q866">
        <v>1564</v>
      </c>
      <c r="R866">
        <f t="shared" si="27"/>
        <v>23780420</v>
      </c>
    </row>
    <row r="867" spans="1:18" ht="11.25" customHeight="1">
      <c r="A867">
        <v>866</v>
      </c>
      <c r="B867" s="11">
        <v>2102</v>
      </c>
      <c r="C867" s="12" t="s">
        <v>4012</v>
      </c>
      <c r="D867" s="12">
        <v>91107629</v>
      </c>
      <c r="E867" s="12" t="s">
        <v>4013</v>
      </c>
      <c r="F867" s="12" t="s">
        <v>2341</v>
      </c>
      <c r="G867" s="12" t="s">
        <v>38</v>
      </c>
      <c r="H867" s="12" t="s">
        <v>53</v>
      </c>
      <c r="I867" s="13">
        <v>10000000</v>
      </c>
      <c r="J867" s="13">
        <v>10000000</v>
      </c>
      <c r="K867" s="14">
        <v>45222.382719907408</v>
      </c>
      <c r="L867" s="15" t="s">
        <v>45</v>
      </c>
      <c r="O867">
        <v>0.60165431473708975</v>
      </c>
      <c r="P867">
        <f t="shared" si="26"/>
        <v>650</v>
      </c>
      <c r="Q867">
        <v>650</v>
      </c>
      <c r="R867">
        <f t="shared" si="27"/>
        <v>72284085</v>
      </c>
    </row>
    <row r="868" spans="1:18" ht="11.25" customHeight="1">
      <c r="A868">
        <v>867</v>
      </c>
      <c r="B868" s="11">
        <v>2103</v>
      </c>
      <c r="C868" s="12" t="s">
        <v>4014</v>
      </c>
      <c r="D868" s="12">
        <v>16045335</v>
      </c>
      <c r="E868" s="12" t="s">
        <v>4015</v>
      </c>
      <c r="F868" s="12" t="s">
        <v>2341</v>
      </c>
      <c r="G868" s="12" t="s">
        <v>48</v>
      </c>
      <c r="H868" s="12" t="s">
        <v>53</v>
      </c>
      <c r="I868" s="13">
        <v>10000000</v>
      </c>
      <c r="J868" s="13">
        <v>10000000</v>
      </c>
      <c r="K868" s="14">
        <v>45222.382789351854</v>
      </c>
      <c r="L868" s="15" t="s">
        <v>54</v>
      </c>
      <c r="O868">
        <v>0.3144204516841318</v>
      </c>
      <c r="P868">
        <f t="shared" si="26"/>
        <v>1102</v>
      </c>
      <c r="Q868">
        <v>1102</v>
      </c>
      <c r="R868">
        <f t="shared" si="27"/>
        <v>1031133956</v>
      </c>
    </row>
    <row r="869" spans="1:18" ht="11.25" customHeight="1">
      <c r="A869">
        <v>868</v>
      </c>
      <c r="B869" s="11">
        <v>2104</v>
      </c>
      <c r="C869" s="12" t="s">
        <v>4016</v>
      </c>
      <c r="D869" s="12">
        <v>1016038561</v>
      </c>
      <c r="E869" s="12" t="s">
        <v>255</v>
      </c>
      <c r="F869" s="12" t="s">
        <v>2341</v>
      </c>
      <c r="G869" s="12" t="s">
        <v>59</v>
      </c>
      <c r="H869" s="12" t="s">
        <v>53</v>
      </c>
      <c r="I869" s="13">
        <v>4500000</v>
      </c>
      <c r="J869" s="13">
        <v>4500000</v>
      </c>
      <c r="K869" s="14">
        <v>44986.7341087963</v>
      </c>
      <c r="L869" s="15" t="s">
        <v>54</v>
      </c>
      <c r="O869">
        <v>0.28034342894751529</v>
      </c>
      <c r="P869">
        <f t="shared" si="26"/>
        <v>1177</v>
      </c>
      <c r="Q869">
        <v>1177</v>
      </c>
      <c r="R869">
        <f t="shared" si="27"/>
        <v>79961059</v>
      </c>
    </row>
    <row r="870" spans="1:18" ht="11.25" customHeight="1">
      <c r="A870">
        <v>869</v>
      </c>
      <c r="B870" s="11">
        <v>2105</v>
      </c>
      <c r="C870" s="12" t="s">
        <v>4017</v>
      </c>
      <c r="D870" s="12">
        <v>1113524908</v>
      </c>
      <c r="E870" s="12" t="s">
        <v>4018</v>
      </c>
      <c r="F870" s="12" t="s">
        <v>2341</v>
      </c>
      <c r="G870" s="12" t="s">
        <v>48</v>
      </c>
      <c r="H870" s="12" t="s">
        <v>53</v>
      </c>
      <c r="I870" s="13">
        <v>10000000</v>
      </c>
      <c r="J870" s="13">
        <v>10000000</v>
      </c>
      <c r="K870" s="14">
        <v>45222.382962962962</v>
      </c>
      <c r="L870" s="15" t="s">
        <v>54</v>
      </c>
      <c r="O870">
        <v>0.36485285242128884</v>
      </c>
      <c r="P870">
        <f t="shared" si="26"/>
        <v>1027</v>
      </c>
      <c r="Q870">
        <v>1027</v>
      </c>
      <c r="R870">
        <f t="shared" si="27"/>
        <v>1048846676</v>
      </c>
    </row>
    <row r="871" spans="1:18" ht="11.25" customHeight="1">
      <c r="A871">
        <v>870</v>
      </c>
      <c r="B871" s="11">
        <v>2106</v>
      </c>
      <c r="C871" s="12" t="s">
        <v>4019</v>
      </c>
      <c r="D871" s="12">
        <v>80015991</v>
      </c>
      <c r="E871" s="12" t="s">
        <v>4020</v>
      </c>
      <c r="F871" s="12" t="s">
        <v>2341</v>
      </c>
      <c r="G871" s="12" t="s">
        <v>59</v>
      </c>
      <c r="H871" s="12" t="s">
        <v>53</v>
      </c>
      <c r="I871" s="13">
        <v>10000000</v>
      </c>
      <c r="J871" s="13">
        <v>10000000</v>
      </c>
      <c r="K871" s="14">
        <v>45222.383113425924</v>
      </c>
      <c r="L871" s="15" t="s">
        <v>45</v>
      </c>
      <c r="O871">
        <v>0.96714176834438526</v>
      </c>
      <c r="P871">
        <f t="shared" si="26"/>
        <v>50</v>
      </c>
      <c r="Q871">
        <v>50</v>
      </c>
      <c r="R871">
        <f t="shared" si="27"/>
        <v>80877813</v>
      </c>
    </row>
    <row r="872" spans="1:18" ht="11.25" customHeight="1">
      <c r="A872">
        <v>871</v>
      </c>
      <c r="B872" s="11">
        <v>2107</v>
      </c>
      <c r="C872" s="12" t="s">
        <v>4021</v>
      </c>
      <c r="D872" s="12">
        <v>1017122136</v>
      </c>
      <c r="E872" s="12" t="s">
        <v>4022</v>
      </c>
      <c r="F872" s="12" t="s">
        <v>2341</v>
      </c>
      <c r="G872" s="12" t="s">
        <v>59</v>
      </c>
      <c r="H872" s="12" t="s">
        <v>53</v>
      </c>
      <c r="I872" s="13">
        <v>10000000</v>
      </c>
      <c r="J872" s="13">
        <v>10000000</v>
      </c>
      <c r="K872" s="14">
        <v>45222.383159722223</v>
      </c>
      <c r="L872" s="15" t="s">
        <v>54</v>
      </c>
      <c r="O872">
        <v>0.34086965804252389</v>
      </c>
      <c r="P872">
        <f t="shared" si="26"/>
        <v>1069</v>
      </c>
      <c r="Q872">
        <v>1069</v>
      </c>
      <c r="R872">
        <f t="shared" si="27"/>
        <v>1023878661</v>
      </c>
    </row>
    <row r="873" spans="1:18" ht="11.25" customHeight="1">
      <c r="A873">
        <v>872</v>
      </c>
      <c r="B873" s="11">
        <v>2108</v>
      </c>
      <c r="C873" s="12" t="s">
        <v>4023</v>
      </c>
      <c r="D873" s="12">
        <v>16629393</v>
      </c>
      <c r="E873" s="12" t="s">
        <v>610</v>
      </c>
      <c r="F873" s="12" t="s">
        <v>2341</v>
      </c>
      <c r="G873" s="12" t="s">
        <v>38</v>
      </c>
      <c r="H873" s="12" t="s">
        <v>53</v>
      </c>
      <c r="I873" s="13">
        <v>10000000</v>
      </c>
      <c r="J873" s="13">
        <v>10000000</v>
      </c>
      <c r="K873" s="14">
        <v>45078.342650462961</v>
      </c>
      <c r="L873" s="15" t="s">
        <v>45</v>
      </c>
      <c r="O873">
        <v>0.15888047488666446</v>
      </c>
      <c r="P873">
        <f t="shared" si="26"/>
        <v>1387</v>
      </c>
      <c r="Q873">
        <v>1387</v>
      </c>
      <c r="R873">
        <f t="shared" si="27"/>
        <v>79772194</v>
      </c>
    </row>
    <row r="874" spans="1:18" ht="11.25" customHeight="1">
      <c r="A874">
        <v>873</v>
      </c>
      <c r="B874" s="11">
        <v>2109</v>
      </c>
      <c r="C874" s="12" t="s">
        <v>4024</v>
      </c>
      <c r="D874" s="12">
        <v>1069734430</v>
      </c>
      <c r="E874" s="12" t="s">
        <v>4025</v>
      </c>
      <c r="F874" s="12" t="s">
        <v>2341</v>
      </c>
      <c r="G874" s="12" t="s">
        <v>59</v>
      </c>
      <c r="H874" s="12" t="s">
        <v>53</v>
      </c>
      <c r="I874" s="13">
        <v>10000000</v>
      </c>
      <c r="J874" s="13">
        <v>10000000</v>
      </c>
      <c r="K874" s="14">
        <v>45222.38349537037</v>
      </c>
      <c r="L874" s="15" t="s">
        <v>54</v>
      </c>
      <c r="O874">
        <v>0.63779076831220538</v>
      </c>
      <c r="P874">
        <f t="shared" si="26"/>
        <v>580</v>
      </c>
      <c r="Q874">
        <v>580</v>
      </c>
      <c r="R874">
        <f t="shared" si="27"/>
        <v>18403245</v>
      </c>
    </row>
    <row r="875" spans="1:18" ht="11.25" customHeight="1">
      <c r="A875">
        <v>874</v>
      </c>
      <c r="B875" s="11">
        <v>2110</v>
      </c>
      <c r="C875" s="12" t="s">
        <v>4026</v>
      </c>
      <c r="D875" s="12">
        <v>1023928059</v>
      </c>
      <c r="E875" s="12" t="s">
        <v>4027</v>
      </c>
      <c r="F875" s="12" t="s">
        <v>2341</v>
      </c>
      <c r="G875" s="12" t="s">
        <v>130</v>
      </c>
      <c r="H875" s="12" t="s">
        <v>127</v>
      </c>
      <c r="I875" s="13">
        <v>2000000</v>
      </c>
      <c r="J875" s="13">
        <v>2000000</v>
      </c>
      <c r="K875" s="14">
        <v>45222.38349537037</v>
      </c>
      <c r="L875" s="15" t="s">
        <v>40</v>
      </c>
      <c r="O875">
        <v>0.20532674984217203</v>
      </c>
      <c r="P875">
        <f t="shared" si="26"/>
        <v>1320</v>
      </c>
      <c r="Q875">
        <v>1320</v>
      </c>
      <c r="R875">
        <f t="shared" si="27"/>
        <v>1032404194</v>
      </c>
    </row>
    <row r="876" spans="1:18" ht="11.25" customHeight="1">
      <c r="A876">
        <v>875</v>
      </c>
      <c r="B876" s="11">
        <v>2111</v>
      </c>
      <c r="C876" s="12" t="s">
        <v>4028</v>
      </c>
      <c r="D876" s="12">
        <v>52888976</v>
      </c>
      <c r="E876" s="12" t="s">
        <v>4029</v>
      </c>
      <c r="F876" s="12" t="s">
        <v>2341</v>
      </c>
      <c r="G876" s="12" t="s">
        <v>59</v>
      </c>
      <c r="H876" s="12" t="s">
        <v>53</v>
      </c>
      <c r="I876" s="13">
        <v>10000000</v>
      </c>
      <c r="J876" s="13">
        <v>10000000</v>
      </c>
      <c r="K876" s="14">
        <v>45222.384016203701</v>
      </c>
      <c r="L876" s="15" t="s">
        <v>54</v>
      </c>
      <c r="O876">
        <v>0.66158877554338569</v>
      </c>
      <c r="P876">
        <f t="shared" si="26"/>
        <v>538</v>
      </c>
      <c r="Q876">
        <v>538</v>
      </c>
      <c r="R876">
        <f t="shared" si="27"/>
        <v>28168799</v>
      </c>
    </row>
    <row r="877" spans="1:18" ht="11.25" customHeight="1">
      <c r="A877">
        <v>876</v>
      </c>
      <c r="B877" s="11">
        <v>2112</v>
      </c>
      <c r="C877" s="12" t="s">
        <v>4030</v>
      </c>
      <c r="D877" s="12">
        <v>80173137</v>
      </c>
      <c r="E877" s="12" t="s">
        <v>4031</v>
      </c>
      <c r="F877" s="12" t="s">
        <v>2341</v>
      </c>
      <c r="G877" s="12" t="s">
        <v>59</v>
      </c>
      <c r="H877" s="12" t="s">
        <v>53</v>
      </c>
      <c r="I877" s="13">
        <v>5500000</v>
      </c>
      <c r="J877" s="13">
        <v>5500000</v>
      </c>
      <c r="K877" s="14">
        <v>45222.384108796294</v>
      </c>
      <c r="L877" s="15" t="s">
        <v>54</v>
      </c>
      <c r="O877">
        <v>0.81006894237578042</v>
      </c>
      <c r="P877">
        <f t="shared" si="26"/>
        <v>325</v>
      </c>
      <c r="Q877">
        <v>325</v>
      </c>
      <c r="R877">
        <f t="shared" si="27"/>
        <v>91015407</v>
      </c>
    </row>
    <row r="878" spans="1:18" ht="11.25" customHeight="1">
      <c r="A878">
        <v>877</v>
      </c>
      <c r="B878" s="11">
        <v>2113</v>
      </c>
      <c r="C878" s="12" t="s">
        <v>4032</v>
      </c>
      <c r="D878" s="12">
        <v>5692449</v>
      </c>
      <c r="E878" s="12" t="s">
        <v>4033</v>
      </c>
      <c r="F878" s="12" t="s">
        <v>2341</v>
      </c>
      <c r="G878" s="12" t="s">
        <v>62</v>
      </c>
      <c r="H878" s="12" t="s">
        <v>53</v>
      </c>
      <c r="I878" s="13">
        <v>3000000</v>
      </c>
      <c r="J878" s="13">
        <v>3000000</v>
      </c>
      <c r="K878" s="14">
        <v>45222.384131944447</v>
      </c>
      <c r="L878" s="15" t="s">
        <v>54</v>
      </c>
      <c r="O878">
        <v>0.23474362762510592</v>
      </c>
      <c r="P878">
        <f t="shared" si="26"/>
        <v>1270</v>
      </c>
      <c r="Q878">
        <v>1270</v>
      </c>
      <c r="R878">
        <f t="shared" si="27"/>
        <v>7172077</v>
      </c>
    </row>
    <row r="879" spans="1:18" ht="11.25" customHeight="1">
      <c r="A879">
        <v>878</v>
      </c>
      <c r="B879" s="11">
        <v>2114</v>
      </c>
      <c r="C879" s="12" t="s">
        <v>4034</v>
      </c>
      <c r="D879" s="12">
        <v>1085261143</v>
      </c>
      <c r="E879" s="12" t="s">
        <v>4035</v>
      </c>
      <c r="F879" s="12" t="s">
        <v>2341</v>
      </c>
      <c r="G879" s="12" t="s">
        <v>165</v>
      </c>
      <c r="H879" s="12" t="s">
        <v>53</v>
      </c>
      <c r="I879" s="13">
        <v>10000000</v>
      </c>
      <c r="J879" s="13">
        <v>10000000</v>
      </c>
      <c r="K879" s="14">
        <v>45222.384131944447</v>
      </c>
      <c r="L879" s="15" t="s">
        <v>54</v>
      </c>
      <c r="O879">
        <v>0.44781383340002145</v>
      </c>
      <c r="P879">
        <f t="shared" si="26"/>
        <v>893</v>
      </c>
      <c r="Q879">
        <v>893</v>
      </c>
      <c r="R879">
        <f t="shared" si="27"/>
        <v>1078347101</v>
      </c>
    </row>
    <row r="880" spans="1:18" ht="11.25" customHeight="1">
      <c r="A880">
        <v>879</v>
      </c>
      <c r="B880" s="11">
        <v>2115</v>
      </c>
      <c r="C880" s="12" t="s">
        <v>4036</v>
      </c>
      <c r="D880" s="12">
        <v>1049619982</v>
      </c>
      <c r="E880" s="12" t="s">
        <v>4037</v>
      </c>
      <c r="F880" s="12" t="s">
        <v>2341</v>
      </c>
      <c r="G880" s="12" t="s">
        <v>52</v>
      </c>
      <c r="H880" s="12" t="s">
        <v>53</v>
      </c>
      <c r="I880" s="13">
        <v>10000000</v>
      </c>
      <c r="J880" s="13">
        <v>10000000</v>
      </c>
      <c r="K880" s="14">
        <v>45222.384212962963</v>
      </c>
      <c r="L880" s="15" t="s">
        <v>54</v>
      </c>
      <c r="O880">
        <v>0.4663239035177108</v>
      </c>
      <c r="P880">
        <f t="shared" si="26"/>
        <v>859</v>
      </c>
      <c r="Q880">
        <v>859</v>
      </c>
      <c r="R880">
        <f t="shared" si="27"/>
        <v>1101782373</v>
      </c>
    </row>
    <row r="881" spans="1:18" ht="11.25" customHeight="1">
      <c r="A881">
        <v>880</v>
      </c>
      <c r="B881" s="11">
        <v>2116</v>
      </c>
      <c r="C881" s="12" t="s">
        <v>4038</v>
      </c>
      <c r="D881" s="12">
        <v>1026260649</v>
      </c>
      <c r="E881" s="12" t="s">
        <v>4039</v>
      </c>
      <c r="F881" s="12" t="s">
        <v>2341</v>
      </c>
      <c r="G881" s="12" t="s">
        <v>38</v>
      </c>
      <c r="H881" s="12" t="s">
        <v>53</v>
      </c>
      <c r="I881" s="13">
        <v>10000000</v>
      </c>
      <c r="J881" s="13">
        <v>10000000</v>
      </c>
      <c r="K881" s="14">
        <v>45222.384583333333</v>
      </c>
      <c r="L881" s="15" t="s">
        <v>54</v>
      </c>
      <c r="O881">
        <v>0.65156763181644439</v>
      </c>
      <c r="P881">
        <f t="shared" si="26"/>
        <v>556</v>
      </c>
      <c r="Q881">
        <v>556</v>
      </c>
      <c r="R881">
        <f t="shared" si="27"/>
        <v>80723078</v>
      </c>
    </row>
    <row r="882" spans="1:18" ht="11.25" customHeight="1">
      <c r="A882">
        <v>881</v>
      </c>
      <c r="B882" s="11">
        <v>2117</v>
      </c>
      <c r="C882" s="12" t="s">
        <v>4040</v>
      </c>
      <c r="D882" s="12">
        <v>71351855</v>
      </c>
      <c r="E882" s="12" t="s">
        <v>890</v>
      </c>
      <c r="F882" s="12" t="s">
        <v>2341</v>
      </c>
      <c r="G882" s="12" t="s">
        <v>59</v>
      </c>
      <c r="H882" s="12" t="s">
        <v>53</v>
      </c>
      <c r="I882" s="13">
        <v>10000000</v>
      </c>
      <c r="J882" s="13">
        <v>10000000</v>
      </c>
      <c r="K882" s="14">
        <v>45078.37395833333</v>
      </c>
      <c r="L882" s="15" t="s">
        <v>54</v>
      </c>
      <c r="O882">
        <v>0.84412372291058768</v>
      </c>
      <c r="P882">
        <f t="shared" si="26"/>
        <v>264</v>
      </c>
      <c r="Q882">
        <v>264</v>
      </c>
      <c r="R882">
        <f t="shared" si="27"/>
        <v>7010502</v>
      </c>
    </row>
    <row r="883" spans="1:18" ht="11.25" customHeight="1">
      <c r="A883">
        <v>882</v>
      </c>
      <c r="B883" s="11">
        <v>2118</v>
      </c>
      <c r="C883" s="12" t="s">
        <v>4041</v>
      </c>
      <c r="D883" s="12">
        <v>86080013</v>
      </c>
      <c r="E883" s="12" t="s">
        <v>4042</v>
      </c>
      <c r="F883" s="12" t="s">
        <v>2341</v>
      </c>
      <c r="G883" s="12" t="s">
        <v>59</v>
      </c>
      <c r="H883" s="12" t="s">
        <v>53</v>
      </c>
      <c r="I883" s="13">
        <v>10000000</v>
      </c>
      <c r="J883" s="13">
        <v>10000000</v>
      </c>
      <c r="K883" s="14">
        <v>45222.384710648148</v>
      </c>
      <c r="L883" s="15" t="s">
        <v>54</v>
      </c>
      <c r="O883">
        <v>0.40209294350089708</v>
      </c>
      <c r="P883">
        <f t="shared" si="26"/>
        <v>966</v>
      </c>
      <c r="Q883">
        <v>966</v>
      </c>
      <c r="R883">
        <f t="shared" si="27"/>
        <v>79614471</v>
      </c>
    </row>
    <row r="884" spans="1:18" ht="11.25" customHeight="1">
      <c r="A884">
        <v>883</v>
      </c>
      <c r="B884" s="11">
        <v>2119</v>
      </c>
      <c r="C884" s="12" t="s">
        <v>4043</v>
      </c>
      <c r="D884" s="12">
        <v>76342989</v>
      </c>
      <c r="E884" s="12" t="s">
        <v>253</v>
      </c>
      <c r="F884" s="12" t="s">
        <v>2341</v>
      </c>
      <c r="G884" s="12" t="s">
        <v>59</v>
      </c>
      <c r="H884" s="12" t="s">
        <v>53</v>
      </c>
      <c r="I884" s="13">
        <v>10000000</v>
      </c>
      <c r="J884" s="13">
        <v>10000000</v>
      </c>
      <c r="K884" s="14">
        <v>44986.730254629627</v>
      </c>
      <c r="L884" s="15" t="s">
        <v>54</v>
      </c>
      <c r="O884">
        <v>1.1196473173278654E-2</v>
      </c>
      <c r="P884">
        <f t="shared" si="26"/>
        <v>1606</v>
      </c>
      <c r="Q884">
        <v>1606</v>
      </c>
      <c r="R884">
        <f t="shared" si="27"/>
        <v>38257880</v>
      </c>
    </row>
    <row r="885" spans="1:18" ht="11.25" customHeight="1">
      <c r="A885">
        <v>884</v>
      </c>
      <c r="B885" s="11">
        <v>2120</v>
      </c>
      <c r="C885" s="12" t="s">
        <v>4044</v>
      </c>
      <c r="D885" s="12">
        <v>12973256</v>
      </c>
      <c r="E885" s="12" t="s">
        <v>772</v>
      </c>
      <c r="F885" s="12" t="s">
        <v>2341</v>
      </c>
      <c r="G885" s="12" t="s">
        <v>52</v>
      </c>
      <c r="H885" s="12" t="s">
        <v>53</v>
      </c>
      <c r="I885" s="13">
        <v>10000000</v>
      </c>
      <c r="J885" s="13">
        <v>10000000</v>
      </c>
      <c r="K885" s="14">
        <v>45078.360578703701</v>
      </c>
      <c r="L885" s="15" t="s">
        <v>45</v>
      </c>
      <c r="O885">
        <v>0.19941643641728324</v>
      </c>
      <c r="P885">
        <f t="shared" si="26"/>
        <v>1335</v>
      </c>
      <c r="Q885">
        <v>1335</v>
      </c>
      <c r="R885">
        <f t="shared" si="27"/>
        <v>70855433</v>
      </c>
    </row>
    <row r="886" spans="1:18" ht="11.25" customHeight="1">
      <c r="A886">
        <v>885</v>
      </c>
      <c r="B886" s="11">
        <v>2121</v>
      </c>
      <c r="C886" s="12" t="s">
        <v>4045</v>
      </c>
      <c r="D886" s="12">
        <v>1069730309</v>
      </c>
      <c r="E886" s="12" t="s">
        <v>682</v>
      </c>
      <c r="F886" s="12" t="s">
        <v>2341</v>
      </c>
      <c r="G886" s="12" t="s">
        <v>59</v>
      </c>
      <c r="H886" s="12" t="s">
        <v>53</v>
      </c>
      <c r="I886" s="13">
        <v>7000000</v>
      </c>
      <c r="J886" s="13">
        <v>7000000</v>
      </c>
      <c r="K886" s="14">
        <v>45078.350057870368</v>
      </c>
      <c r="L886" s="15" t="s">
        <v>54</v>
      </c>
      <c r="O886">
        <v>0.31217180506781017</v>
      </c>
      <c r="P886">
        <f t="shared" si="26"/>
        <v>1106</v>
      </c>
      <c r="Q886">
        <v>1106</v>
      </c>
      <c r="R886">
        <f t="shared" si="27"/>
        <v>35375234</v>
      </c>
    </row>
    <row r="887" spans="1:18" ht="11.25" customHeight="1">
      <c r="A887">
        <v>886</v>
      </c>
      <c r="B887" s="11">
        <v>2122</v>
      </c>
      <c r="C887" s="12" t="s">
        <v>4046</v>
      </c>
      <c r="D887" s="12">
        <v>79651221</v>
      </c>
      <c r="E887" s="12" t="s">
        <v>4047</v>
      </c>
      <c r="F887" s="12" t="s">
        <v>2341</v>
      </c>
      <c r="G887" s="12" t="s">
        <v>62</v>
      </c>
      <c r="H887" s="12" t="s">
        <v>53</v>
      </c>
      <c r="I887" s="13">
        <v>4000000</v>
      </c>
      <c r="J887" s="13">
        <v>4000000</v>
      </c>
      <c r="K887" s="14">
        <v>45222.385474537034</v>
      </c>
      <c r="L887" s="15" t="s">
        <v>45</v>
      </c>
      <c r="O887">
        <v>0.56791086585650352</v>
      </c>
      <c r="P887">
        <f t="shared" si="26"/>
        <v>698</v>
      </c>
      <c r="Q887">
        <v>698</v>
      </c>
      <c r="R887">
        <f t="shared" si="27"/>
        <v>1099203621</v>
      </c>
    </row>
    <row r="888" spans="1:18" ht="11.25" customHeight="1">
      <c r="A888">
        <v>887</v>
      </c>
      <c r="B888" s="11">
        <v>2123</v>
      </c>
      <c r="C888" s="12" t="s">
        <v>4048</v>
      </c>
      <c r="D888" s="12">
        <v>23496352</v>
      </c>
      <c r="E888" s="12" t="s">
        <v>4049</v>
      </c>
      <c r="F888" s="12" t="s">
        <v>2341</v>
      </c>
      <c r="G888" s="12" t="s">
        <v>62</v>
      </c>
      <c r="H888" s="12" t="s">
        <v>994</v>
      </c>
      <c r="I888" s="13">
        <v>9038880</v>
      </c>
      <c r="J888" s="13">
        <v>9038880</v>
      </c>
      <c r="K888" s="14">
        <v>45222.385682870372</v>
      </c>
      <c r="L888" s="15" t="s">
        <v>45</v>
      </c>
      <c r="O888">
        <v>0.69148164789793776</v>
      </c>
      <c r="P888">
        <f t="shared" si="26"/>
        <v>501</v>
      </c>
      <c r="Q888">
        <v>501</v>
      </c>
      <c r="R888">
        <f t="shared" si="27"/>
        <v>19367113</v>
      </c>
    </row>
    <row r="889" spans="1:18" ht="11.25" customHeight="1">
      <c r="A889">
        <v>888</v>
      </c>
      <c r="B889" s="11">
        <v>2124</v>
      </c>
      <c r="C889" s="12" t="s">
        <v>4050</v>
      </c>
      <c r="D889" s="12">
        <v>88274126</v>
      </c>
      <c r="E889" s="12" t="s">
        <v>4051</v>
      </c>
      <c r="F889" s="12" t="s">
        <v>2341</v>
      </c>
      <c r="G889" s="12" t="s">
        <v>38</v>
      </c>
      <c r="H889" s="12" t="s">
        <v>53</v>
      </c>
      <c r="I889" s="13">
        <v>10000000</v>
      </c>
      <c r="J889" s="13">
        <v>10000000</v>
      </c>
      <c r="K889" s="14">
        <v>45222.38585648148</v>
      </c>
      <c r="L889" s="15" t="s">
        <v>54</v>
      </c>
      <c r="O889">
        <v>0.96094794174806986</v>
      </c>
      <c r="P889">
        <f t="shared" si="26"/>
        <v>59</v>
      </c>
      <c r="Q889">
        <v>59</v>
      </c>
      <c r="R889">
        <f t="shared" si="27"/>
        <v>1013625022</v>
      </c>
    </row>
    <row r="890" spans="1:18" ht="11.25" customHeight="1">
      <c r="A890">
        <v>889</v>
      </c>
      <c r="B890" s="11">
        <v>2125</v>
      </c>
      <c r="C890" s="12" t="s">
        <v>4052</v>
      </c>
      <c r="D890" s="12">
        <v>1082921303</v>
      </c>
      <c r="E890" s="12" t="s">
        <v>4053</v>
      </c>
      <c r="F890" s="12" t="s">
        <v>2341</v>
      </c>
      <c r="G890" s="12" t="s">
        <v>38</v>
      </c>
      <c r="H890" s="12" t="s">
        <v>53</v>
      </c>
      <c r="I890" s="13">
        <v>8000000</v>
      </c>
      <c r="J890" s="13">
        <v>8000000</v>
      </c>
      <c r="K890" s="14">
        <v>45222.386087962965</v>
      </c>
      <c r="L890" s="15" t="s">
        <v>54</v>
      </c>
      <c r="O890">
        <v>0.27024372381770478</v>
      </c>
      <c r="P890">
        <f t="shared" si="26"/>
        <v>1192</v>
      </c>
      <c r="Q890">
        <v>1192</v>
      </c>
      <c r="R890">
        <f t="shared" si="27"/>
        <v>25160903</v>
      </c>
    </row>
    <row r="891" spans="1:18" ht="11.25" customHeight="1">
      <c r="A891">
        <v>890</v>
      </c>
      <c r="B891" s="11">
        <v>2126</v>
      </c>
      <c r="C891" s="12" t="s">
        <v>4054</v>
      </c>
      <c r="D891" s="12">
        <v>1053769154</v>
      </c>
      <c r="E891" s="12" t="s">
        <v>4055</v>
      </c>
      <c r="F891" s="12" t="s">
        <v>2341</v>
      </c>
      <c r="G891" s="12" t="s">
        <v>59</v>
      </c>
      <c r="H891" s="12" t="s">
        <v>53</v>
      </c>
      <c r="I891" s="13">
        <v>6000000</v>
      </c>
      <c r="J891" s="13">
        <v>6000000</v>
      </c>
      <c r="K891" s="14">
        <v>45222.386122685188</v>
      </c>
      <c r="L891" s="15" t="s">
        <v>54</v>
      </c>
      <c r="O891">
        <v>2.8839859490916164E-2</v>
      </c>
      <c r="P891">
        <f t="shared" si="26"/>
        <v>1579</v>
      </c>
      <c r="Q891">
        <v>1579</v>
      </c>
      <c r="R891">
        <f t="shared" si="27"/>
        <v>1031120565</v>
      </c>
    </row>
    <row r="892" spans="1:18" ht="11.25" customHeight="1">
      <c r="A892">
        <v>891</v>
      </c>
      <c r="B892" s="11">
        <v>2127</v>
      </c>
      <c r="C892" s="12" t="s">
        <v>4056</v>
      </c>
      <c r="D892" s="12">
        <v>11808270</v>
      </c>
      <c r="E892" s="12" t="s">
        <v>4057</v>
      </c>
      <c r="F892" s="12" t="s">
        <v>2341</v>
      </c>
      <c r="G892" s="12" t="s">
        <v>52</v>
      </c>
      <c r="H892" s="12" t="s">
        <v>106</v>
      </c>
      <c r="I892" s="13">
        <v>10000000</v>
      </c>
      <c r="J892" s="13">
        <v>10000000</v>
      </c>
      <c r="K892" s="14">
        <v>45222.386516203704</v>
      </c>
      <c r="L892" s="15" t="s">
        <v>54</v>
      </c>
      <c r="O892">
        <v>0.90007551975350331</v>
      </c>
      <c r="P892">
        <f t="shared" si="26"/>
        <v>168</v>
      </c>
      <c r="Q892">
        <v>168</v>
      </c>
      <c r="R892">
        <f t="shared" si="27"/>
        <v>79186513</v>
      </c>
    </row>
    <row r="893" spans="1:18" ht="11.25" customHeight="1">
      <c r="A893">
        <v>892</v>
      </c>
      <c r="B893" s="11">
        <v>2128</v>
      </c>
      <c r="C893" s="12" t="s">
        <v>4058</v>
      </c>
      <c r="D893" s="12">
        <v>41527398</v>
      </c>
      <c r="E893" s="12" t="s">
        <v>4059</v>
      </c>
      <c r="F893" s="12" t="s">
        <v>2341</v>
      </c>
      <c r="G893" s="12" t="s">
        <v>59</v>
      </c>
      <c r="H893" s="12" t="s">
        <v>53</v>
      </c>
      <c r="I893" s="13">
        <v>10000000</v>
      </c>
      <c r="J893" s="13">
        <v>10000000</v>
      </c>
      <c r="K893" s="14">
        <v>45222.386562500003</v>
      </c>
      <c r="L893" s="15" t="s">
        <v>84</v>
      </c>
      <c r="O893">
        <v>0.8847859476934139</v>
      </c>
      <c r="P893">
        <f t="shared" si="26"/>
        <v>196</v>
      </c>
      <c r="Q893">
        <v>196</v>
      </c>
      <c r="R893">
        <f t="shared" si="27"/>
        <v>9893562</v>
      </c>
    </row>
    <row r="894" spans="1:18" ht="11.25" customHeight="1">
      <c r="A894">
        <v>893</v>
      </c>
      <c r="B894" s="11">
        <v>2129</v>
      </c>
      <c r="C894" s="12" t="s">
        <v>4060</v>
      </c>
      <c r="D894" s="12">
        <v>1078347101</v>
      </c>
      <c r="E894" s="12" t="s">
        <v>4061</v>
      </c>
      <c r="F894" s="12" t="s">
        <v>2341</v>
      </c>
      <c r="G894" s="12" t="s">
        <v>38</v>
      </c>
      <c r="H894" s="12" t="s">
        <v>53</v>
      </c>
      <c r="I894" s="13">
        <v>10000000</v>
      </c>
      <c r="J894" s="13">
        <v>10000000</v>
      </c>
      <c r="K894" s="14">
        <v>45222.386678240742</v>
      </c>
      <c r="L894" s="15" t="s">
        <v>54</v>
      </c>
      <c r="O894">
        <v>0.24466820318847049</v>
      </c>
      <c r="P894">
        <f t="shared" si="26"/>
        <v>1245</v>
      </c>
      <c r="Q894">
        <v>1245</v>
      </c>
      <c r="R894">
        <f t="shared" si="27"/>
        <v>7730946</v>
      </c>
    </row>
    <row r="895" spans="1:18" ht="11.25" customHeight="1">
      <c r="A895">
        <v>894</v>
      </c>
      <c r="B895" s="11">
        <v>2130</v>
      </c>
      <c r="C895" s="12" t="s">
        <v>4062</v>
      </c>
      <c r="D895" s="12">
        <v>15932282</v>
      </c>
      <c r="E895" s="12" t="s">
        <v>4063</v>
      </c>
      <c r="F895" s="12" t="s">
        <v>2341</v>
      </c>
      <c r="G895" s="12" t="s">
        <v>52</v>
      </c>
      <c r="H895" s="12" t="s">
        <v>53</v>
      </c>
      <c r="I895" s="13">
        <v>10000000</v>
      </c>
      <c r="J895" s="13">
        <v>10000000</v>
      </c>
      <c r="K895" s="14">
        <v>45222.386805555558</v>
      </c>
      <c r="L895" s="15" t="s">
        <v>54</v>
      </c>
      <c r="O895">
        <v>0.34587576874093628</v>
      </c>
      <c r="P895">
        <f t="shared" si="26"/>
        <v>1057</v>
      </c>
      <c r="Q895">
        <v>1057</v>
      </c>
      <c r="R895">
        <f t="shared" si="27"/>
        <v>80777261</v>
      </c>
    </row>
    <row r="896" spans="1:18" ht="11.25" customHeight="1">
      <c r="A896">
        <v>895</v>
      </c>
      <c r="B896" s="11">
        <v>2131</v>
      </c>
      <c r="C896" s="12" t="s">
        <v>4064</v>
      </c>
      <c r="D896" s="12">
        <v>1014251409</v>
      </c>
      <c r="E896" s="12" t="s">
        <v>1032</v>
      </c>
      <c r="F896" s="12" t="s">
        <v>2341</v>
      </c>
      <c r="G896" s="12" t="s">
        <v>130</v>
      </c>
      <c r="H896" s="12" t="s">
        <v>53</v>
      </c>
      <c r="I896" s="13">
        <v>10000000</v>
      </c>
      <c r="J896" s="13">
        <v>10000000</v>
      </c>
      <c r="K896" s="14">
        <v>45078.396145833336</v>
      </c>
      <c r="L896" s="15" t="s">
        <v>54</v>
      </c>
      <c r="O896">
        <v>0.80537480855632104</v>
      </c>
      <c r="P896">
        <f t="shared" si="26"/>
        <v>333</v>
      </c>
      <c r="Q896">
        <v>333</v>
      </c>
      <c r="R896">
        <f t="shared" si="27"/>
        <v>80156596</v>
      </c>
    </row>
    <row r="897" spans="1:18" ht="11.25" customHeight="1">
      <c r="A897">
        <v>896</v>
      </c>
      <c r="B897" s="11">
        <v>2132</v>
      </c>
      <c r="C897" s="12" t="s">
        <v>4065</v>
      </c>
      <c r="D897" s="12">
        <v>1053775728</v>
      </c>
      <c r="E897" s="12" t="s">
        <v>4066</v>
      </c>
      <c r="F897" s="12" t="s">
        <v>2341</v>
      </c>
      <c r="G897" s="12" t="s">
        <v>52</v>
      </c>
      <c r="H897" s="12" t="s">
        <v>53</v>
      </c>
      <c r="I897" s="13">
        <v>10000000</v>
      </c>
      <c r="J897" s="13">
        <v>10000000</v>
      </c>
      <c r="K897" s="14">
        <v>45222.38685185185</v>
      </c>
      <c r="L897" s="15" t="s">
        <v>54</v>
      </c>
      <c r="O897">
        <v>3.7611537278940066E-2</v>
      </c>
      <c r="P897">
        <f t="shared" si="26"/>
        <v>1562</v>
      </c>
      <c r="Q897">
        <v>1562</v>
      </c>
      <c r="R897">
        <f t="shared" si="27"/>
        <v>79312824</v>
      </c>
    </row>
    <row r="898" spans="1:18" ht="11.25" customHeight="1">
      <c r="A898">
        <v>897</v>
      </c>
      <c r="B898" s="11">
        <v>2133</v>
      </c>
      <c r="C898" s="12" t="s">
        <v>4067</v>
      </c>
      <c r="D898" s="12">
        <v>1022936286</v>
      </c>
      <c r="E898" s="12" t="s">
        <v>4068</v>
      </c>
      <c r="F898" s="12" t="s">
        <v>2341</v>
      </c>
      <c r="G898" s="12" t="s">
        <v>52</v>
      </c>
      <c r="H898" s="12" t="s">
        <v>53</v>
      </c>
      <c r="I898" s="13">
        <v>5000000</v>
      </c>
      <c r="J898" s="13">
        <v>5000000</v>
      </c>
      <c r="K898" s="14">
        <v>45222.387106481481</v>
      </c>
      <c r="L898" s="15" t="s">
        <v>54</v>
      </c>
      <c r="O898">
        <v>0.61527725688450807</v>
      </c>
      <c r="P898">
        <f t="shared" si="26"/>
        <v>627</v>
      </c>
      <c r="Q898">
        <v>627</v>
      </c>
      <c r="R898">
        <f t="shared" si="27"/>
        <v>16929701</v>
      </c>
    </row>
    <row r="899" spans="1:18" ht="11.25" customHeight="1">
      <c r="A899">
        <v>898</v>
      </c>
      <c r="B899" s="11">
        <v>2134</v>
      </c>
      <c r="C899" s="12" t="s">
        <v>4069</v>
      </c>
      <c r="D899" s="12">
        <v>52107692</v>
      </c>
      <c r="E899" s="12" t="s">
        <v>4070</v>
      </c>
      <c r="F899" s="12" t="s">
        <v>2341</v>
      </c>
      <c r="G899" s="12" t="s">
        <v>62</v>
      </c>
      <c r="H899" s="12" t="s">
        <v>53</v>
      </c>
      <c r="I899" s="13">
        <v>10000000</v>
      </c>
      <c r="J899" s="13">
        <v>10000000</v>
      </c>
      <c r="K899" s="14">
        <v>45222.387199074074</v>
      </c>
      <c r="L899" s="15" t="s">
        <v>45</v>
      </c>
      <c r="O899">
        <v>0.70385410303866769</v>
      </c>
      <c r="P899">
        <f t="shared" ref="P899:P962" si="28">RANK(O899,$O$2:$O$1622,0)</f>
        <v>488</v>
      </c>
      <c r="Q899">
        <v>488</v>
      </c>
      <c r="R899">
        <f t="shared" ref="R899:R962" si="29">VLOOKUP(Q899,A:D,4,FALSE)</f>
        <v>1075233224</v>
      </c>
    </row>
    <row r="900" spans="1:18" ht="11.25" customHeight="1">
      <c r="A900">
        <v>899</v>
      </c>
      <c r="B900" s="11">
        <v>2135</v>
      </c>
      <c r="C900" s="12" t="s">
        <v>4071</v>
      </c>
      <c r="D900" s="12">
        <v>5306171</v>
      </c>
      <c r="E900" s="12" t="s">
        <v>4072</v>
      </c>
      <c r="F900" s="12" t="s">
        <v>2341</v>
      </c>
      <c r="G900" s="12" t="s">
        <v>73</v>
      </c>
      <c r="H900" s="12" t="s">
        <v>53</v>
      </c>
      <c r="I900" s="13">
        <v>10000000</v>
      </c>
      <c r="J900" s="13">
        <v>10000000</v>
      </c>
      <c r="K900" s="14">
        <v>45222.387824074074</v>
      </c>
      <c r="L900" s="15" t="s">
        <v>45</v>
      </c>
      <c r="O900">
        <v>2.3796878870264049E-2</v>
      </c>
      <c r="P900">
        <f t="shared" si="28"/>
        <v>1588</v>
      </c>
      <c r="Q900">
        <v>1588</v>
      </c>
      <c r="R900">
        <f t="shared" si="29"/>
        <v>52046064</v>
      </c>
    </row>
    <row r="901" spans="1:18" ht="11.25" customHeight="1">
      <c r="A901">
        <v>900</v>
      </c>
      <c r="B901" s="11">
        <v>2136</v>
      </c>
      <c r="C901" s="12" t="s">
        <v>4073</v>
      </c>
      <c r="D901" s="12">
        <v>80147724</v>
      </c>
      <c r="E901" s="12" t="s">
        <v>4074</v>
      </c>
      <c r="F901" s="12" t="s">
        <v>2341</v>
      </c>
      <c r="G901" s="12" t="s">
        <v>52</v>
      </c>
      <c r="H901" s="12" t="s">
        <v>53</v>
      </c>
      <c r="I901" s="13">
        <v>8000000</v>
      </c>
      <c r="J901" s="13">
        <v>8000000</v>
      </c>
      <c r="K901" s="14">
        <v>45222.387962962966</v>
      </c>
      <c r="L901" s="15" t="s">
        <v>45</v>
      </c>
      <c r="O901">
        <v>0.20218024919752897</v>
      </c>
      <c r="P901">
        <f t="shared" si="28"/>
        <v>1331</v>
      </c>
      <c r="Q901">
        <v>1331</v>
      </c>
      <c r="R901">
        <f t="shared" si="29"/>
        <v>80196251</v>
      </c>
    </row>
    <row r="902" spans="1:18" ht="11.25" customHeight="1">
      <c r="A902">
        <v>901</v>
      </c>
      <c r="B902" s="11">
        <v>2137</v>
      </c>
      <c r="C902" s="12" t="s">
        <v>4075</v>
      </c>
      <c r="D902" s="12">
        <v>1042060934</v>
      </c>
      <c r="E902" s="12" t="s">
        <v>4076</v>
      </c>
      <c r="F902" s="12" t="s">
        <v>2341</v>
      </c>
      <c r="G902" s="12" t="s">
        <v>48</v>
      </c>
      <c r="H902" s="12" t="s">
        <v>53</v>
      </c>
      <c r="I902" s="13">
        <v>10000000</v>
      </c>
      <c r="J902" s="13">
        <v>10000000</v>
      </c>
      <c r="K902" s="14">
        <v>45222.387997685182</v>
      </c>
      <c r="L902" s="15" t="s">
        <v>54</v>
      </c>
      <c r="O902">
        <v>0.12478720897917395</v>
      </c>
      <c r="P902">
        <f t="shared" si="28"/>
        <v>1428</v>
      </c>
      <c r="Q902">
        <v>1428</v>
      </c>
      <c r="R902">
        <f t="shared" si="29"/>
        <v>80845762</v>
      </c>
    </row>
    <row r="903" spans="1:18" ht="11.25" customHeight="1">
      <c r="A903">
        <v>902</v>
      </c>
      <c r="B903" s="11">
        <v>2138</v>
      </c>
      <c r="C903" s="12" t="s">
        <v>4077</v>
      </c>
      <c r="D903" s="12">
        <v>1053339328</v>
      </c>
      <c r="E903" s="12" t="s">
        <v>4078</v>
      </c>
      <c r="F903" s="12" t="s">
        <v>2341</v>
      </c>
      <c r="G903" s="12" t="s">
        <v>62</v>
      </c>
      <c r="H903" s="12" t="s">
        <v>53</v>
      </c>
      <c r="I903" s="13">
        <v>9000000</v>
      </c>
      <c r="J903" s="13">
        <v>9000000</v>
      </c>
      <c r="K903" s="14">
        <v>45222.388032407405</v>
      </c>
      <c r="L903" s="15" t="s">
        <v>54</v>
      </c>
      <c r="O903">
        <v>0.84879455981022389</v>
      </c>
      <c r="P903">
        <f t="shared" si="28"/>
        <v>254</v>
      </c>
      <c r="Q903">
        <v>254</v>
      </c>
      <c r="R903">
        <f t="shared" si="29"/>
        <v>13930130</v>
      </c>
    </row>
    <row r="904" spans="1:18" ht="11.25" customHeight="1">
      <c r="A904">
        <v>903</v>
      </c>
      <c r="B904" s="11">
        <v>2139</v>
      </c>
      <c r="C904" s="12" t="s">
        <v>4079</v>
      </c>
      <c r="D904" s="12">
        <v>1101049017</v>
      </c>
      <c r="E904" s="12" t="s">
        <v>987</v>
      </c>
      <c r="F904" s="12" t="s">
        <v>2341</v>
      </c>
      <c r="G904" s="12" t="s">
        <v>62</v>
      </c>
      <c r="H904" s="12" t="s">
        <v>53</v>
      </c>
      <c r="I904" s="13">
        <v>7000000</v>
      </c>
      <c r="J904" s="13">
        <v>7000000</v>
      </c>
      <c r="K904" s="14">
        <v>45078.389525462961</v>
      </c>
      <c r="L904" s="15" t="s">
        <v>54</v>
      </c>
      <c r="O904">
        <v>0.81521610724052906</v>
      </c>
      <c r="P904">
        <f t="shared" si="28"/>
        <v>314</v>
      </c>
      <c r="Q904">
        <v>314</v>
      </c>
      <c r="R904">
        <f t="shared" si="29"/>
        <v>74170130</v>
      </c>
    </row>
    <row r="905" spans="1:18" ht="11.25" customHeight="1">
      <c r="A905">
        <v>904</v>
      </c>
      <c r="B905" s="11">
        <v>2140</v>
      </c>
      <c r="C905" s="12" t="s">
        <v>4080</v>
      </c>
      <c r="D905" s="12">
        <v>1032363222</v>
      </c>
      <c r="E905" s="12" t="s">
        <v>4081</v>
      </c>
      <c r="F905" s="12" t="s">
        <v>2341</v>
      </c>
      <c r="G905" s="12" t="s">
        <v>130</v>
      </c>
      <c r="H905" s="12" t="s">
        <v>53</v>
      </c>
      <c r="I905" s="13">
        <v>10000000</v>
      </c>
      <c r="J905" s="13">
        <v>10000000</v>
      </c>
      <c r="K905" s="14">
        <v>45222.388171296298</v>
      </c>
      <c r="L905" s="15" t="s">
        <v>54</v>
      </c>
      <c r="O905">
        <v>0.17584142001343406</v>
      </c>
      <c r="P905">
        <f t="shared" si="28"/>
        <v>1369</v>
      </c>
      <c r="Q905">
        <v>1369</v>
      </c>
      <c r="R905">
        <f t="shared" si="29"/>
        <v>76312856</v>
      </c>
    </row>
    <row r="906" spans="1:18" ht="11.25" customHeight="1">
      <c r="A906">
        <v>905</v>
      </c>
      <c r="B906" s="11">
        <v>2141</v>
      </c>
      <c r="C906" s="12" t="s">
        <v>4082</v>
      </c>
      <c r="D906" s="12">
        <v>1053558119</v>
      </c>
      <c r="E906" s="12" t="s">
        <v>4083</v>
      </c>
      <c r="F906" s="12" t="s">
        <v>2341</v>
      </c>
      <c r="G906" s="12" t="s">
        <v>38</v>
      </c>
      <c r="H906" s="12" t="s">
        <v>53</v>
      </c>
      <c r="I906" s="13">
        <v>6000000</v>
      </c>
      <c r="J906" s="13">
        <v>6000000</v>
      </c>
      <c r="K906" s="14">
        <v>45222.38857638889</v>
      </c>
      <c r="L906" s="15" t="s">
        <v>54</v>
      </c>
      <c r="O906">
        <v>0.74922717788141335</v>
      </c>
      <c r="P906">
        <f t="shared" si="28"/>
        <v>416</v>
      </c>
      <c r="Q906">
        <v>416</v>
      </c>
      <c r="R906">
        <f t="shared" si="29"/>
        <v>1020436917</v>
      </c>
    </row>
    <row r="907" spans="1:18" ht="11.25" customHeight="1">
      <c r="A907">
        <v>906</v>
      </c>
      <c r="B907" s="11">
        <v>2142</v>
      </c>
      <c r="C907" s="12" t="s">
        <v>4084</v>
      </c>
      <c r="D907" s="12">
        <v>1121877880</v>
      </c>
      <c r="E907" s="12" t="s">
        <v>4085</v>
      </c>
      <c r="F907" s="12" t="s">
        <v>2341</v>
      </c>
      <c r="G907" s="12" t="s">
        <v>52</v>
      </c>
      <c r="H907" s="12" t="s">
        <v>53</v>
      </c>
      <c r="I907" s="13">
        <v>5000000</v>
      </c>
      <c r="J907" s="13">
        <v>5000000</v>
      </c>
      <c r="K907" s="14">
        <v>45222.388703703706</v>
      </c>
      <c r="L907" s="15" t="s">
        <v>54</v>
      </c>
      <c r="O907">
        <v>0.92932285463614883</v>
      </c>
      <c r="P907">
        <f t="shared" si="28"/>
        <v>123</v>
      </c>
      <c r="Q907">
        <v>123</v>
      </c>
      <c r="R907">
        <f t="shared" si="29"/>
        <v>18125631</v>
      </c>
    </row>
    <row r="908" spans="1:18" ht="11.25" customHeight="1">
      <c r="A908">
        <v>907</v>
      </c>
      <c r="B908" s="11">
        <v>2143</v>
      </c>
      <c r="C908" s="12" t="s">
        <v>4086</v>
      </c>
      <c r="D908" s="12">
        <v>1019006896</v>
      </c>
      <c r="E908" s="12" t="s">
        <v>4087</v>
      </c>
      <c r="F908" s="12" t="s">
        <v>2341</v>
      </c>
      <c r="G908" s="12" t="s">
        <v>59</v>
      </c>
      <c r="H908" s="12" t="s">
        <v>53</v>
      </c>
      <c r="I908" s="13">
        <v>10000000</v>
      </c>
      <c r="J908" s="13">
        <v>10000000</v>
      </c>
      <c r="K908" s="14">
        <v>45222.388773148145</v>
      </c>
      <c r="L908" s="15" t="s">
        <v>54</v>
      </c>
      <c r="O908">
        <v>9.0616518138179281E-2</v>
      </c>
      <c r="P908">
        <f t="shared" si="28"/>
        <v>1481</v>
      </c>
      <c r="Q908">
        <v>1481</v>
      </c>
      <c r="R908">
        <f t="shared" si="29"/>
        <v>79815105</v>
      </c>
    </row>
    <row r="909" spans="1:18" ht="11.25" customHeight="1">
      <c r="A909">
        <v>908</v>
      </c>
      <c r="B909" s="11">
        <v>2144</v>
      </c>
      <c r="C909" s="12" t="s">
        <v>4088</v>
      </c>
      <c r="D909" s="12">
        <v>3296681</v>
      </c>
      <c r="E909" s="12" t="s">
        <v>4089</v>
      </c>
      <c r="F909" s="12" t="s">
        <v>2341</v>
      </c>
      <c r="G909" s="12" t="s">
        <v>48</v>
      </c>
      <c r="H909" s="12" t="s">
        <v>53</v>
      </c>
      <c r="I909" s="13">
        <v>10000000</v>
      </c>
      <c r="J909" s="13">
        <v>10000000</v>
      </c>
      <c r="K909" s="14">
        <v>45222.389155092591</v>
      </c>
      <c r="L909" s="15" t="s">
        <v>45</v>
      </c>
      <c r="O909">
        <v>0.98280017449334978</v>
      </c>
      <c r="P909">
        <f t="shared" si="28"/>
        <v>21</v>
      </c>
      <c r="Q909">
        <v>21</v>
      </c>
      <c r="R909">
        <f t="shared" si="29"/>
        <v>16919864</v>
      </c>
    </row>
    <row r="910" spans="1:18" ht="11.25" customHeight="1">
      <c r="A910">
        <v>909</v>
      </c>
      <c r="B910" s="11">
        <v>2145</v>
      </c>
      <c r="C910" s="12" t="s">
        <v>4090</v>
      </c>
      <c r="D910" s="12">
        <v>1116260466</v>
      </c>
      <c r="E910" s="12" t="s">
        <v>4091</v>
      </c>
      <c r="F910" s="12" t="s">
        <v>2341</v>
      </c>
      <c r="G910" s="12" t="s">
        <v>38</v>
      </c>
      <c r="H910" s="12" t="s">
        <v>53</v>
      </c>
      <c r="I910" s="13">
        <v>10000000</v>
      </c>
      <c r="J910" s="13">
        <v>10000000</v>
      </c>
      <c r="K910" s="14">
        <v>45222.389201388891</v>
      </c>
      <c r="L910" s="15" t="s">
        <v>54</v>
      </c>
      <c r="O910">
        <v>0.7937047994665023</v>
      </c>
      <c r="P910">
        <f t="shared" si="28"/>
        <v>350</v>
      </c>
      <c r="Q910">
        <v>350</v>
      </c>
      <c r="R910">
        <f t="shared" si="29"/>
        <v>79047125</v>
      </c>
    </row>
    <row r="911" spans="1:18" ht="11.25" customHeight="1">
      <c r="A911">
        <v>910</v>
      </c>
      <c r="B911" s="11">
        <v>2146</v>
      </c>
      <c r="C911" s="12" t="s">
        <v>4092</v>
      </c>
      <c r="D911" s="12">
        <v>1013620791</v>
      </c>
      <c r="E911" s="12" t="s">
        <v>4093</v>
      </c>
      <c r="F911" s="12" t="s">
        <v>2341</v>
      </c>
      <c r="G911" s="12" t="s">
        <v>48</v>
      </c>
      <c r="H911" s="12" t="s">
        <v>53</v>
      </c>
      <c r="I911" s="13">
        <v>5500000</v>
      </c>
      <c r="J911" s="13">
        <v>5500000</v>
      </c>
      <c r="K911" s="14">
        <v>45222.38925925926</v>
      </c>
      <c r="L911" s="15" t="s">
        <v>54</v>
      </c>
      <c r="O911">
        <v>0.25131402762833832</v>
      </c>
      <c r="P911">
        <f t="shared" si="28"/>
        <v>1228</v>
      </c>
      <c r="Q911">
        <v>1228</v>
      </c>
      <c r="R911">
        <f t="shared" si="29"/>
        <v>73560269</v>
      </c>
    </row>
    <row r="912" spans="1:18" ht="11.25" customHeight="1">
      <c r="A912">
        <v>911</v>
      </c>
      <c r="B912" s="11">
        <v>2147</v>
      </c>
      <c r="C912" s="12" t="s">
        <v>4094</v>
      </c>
      <c r="D912" s="12">
        <v>78762484</v>
      </c>
      <c r="E912" s="12" t="s">
        <v>4095</v>
      </c>
      <c r="F912" s="12" t="s">
        <v>2341</v>
      </c>
      <c r="G912" s="12" t="s">
        <v>52</v>
      </c>
      <c r="H912" s="12" t="s">
        <v>106</v>
      </c>
      <c r="I912" s="13">
        <v>10000000</v>
      </c>
      <c r="J912" s="13">
        <v>10000000</v>
      </c>
      <c r="K912" s="14">
        <v>45222.389305555553</v>
      </c>
      <c r="L912" s="15" t="s">
        <v>54</v>
      </c>
      <c r="O912">
        <v>0.87362661010337239</v>
      </c>
      <c r="P912">
        <f t="shared" si="28"/>
        <v>218</v>
      </c>
      <c r="Q912">
        <v>218</v>
      </c>
      <c r="R912">
        <f t="shared" si="29"/>
        <v>1033747879</v>
      </c>
    </row>
    <row r="913" spans="1:18" ht="11.25" customHeight="1">
      <c r="A913">
        <v>912</v>
      </c>
      <c r="B913" s="11">
        <v>2148</v>
      </c>
      <c r="C913" s="12" t="s">
        <v>4096</v>
      </c>
      <c r="D913" s="12">
        <v>1119890921</v>
      </c>
      <c r="E913" s="12" t="s">
        <v>4097</v>
      </c>
      <c r="F913" s="12" t="s">
        <v>2341</v>
      </c>
      <c r="G913" s="12" t="s">
        <v>52</v>
      </c>
      <c r="H913" s="12" t="s">
        <v>53</v>
      </c>
      <c r="I913" s="13">
        <v>10000000</v>
      </c>
      <c r="J913" s="13">
        <v>10000000</v>
      </c>
      <c r="K913" s="14">
        <v>45222.389351851853</v>
      </c>
      <c r="L913" s="15" t="s">
        <v>54</v>
      </c>
      <c r="O913">
        <v>0.42983082246725735</v>
      </c>
      <c r="P913">
        <f t="shared" si="28"/>
        <v>922</v>
      </c>
      <c r="Q913">
        <v>922</v>
      </c>
      <c r="R913">
        <f t="shared" si="29"/>
        <v>94330449</v>
      </c>
    </row>
    <row r="914" spans="1:18" ht="11.25" customHeight="1">
      <c r="A914">
        <v>913</v>
      </c>
      <c r="B914" s="11">
        <v>2149</v>
      </c>
      <c r="C914" s="12" t="s">
        <v>4098</v>
      </c>
      <c r="D914" s="12">
        <v>1085248360</v>
      </c>
      <c r="E914" s="12" t="s">
        <v>4099</v>
      </c>
      <c r="F914" s="12" t="s">
        <v>2341</v>
      </c>
      <c r="G914" s="12" t="s">
        <v>165</v>
      </c>
      <c r="H914" s="12" t="s">
        <v>53</v>
      </c>
      <c r="I914" s="13">
        <v>10000000</v>
      </c>
      <c r="J914" s="13">
        <v>10000000</v>
      </c>
      <c r="K914" s="14">
        <v>45222.389374999999</v>
      </c>
      <c r="L914" s="15" t="s">
        <v>54</v>
      </c>
      <c r="O914">
        <v>0.42694075794774566</v>
      </c>
      <c r="P914">
        <f t="shared" si="28"/>
        <v>925</v>
      </c>
      <c r="Q914">
        <v>925</v>
      </c>
      <c r="R914">
        <f t="shared" si="29"/>
        <v>46454427</v>
      </c>
    </row>
    <row r="915" spans="1:18" ht="11.25" customHeight="1">
      <c r="A915">
        <v>914</v>
      </c>
      <c r="B915" s="11">
        <v>2150</v>
      </c>
      <c r="C915" s="12" t="s">
        <v>4100</v>
      </c>
      <c r="D915" s="12">
        <v>1017133937</v>
      </c>
      <c r="E915" s="12" t="s">
        <v>4101</v>
      </c>
      <c r="F915" s="12" t="s">
        <v>2341</v>
      </c>
      <c r="G915" s="12" t="s">
        <v>59</v>
      </c>
      <c r="H915" s="12" t="s">
        <v>53</v>
      </c>
      <c r="I915" s="13">
        <v>10000000</v>
      </c>
      <c r="J915" s="13">
        <v>10000000</v>
      </c>
      <c r="K915" s="14">
        <v>45222.389502314814</v>
      </c>
      <c r="L915" s="15" t="s">
        <v>54</v>
      </c>
      <c r="O915">
        <v>0.15950398005925692</v>
      </c>
      <c r="P915">
        <f t="shared" si="28"/>
        <v>1385</v>
      </c>
      <c r="Q915">
        <v>1385</v>
      </c>
      <c r="R915">
        <f t="shared" si="29"/>
        <v>1030537433</v>
      </c>
    </row>
    <row r="916" spans="1:18" ht="11.25" customHeight="1">
      <c r="A916">
        <v>915</v>
      </c>
      <c r="B916" s="11">
        <v>2151</v>
      </c>
      <c r="C916" s="12" t="s">
        <v>4102</v>
      </c>
      <c r="D916" s="12">
        <v>79448419</v>
      </c>
      <c r="E916" s="12" t="s">
        <v>1661</v>
      </c>
      <c r="F916" s="12" t="s">
        <v>2341</v>
      </c>
      <c r="G916" s="12" t="s">
        <v>59</v>
      </c>
      <c r="H916" s="12" t="s">
        <v>53</v>
      </c>
      <c r="I916" s="13">
        <v>10000000</v>
      </c>
      <c r="J916" s="13">
        <v>10000000</v>
      </c>
      <c r="K916" s="14">
        <v>45222.389652777776</v>
      </c>
      <c r="L916" s="15" t="s">
        <v>45</v>
      </c>
      <c r="O916">
        <v>0.438957201641901</v>
      </c>
      <c r="P916">
        <f t="shared" si="28"/>
        <v>907</v>
      </c>
      <c r="Q916">
        <v>907</v>
      </c>
      <c r="R916">
        <f t="shared" si="29"/>
        <v>1019006896</v>
      </c>
    </row>
    <row r="917" spans="1:18" ht="11.25" customHeight="1">
      <c r="A917">
        <v>916</v>
      </c>
      <c r="B917" s="11">
        <v>2152</v>
      </c>
      <c r="C917" s="12" t="s">
        <v>4103</v>
      </c>
      <c r="D917" s="12">
        <v>1018458441</v>
      </c>
      <c r="E917" s="12" t="s">
        <v>4104</v>
      </c>
      <c r="F917" s="12" t="s">
        <v>2341</v>
      </c>
      <c r="G917" s="12" t="s">
        <v>48</v>
      </c>
      <c r="H917" s="12" t="s">
        <v>53</v>
      </c>
      <c r="I917" s="13">
        <v>10000000</v>
      </c>
      <c r="J917" s="13">
        <v>10000000</v>
      </c>
      <c r="K917" s="14">
        <v>45222.389965277776</v>
      </c>
      <c r="L917" s="15" t="s">
        <v>54</v>
      </c>
      <c r="O917">
        <v>0.67600930035438656</v>
      </c>
      <c r="P917">
        <f t="shared" si="28"/>
        <v>520</v>
      </c>
      <c r="Q917">
        <v>520</v>
      </c>
      <c r="R917">
        <f t="shared" si="29"/>
        <v>1088317138</v>
      </c>
    </row>
    <row r="918" spans="1:18" ht="11.25" customHeight="1">
      <c r="A918">
        <v>917</v>
      </c>
      <c r="B918" s="11">
        <v>2153</v>
      </c>
      <c r="C918" s="12" t="s">
        <v>4105</v>
      </c>
      <c r="D918" s="12">
        <v>15490078</v>
      </c>
      <c r="E918" s="12" t="s">
        <v>4106</v>
      </c>
      <c r="F918" s="12" t="s">
        <v>2341</v>
      </c>
      <c r="G918" s="12" t="s">
        <v>38</v>
      </c>
      <c r="H918" s="12" t="s">
        <v>53</v>
      </c>
      <c r="I918" s="13">
        <v>7000000</v>
      </c>
      <c r="J918" s="13">
        <v>7000000</v>
      </c>
      <c r="K918" s="14">
        <v>45222.389988425923</v>
      </c>
      <c r="L918" s="15" t="s">
        <v>45</v>
      </c>
      <c r="O918">
        <v>0.12977728983089609</v>
      </c>
      <c r="P918">
        <f t="shared" si="28"/>
        <v>1423</v>
      </c>
      <c r="Q918">
        <v>1423</v>
      </c>
      <c r="R918">
        <f t="shared" si="29"/>
        <v>1030522545</v>
      </c>
    </row>
    <row r="919" spans="1:18" ht="11.25" customHeight="1">
      <c r="A919">
        <v>918</v>
      </c>
      <c r="B919" s="11">
        <v>2154</v>
      </c>
      <c r="C919" s="12" t="s">
        <v>4107</v>
      </c>
      <c r="D919" s="12">
        <v>80153676</v>
      </c>
      <c r="E919" s="12" t="s">
        <v>4108</v>
      </c>
      <c r="F919" s="12" t="s">
        <v>2341</v>
      </c>
      <c r="G919" s="12" t="s">
        <v>38</v>
      </c>
      <c r="H919" s="12" t="s">
        <v>106</v>
      </c>
      <c r="I919" s="13">
        <v>10000000</v>
      </c>
      <c r="J919" s="13">
        <v>10000000</v>
      </c>
      <c r="K919" s="14">
        <v>45222.39025462963</v>
      </c>
      <c r="L919" s="15" t="s">
        <v>54</v>
      </c>
      <c r="O919">
        <v>0.87233146463046263</v>
      </c>
      <c r="P919">
        <f t="shared" si="28"/>
        <v>221</v>
      </c>
      <c r="Q919">
        <v>221</v>
      </c>
      <c r="R919">
        <f t="shared" si="29"/>
        <v>71730164</v>
      </c>
    </row>
    <row r="920" spans="1:18" ht="11.25" customHeight="1">
      <c r="A920">
        <v>919</v>
      </c>
      <c r="B920" s="11">
        <v>2155</v>
      </c>
      <c r="C920" s="12" t="s">
        <v>4109</v>
      </c>
      <c r="D920" s="12">
        <v>4298180</v>
      </c>
      <c r="E920" s="12" t="s">
        <v>1052</v>
      </c>
      <c r="F920" s="12" t="s">
        <v>2341</v>
      </c>
      <c r="G920" s="12" t="s">
        <v>130</v>
      </c>
      <c r="H920" s="12" t="s">
        <v>53</v>
      </c>
      <c r="I920" s="13">
        <v>10000000</v>
      </c>
      <c r="J920" s="13">
        <v>10000000</v>
      </c>
      <c r="K920" s="14">
        <v>45078.406331018516</v>
      </c>
      <c r="L920" s="15" t="s">
        <v>54</v>
      </c>
      <c r="O920">
        <v>0.56904961757336814</v>
      </c>
      <c r="P920">
        <f t="shared" si="28"/>
        <v>697</v>
      </c>
      <c r="Q920">
        <v>697</v>
      </c>
      <c r="R920">
        <f t="shared" si="29"/>
        <v>80037531</v>
      </c>
    </row>
    <row r="921" spans="1:18" ht="11.25" customHeight="1">
      <c r="A921">
        <v>920</v>
      </c>
      <c r="B921" s="11">
        <v>2156</v>
      </c>
      <c r="C921" s="12" t="s">
        <v>4110</v>
      </c>
      <c r="D921" s="12">
        <v>1024462136</v>
      </c>
      <c r="E921" s="12" t="s">
        <v>4111</v>
      </c>
      <c r="F921" s="12" t="s">
        <v>2341</v>
      </c>
      <c r="G921" s="12" t="s">
        <v>38</v>
      </c>
      <c r="H921" s="12" t="s">
        <v>53</v>
      </c>
      <c r="I921" s="13">
        <v>10000000</v>
      </c>
      <c r="J921" s="13">
        <v>10000000</v>
      </c>
      <c r="K921" s="14">
        <v>45222.390486111108</v>
      </c>
      <c r="L921" s="15" t="s">
        <v>54</v>
      </c>
      <c r="O921">
        <v>8.1185398797768427E-3</v>
      </c>
      <c r="P921">
        <f t="shared" si="28"/>
        <v>1609</v>
      </c>
      <c r="Q921">
        <v>1609</v>
      </c>
      <c r="R921">
        <f t="shared" si="29"/>
        <v>13959495</v>
      </c>
    </row>
    <row r="922" spans="1:18" ht="11.25" customHeight="1">
      <c r="A922">
        <v>921</v>
      </c>
      <c r="B922" s="11">
        <v>2157</v>
      </c>
      <c r="C922" s="12" t="s">
        <v>4112</v>
      </c>
      <c r="D922" s="12">
        <v>1085251288</v>
      </c>
      <c r="E922" s="12" t="s">
        <v>4113</v>
      </c>
      <c r="F922" s="12" t="s">
        <v>2341</v>
      </c>
      <c r="G922" s="12" t="s">
        <v>48</v>
      </c>
      <c r="H922" s="12" t="s">
        <v>53</v>
      </c>
      <c r="I922" s="13">
        <v>10000000</v>
      </c>
      <c r="J922" s="13">
        <v>10000000</v>
      </c>
      <c r="K922" s="14">
        <v>45222.390509259261</v>
      </c>
      <c r="L922" s="15" t="s">
        <v>54</v>
      </c>
      <c r="O922">
        <v>0.92871050343349859</v>
      </c>
      <c r="P922">
        <f t="shared" si="28"/>
        <v>126</v>
      </c>
      <c r="Q922">
        <v>126</v>
      </c>
      <c r="R922">
        <f t="shared" si="29"/>
        <v>7718557</v>
      </c>
    </row>
    <row r="923" spans="1:18" ht="11.25" customHeight="1">
      <c r="A923">
        <v>922</v>
      </c>
      <c r="B923" s="11">
        <v>2158</v>
      </c>
      <c r="C923" s="12" t="s">
        <v>4114</v>
      </c>
      <c r="D923" s="12">
        <v>94330449</v>
      </c>
      <c r="E923" s="12" t="s">
        <v>4115</v>
      </c>
      <c r="F923" s="12" t="s">
        <v>2341</v>
      </c>
      <c r="G923" s="12" t="s">
        <v>38</v>
      </c>
      <c r="H923" s="12" t="s">
        <v>53</v>
      </c>
      <c r="I923" s="13">
        <v>10000000</v>
      </c>
      <c r="J923" s="13">
        <v>10000000</v>
      </c>
      <c r="K923" s="14">
        <v>45222.390752314815</v>
      </c>
      <c r="L923" s="15" t="s">
        <v>45</v>
      </c>
      <c r="O923">
        <v>5.9214748881833645E-2</v>
      </c>
      <c r="P923">
        <f t="shared" si="28"/>
        <v>1524</v>
      </c>
      <c r="Q923">
        <v>1524</v>
      </c>
      <c r="R923">
        <f t="shared" si="29"/>
        <v>74184384</v>
      </c>
    </row>
    <row r="924" spans="1:18" ht="11.25" customHeight="1">
      <c r="A924">
        <v>923</v>
      </c>
      <c r="B924" s="11">
        <v>2159</v>
      </c>
      <c r="C924" s="12" t="s">
        <v>4116</v>
      </c>
      <c r="D924" s="12">
        <v>4525519</v>
      </c>
      <c r="E924" s="12" t="s">
        <v>4117</v>
      </c>
      <c r="F924" s="12" t="s">
        <v>2341</v>
      </c>
      <c r="G924" s="12" t="s">
        <v>130</v>
      </c>
      <c r="H924" s="12" t="s">
        <v>53</v>
      </c>
      <c r="I924" s="13">
        <v>8000000</v>
      </c>
      <c r="J924" s="13">
        <v>8000000</v>
      </c>
      <c r="K924" s="14">
        <v>45222.390821759262</v>
      </c>
      <c r="L924" s="15" t="s">
        <v>45</v>
      </c>
      <c r="O924">
        <v>0.41874829123712665</v>
      </c>
      <c r="P924">
        <f t="shared" si="28"/>
        <v>940</v>
      </c>
      <c r="Q924">
        <v>940</v>
      </c>
      <c r="R924">
        <f t="shared" si="29"/>
        <v>1094882092</v>
      </c>
    </row>
    <row r="925" spans="1:18" ht="11.25" customHeight="1">
      <c r="A925">
        <v>924</v>
      </c>
      <c r="B925" s="11">
        <v>2160</v>
      </c>
      <c r="C925" s="12" t="s">
        <v>4118</v>
      </c>
      <c r="D925" s="12">
        <v>80217083</v>
      </c>
      <c r="E925" s="12" t="s">
        <v>4119</v>
      </c>
      <c r="F925" s="12" t="s">
        <v>2341</v>
      </c>
      <c r="G925" s="12" t="s">
        <v>38</v>
      </c>
      <c r="H925" s="12" t="s">
        <v>106</v>
      </c>
      <c r="I925" s="13">
        <v>10000000</v>
      </c>
      <c r="J925" s="13">
        <v>10000000</v>
      </c>
      <c r="K925" s="14">
        <v>45222.390902777777</v>
      </c>
      <c r="L925" s="15" t="s">
        <v>54</v>
      </c>
      <c r="O925">
        <v>0.28114038922238704</v>
      </c>
      <c r="P925">
        <f t="shared" si="28"/>
        <v>1174</v>
      </c>
      <c r="Q925">
        <v>1174</v>
      </c>
      <c r="R925">
        <f t="shared" si="29"/>
        <v>1016017721</v>
      </c>
    </row>
    <row r="926" spans="1:18" ht="11.25" customHeight="1">
      <c r="A926">
        <v>925</v>
      </c>
      <c r="B926" s="11">
        <v>2161</v>
      </c>
      <c r="C926" s="12" t="s">
        <v>4120</v>
      </c>
      <c r="D926" s="12">
        <v>46454427</v>
      </c>
      <c r="E926" s="12" t="s">
        <v>4121</v>
      </c>
      <c r="F926" s="12" t="s">
        <v>2341</v>
      </c>
      <c r="G926" s="12" t="s">
        <v>38</v>
      </c>
      <c r="H926" s="12" t="s">
        <v>53</v>
      </c>
      <c r="I926" s="13">
        <v>10000000</v>
      </c>
      <c r="J926" s="13">
        <v>10000000</v>
      </c>
      <c r="K926" s="14">
        <v>45222.391006944446</v>
      </c>
      <c r="L926" s="15" t="s">
        <v>54</v>
      </c>
      <c r="O926">
        <v>2.8039597597838473E-2</v>
      </c>
      <c r="P926">
        <f t="shared" si="28"/>
        <v>1580</v>
      </c>
      <c r="Q926">
        <v>1580</v>
      </c>
      <c r="R926">
        <f t="shared" si="29"/>
        <v>74357709</v>
      </c>
    </row>
    <row r="927" spans="1:18" ht="11.25" customHeight="1">
      <c r="A927">
        <v>926</v>
      </c>
      <c r="B927" s="11">
        <v>2162</v>
      </c>
      <c r="C927" s="12" t="s">
        <v>4122</v>
      </c>
      <c r="D927" s="12">
        <v>1057606380</v>
      </c>
      <c r="E927" s="12" t="s">
        <v>4123</v>
      </c>
      <c r="F927" s="12" t="s">
        <v>2341</v>
      </c>
      <c r="G927" s="12" t="s">
        <v>52</v>
      </c>
      <c r="H927" s="12" t="s">
        <v>53</v>
      </c>
      <c r="I927" s="13">
        <v>6000000</v>
      </c>
      <c r="J927" s="13">
        <v>6000000</v>
      </c>
      <c r="K927" s="14">
        <v>45222.391018518516</v>
      </c>
      <c r="L927" s="15" t="s">
        <v>54</v>
      </c>
      <c r="O927">
        <v>0.8471248128398603</v>
      </c>
      <c r="P927">
        <f t="shared" si="28"/>
        <v>257</v>
      </c>
      <c r="Q927">
        <v>257</v>
      </c>
      <c r="R927">
        <f t="shared" si="29"/>
        <v>1023872046</v>
      </c>
    </row>
    <row r="928" spans="1:18" ht="11.25" customHeight="1">
      <c r="A928">
        <v>927</v>
      </c>
      <c r="B928" s="11">
        <v>2163</v>
      </c>
      <c r="C928" s="12" t="s">
        <v>4124</v>
      </c>
      <c r="D928" s="12">
        <v>80778916</v>
      </c>
      <c r="E928" s="12" t="s">
        <v>4125</v>
      </c>
      <c r="F928" s="12" t="s">
        <v>2341</v>
      </c>
      <c r="G928" s="12" t="s">
        <v>38</v>
      </c>
      <c r="H928" s="12" t="s">
        <v>53</v>
      </c>
      <c r="I928" s="13">
        <v>10000000</v>
      </c>
      <c r="J928" s="13">
        <v>10000000</v>
      </c>
      <c r="K928" s="14">
        <v>45222.391145833331</v>
      </c>
      <c r="L928" s="15" t="s">
        <v>54</v>
      </c>
      <c r="O928">
        <v>0.75092506308757723</v>
      </c>
      <c r="P928">
        <f t="shared" si="28"/>
        <v>415</v>
      </c>
      <c r="Q928">
        <v>415</v>
      </c>
      <c r="R928">
        <f t="shared" si="29"/>
        <v>1055553213</v>
      </c>
    </row>
    <row r="929" spans="1:18" ht="11.25" customHeight="1">
      <c r="A929">
        <v>928</v>
      </c>
      <c r="B929" s="11">
        <v>2164</v>
      </c>
      <c r="C929" s="12" t="s">
        <v>4126</v>
      </c>
      <c r="D929" s="12">
        <v>1094939573</v>
      </c>
      <c r="E929" s="12" t="s">
        <v>4127</v>
      </c>
      <c r="F929" s="12" t="s">
        <v>2341</v>
      </c>
      <c r="G929" s="12" t="s">
        <v>59</v>
      </c>
      <c r="H929" s="12" t="s">
        <v>53</v>
      </c>
      <c r="I929" s="13">
        <v>10000000</v>
      </c>
      <c r="J929" s="13">
        <v>10000000</v>
      </c>
      <c r="K929" s="14">
        <v>45222.391192129631</v>
      </c>
      <c r="L929" s="15" t="s">
        <v>54</v>
      </c>
      <c r="O929">
        <v>0.11262924427801002</v>
      </c>
      <c r="P929">
        <f t="shared" si="28"/>
        <v>1448</v>
      </c>
      <c r="Q929">
        <v>1448</v>
      </c>
      <c r="R929">
        <f t="shared" si="29"/>
        <v>94497600</v>
      </c>
    </row>
    <row r="930" spans="1:18" ht="11.25" customHeight="1">
      <c r="A930">
        <v>929</v>
      </c>
      <c r="B930" s="11">
        <v>2165</v>
      </c>
      <c r="C930" s="12" t="s">
        <v>4128</v>
      </c>
      <c r="D930" s="12">
        <v>16079464</v>
      </c>
      <c r="E930" s="12" t="s">
        <v>4129</v>
      </c>
      <c r="F930" s="12" t="s">
        <v>2341</v>
      </c>
      <c r="G930" s="12" t="s">
        <v>52</v>
      </c>
      <c r="H930" s="12" t="s">
        <v>53</v>
      </c>
      <c r="I930" s="13">
        <v>10000000</v>
      </c>
      <c r="J930" s="13">
        <v>10000000</v>
      </c>
      <c r="K930" s="14">
        <v>45222.391215277778</v>
      </c>
      <c r="L930" s="15" t="s">
        <v>54</v>
      </c>
      <c r="O930">
        <v>0.79715362601169348</v>
      </c>
      <c r="P930">
        <f t="shared" si="28"/>
        <v>344</v>
      </c>
      <c r="Q930">
        <v>344</v>
      </c>
      <c r="R930">
        <f t="shared" si="29"/>
        <v>87715475</v>
      </c>
    </row>
    <row r="931" spans="1:18" ht="11.25" customHeight="1">
      <c r="A931">
        <v>930</v>
      </c>
      <c r="B931" s="11">
        <v>2166</v>
      </c>
      <c r="C931" s="12" t="s">
        <v>4130</v>
      </c>
      <c r="D931" s="12">
        <v>1052389019</v>
      </c>
      <c r="E931" s="12" t="s">
        <v>4131</v>
      </c>
      <c r="F931" s="12" t="s">
        <v>2341</v>
      </c>
      <c r="G931" s="12" t="s">
        <v>38</v>
      </c>
      <c r="H931" s="12" t="s">
        <v>53</v>
      </c>
      <c r="I931" s="13">
        <v>6000000</v>
      </c>
      <c r="J931" s="13">
        <v>6000000</v>
      </c>
      <c r="K931" s="14">
        <v>45222.391331018516</v>
      </c>
      <c r="L931" s="15" t="s">
        <v>54</v>
      </c>
      <c r="O931">
        <v>0.758940315014207</v>
      </c>
      <c r="P931">
        <f t="shared" si="28"/>
        <v>408</v>
      </c>
      <c r="Q931">
        <v>408</v>
      </c>
      <c r="R931">
        <f t="shared" si="29"/>
        <v>80433094</v>
      </c>
    </row>
    <row r="932" spans="1:18" ht="11.25" customHeight="1">
      <c r="A932">
        <v>931</v>
      </c>
      <c r="B932" s="11">
        <v>2167</v>
      </c>
      <c r="C932" s="12" t="s">
        <v>4132</v>
      </c>
      <c r="D932" s="12">
        <v>79421337</v>
      </c>
      <c r="E932" s="12" t="s">
        <v>4133</v>
      </c>
      <c r="F932" s="12" t="s">
        <v>2341</v>
      </c>
      <c r="G932" s="12" t="s">
        <v>38</v>
      </c>
      <c r="H932" s="12" t="s">
        <v>106</v>
      </c>
      <c r="I932" s="13">
        <v>10000000</v>
      </c>
      <c r="J932" s="13">
        <v>10000000</v>
      </c>
      <c r="K932" s="14">
        <v>45222.391435185185</v>
      </c>
      <c r="L932" s="15" t="s">
        <v>54</v>
      </c>
      <c r="O932">
        <v>2.8406394609610253E-3</v>
      </c>
      <c r="P932">
        <f t="shared" si="28"/>
        <v>1617</v>
      </c>
      <c r="Q932">
        <v>1617</v>
      </c>
      <c r="R932">
        <f t="shared" si="29"/>
        <v>6013600</v>
      </c>
    </row>
    <row r="933" spans="1:18" ht="11.25" customHeight="1">
      <c r="A933">
        <v>932</v>
      </c>
      <c r="B933" s="11">
        <v>2168</v>
      </c>
      <c r="C933" s="12" t="s">
        <v>4134</v>
      </c>
      <c r="D933" s="12">
        <v>79365902</v>
      </c>
      <c r="E933" s="12" t="s">
        <v>1026</v>
      </c>
      <c r="F933" s="12" t="s">
        <v>2341</v>
      </c>
      <c r="G933" s="12" t="s">
        <v>62</v>
      </c>
      <c r="H933" s="12" t="s">
        <v>53</v>
      </c>
      <c r="I933" s="13">
        <v>10000000</v>
      </c>
      <c r="J933" s="13">
        <v>10000000</v>
      </c>
      <c r="K933" s="14">
        <v>45078.394675925927</v>
      </c>
      <c r="L933" s="15" t="s">
        <v>45</v>
      </c>
      <c r="O933">
        <v>0.77813224618093368</v>
      </c>
      <c r="P933">
        <f t="shared" si="28"/>
        <v>377</v>
      </c>
      <c r="Q933">
        <v>377</v>
      </c>
      <c r="R933">
        <f t="shared" si="29"/>
        <v>75076576</v>
      </c>
    </row>
    <row r="934" spans="1:18" ht="11.25" customHeight="1">
      <c r="A934">
        <v>933</v>
      </c>
      <c r="B934" s="11">
        <v>2169</v>
      </c>
      <c r="C934" s="12" t="s">
        <v>4135</v>
      </c>
      <c r="D934" s="12">
        <v>86078311</v>
      </c>
      <c r="E934" s="12" t="s">
        <v>4136</v>
      </c>
      <c r="F934" s="12" t="s">
        <v>2341</v>
      </c>
      <c r="G934" s="12" t="s">
        <v>38</v>
      </c>
      <c r="H934" s="12" t="s">
        <v>106</v>
      </c>
      <c r="I934" s="13">
        <v>10000000</v>
      </c>
      <c r="J934" s="13">
        <v>10000000</v>
      </c>
      <c r="K934" s="14">
        <v>45222.39167824074</v>
      </c>
      <c r="L934" s="15" t="s">
        <v>54</v>
      </c>
      <c r="O934">
        <v>0.12342228220831497</v>
      </c>
      <c r="P934">
        <f t="shared" si="28"/>
        <v>1434</v>
      </c>
      <c r="Q934">
        <v>1434</v>
      </c>
      <c r="R934">
        <f t="shared" si="29"/>
        <v>16161936</v>
      </c>
    </row>
    <row r="935" spans="1:18" ht="11.25" customHeight="1">
      <c r="A935">
        <v>934</v>
      </c>
      <c r="B935" s="11">
        <v>2170</v>
      </c>
      <c r="C935" s="12" t="s">
        <v>4137</v>
      </c>
      <c r="D935" s="12">
        <v>1116242142</v>
      </c>
      <c r="E935" s="12" t="s">
        <v>4138</v>
      </c>
      <c r="F935" s="12" t="s">
        <v>2341</v>
      </c>
      <c r="G935" s="12" t="s">
        <v>73</v>
      </c>
      <c r="H935" s="12" t="s">
        <v>53</v>
      </c>
      <c r="I935" s="13">
        <v>10000000</v>
      </c>
      <c r="J935" s="13">
        <v>10000000</v>
      </c>
      <c r="K935" s="14">
        <v>45222.391932870371</v>
      </c>
      <c r="L935" s="15" t="s">
        <v>54</v>
      </c>
      <c r="O935">
        <v>0.15201356818448775</v>
      </c>
      <c r="P935">
        <f t="shared" si="28"/>
        <v>1396</v>
      </c>
      <c r="Q935">
        <v>1396</v>
      </c>
      <c r="R935">
        <f t="shared" si="29"/>
        <v>80901058</v>
      </c>
    </row>
    <row r="936" spans="1:18" ht="11.25" customHeight="1">
      <c r="A936">
        <v>935</v>
      </c>
      <c r="B936" s="11">
        <v>2171</v>
      </c>
      <c r="C936" s="12" t="s">
        <v>4139</v>
      </c>
      <c r="D936" s="12">
        <v>1012363969</v>
      </c>
      <c r="E936" s="12" t="s">
        <v>4140</v>
      </c>
      <c r="F936" s="12" t="s">
        <v>2341</v>
      </c>
      <c r="G936" s="12" t="s">
        <v>38</v>
      </c>
      <c r="H936" s="12" t="s">
        <v>53</v>
      </c>
      <c r="I936" s="13">
        <v>10000000</v>
      </c>
      <c r="J936" s="13">
        <v>10000000</v>
      </c>
      <c r="K936" s="14">
        <v>45222.392384259256</v>
      </c>
      <c r="L936" s="15" t="s">
        <v>54</v>
      </c>
      <c r="O936">
        <v>0.13147130835310183</v>
      </c>
      <c r="P936">
        <f t="shared" si="28"/>
        <v>1420</v>
      </c>
      <c r="Q936">
        <v>1420</v>
      </c>
      <c r="R936">
        <f t="shared" si="29"/>
        <v>43160808</v>
      </c>
    </row>
    <row r="937" spans="1:18" ht="11.25" customHeight="1">
      <c r="A937">
        <v>936</v>
      </c>
      <c r="B937" s="11">
        <v>2172</v>
      </c>
      <c r="C937" s="12" t="s">
        <v>4141</v>
      </c>
      <c r="D937" s="12">
        <v>1032425516</v>
      </c>
      <c r="E937" s="12" t="s">
        <v>4142</v>
      </c>
      <c r="F937" s="12" t="s">
        <v>2341</v>
      </c>
      <c r="G937" s="12" t="s">
        <v>59</v>
      </c>
      <c r="H937" s="12" t="s">
        <v>53</v>
      </c>
      <c r="I937" s="13">
        <v>10000000</v>
      </c>
      <c r="J937" s="13">
        <v>10000000</v>
      </c>
      <c r="K937" s="14">
        <v>45222.392465277779</v>
      </c>
      <c r="L937" s="15" t="s">
        <v>54</v>
      </c>
      <c r="O937">
        <v>0.26919662199416694</v>
      </c>
      <c r="P937">
        <f t="shared" si="28"/>
        <v>1193</v>
      </c>
      <c r="Q937">
        <v>1193</v>
      </c>
      <c r="R937">
        <f t="shared" si="29"/>
        <v>79724091</v>
      </c>
    </row>
    <row r="938" spans="1:18" ht="11.25" customHeight="1">
      <c r="A938">
        <v>937</v>
      </c>
      <c r="B938" s="11">
        <v>2173</v>
      </c>
      <c r="C938" s="12" t="s">
        <v>4143</v>
      </c>
      <c r="D938" s="12">
        <v>93394840</v>
      </c>
      <c r="E938" s="12" t="s">
        <v>4144</v>
      </c>
      <c r="F938" s="12" t="s">
        <v>2341</v>
      </c>
      <c r="G938" s="12" t="s">
        <v>52</v>
      </c>
      <c r="H938" s="12" t="s">
        <v>53</v>
      </c>
      <c r="I938" s="13">
        <v>10000000</v>
      </c>
      <c r="J938" s="13">
        <v>10000000</v>
      </c>
      <c r="K938" s="14">
        <v>45222.392928240741</v>
      </c>
      <c r="L938" s="15" t="s">
        <v>45</v>
      </c>
      <c r="O938">
        <v>0.86631366258973797</v>
      </c>
      <c r="P938">
        <f t="shared" si="28"/>
        <v>232</v>
      </c>
      <c r="Q938">
        <v>232</v>
      </c>
      <c r="R938">
        <f t="shared" si="29"/>
        <v>73203955</v>
      </c>
    </row>
    <row r="939" spans="1:18" ht="11.25" customHeight="1">
      <c r="A939">
        <v>938</v>
      </c>
      <c r="B939" s="11">
        <v>2174</v>
      </c>
      <c r="C939" s="12" t="s">
        <v>4145</v>
      </c>
      <c r="D939" s="12">
        <v>80895086</v>
      </c>
      <c r="E939" s="12" t="s">
        <v>4146</v>
      </c>
      <c r="F939" s="12" t="s">
        <v>2341</v>
      </c>
      <c r="G939" s="12" t="s">
        <v>38</v>
      </c>
      <c r="H939" s="12" t="s">
        <v>53</v>
      </c>
      <c r="I939" s="13">
        <v>8000000</v>
      </c>
      <c r="J939" s="13">
        <v>8000000</v>
      </c>
      <c r="K939" s="14">
        <v>45222.392951388887</v>
      </c>
      <c r="L939" s="15" t="s">
        <v>54</v>
      </c>
      <c r="O939">
        <v>0.61147241304819278</v>
      </c>
      <c r="P939">
        <f t="shared" si="28"/>
        <v>632</v>
      </c>
      <c r="Q939">
        <v>632</v>
      </c>
      <c r="R939">
        <f t="shared" si="29"/>
        <v>1113621219</v>
      </c>
    </row>
    <row r="940" spans="1:18" ht="11.25" customHeight="1">
      <c r="A940">
        <v>939</v>
      </c>
      <c r="B940" s="11">
        <v>2175</v>
      </c>
      <c r="C940" s="12" t="s">
        <v>4147</v>
      </c>
      <c r="D940" s="12">
        <v>1075218890</v>
      </c>
      <c r="E940" s="12" t="s">
        <v>4148</v>
      </c>
      <c r="F940" s="12" t="s">
        <v>2341</v>
      </c>
      <c r="G940" s="12" t="s">
        <v>59</v>
      </c>
      <c r="H940" s="12" t="s">
        <v>53</v>
      </c>
      <c r="I940" s="13">
        <v>6500000</v>
      </c>
      <c r="J940" s="13">
        <v>6500000</v>
      </c>
      <c r="K940" s="14">
        <v>45222.393159722225</v>
      </c>
      <c r="L940" s="15" t="s">
        <v>54</v>
      </c>
      <c r="O940">
        <v>0.60845369585247933</v>
      </c>
      <c r="P940">
        <f t="shared" si="28"/>
        <v>639</v>
      </c>
      <c r="Q940">
        <v>639</v>
      </c>
      <c r="R940">
        <f t="shared" si="29"/>
        <v>2956863</v>
      </c>
    </row>
    <row r="941" spans="1:18" ht="11.25" customHeight="1">
      <c r="A941">
        <v>940</v>
      </c>
      <c r="B941" s="11">
        <v>2176</v>
      </c>
      <c r="C941" s="12" t="s">
        <v>4149</v>
      </c>
      <c r="D941" s="12">
        <v>1094882092</v>
      </c>
      <c r="E941" s="12" t="s">
        <v>4150</v>
      </c>
      <c r="F941" s="12" t="s">
        <v>2341</v>
      </c>
      <c r="G941" s="12" t="s">
        <v>38</v>
      </c>
      <c r="H941" s="12" t="s">
        <v>53</v>
      </c>
      <c r="I941" s="13">
        <v>3500000</v>
      </c>
      <c r="J941" s="13">
        <v>3500000</v>
      </c>
      <c r="K941" s="14">
        <v>45222.393275462964</v>
      </c>
      <c r="L941" s="15" t="s">
        <v>54</v>
      </c>
      <c r="O941">
        <v>0.95777460536937375</v>
      </c>
      <c r="P941">
        <f t="shared" si="28"/>
        <v>66</v>
      </c>
      <c r="Q941">
        <v>66</v>
      </c>
      <c r="R941">
        <f t="shared" si="29"/>
        <v>1019040809</v>
      </c>
    </row>
    <row r="942" spans="1:18" ht="11.25" customHeight="1">
      <c r="A942">
        <v>941</v>
      </c>
      <c r="B942" s="11">
        <v>2177</v>
      </c>
      <c r="C942" s="12" t="s">
        <v>4151</v>
      </c>
      <c r="D942" s="12">
        <v>479552</v>
      </c>
      <c r="E942" s="12" t="s">
        <v>4152</v>
      </c>
      <c r="F942" s="12" t="s">
        <v>2341</v>
      </c>
      <c r="G942" s="12" t="s">
        <v>59</v>
      </c>
      <c r="H942" s="12" t="s">
        <v>53</v>
      </c>
      <c r="I942" s="13">
        <v>10000000</v>
      </c>
      <c r="J942" s="13">
        <v>10000000</v>
      </c>
      <c r="K942" s="14">
        <v>45222.393310185187</v>
      </c>
      <c r="L942" s="15" t="s">
        <v>84</v>
      </c>
      <c r="O942">
        <v>0.24151319041674268</v>
      </c>
      <c r="P942">
        <f t="shared" si="28"/>
        <v>1250</v>
      </c>
      <c r="Q942">
        <v>1250</v>
      </c>
      <c r="R942">
        <f t="shared" si="29"/>
        <v>80842975</v>
      </c>
    </row>
    <row r="943" spans="1:18" ht="11.25" customHeight="1">
      <c r="A943">
        <v>942</v>
      </c>
      <c r="B943" s="11">
        <v>2178</v>
      </c>
      <c r="C943" s="12" t="s">
        <v>4153</v>
      </c>
      <c r="D943" s="12">
        <v>74381725</v>
      </c>
      <c r="E943" s="12" t="s">
        <v>4154</v>
      </c>
      <c r="F943" s="12" t="s">
        <v>2341</v>
      </c>
      <c r="G943" s="12" t="s">
        <v>38</v>
      </c>
      <c r="H943" s="12" t="s">
        <v>53</v>
      </c>
      <c r="I943" s="13">
        <v>10000000</v>
      </c>
      <c r="J943" s="13">
        <v>10000000</v>
      </c>
      <c r="K943" s="14">
        <v>45222.393495370372</v>
      </c>
      <c r="L943" s="15" t="s">
        <v>54</v>
      </c>
      <c r="O943">
        <v>0.89905761045906507</v>
      </c>
      <c r="P943">
        <f t="shared" si="28"/>
        <v>172</v>
      </c>
      <c r="Q943">
        <v>172</v>
      </c>
      <c r="R943">
        <f t="shared" si="29"/>
        <v>52764959</v>
      </c>
    </row>
    <row r="944" spans="1:18" ht="11.25" customHeight="1">
      <c r="A944">
        <v>943</v>
      </c>
      <c r="B944" s="11">
        <v>2179</v>
      </c>
      <c r="C944" s="12" t="s">
        <v>4155</v>
      </c>
      <c r="D944" s="12">
        <v>1121905053</v>
      </c>
      <c r="E944" s="12" t="s">
        <v>4156</v>
      </c>
      <c r="F944" s="12" t="s">
        <v>2341</v>
      </c>
      <c r="G944" s="12" t="s">
        <v>59</v>
      </c>
      <c r="H944" s="12" t="s">
        <v>53</v>
      </c>
      <c r="I944" s="13">
        <v>7000000</v>
      </c>
      <c r="J944" s="13">
        <v>7000000</v>
      </c>
      <c r="K944" s="14">
        <v>45222.393634259257</v>
      </c>
      <c r="L944" s="15" t="s">
        <v>54</v>
      </c>
      <c r="O944">
        <v>0.21713212076533961</v>
      </c>
      <c r="P944">
        <f t="shared" si="28"/>
        <v>1298</v>
      </c>
      <c r="Q944">
        <v>1298</v>
      </c>
      <c r="R944">
        <f t="shared" si="29"/>
        <v>40010451</v>
      </c>
    </row>
    <row r="945" spans="1:18" ht="11.25" customHeight="1">
      <c r="A945">
        <v>944</v>
      </c>
      <c r="B945" s="11">
        <v>2180</v>
      </c>
      <c r="C945" s="12" t="s">
        <v>4157</v>
      </c>
      <c r="D945" s="12">
        <v>1070958944</v>
      </c>
      <c r="E945" s="12" t="s">
        <v>4158</v>
      </c>
      <c r="F945" s="12" t="s">
        <v>2341</v>
      </c>
      <c r="G945" s="12" t="s">
        <v>38</v>
      </c>
      <c r="H945" s="12" t="s">
        <v>53</v>
      </c>
      <c r="I945" s="13">
        <v>6000000</v>
      </c>
      <c r="J945" s="13">
        <v>6000000</v>
      </c>
      <c r="K945" s="14">
        <v>45222.393807870372</v>
      </c>
      <c r="L945" s="15" t="s">
        <v>54</v>
      </c>
      <c r="O945">
        <v>0.38370561841379891</v>
      </c>
      <c r="P945">
        <f t="shared" si="28"/>
        <v>992</v>
      </c>
      <c r="Q945">
        <v>992</v>
      </c>
      <c r="R945">
        <f t="shared" si="29"/>
        <v>1090390215</v>
      </c>
    </row>
    <row r="946" spans="1:18" ht="11.25" customHeight="1">
      <c r="A946">
        <v>945</v>
      </c>
      <c r="B946" s="11">
        <v>2181</v>
      </c>
      <c r="C946" s="12" t="s">
        <v>4159</v>
      </c>
      <c r="D946" s="12">
        <v>10031342</v>
      </c>
      <c r="E946" s="12" t="s">
        <v>4160</v>
      </c>
      <c r="F946" s="12" t="s">
        <v>2341</v>
      </c>
      <c r="G946" s="12" t="s">
        <v>130</v>
      </c>
      <c r="H946" s="12" t="s">
        <v>53</v>
      </c>
      <c r="I946" s="13">
        <v>10000000</v>
      </c>
      <c r="J946" s="13">
        <v>10000000</v>
      </c>
      <c r="K946" s="14">
        <v>45222.393900462965</v>
      </c>
      <c r="L946" s="15" t="s">
        <v>45</v>
      </c>
      <c r="O946">
        <v>0.24907384013690681</v>
      </c>
      <c r="P946">
        <f t="shared" si="28"/>
        <v>1233</v>
      </c>
      <c r="Q946">
        <v>1233</v>
      </c>
      <c r="R946">
        <f t="shared" si="29"/>
        <v>52622850</v>
      </c>
    </row>
    <row r="947" spans="1:18" ht="11.25" customHeight="1">
      <c r="A947">
        <v>946</v>
      </c>
      <c r="B947" s="11">
        <v>2182</v>
      </c>
      <c r="C947" s="12" t="s">
        <v>4161</v>
      </c>
      <c r="D947" s="12">
        <v>11810498</v>
      </c>
      <c r="E947" s="12" t="s">
        <v>4162</v>
      </c>
      <c r="F947" s="12" t="s">
        <v>2341</v>
      </c>
      <c r="G947" s="12" t="s">
        <v>59</v>
      </c>
      <c r="H947" s="12" t="s">
        <v>106</v>
      </c>
      <c r="I947" s="13">
        <v>10000000</v>
      </c>
      <c r="J947" s="13">
        <v>10000000</v>
      </c>
      <c r="K947" s="14">
        <v>45222.394675925927</v>
      </c>
      <c r="L947" s="15" t="s">
        <v>54</v>
      </c>
      <c r="O947">
        <v>3.5943027982559661E-2</v>
      </c>
      <c r="P947">
        <f t="shared" si="28"/>
        <v>1565</v>
      </c>
      <c r="Q947">
        <v>1565</v>
      </c>
      <c r="R947">
        <f t="shared" si="29"/>
        <v>5420659</v>
      </c>
    </row>
    <row r="948" spans="1:18" ht="11.25" customHeight="1">
      <c r="A948">
        <v>947</v>
      </c>
      <c r="B948" s="11">
        <v>2183</v>
      </c>
      <c r="C948" s="12" t="s">
        <v>4163</v>
      </c>
      <c r="D948" s="12">
        <v>1093754869</v>
      </c>
      <c r="E948" s="12" t="s">
        <v>4164</v>
      </c>
      <c r="F948" s="12" t="s">
        <v>2341</v>
      </c>
      <c r="G948" s="12" t="s">
        <v>52</v>
      </c>
      <c r="H948" s="12" t="s">
        <v>53</v>
      </c>
      <c r="I948" s="13">
        <v>8000000</v>
      </c>
      <c r="J948" s="13">
        <v>8000000</v>
      </c>
      <c r="K948" s="14">
        <v>45222.394988425927</v>
      </c>
      <c r="L948" s="15" t="s">
        <v>54</v>
      </c>
      <c r="O948">
        <v>0.66053906642173121</v>
      </c>
      <c r="P948">
        <f t="shared" si="28"/>
        <v>542</v>
      </c>
      <c r="Q948">
        <v>542</v>
      </c>
      <c r="R948">
        <f t="shared" si="29"/>
        <v>1090464350</v>
      </c>
    </row>
    <row r="949" spans="1:18" ht="11.25" customHeight="1">
      <c r="A949">
        <v>948</v>
      </c>
      <c r="B949" s="11">
        <v>2184</v>
      </c>
      <c r="C949" s="12" t="s">
        <v>4165</v>
      </c>
      <c r="D949" s="12">
        <v>1121902864</v>
      </c>
      <c r="E949" s="12" t="s">
        <v>4166</v>
      </c>
      <c r="F949" s="12" t="s">
        <v>2341</v>
      </c>
      <c r="G949" s="12" t="s">
        <v>38</v>
      </c>
      <c r="H949" s="12" t="s">
        <v>53</v>
      </c>
      <c r="I949" s="13">
        <v>6000000</v>
      </c>
      <c r="J949" s="13">
        <v>6000000</v>
      </c>
      <c r="K949" s="14">
        <v>45222.395046296297</v>
      </c>
      <c r="L949" s="15" t="s">
        <v>54</v>
      </c>
      <c r="O949">
        <v>0.62933892511275547</v>
      </c>
      <c r="P949">
        <f t="shared" si="28"/>
        <v>599</v>
      </c>
      <c r="Q949">
        <v>599</v>
      </c>
      <c r="R949">
        <f t="shared" si="29"/>
        <v>1102851336</v>
      </c>
    </row>
    <row r="950" spans="1:18" ht="11.25" customHeight="1">
      <c r="A950">
        <v>949</v>
      </c>
      <c r="B950" s="11">
        <v>2185</v>
      </c>
      <c r="C950" s="12" t="s">
        <v>4167</v>
      </c>
      <c r="D950" s="12">
        <v>80733561</v>
      </c>
      <c r="E950" s="12" t="s">
        <v>4168</v>
      </c>
      <c r="F950" s="12" t="s">
        <v>2341</v>
      </c>
      <c r="G950" s="12" t="s">
        <v>38</v>
      </c>
      <c r="H950" s="12" t="s">
        <v>53</v>
      </c>
      <c r="I950" s="13">
        <v>10000000</v>
      </c>
      <c r="J950" s="13">
        <v>10000000</v>
      </c>
      <c r="K950" s="14">
        <v>45222.395115740743</v>
      </c>
      <c r="L950" s="15" t="s">
        <v>54</v>
      </c>
      <c r="O950">
        <v>0.1902096279108374</v>
      </c>
      <c r="P950">
        <f t="shared" si="28"/>
        <v>1348</v>
      </c>
      <c r="Q950">
        <v>1348</v>
      </c>
      <c r="R950">
        <f t="shared" si="29"/>
        <v>79700744</v>
      </c>
    </row>
    <row r="951" spans="1:18" ht="11.25" customHeight="1">
      <c r="A951">
        <v>950</v>
      </c>
      <c r="B951" s="11">
        <v>2186</v>
      </c>
      <c r="C951" s="12" t="s">
        <v>4169</v>
      </c>
      <c r="D951" s="12">
        <v>79123112</v>
      </c>
      <c r="E951" s="12" t="s">
        <v>4170</v>
      </c>
      <c r="F951" s="12" t="s">
        <v>2341</v>
      </c>
      <c r="G951" s="12" t="s">
        <v>62</v>
      </c>
      <c r="H951" s="12" t="s">
        <v>53</v>
      </c>
      <c r="I951" s="13">
        <v>10000000</v>
      </c>
      <c r="J951" s="13">
        <v>10000000</v>
      </c>
      <c r="K951" s="14">
        <v>45222.395856481482</v>
      </c>
      <c r="L951" s="15" t="s">
        <v>45</v>
      </c>
      <c r="O951">
        <v>0.21977466349648778</v>
      </c>
      <c r="P951">
        <f t="shared" si="28"/>
        <v>1290</v>
      </c>
      <c r="Q951">
        <v>1290</v>
      </c>
      <c r="R951">
        <f t="shared" si="29"/>
        <v>24175336</v>
      </c>
    </row>
    <row r="952" spans="1:18" ht="11.25" customHeight="1">
      <c r="A952">
        <v>951</v>
      </c>
      <c r="B952" s="11">
        <v>2187</v>
      </c>
      <c r="C952" s="12" t="s">
        <v>4171</v>
      </c>
      <c r="D952" s="12">
        <v>1027885661</v>
      </c>
      <c r="E952" s="12" t="s">
        <v>4172</v>
      </c>
      <c r="F952" s="12" t="s">
        <v>2341</v>
      </c>
      <c r="G952" s="12" t="s">
        <v>38</v>
      </c>
      <c r="H952" s="12" t="s">
        <v>53</v>
      </c>
      <c r="I952" s="13">
        <v>4000000</v>
      </c>
      <c r="J952" s="13">
        <v>4000000</v>
      </c>
      <c r="K952" s="14">
        <v>45222.396053240744</v>
      </c>
      <c r="L952" s="15" t="s">
        <v>54</v>
      </c>
      <c r="O952">
        <v>0.68322363594786428</v>
      </c>
      <c r="P952">
        <f t="shared" si="28"/>
        <v>507</v>
      </c>
      <c r="Q952">
        <v>507</v>
      </c>
      <c r="R952">
        <f t="shared" si="29"/>
        <v>30287825</v>
      </c>
    </row>
    <row r="953" spans="1:18" ht="11.25" customHeight="1">
      <c r="A953">
        <v>952</v>
      </c>
      <c r="B953" s="11">
        <v>2188</v>
      </c>
      <c r="C953" s="12" t="s">
        <v>4173</v>
      </c>
      <c r="D953" s="12">
        <v>80036332</v>
      </c>
      <c r="E953" s="12" t="s">
        <v>4174</v>
      </c>
      <c r="F953" s="12" t="s">
        <v>2341</v>
      </c>
      <c r="G953" s="12" t="s">
        <v>38</v>
      </c>
      <c r="H953" s="12" t="s">
        <v>106</v>
      </c>
      <c r="I953" s="13">
        <v>10000000</v>
      </c>
      <c r="J953" s="13">
        <v>10000000</v>
      </c>
      <c r="K953" s="14">
        <v>45222.396111111113</v>
      </c>
      <c r="L953" s="15" t="s">
        <v>54</v>
      </c>
      <c r="O953">
        <v>0.39699831928434015</v>
      </c>
      <c r="P953">
        <f t="shared" si="28"/>
        <v>975</v>
      </c>
      <c r="Q953">
        <v>975</v>
      </c>
      <c r="R953">
        <f t="shared" si="29"/>
        <v>1070942342</v>
      </c>
    </row>
    <row r="954" spans="1:18" ht="11.25" customHeight="1">
      <c r="A954">
        <v>953</v>
      </c>
      <c r="B954" s="11">
        <v>2189</v>
      </c>
      <c r="C954" s="12" t="s">
        <v>4175</v>
      </c>
      <c r="D954" s="12">
        <v>1105686128</v>
      </c>
      <c r="E954" s="12" t="s">
        <v>3559</v>
      </c>
      <c r="F954" s="12" t="s">
        <v>2341</v>
      </c>
      <c r="G954" s="12" t="s">
        <v>59</v>
      </c>
      <c r="H954" s="12" t="s">
        <v>53</v>
      </c>
      <c r="I954" s="13">
        <v>4000000</v>
      </c>
      <c r="J954" s="13">
        <v>4000000</v>
      </c>
      <c r="K954" s="14">
        <v>45078.356111111112</v>
      </c>
      <c r="L954" s="15" t="s">
        <v>54</v>
      </c>
      <c r="O954">
        <v>0.20438553528739645</v>
      </c>
      <c r="P954">
        <f t="shared" si="28"/>
        <v>1324</v>
      </c>
      <c r="Q954">
        <v>1324</v>
      </c>
      <c r="R954">
        <f t="shared" si="29"/>
        <v>86076812</v>
      </c>
    </row>
    <row r="955" spans="1:18" ht="11.25" customHeight="1">
      <c r="A955">
        <v>954</v>
      </c>
      <c r="B955" s="11">
        <v>2190</v>
      </c>
      <c r="C955" s="12" t="s">
        <v>4176</v>
      </c>
      <c r="D955" s="12">
        <v>1019034204</v>
      </c>
      <c r="E955" s="12" t="s">
        <v>4177</v>
      </c>
      <c r="F955" s="12" t="s">
        <v>2341</v>
      </c>
      <c r="G955" s="12" t="s">
        <v>38</v>
      </c>
      <c r="H955" s="12" t="s">
        <v>53</v>
      </c>
      <c r="I955" s="13">
        <v>8000000</v>
      </c>
      <c r="J955" s="13">
        <v>8000000</v>
      </c>
      <c r="K955" s="14">
        <v>45222.396666666667</v>
      </c>
      <c r="L955" s="15" t="s">
        <v>54</v>
      </c>
      <c r="O955">
        <v>0.46782109527440874</v>
      </c>
      <c r="P955">
        <f t="shared" si="28"/>
        <v>855</v>
      </c>
      <c r="Q955">
        <v>855</v>
      </c>
      <c r="R955">
        <f t="shared" si="29"/>
        <v>1017130705</v>
      </c>
    </row>
    <row r="956" spans="1:18" ht="11.25" customHeight="1">
      <c r="A956">
        <v>955</v>
      </c>
      <c r="B956" s="11">
        <v>2191</v>
      </c>
      <c r="C956" s="12" t="s">
        <v>4178</v>
      </c>
      <c r="D956" s="12">
        <v>1052391580</v>
      </c>
      <c r="E956" s="12" t="s">
        <v>413</v>
      </c>
      <c r="F956" s="12" t="s">
        <v>2341</v>
      </c>
      <c r="G956" s="12" t="s">
        <v>48</v>
      </c>
      <c r="H956" s="12" t="s">
        <v>53</v>
      </c>
      <c r="I956" s="13">
        <v>9000000</v>
      </c>
      <c r="J956" s="13">
        <v>9000000</v>
      </c>
      <c r="K956" s="14">
        <v>44987.686365740738</v>
      </c>
      <c r="L956" s="15" t="s">
        <v>54</v>
      </c>
      <c r="O956">
        <v>0.46749093885188897</v>
      </c>
      <c r="P956">
        <f t="shared" si="28"/>
        <v>856</v>
      </c>
      <c r="Q956">
        <v>856</v>
      </c>
      <c r="R956">
        <f t="shared" si="29"/>
        <v>1055312919</v>
      </c>
    </row>
    <row r="957" spans="1:18" ht="11.25" customHeight="1">
      <c r="A957">
        <v>956</v>
      </c>
      <c r="B957" s="11">
        <v>2192</v>
      </c>
      <c r="C957" s="12" t="s">
        <v>4179</v>
      </c>
      <c r="D957" s="12">
        <v>94386468</v>
      </c>
      <c r="E957" s="12" t="s">
        <v>4180</v>
      </c>
      <c r="F957" s="12" t="s">
        <v>2341</v>
      </c>
      <c r="G957" s="12" t="s">
        <v>59</v>
      </c>
      <c r="H957" s="12" t="s">
        <v>53</v>
      </c>
      <c r="I957" s="13">
        <v>10000000</v>
      </c>
      <c r="J957" s="13">
        <v>10000000</v>
      </c>
      <c r="K957" s="14">
        <v>45222.397118055553</v>
      </c>
      <c r="L957" s="15" t="s">
        <v>45</v>
      </c>
      <c r="O957">
        <v>0.88050866685327056</v>
      </c>
      <c r="P957">
        <f t="shared" si="28"/>
        <v>204</v>
      </c>
      <c r="Q957">
        <v>204</v>
      </c>
      <c r="R957">
        <f t="shared" si="29"/>
        <v>94232946</v>
      </c>
    </row>
    <row r="958" spans="1:18" ht="11.25" customHeight="1">
      <c r="A958">
        <v>957</v>
      </c>
      <c r="B958" s="11">
        <v>2193</v>
      </c>
      <c r="C958" s="12" t="s">
        <v>4181</v>
      </c>
      <c r="D958" s="12">
        <v>1040733003</v>
      </c>
      <c r="E958" s="12" t="s">
        <v>4182</v>
      </c>
      <c r="F958" s="12" t="s">
        <v>2341</v>
      </c>
      <c r="G958" s="12" t="s">
        <v>62</v>
      </c>
      <c r="H958" s="12" t="s">
        <v>53</v>
      </c>
      <c r="I958" s="13">
        <v>4000000</v>
      </c>
      <c r="J958" s="13">
        <v>4000000</v>
      </c>
      <c r="K958" s="14">
        <v>45222.397777777776</v>
      </c>
      <c r="L958" s="15" t="s">
        <v>54</v>
      </c>
      <c r="O958">
        <v>0.9798392987676755</v>
      </c>
      <c r="P958">
        <f t="shared" si="28"/>
        <v>28</v>
      </c>
      <c r="Q958">
        <v>28</v>
      </c>
      <c r="R958">
        <f t="shared" si="29"/>
        <v>1098623250</v>
      </c>
    </row>
    <row r="959" spans="1:18" ht="11.25" customHeight="1">
      <c r="A959">
        <v>958</v>
      </c>
      <c r="B959" s="11">
        <v>2194</v>
      </c>
      <c r="C959" s="12" t="s">
        <v>4183</v>
      </c>
      <c r="D959" s="12">
        <v>14639836</v>
      </c>
      <c r="E959" s="12" t="s">
        <v>4184</v>
      </c>
      <c r="F959" s="12" t="s">
        <v>2341</v>
      </c>
      <c r="G959" s="12" t="s">
        <v>48</v>
      </c>
      <c r="H959" s="12" t="s">
        <v>53</v>
      </c>
      <c r="I959" s="13">
        <v>5000000</v>
      </c>
      <c r="J959" s="13">
        <v>5000000</v>
      </c>
      <c r="K959" s="14">
        <v>45222.397881944446</v>
      </c>
      <c r="L959" s="15" t="s">
        <v>54</v>
      </c>
      <c r="O959">
        <v>0.2894227137292994</v>
      </c>
      <c r="P959">
        <f t="shared" si="28"/>
        <v>1161</v>
      </c>
      <c r="Q959">
        <v>1161</v>
      </c>
      <c r="R959">
        <f t="shared" si="29"/>
        <v>52013118</v>
      </c>
    </row>
    <row r="960" spans="1:18" ht="11.25" customHeight="1">
      <c r="A960">
        <v>959</v>
      </c>
      <c r="B960" s="11">
        <v>2195</v>
      </c>
      <c r="C960" s="12" t="s">
        <v>4185</v>
      </c>
      <c r="D960" s="12">
        <v>1116255935</v>
      </c>
      <c r="E960" s="12" t="s">
        <v>4186</v>
      </c>
      <c r="F960" s="12" t="s">
        <v>2341</v>
      </c>
      <c r="G960" s="12" t="s">
        <v>59</v>
      </c>
      <c r="H960" s="12" t="s">
        <v>53</v>
      </c>
      <c r="I960" s="13">
        <v>2500000</v>
      </c>
      <c r="J960" s="13">
        <v>2500000</v>
      </c>
      <c r="K960" s="14">
        <v>45222.398009259261</v>
      </c>
      <c r="L960" s="15" t="s">
        <v>54</v>
      </c>
      <c r="O960">
        <v>0.55779362325308246</v>
      </c>
      <c r="P960">
        <f t="shared" si="28"/>
        <v>707</v>
      </c>
      <c r="Q960">
        <v>707</v>
      </c>
      <c r="R960">
        <f t="shared" si="29"/>
        <v>88228263</v>
      </c>
    </row>
    <row r="961" spans="1:18" ht="11.25" customHeight="1">
      <c r="A961">
        <v>960</v>
      </c>
      <c r="B961" s="11">
        <v>2196</v>
      </c>
      <c r="C961" s="12" t="s">
        <v>4187</v>
      </c>
      <c r="D961" s="12">
        <v>1053800195</v>
      </c>
      <c r="E961" s="12" t="s">
        <v>3513</v>
      </c>
      <c r="F961" s="12" t="s">
        <v>2341</v>
      </c>
      <c r="G961" s="12" t="s">
        <v>52</v>
      </c>
      <c r="H961" s="12" t="s">
        <v>53</v>
      </c>
      <c r="I961" s="13">
        <v>5500000</v>
      </c>
      <c r="J961" s="13">
        <v>5500000</v>
      </c>
      <c r="K961" s="14">
        <v>45078.348495370374</v>
      </c>
      <c r="L961" s="15" t="s">
        <v>54</v>
      </c>
      <c r="O961">
        <v>0.52783911195868971</v>
      </c>
      <c r="P961">
        <f t="shared" si="28"/>
        <v>754</v>
      </c>
      <c r="Q961">
        <v>754</v>
      </c>
      <c r="R961">
        <f t="shared" si="29"/>
        <v>1033698874</v>
      </c>
    </row>
    <row r="962" spans="1:18" ht="11.25" customHeight="1">
      <c r="A962">
        <v>961</v>
      </c>
      <c r="B962" s="11">
        <v>2197</v>
      </c>
      <c r="C962" s="12" t="s">
        <v>4188</v>
      </c>
      <c r="D962" s="12">
        <v>1004491825</v>
      </c>
      <c r="E962" s="12" t="s">
        <v>4189</v>
      </c>
      <c r="F962" s="12" t="s">
        <v>2341</v>
      </c>
      <c r="G962" s="12" t="s">
        <v>59</v>
      </c>
      <c r="H962" s="12" t="s">
        <v>53</v>
      </c>
      <c r="I962" s="13">
        <v>7000000</v>
      </c>
      <c r="J962" s="13">
        <v>7000000</v>
      </c>
      <c r="K962" s="14">
        <v>45222.399108796293</v>
      </c>
      <c r="L962" s="15" t="s">
        <v>54</v>
      </c>
      <c r="O962">
        <v>0.98563265222476693</v>
      </c>
      <c r="P962">
        <f t="shared" si="28"/>
        <v>20</v>
      </c>
      <c r="Q962">
        <v>20</v>
      </c>
      <c r="R962">
        <f t="shared" si="29"/>
        <v>53050042</v>
      </c>
    </row>
    <row r="963" spans="1:18" ht="11.25" customHeight="1">
      <c r="A963">
        <v>962</v>
      </c>
      <c r="B963" s="11">
        <v>2198</v>
      </c>
      <c r="C963" s="12" t="s">
        <v>4190</v>
      </c>
      <c r="D963" s="12">
        <v>1017171527</v>
      </c>
      <c r="E963" s="12" t="s">
        <v>4191</v>
      </c>
      <c r="F963" s="12" t="s">
        <v>2341</v>
      </c>
      <c r="G963" s="12" t="s">
        <v>38</v>
      </c>
      <c r="H963" s="12" t="s">
        <v>53</v>
      </c>
      <c r="I963" s="13">
        <v>7000000</v>
      </c>
      <c r="J963" s="13">
        <v>7000000</v>
      </c>
      <c r="K963" s="14">
        <v>45222.39947916667</v>
      </c>
      <c r="L963" s="15" t="s">
        <v>54</v>
      </c>
      <c r="O963">
        <v>2.9355742105822591E-2</v>
      </c>
      <c r="P963">
        <f t="shared" ref="P963:P1026" si="30">RANK(O963,$O$2:$O$1622,0)</f>
        <v>1577</v>
      </c>
      <c r="Q963">
        <v>1577</v>
      </c>
      <c r="R963">
        <f t="shared" ref="R963:R1026" si="31">VLOOKUP(Q963,A:D,4,FALSE)</f>
        <v>80730144</v>
      </c>
    </row>
    <row r="964" spans="1:18" ht="11.25" customHeight="1">
      <c r="A964">
        <v>963</v>
      </c>
      <c r="B964" s="11">
        <v>2199</v>
      </c>
      <c r="C964" s="12" t="s">
        <v>4192</v>
      </c>
      <c r="D964" s="12">
        <v>53930906</v>
      </c>
      <c r="E964" s="12" t="s">
        <v>4193</v>
      </c>
      <c r="F964" s="12" t="s">
        <v>2341</v>
      </c>
      <c r="G964" s="12" t="s">
        <v>48</v>
      </c>
      <c r="H964" s="12" t="s">
        <v>53</v>
      </c>
      <c r="I964" s="13">
        <v>10000000</v>
      </c>
      <c r="J964" s="13">
        <v>10000000</v>
      </c>
      <c r="K964" s="14">
        <v>45222.399548611109</v>
      </c>
      <c r="L964" s="15" t="s">
        <v>54</v>
      </c>
      <c r="O964">
        <v>0.85447560543561951</v>
      </c>
      <c r="P964">
        <f t="shared" si="30"/>
        <v>246</v>
      </c>
      <c r="Q964">
        <v>246</v>
      </c>
      <c r="R964">
        <f t="shared" si="31"/>
        <v>1010180650</v>
      </c>
    </row>
    <row r="965" spans="1:18" ht="11.25" customHeight="1">
      <c r="A965">
        <v>964</v>
      </c>
      <c r="B965" s="11">
        <v>2200</v>
      </c>
      <c r="C965" s="12" t="s">
        <v>4194</v>
      </c>
      <c r="D965" s="12">
        <v>1098693739</v>
      </c>
      <c r="E965" s="12" t="s">
        <v>4195</v>
      </c>
      <c r="F965" s="12" t="s">
        <v>2341</v>
      </c>
      <c r="G965" s="12" t="s">
        <v>52</v>
      </c>
      <c r="H965" s="12" t="s">
        <v>53</v>
      </c>
      <c r="I965" s="13">
        <v>2000000</v>
      </c>
      <c r="J965" s="13">
        <v>2000000</v>
      </c>
      <c r="K965" s="14">
        <v>45222.400219907409</v>
      </c>
      <c r="L965" s="15" t="s">
        <v>54</v>
      </c>
      <c r="O965">
        <v>0.35862670194765056</v>
      </c>
      <c r="P965">
        <f t="shared" si="30"/>
        <v>1038</v>
      </c>
      <c r="Q965">
        <v>1038</v>
      </c>
      <c r="R965">
        <f t="shared" si="31"/>
        <v>1094369637</v>
      </c>
    </row>
    <row r="966" spans="1:18" ht="11.25" customHeight="1">
      <c r="A966">
        <v>965</v>
      </c>
      <c r="B966" s="11">
        <v>2201</v>
      </c>
      <c r="C966" s="12" t="s">
        <v>4196</v>
      </c>
      <c r="D966" s="12">
        <v>1088315760</v>
      </c>
      <c r="E966" s="12" t="s">
        <v>4197</v>
      </c>
      <c r="F966" s="12" t="s">
        <v>2341</v>
      </c>
      <c r="G966" s="12" t="s">
        <v>59</v>
      </c>
      <c r="H966" s="12" t="s">
        <v>53</v>
      </c>
      <c r="I966" s="13">
        <v>10000000</v>
      </c>
      <c r="J966" s="13">
        <v>10000000</v>
      </c>
      <c r="K966" s="14">
        <v>45222.400729166664</v>
      </c>
      <c r="L966" s="15" t="s">
        <v>54</v>
      </c>
      <c r="O966">
        <v>0.77367248880732231</v>
      </c>
      <c r="P966">
        <f t="shared" si="30"/>
        <v>382</v>
      </c>
      <c r="Q966">
        <v>382</v>
      </c>
      <c r="R966">
        <f t="shared" si="31"/>
        <v>76332011</v>
      </c>
    </row>
    <row r="967" spans="1:18" ht="11.25" customHeight="1">
      <c r="A967">
        <v>966</v>
      </c>
      <c r="B967" s="11">
        <v>2202</v>
      </c>
      <c r="C967" s="12" t="s">
        <v>4198</v>
      </c>
      <c r="D967" s="12">
        <v>79614471</v>
      </c>
      <c r="E967" s="12" t="s">
        <v>914</v>
      </c>
      <c r="F967" s="12" t="s">
        <v>2341</v>
      </c>
      <c r="G967" s="12" t="s">
        <v>130</v>
      </c>
      <c r="H967" s="12" t="s">
        <v>53</v>
      </c>
      <c r="I967" s="13">
        <v>10000000</v>
      </c>
      <c r="J967" s="13">
        <v>10000000</v>
      </c>
      <c r="K967" s="14">
        <v>45078.378078703703</v>
      </c>
      <c r="L967" s="15" t="s">
        <v>45</v>
      </c>
      <c r="O967">
        <v>0.1914599308872873</v>
      </c>
      <c r="P967">
        <f t="shared" si="30"/>
        <v>1344</v>
      </c>
      <c r="Q967">
        <v>1344</v>
      </c>
      <c r="R967">
        <f t="shared" si="31"/>
        <v>17649240</v>
      </c>
    </row>
    <row r="968" spans="1:18" ht="11.25" customHeight="1">
      <c r="A968">
        <v>967</v>
      </c>
      <c r="B968" s="11">
        <v>2203</v>
      </c>
      <c r="C968" s="12" t="s">
        <v>4199</v>
      </c>
      <c r="D968" s="12">
        <v>11256377</v>
      </c>
      <c r="E968" s="12" t="s">
        <v>4200</v>
      </c>
      <c r="F968" s="12" t="s">
        <v>2341</v>
      </c>
      <c r="G968" s="12" t="s">
        <v>52</v>
      </c>
      <c r="H968" s="12" t="s">
        <v>53</v>
      </c>
      <c r="I968" s="13">
        <v>10000000</v>
      </c>
      <c r="J968" s="13">
        <v>10000000</v>
      </c>
      <c r="K968" s="14">
        <v>45222.40084490741</v>
      </c>
      <c r="L968" s="15" t="s">
        <v>45</v>
      </c>
      <c r="O968">
        <v>0.59437525343114428</v>
      </c>
      <c r="P968">
        <f t="shared" si="30"/>
        <v>667</v>
      </c>
      <c r="Q968">
        <v>667</v>
      </c>
      <c r="R968">
        <f t="shared" si="31"/>
        <v>1121881828</v>
      </c>
    </row>
    <row r="969" spans="1:18" ht="11.25" customHeight="1">
      <c r="A969">
        <v>968</v>
      </c>
      <c r="B969" s="11">
        <v>2204</v>
      </c>
      <c r="C969" s="12" t="s">
        <v>4201</v>
      </c>
      <c r="D969" s="12">
        <v>80004904</v>
      </c>
      <c r="E969" s="12" t="s">
        <v>4202</v>
      </c>
      <c r="F969" s="12" t="s">
        <v>2341</v>
      </c>
      <c r="G969" s="12" t="s">
        <v>38</v>
      </c>
      <c r="H969" s="12" t="s">
        <v>53</v>
      </c>
      <c r="I969" s="13">
        <v>5500000</v>
      </c>
      <c r="J969" s="13">
        <v>5500000</v>
      </c>
      <c r="K969" s="14">
        <v>45222.401180555556</v>
      </c>
      <c r="L969" s="15" t="s">
        <v>45</v>
      </c>
      <c r="O969">
        <v>0.5889733190837092</v>
      </c>
      <c r="P969">
        <f t="shared" si="30"/>
        <v>676</v>
      </c>
      <c r="Q969">
        <v>676</v>
      </c>
      <c r="R969">
        <f t="shared" si="31"/>
        <v>94286228</v>
      </c>
    </row>
    <row r="970" spans="1:18" ht="11.25" customHeight="1">
      <c r="A970">
        <v>969</v>
      </c>
      <c r="B970" s="11">
        <v>2205</v>
      </c>
      <c r="C970" s="12" t="s">
        <v>4203</v>
      </c>
      <c r="D970" s="12">
        <v>1019098473</v>
      </c>
      <c r="E970" s="12" t="s">
        <v>4204</v>
      </c>
      <c r="F970" s="12" t="s">
        <v>2341</v>
      </c>
      <c r="G970" s="12" t="s">
        <v>38</v>
      </c>
      <c r="H970" s="12" t="s">
        <v>53</v>
      </c>
      <c r="I970" s="13">
        <v>5500000</v>
      </c>
      <c r="J970" s="13">
        <v>5500000</v>
      </c>
      <c r="K970" s="14">
        <v>45222.401296296295</v>
      </c>
      <c r="L970" s="15" t="s">
        <v>54</v>
      </c>
      <c r="O970">
        <v>0.69686345686791051</v>
      </c>
      <c r="P970">
        <f t="shared" si="30"/>
        <v>496</v>
      </c>
      <c r="Q970">
        <v>496</v>
      </c>
      <c r="R970">
        <f t="shared" si="31"/>
        <v>60253599</v>
      </c>
    </row>
    <row r="971" spans="1:18" ht="11.25" customHeight="1">
      <c r="A971">
        <v>970</v>
      </c>
      <c r="B971" s="11">
        <v>2206</v>
      </c>
      <c r="C971" s="12" t="s">
        <v>4205</v>
      </c>
      <c r="D971" s="12">
        <v>1143973891</v>
      </c>
      <c r="E971" s="12" t="s">
        <v>4206</v>
      </c>
      <c r="F971" s="12" t="s">
        <v>2341</v>
      </c>
      <c r="G971" s="12" t="s">
        <v>38</v>
      </c>
      <c r="H971" s="12" t="s">
        <v>53</v>
      </c>
      <c r="I971" s="13">
        <v>6500000</v>
      </c>
      <c r="J971" s="13">
        <v>6500000</v>
      </c>
      <c r="K971" s="14">
        <v>45222.401597222219</v>
      </c>
      <c r="L971" s="15" t="s">
        <v>54</v>
      </c>
      <c r="O971">
        <v>0.71295202259940327</v>
      </c>
      <c r="P971">
        <f t="shared" si="30"/>
        <v>472</v>
      </c>
      <c r="Q971">
        <v>472</v>
      </c>
      <c r="R971">
        <f t="shared" si="31"/>
        <v>7181041</v>
      </c>
    </row>
    <row r="972" spans="1:18" ht="11.25" customHeight="1">
      <c r="A972">
        <v>971</v>
      </c>
      <c r="B972" s="11">
        <v>2207</v>
      </c>
      <c r="C972" s="12" t="s">
        <v>4207</v>
      </c>
      <c r="D972" s="12">
        <v>11256677</v>
      </c>
      <c r="E972" s="12" t="s">
        <v>4208</v>
      </c>
      <c r="F972" s="12" t="s">
        <v>2341</v>
      </c>
      <c r="G972" s="12" t="s">
        <v>52</v>
      </c>
      <c r="H972" s="12" t="s">
        <v>53</v>
      </c>
      <c r="I972" s="13">
        <v>10000000</v>
      </c>
      <c r="J972" s="13">
        <v>10000000</v>
      </c>
      <c r="K972" s="14">
        <v>45222.401620370372</v>
      </c>
      <c r="L972" s="15" t="s">
        <v>54</v>
      </c>
      <c r="O972">
        <v>0.7853632091578</v>
      </c>
      <c r="P972">
        <f t="shared" si="30"/>
        <v>363</v>
      </c>
      <c r="Q972">
        <v>363</v>
      </c>
      <c r="R972">
        <f t="shared" si="31"/>
        <v>1110479440</v>
      </c>
    </row>
    <row r="973" spans="1:18" ht="11.25" customHeight="1">
      <c r="A973">
        <v>972</v>
      </c>
      <c r="B973" s="11">
        <v>2208</v>
      </c>
      <c r="C973" s="12" t="s">
        <v>4209</v>
      </c>
      <c r="D973" s="12">
        <v>91500100</v>
      </c>
      <c r="E973" s="12" t="s">
        <v>4210</v>
      </c>
      <c r="F973" s="12" t="s">
        <v>2341</v>
      </c>
      <c r="G973" s="12" t="s">
        <v>62</v>
      </c>
      <c r="H973" s="12" t="s">
        <v>106</v>
      </c>
      <c r="I973" s="13">
        <v>10000000</v>
      </c>
      <c r="J973" s="13">
        <v>10000000</v>
      </c>
      <c r="K973" s="14">
        <v>45222.401759259257</v>
      </c>
      <c r="L973" s="15" t="s">
        <v>54</v>
      </c>
      <c r="O973">
        <v>0.54868015756262078</v>
      </c>
      <c r="P973">
        <f t="shared" si="30"/>
        <v>721</v>
      </c>
      <c r="Q973">
        <v>721</v>
      </c>
      <c r="R973">
        <f t="shared" si="31"/>
        <v>1036399444</v>
      </c>
    </row>
    <row r="974" spans="1:18" ht="11.25" customHeight="1">
      <c r="A974">
        <v>973</v>
      </c>
      <c r="B974" s="11">
        <v>2209</v>
      </c>
      <c r="C974" s="12" t="s">
        <v>4211</v>
      </c>
      <c r="D974" s="12">
        <v>1055918012</v>
      </c>
      <c r="E974" s="12" t="s">
        <v>4212</v>
      </c>
      <c r="F974" s="12" t="s">
        <v>2341</v>
      </c>
      <c r="G974" s="12" t="s">
        <v>73</v>
      </c>
      <c r="H974" s="12" t="s">
        <v>53</v>
      </c>
      <c r="I974" s="13">
        <v>10000000</v>
      </c>
      <c r="J974" s="13">
        <v>10000000</v>
      </c>
      <c r="K974" s="14">
        <v>45222.40215277778</v>
      </c>
      <c r="L974" s="15" t="s">
        <v>54</v>
      </c>
      <c r="O974">
        <v>0.14408545214326196</v>
      </c>
      <c r="P974">
        <f t="shared" si="30"/>
        <v>1405</v>
      </c>
      <c r="Q974">
        <v>1405</v>
      </c>
      <c r="R974">
        <f t="shared" si="31"/>
        <v>51742241</v>
      </c>
    </row>
    <row r="975" spans="1:18" ht="11.25" customHeight="1">
      <c r="A975">
        <v>974</v>
      </c>
      <c r="B975" s="11">
        <v>2210</v>
      </c>
      <c r="C975" s="12" t="s">
        <v>4213</v>
      </c>
      <c r="D975" s="12">
        <v>35418321</v>
      </c>
      <c r="E975" s="12" t="s">
        <v>1140</v>
      </c>
      <c r="F975" s="12" t="s">
        <v>2341</v>
      </c>
      <c r="G975" s="12" t="s">
        <v>62</v>
      </c>
      <c r="H975" s="12" t="s">
        <v>53</v>
      </c>
      <c r="I975" s="13">
        <v>4000000</v>
      </c>
      <c r="J975" s="13">
        <v>4000000</v>
      </c>
      <c r="K975" s="14">
        <v>45078.426053240742</v>
      </c>
      <c r="L975" s="15" t="s">
        <v>45</v>
      </c>
      <c r="O975">
        <v>0.28028545025227702</v>
      </c>
      <c r="P975">
        <f t="shared" si="30"/>
        <v>1178</v>
      </c>
      <c r="Q975">
        <v>1178</v>
      </c>
      <c r="R975">
        <f t="shared" si="31"/>
        <v>19489607</v>
      </c>
    </row>
    <row r="976" spans="1:18" ht="11.25" customHeight="1">
      <c r="A976">
        <v>975</v>
      </c>
      <c r="B976" s="11">
        <v>2211</v>
      </c>
      <c r="C976" s="12" t="s">
        <v>4214</v>
      </c>
      <c r="D976" s="12">
        <v>1070942342</v>
      </c>
      <c r="E976" s="12" t="s">
        <v>393</v>
      </c>
      <c r="F976" s="12" t="s">
        <v>2341</v>
      </c>
      <c r="G976" s="12" t="s">
        <v>38</v>
      </c>
      <c r="H976" s="12" t="s">
        <v>53</v>
      </c>
      <c r="I976" s="13">
        <v>3800000</v>
      </c>
      <c r="J976" s="13">
        <v>3800000</v>
      </c>
      <c r="K976" s="14">
        <v>44987.620347222219</v>
      </c>
      <c r="L976" s="15" t="s">
        <v>54</v>
      </c>
      <c r="O976">
        <v>0.59017979889309402</v>
      </c>
      <c r="P976">
        <f t="shared" si="30"/>
        <v>674</v>
      </c>
      <c r="Q976">
        <v>674</v>
      </c>
      <c r="R976">
        <f t="shared" si="31"/>
        <v>80203295</v>
      </c>
    </row>
    <row r="977" spans="1:18" ht="11.25" customHeight="1">
      <c r="A977">
        <v>976</v>
      </c>
      <c r="B977" s="11">
        <v>2212</v>
      </c>
      <c r="C977" s="12" t="s">
        <v>4215</v>
      </c>
      <c r="D977" s="12">
        <v>11438846</v>
      </c>
      <c r="E977" s="12" t="s">
        <v>626</v>
      </c>
      <c r="F977" s="12" t="s">
        <v>2341</v>
      </c>
      <c r="G977" s="12" t="s">
        <v>73</v>
      </c>
      <c r="H977" s="12" t="s">
        <v>53</v>
      </c>
      <c r="I977" s="13">
        <v>10000000</v>
      </c>
      <c r="J977" s="13">
        <v>10000000</v>
      </c>
      <c r="K977" s="14">
        <v>45078.344837962963</v>
      </c>
      <c r="L977" s="15" t="s">
        <v>45</v>
      </c>
      <c r="O977">
        <v>5.8450009929161717E-2</v>
      </c>
      <c r="P977">
        <f t="shared" si="30"/>
        <v>1527</v>
      </c>
      <c r="Q977">
        <v>1527</v>
      </c>
      <c r="R977">
        <f t="shared" si="31"/>
        <v>79563181</v>
      </c>
    </row>
    <row r="978" spans="1:18" ht="11.25" customHeight="1">
      <c r="A978">
        <v>977</v>
      </c>
      <c r="B978" s="11">
        <v>2213</v>
      </c>
      <c r="C978" s="12" t="s">
        <v>4216</v>
      </c>
      <c r="D978" s="12">
        <v>1144025271</v>
      </c>
      <c r="E978" s="12" t="s">
        <v>4217</v>
      </c>
      <c r="F978" s="12" t="s">
        <v>2341</v>
      </c>
      <c r="G978" s="12" t="s">
        <v>38</v>
      </c>
      <c r="H978" s="12" t="s">
        <v>53</v>
      </c>
      <c r="I978" s="13">
        <v>8000000</v>
      </c>
      <c r="J978" s="13">
        <v>8000000</v>
      </c>
      <c r="K978" s="14">
        <v>45222.402592592596</v>
      </c>
      <c r="L978" s="15" t="s">
        <v>54</v>
      </c>
      <c r="O978">
        <v>0.98184084129680471</v>
      </c>
      <c r="P978">
        <f t="shared" si="30"/>
        <v>24</v>
      </c>
      <c r="Q978">
        <v>24</v>
      </c>
      <c r="R978">
        <f t="shared" si="31"/>
        <v>91282187</v>
      </c>
    </row>
    <row r="979" spans="1:18" ht="11.25" customHeight="1">
      <c r="A979">
        <v>978</v>
      </c>
      <c r="B979" s="11">
        <v>2214</v>
      </c>
      <c r="C979" s="12" t="s">
        <v>4218</v>
      </c>
      <c r="D979" s="12">
        <v>80143738</v>
      </c>
      <c r="E979" s="12" t="s">
        <v>4219</v>
      </c>
      <c r="F979" s="12" t="s">
        <v>2341</v>
      </c>
      <c r="G979" s="12" t="s">
        <v>38</v>
      </c>
      <c r="H979" s="12" t="s">
        <v>53</v>
      </c>
      <c r="I979" s="13">
        <v>3000000</v>
      </c>
      <c r="J979" s="13">
        <v>3000000</v>
      </c>
      <c r="K979" s="14">
        <v>45222.402627314812</v>
      </c>
      <c r="L979" s="15" t="s">
        <v>54</v>
      </c>
      <c r="O979">
        <v>0.18123481025965371</v>
      </c>
      <c r="P979">
        <f t="shared" si="30"/>
        <v>1363</v>
      </c>
      <c r="Q979">
        <v>1363</v>
      </c>
      <c r="R979">
        <f t="shared" si="31"/>
        <v>1022331085</v>
      </c>
    </row>
    <row r="980" spans="1:18" ht="11.25" customHeight="1">
      <c r="A980">
        <v>979</v>
      </c>
      <c r="B980" s="11">
        <v>2215</v>
      </c>
      <c r="C980" s="12" t="s">
        <v>4220</v>
      </c>
      <c r="D980" s="12">
        <v>86073501</v>
      </c>
      <c r="E980" s="12" t="s">
        <v>4221</v>
      </c>
      <c r="F980" s="12" t="s">
        <v>2341</v>
      </c>
      <c r="G980" s="12" t="s">
        <v>38</v>
      </c>
      <c r="H980" s="12" t="s">
        <v>53</v>
      </c>
      <c r="I980" s="13">
        <v>9500000</v>
      </c>
      <c r="J980" s="13">
        <v>9500000</v>
      </c>
      <c r="K980" s="14">
        <v>45222.402881944443</v>
      </c>
      <c r="L980" s="15" t="s">
        <v>54</v>
      </c>
      <c r="O980">
        <v>6.6221159176145239E-2</v>
      </c>
      <c r="P980">
        <f t="shared" si="30"/>
        <v>1516</v>
      </c>
      <c r="Q980">
        <v>1516</v>
      </c>
      <c r="R980">
        <f t="shared" si="31"/>
        <v>66812640</v>
      </c>
    </row>
    <row r="981" spans="1:18" ht="11.25" customHeight="1">
      <c r="A981">
        <v>980</v>
      </c>
      <c r="B981" s="11">
        <v>2216</v>
      </c>
      <c r="C981" s="12" t="s">
        <v>4222</v>
      </c>
      <c r="D981" s="12">
        <v>86087141</v>
      </c>
      <c r="E981" s="12" t="s">
        <v>4223</v>
      </c>
      <c r="F981" s="12" t="s">
        <v>2341</v>
      </c>
      <c r="G981" s="12" t="s">
        <v>38</v>
      </c>
      <c r="H981" s="12" t="s">
        <v>53</v>
      </c>
      <c r="I981" s="13">
        <v>10000000</v>
      </c>
      <c r="J981" s="13">
        <v>10000000</v>
      </c>
      <c r="K981" s="14">
        <v>45222.40320601852</v>
      </c>
      <c r="L981" s="15" t="s">
        <v>54</v>
      </c>
      <c r="O981">
        <v>0.3986524165590658</v>
      </c>
      <c r="P981">
        <f t="shared" si="30"/>
        <v>974</v>
      </c>
      <c r="Q981">
        <v>974</v>
      </c>
      <c r="R981">
        <f t="shared" si="31"/>
        <v>35418321</v>
      </c>
    </row>
    <row r="982" spans="1:18" ht="11.25" customHeight="1">
      <c r="A982">
        <v>981</v>
      </c>
      <c r="B982" s="11">
        <v>2217</v>
      </c>
      <c r="C982" s="12" t="s">
        <v>4224</v>
      </c>
      <c r="D982" s="12">
        <v>1110522608</v>
      </c>
      <c r="E982" s="12" t="s">
        <v>4225</v>
      </c>
      <c r="F982" s="12" t="s">
        <v>2341</v>
      </c>
      <c r="G982" s="12" t="s">
        <v>62</v>
      </c>
      <c r="H982" s="12" t="s">
        <v>53</v>
      </c>
      <c r="I982" s="13">
        <v>10000000</v>
      </c>
      <c r="J982" s="13">
        <v>10000000</v>
      </c>
      <c r="K982" s="14">
        <v>45222.403333333335</v>
      </c>
      <c r="L982" s="15" t="s">
        <v>54</v>
      </c>
      <c r="O982">
        <v>0.4158402605661452</v>
      </c>
      <c r="P982">
        <f t="shared" si="30"/>
        <v>942</v>
      </c>
      <c r="Q982">
        <v>942</v>
      </c>
      <c r="R982">
        <f t="shared" si="31"/>
        <v>74381725</v>
      </c>
    </row>
    <row r="983" spans="1:18" ht="11.25" customHeight="1">
      <c r="A983">
        <v>982</v>
      </c>
      <c r="B983" s="11">
        <v>2218</v>
      </c>
      <c r="C983" s="12" t="s">
        <v>4226</v>
      </c>
      <c r="D983" s="12">
        <v>1095812056</v>
      </c>
      <c r="E983" s="12" t="s">
        <v>4227</v>
      </c>
      <c r="F983" s="12" t="s">
        <v>2341</v>
      </c>
      <c r="G983" s="12" t="s">
        <v>52</v>
      </c>
      <c r="H983" s="12" t="s">
        <v>53</v>
      </c>
      <c r="I983" s="13">
        <v>10000000</v>
      </c>
      <c r="J983" s="13">
        <v>10000000</v>
      </c>
      <c r="K983" s="14">
        <v>45222.403356481482</v>
      </c>
      <c r="L983" s="15" t="s">
        <v>54</v>
      </c>
      <c r="O983">
        <v>0.26881506151751278</v>
      </c>
      <c r="P983">
        <f t="shared" si="30"/>
        <v>1195</v>
      </c>
      <c r="Q983">
        <v>1195</v>
      </c>
      <c r="R983">
        <f t="shared" si="31"/>
        <v>23561283</v>
      </c>
    </row>
    <row r="984" spans="1:18" ht="11.25" customHeight="1">
      <c r="A984">
        <v>983</v>
      </c>
      <c r="B984" s="11">
        <v>2219</v>
      </c>
      <c r="C984" s="12" t="s">
        <v>4228</v>
      </c>
      <c r="D984" s="12">
        <v>80255528</v>
      </c>
      <c r="E984" s="12" t="s">
        <v>4229</v>
      </c>
      <c r="F984" s="12" t="s">
        <v>2341</v>
      </c>
      <c r="G984" s="12" t="s">
        <v>38</v>
      </c>
      <c r="H984" s="12" t="s">
        <v>53</v>
      </c>
      <c r="I984" s="13">
        <v>10000000</v>
      </c>
      <c r="J984" s="13">
        <v>10000000</v>
      </c>
      <c r="K984" s="14">
        <v>45222.403483796297</v>
      </c>
      <c r="L984" s="15" t="s">
        <v>54</v>
      </c>
      <c r="O984">
        <v>7.0171716493410474E-2</v>
      </c>
      <c r="P984">
        <f t="shared" si="30"/>
        <v>1509</v>
      </c>
      <c r="Q984">
        <v>1509</v>
      </c>
      <c r="R984">
        <f t="shared" si="31"/>
        <v>74377177</v>
      </c>
    </row>
    <row r="985" spans="1:18" ht="11.25" customHeight="1">
      <c r="A985">
        <v>984</v>
      </c>
      <c r="B985" s="11">
        <v>2220</v>
      </c>
      <c r="C985" s="12" t="s">
        <v>4230</v>
      </c>
      <c r="D985" s="12">
        <v>52154829</v>
      </c>
      <c r="E985" s="12" t="s">
        <v>4231</v>
      </c>
      <c r="F985" s="12" t="s">
        <v>2341</v>
      </c>
      <c r="G985" s="12" t="s">
        <v>130</v>
      </c>
      <c r="H985" s="12" t="s">
        <v>127</v>
      </c>
      <c r="I985" s="13">
        <v>9000000</v>
      </c>
      <c r="J985" s="13">
        <v>9000000</v>
      </c>
      <c r="K985" s="14">
        <v>45222.403495370374</v>
      </c>
      <c r="L985" s="15" t="s">
        <v>40</v>
      </c>
      <c r="O985">
        <v>0.60923363666054431</v>
      </c>
      <c r="P985">
        <f t="shared" si="30"/>
        <v>637</v>
      </c>
      <c r="Q985">
        <v>637</v>
      </c>
      <c r="R985">
        <f t="shared" si="31"/>
        <v>1053767177</v>
      </c>
    </row>
    <row r="986" spans="1:18" ht="11.25" customHeight="1">
      <c r="A986">
        <v>985</v>
      </c>
      <c r="B986" s="11">
        <v>2221</v>
      </c>
      <c r="C986" s="12" t="s">
        <v>4232</v>
      </c>
      <c r="D986" s="12">
        <v>80739743</v>
      </c>
      <c r="E986" s="12" t="s">
        <v>4233</v>
      </c>
      <c r="F986" s="12" t="s">
        <v>2341</v>
      </c>
      <c r="G986" s="12" t="s">
        <v>48</v>
      </c>
      <c r="H986" s="12" t="s">
        <v>53</v>
      </c>
      <c r="I986" s="13">
        <v>10000000</v>
      </c>
      <c r="J986" s="13">
        <v>10000000</v>
      </c>
      <c r="K986" s="14">
        <v>45222.403819444444</v>
      </c>
      <c r="L986" s="15" t="s">
        <v>45</v>
      </c>
      <c r="O986">
        <v>0.93485218229426836</v>
      </c>
      <c r="P986">
        <f t="shared" si="30"/>
        <v>114</v>
      </c>
      <c r="Q986">
        <v>114</v>
      </c>
      <c r="R986">
        <f t="shared" si="31"/>
        <v>75087623</v>
      </c>
    </row>
    <row r="987" spans="1:18" ht="11.25" customHeight="1">
      <c r="A987">
        <v>986</v>
      </c>
      <c r="B987" s="11">
        <v>2222</v>
      </c>
      <c r="C987" s="12" t="s">
        <v>4234</v>
      </c>
      <c r="D987" s="12">
        <v>86062599</v>
      </c>
      <c r="E987" s="12" t="s">
        <v>4235</v>
      </c>
      <c r="F987" s="12" t="s">
        <v>2341</v>
      </c>
      <c r="G987" s="12" t="s">
        <v>38</v>
      </c>
      <c r="H987" s="12" t="s">
        <v>53</v>
      </c>
      <c r="I987" s="13">
        <v>10000000</v>
      </c>
      <c r="J987" s="13">
        <v>10000000</v>
      </c>
      <c r="K987" s="14">
        <v>45222.404039351852</v>
      </c>
      <c r="L987" s="15" t="s">
        <v>54</v>
      </c>
      <c r="O987">
        <v>0.55422589547730339</v>
      </c>
      <c r="P987">
        <f t="shared" si="30"/>
        <v>713</v>
      </c>
      <c r="Q987">
        <v>713</v>
      </c>
      <c r="R987">
        <f t="shared" si="31"/>
        <v>7187452</v>
      </c>
    </row>
    <row r="988" spans="1:18" ht="11.25" customHeight="1">
      <c r="A988">
        <v>987</v>
      </c>
      <c r="B988" s="11">
        <v>2223</v>
      </c>
      <c r="C988" s="12" t="s">
        <v>4236</v>
      </c>
      <c r="D988" s="12">
        <v>1103102803</v>
      </c>
      <c r="E988" s="12" t="s">
        <v>4237</v>
      </c>
      <c r="F988" s="12" t="s">
        <v>2341</v>
      </c>
      <c r="G988" s="12" t="s">
        <v>59</v>
      </c>
      <c r="H988" s="12" t="s">
        <v>53</v>
      </c>
      <c r="I988" s="13">
        <v>4000000</v>
      </c>
      <c r="J988" s="13">
        <v>4000000</v>
      </c>
      <c r="K988" s="14">
        <v>45222.404363425929</v>
      </c>
      <c r="L988" s="15" t="s">
        <v>54</v>
      </c>
      <c r="O988">
        <v>0.89368087880831193</v>
      </c>
      <c r="P988">
        <f t="shared" si="30"/>
        <v>182</v>
      </c>
      <c r="Q988">
        <v>182</v>
      </c>
      <c r="R988">
        <f t="shared" si="31"/>
        <v>19709356</v>
      </c>
    </row>
    <row r="989" spans="1:18" ht="11.25" customHeight="1">
      <c r="A989">
        <v>988</v>
      </c>
      <c r="B989" s="11">
        <v>2224</v>
      </c>
      <c r="C989" s="12" t="s">
        <v>4238</v>
      </c>
      <c r="D989" s="12">
        <v>79612930</v>
      </c>
      <c r="E989" s="12" t="s">
        <v>4239</v>
      </c>
      <c r="F989" s="12" t="s">
        <v>2341</v>
      </c>
      <c r="G989" s="12" t="s">
        <v>130</v>
      </c>
      <c r="H989" s="12" t="s">
        <v>53</v>
      </c>
      <c r="I989" s="13">
        <v>7000000</v>
      </c>
      <c r="J989" s="13">
        <v>7000000</v>
      </c>
      <c r="K989" s="14">
        <v>45222.404386574075</v>
      </c>
      <c r="L989" s="15" t="s">
        <v>84</v>
      </c>
      <c r="O989">
        <v>0.52306677259083956</v>
      </c>
      <c r="P989">
        <f t="shared" si="30"/>
        <v>762</v>
      </c>
      <c r="Q989">
        <v>762</v>
      </c>
      <c r="R989">
        <f t="shared" si="31"/>
        <v>52448979</v>
      </c>
    </row>
    <row r="990" spans="1:18" ht="11.25" customHeight="1">
      <c r="A990">
        <v>989</v>
      </c>
      <c r="B990" s="11">
        <v>2225</v>
      </c>
      <c r="C990" s="12" t="s">
        <v>4240</v>
      </c>
      <c r="D990" s="12">
        <v>1059785067</v>
      </c>
      <c r="E990" s="12" t="s">
        <v>4241</v>
      </c>
      <c r="F990" s="12" t="s">
        <v>2341</v>
      </c>
      <c r="G990" s="12" t="s">
        <v>59</v>
      </c>
      <c r="H990" s="12" t="s">
        <v>53</v>
      </c>
      <c r="I990" s="13">
        <v>10000000</v>
      </c>
      <c r="J990" s="13">
        <v>10000000</v>
      </c>
      <c r="K990" s="14">
        <v>45222.404444444444</v>
      </c>
      <c r="L990" s="15" t="s">
        <v>54</v>
      </c>
      <c r="O990">
        <v>0.31460177324684402</v>
      </c>
      <c r="P990">
        <f t="shared" si="30"/>
        <v>1101</v>
      </c>
      <c r="Q990">
        <v>1101</v>
      </c>
      <c r="R990">
        <f t="shared" si="31"/>
        <v>37088139</v>
      </c>
    </row>
    <row r="991" spans="1:18" ht="11.25" customHeight="1">
      <c r="A991">
        <v>990</v>
      </c>
      <c r="B991" s="11">
        <v>2226</v>
      </c>
      <c r="C991" s="12" t="s">
        <v>4242</v>
      </c>
      <c r="D991" s="12">
        <v>1110473017</v>
      </c>
      <c r="E991" s="12" t="s">
        <v>4243</v>
      </c>
      <c r="F991" s="12" t="s">
        <v>2341</v>
      </c>
      <c r="G991" s="12" t="s">
        <v>38</v>
      </c>
      <c r="H991" s="12" t="s">
        <v>53</v>
      </c>
      <c r="I991" s="13">
        <v>10000000</v>
      </c>
      <c r="J991" s="13">
        <v>10000000</v>
      </c>
      <c r="K991" s="14">
        <v>45222.405914351853</v>
      </c>
      <c r="L991" s="15" t="s">
        <v>54</v>
      </c>
      <c r="O991">
        <v>0.99203008882000321</v>
      </c>
      <c r="P991">
        <f t="shared" si="30"/>
        <v>9</v>
      </c>
      <c r="Q991">
        <v>9</v>
      </c>
      <c r="R991">
        <f t="shared" si="31"/>
        <v>19308567</v>
      </c>
    </row>
    <row r="992" spans="1:18" ht="11.25" customHeight="1">
      <c r="A992">
        <v>991</v>
      </c>
      <c r="B992" s="11">
        <v>2227</v>
      </c>
      <c r="C992" s="12" t="s">
        <v>4244</v>
      </c>
      <c r="D992" s="12">
        <v>74245214</v>
      </c>
      <c r="E992" s="12" t="s">
        <v>4245</v>
      </c>
      <c r="F992" s="12" t="s">
        <v>2341</v>
      </c>
      <c r="G992" s="12" t="s">
        <v>52</v>
      </c>
      <c r="H992" s="12" t="s">
        <v>106</v>
      </c>
      <c r="I992" s="13">
        <v>4500000</v>
      </c>
      <c r="J992" s="13">
        <v>4500000</v>
      </c>
      <c r="K992" s="14">
        <v>45222.406782407408</v>
      </c>
      <c r="L992" s="15" t="s">
        <v>54</v>
      </c>
      <c r="O992">
        <v>0.28129633188271508</v>
      </c>
      <c r="P992">
        <f t="shared" si="30"/>
        <v>1173</v>
      </c>
      <c r="Q992">
        <v>1173</v>
      </c>
      <c r="R992">
        <f t="shared" si="31"/>
        <v>39562313</v>
      </c>
    </row>
    <row r="993" spans="1:18" ht="11.25" customHeight="1">
      <c r="A993">
        <v>992</v>
      </c>
      <c r="B993" s="11">
        <v>2228</v>
      </c>
      <c r="C993" s="12" t="s">
        <v>4246</v>
      </c>
      <c r="D993" s="12">
        <v>1090390215</v>
      </c>
      <c r="E993" s="12" t="s">
        <v>4247</v>
      </c>
      <c r="F993" s="12" t="s">
        <v>2341</v>
      </c>
      <c r="G993" s="12" t="s">
        <v>130</v>
      </c>
      <c r="H993" s="12" t="s">
        <v>53</v>
      </c>
      <c r="I993" s="13">
        <v>6000000</v>
      </c>
      <c r="J993" s="13">
        <v>6000000</v>
      </c>
      <c r="K993" s="14">
        <v>45222.40730324074</v>
      </c>
      <c r="L993" s="15" t="s">
        <v>54</v>
      </c>
      <c r="O993">
        <v>0.58010540614744421</v>
      </c>
      <c r="P993">
        <f t="shared" si="30"/>
        <v>686</v>
      </c>
      <c r="Q993">
        <v>686</v>
      </c>
      <c r="R993">
        <f t="shared" si="31"/>
        <v>1032398311</v>
      </c>
    </row>
    <row r="994" spans="1:18" ht="11.25" customHeight="1">
      <c r="A994">
        <v>993</v>
      </c>
      <c r="B994" s="11">
        <v>2229</v>
      </c>
      <c r="C994" s="12" t="s">
        <v>4248</v>
      </c>
      <c r="D994" s="12">
        <v>94390304</v>
      </c>
      <c r="E994" s="12" t="s">
        <v>4249</v>
      </c>
      <c r="F994" s="12" t="s">
        <v>2341</v>
      </c>
      <c r="G994" s="12" t="s">
        <v>38</v>
      </c>
      <c r="H994" s="12" t="s">
        <v>53</v>
      </c>
      <c r="I994" s="13">
        <v>10000000</v>
      </c>
      <c r="J994" s="13">
        <v>10000000</v>
      </c>
      <c r="K994" s="14">
        <v>45222.407326388886</v>
      </c>
      <c r="L994" s="15" t="s">
        <v>45</v>
      </c>
      <c r="O994">
        <v>0.88123071712301981</v>
      </c>
      <c r="P994">
        <f t="shared" si="30"/>
        <v>202</v>
      </c>
      <c r="Q994">
        <v>202</v>
      </c>
      <c r="R994">
        <f t="shared" si="31"/>
        <v>24048996</v>
      </c>
    </row>
    <row r="995" spans="1:18" ht="11.25" customHeight="1">
      <c r="A995">
        <v>994</v>
      </c>
      <c r="B995" s="11">
        <v>2230</v>
      </c>
      <c r="C995" s="12" t="s">
        <v>4250</v>
      </c>
      <c r="D995" s="12">
        <v>12194586</v>
      </c>
      <c r="E995" s="12" t="s">
        <v>4251</v>
      </c>
      <c r="F995" s="12" t="s">
        <v>2341</v>
      </c>
      <c r="G995" s="12" t="s">
        <v>62</v>
      </c>
      <c r="H995" s="12" t="s">
        <v>53</v>
      </c>
      <c r="I995" s="13">
        <v>7000000</v>
      </c>
      <c r="J995" s="13">
        <v>7000000</v>
      </c>
      <c r="K995" s="14">
        <v>45222.407847222225</v>
      </c>
      <c r="L995" s="15" t="s">
        <v>45</v>
      </c>
      <c r="O995">
        <v>0.3624191340751356</v>
      </c>
      <c r="P995">
        <f t="shared" si="30"/>
        <v>1028</v>
      </c>
      <c r="Q995">
        <v>1028</v>
      </c>
      <c r="R995">
        <f t="shared" si="31"/>
        <v>55162126</v>
      </c>
    </row>
    <row r="996" spans="1:18" ht="11.25" customHeight="1">
      <c r="A996">
        <v>995</v>
      </c>
      <c r="B996" s="11">
        <v>2231</v>
      </c>
      <c r="C996" s="12" t="s">
        <v>4252</v>
      </c>
      <c r="D996" s="12">
        <v>1033687107</v>
      </c>
      <c r="E996" s="12" t="s">
        <v>4253</v>
      </c>
      <c r="F996" s="12" t="s">
        <v>2341</v>
      </c>
      <c r="G996" s="12" t="s">
        <v>38</v>
      </c>
      <c r="H996" s="12" t="s">
        <v>53</v>
      </c>
      <c r="I996" s="13">
        <v>10000000</v>
      </c>
      <c r="J996" s="13">
        <v>10000000</v>
      </c>
      <c r="K996" s="14">
        <v>45222.409062500003</v>
      </c>
      <c r="L996" s="15" t="s">
        <v>54</v>
      </c>
      <c r="O996">
        <v>0.11543746101965602</v>
      </c>
      <c r="P996">
        <f t="shared" si="30"/>
        <v>1442</v>
      </c>
      <c r="Q996">
        <v>1442</v>
      </c>
      <c r="R996">
        <f t="shared" si="31"/>
        <v>1013595467</v>
      </c>
    </row>
    <row r="997" spans="1:18" ht="11.25" customHeight="1">
      <c r="A997">
        <v>996</v>
      </c>
      <c r="B997" s="11">
        <v>2232</v>
      </c>
      <c r="C997" s="12" t="s">
        <v>4254</v>
      </c>
      <c r="D997" s="12">
        <v>93439651</v>
      </c>
      <c r="E997" s="12" t="s">
        <v>4255</v>
      </c>
      <c r="F997" s="12" t="s">
        <v>2341</v>
      </c>
      <c r="G997" s="12" t="s">
        <v>73</v>
      </c>
      <c r="H997" s="12" t="s">
        <v>53</v>
      </c>
      <c r="I997" s="13">
        <v>6000000</v>
      </c>
      <c r="J997" s="13">
        <v>6000000</v>
      </c>
      <c r="K997" s="14">
        <v>45222.409212962964</v>
      </c>
      <c r="L997" s="15" t="s">
        <v>54</v>
      </c>
      <c r="O997">
        <v>0.73871972552516718</v>
      </c>
      <c r="P997">
        <f t="shared" si="30"/>
        <v>432</v>
      </c>
      <c r="Q997">
        <v>432</v>
      </c>
      <c r="R997">
        <f t="shared" si="31"/>
        <v>1110465069</v>
      </c>
    </row>
    <row r="998" spans="1:18" ht="11.25" customHeight="1">
      <c r="A998">
        <v>997</v>
      </c>
      <c r="B998" s="11">
        <v>2233</v>
      </c>
      <c r="C998" s="12" t="s">
        <v>4256</v>
      </c>
      <c r="D998" s="12">
        <v>80204235</v>
      </c>
      <c r="E998" s="12" t="s">
        <v>4257</v>
      </c>
      <c r="F998" s="12" t="s">
        <v>2341</v>
      </c>
      <c r="G998" s="12" t="s">
        <v>38</v>
      </c>
      <c r="H998" s="12" t="s">
        <v>53</v>
      </c>
      <c r="I998" s="13">
        <v>6000000</v>
      </c>
      <c r="J998" s="13">
        <v>6000000</v>
      </c>
      <c r="K998" s="14">
        <v>45222.409641203703</v>
      </c>
      <c r="L998" s="15" t="s">
        <v>54</v>
      </c>
      <c r="O998">
        <v>0.80203316683536108</v>
      </c>
      <c r="P998">
        <f t="shared" si="30"/>
        <v>337</v>
      </c>
      <c r="Q998">
        <v>337</v>
      </c>
      <c r="R998">
        <f t="shared" si="31"/>
        <v>80859329</v>
      </c>
    </row>
    <row r="999" spans="1:18" ht="11.25" customHeight="1">
      <c r="A999">
        <v>998</v>
      </c>
      <c r="B999" s="11">
        <v>2234</v>
      </c>
      <c r="C999" s="12" t="s">
        <v>4258</v>
      </c>
      <c r="D999" s="12">
        <v>79830825</v>
      </c>
      <c r="E999" s="12" t="s">
        <v>2611</v>
      </c>
      <c r="F999" s="12" t="s">
        <v>2341</v>
      </c>
      <c r="G999" s="12" t="s">
        <v>38</v>
      </c>
      <c r="H999" s="12" t="s">
        <v>53</v>
      </c>
      <c r="I999" s="13">
        <v>2500000</v>
      </c>
      <c r="J999" s="13">
        <v>2500000</v>
      </c>
      <c r="K999" s="14">
        <v>44986.537210648145</v>
      </c>
      <c r="L999" s="15" t="s">
        <v>45</v>
      </c>
      <c r="O999">
        <v>0.94509575579311289</v>
      </c>
      <c r="P999">
        <f t="shared" si="30"/>
        <v>97</v>
      </c>
      <c r="Q999">
        <v>97</v>
      </c>
      <c r="R999">
        <f t="shared" si="31"/>
        <v>46365934</v>
      </c>
    </row>
    <row r="1000" spans="1:18" ht="11.25" customHeight="1">
      <c r="A1000">
        <v>999</v>
      </c>
      <c r="B1000" s="11">
        <v>2235</v>
      </c>
      <c r="C1000" s="12" t="s">
        <v>4259</v>
      </c>
      <c r="D1000" s="12">
        <v>1019049687</v>
      </c>
      <c r="E1000" s="12" t="s">
        <v>2761</v>
      </c>
      <c r="F1000" s="12" t="s">
        <v>2341</v>
      </c>
      <c r="G1000" s="12" t="s">
        <v>59</v>
      </c>
      <c r="H1000" s="12" t="s">
        <v>53</v>
      </c>
      <c r="I1000" s="13">
        <v>10000000</v>
      </c>
      <c r="J1000" s="13">
        <v>10000000</v>
      </c>
      <c r="K1000" s="14">
        <v>44986.672662037039</v>
      </c>
      <c r="L1000" s="15" t="s">
        <v>54</v>
      </c>
      <c r="O1000">
        <v>0.62679673249451628</v>
      </c>
      <c r="P1000">
        <f t="shared" si="30"/>
        <v>606</v>
      </c>
      <c r="Q1000">
        <v>606</v>
      </c>
      <c r="R1000">
        <f t="shared" si="31"/>
        <v>13459197</v>
      </c>
    </row>
    <row r="1001" spans="1:18" ht="11.25" customHeight="1">
      <c r="A1001">
        <v>1000</v>
      </c>
      <c r="B1001" s="11">
        <v>2236</v>
      </c>
      <c r="C1001" s="12" t="s">
        <v>4260</v>
      </c>
      <c r="D1001" s="12">
        <v>1116251818</v>
      </c>
      <c r="E1001" s="12" t="s">
        <v>4261</v>
      </c>
      <c r="F1001" s="12" t="s">
        <v>2341</v>
      </c>
      <c r="G1001" s="12" t="s">
        <v>62</v>
      </c>
      <c r="H1001" s="12" t="s">
        <v>53</v>
      </c>
      <c r="I1001" s="13">
        <v>10000000</v>
      </c>
      <c r="J1001" s="13">
        <v>10000000</v>
      </c>
      <c r="K1001" s="14">
        <v>45222.409930555557</v>
      </c>
      <c r="L1001" s="15" t="s">
        <v>54</v>
      </c>
      <c r="O1001">
        <v>0.86210415516706718</v>
      </c>
      <c r="P1001">
        <f t="shared" si="30"/>
        <v>234</v>
      </c>
      <c r="Q1001">
        <v>234</v>
      </c>
      <c r="R1001">
        <f t="shared" si="31"/>
        <v>74243027</v>
      </c>
    </row>
    <row r="1002" spans="1:18" ht="11.25" customHeight="1">
      <c r="A1002">
        <v>1001</v>
      </c>
      <c r="B1002" s="11">
        <v>2237</v>
      </c>
      <c r="C1002" s="12" t="s">
        <v>4262</v>
      </c>
      <c r="D1002" s="12">
        <v>94544606</v>
      </c>
      <c r="E1002" s="12" t="s">
        <v>4263</v>
      </c>
      <c r="F1002" s="12" t="s">
        <v>2341</v>
      </c>
      <c r="G1002" s="12" t="s">
        <v>38</v>
      </c>
      <c r="H1002" s="12" t="s">
        <v>53</v>
      </c>
      <c r="I1002" s="13">
        <v>6000000</v>
      </c>
      <c r="J1002" s="13">
        <v>6000000</v>
      </c>
      <c r="K1002" s="14">
        <v>45222.410254629627</v>
      </c>
      <c r="L1002" s="15" t="s">
        <v>54</v>
      </c>
      <c r="O1002">
        <v>0.18989518490944024</v>
      </c>
      <c r="P1002">
        <f t="shared" si="30"/>
        <v>1349</v>
      </c>
      <c r="Q1002">
        <v>1349</v>
      </c>
      <c r="R1002">
        <f t="shared" si="31"/>
        <v>1083460457</v>
      </c>
    </row>
    <row r="1003" spans="1:18" ht="11.25" customHeight="1">
      <c r="A1003">
        <v>1002</v>
      </c>
      <c r="B1003" s="11">
        <v>2238</v>
      </c>
      <c r="C1003" s="12" t="s">
        <v>4264</v>
      </c>
      <c r="D1003" s="12">
        <v>36695699</v>
      </c>
      <c r="E1003" s="12" t="s">
        <v>4265</v>
      </c>
      <c r="F1003" s="12" t="s">
        <v>2341</v>
      </c>
      <c r="G1003" s="12" t="s">
        <v>73</v>
      </c>
      <c r="H1003" s="12" t="s">
        <v>53</v>
      </c>
      <c r="I1003" s="13">
        <v>5000000</v>
      </c>
      <c r="J1003" s="13">
        <v>5000000</v>
      </c>
      <c r="K1003" s="14">
        <v>45222.41065972222</v>
      </c>
      <c r="L1003" s="15" t="s">
        <v>54</v>
      </c>
      <c r="O1003">
        <v>0.87704631675622768</v>
      </c>
      <c r="P1003">
        <f t="shared" si="30"/>
        <v>212</v>
      </c>
      <c r="Q1003">
        <v>212</v>
      </c>
      <c r="R1003">
        <f t="shared" si="31"/>
        <v>93380387</v>
      </c>
    </row>
    <row r="1004" spans="1:18" ht="11.25" customHeight="1">
      <c r="A1004">
        <v>1003</v>
      </c>
      <c r="B1004" s="11">
        <v>2239</v>
      </c>
      <c r="C1004" s="12" t="s">
        <v>4266</v>
      </c>
      <c r="D1004" s="12">
        <v>1085322807</v>
      </c>
      <c r="E1004" s="12" t="s">
        <v>4267</v>
      </c>
      <c r="F1004" s="12" t="s">
        <v>2341</v>
      </c>
      <c r="G1004" s="12" t="s">
        <v>52</v>
      </c>
      <c r="H1004" s="12" t="s">
        <v>53</v>
      </c>
      <c r="I1004" s="13">
        <v>7000000</v>
      </c>
      <c r="J1004" s="13">
        <v>7000000</v>
      </c>
      <c r="K1004" s="14">
        <v>45222.41070601852</v>
      </c>
      <c r="L1004" s="15" t="s">
        <v>54</v>
      </c>
      <c r="O1004">
        <v>0.54521377324769404</v>
      </c>
      <c r="P1004">
        <f t="shared" si="30"/>
        <v>729</v>
      </c>
      <c r="Q1004">
        <v>729</v>
      </c>
      <c r="R1004">
        <f t="shared" si="31"/>
        <v>6500228</v>
      </c>
    </row>
    <row r="1005" spans="1:18" ht="11.25" customHeight="1">
      <c r="A1005">
        <v>1004</v>
      </c>
      <c r="B1005" s="11">
        <v>2240</v>
      </c>
      <c r="C1005" s="12" t="s">
        <v>4268</v>
      </c>
      <c r="D1005" s="12">
        <v>1015997190</v>
      </c>
      <c r="E1005" s="12" t="s">
        <v>4269</v>
      </c>
      <c r="F1005" s="12" t="s">
        <v>2341</v>
      </c>
      <c r="G1005" s="12" t="s">
        <v>165</v>
      </c>
      <c r="H1005" s="12" t="s">
        <v>53</v>
      </c>
      <c r="I1005" s="13">
        <v>8500000</v>
      </c>
      <c r="J1005" s="13">
        <v>8500000</v>
      </c>
      <c r="K1005" s="14">
        <v>45222.41070601852</v>
      </c>
      <c r="L1005" s="15" t="s">
        <v>54</v>
      </c>
      <c r="O1005">
        <v>0.30009020380861962</v>
      </c>
      <c r="P1005">
        <f t="shared" si="30"/>
        <v>1140</v>
      </c>
      <c r="Q1005">
        <v>1140</v>
      </c>
      <c r="R1005">
        <f t="shared" si="31"/>
        <v>52096499</v>
      </c>
    </row>
    <row r="1006" spans="1:18" ht="11.25" customHeight="1">
      <c r="A1006">
        <v>1005</v>
      </c>
      <c r="B1006" s="11">
        <v>2241</v>
      </c>
      <c r="C1006" s="12" t="s">
        <v>4270</v>
      </c>
      <c r="D1006" s="12">
        <v>1052387577</v>
      </c>
      <c r="E1006" s="12" t="s">
        <v>4271</v>
      </c>
      <c r="F1006" s="12" t="s">
        <v>2341</v>
      </c>
      <c r="G1006" s="12" t="s">
        <v>38</v>
      </c>
      <c r="H1006" s="12" t="s">
        <v>53</v>
      </c>
      <c r="I1006" s="13">
        <v>10000000</v>
      </c>
      <c r="J1006" s="13">
        <v>10000000</v>
      </c>
      <c r="K1006" s="14">
        <v>45222.410844907405</v>
      </c>
      <c r="L1006" s="15" t="s">
        <v>54</v>
      </c>
      <c r="O1006">
        <v>0.82125393932851865</v>
      </c>
      <c r="P1006">
        <f t="shared" si="30"/>
        <v>301</v>
      </c>
      <c r="Q1006">
        <v>301</v>
      </c>
      <c r="R1006">
        <f t="shared" si="31"/>
        <v>74359799</v>
      </c>
    </row>
    <row r="1007" spans="1:18" ht="11.25" customHeight="1">
      <c r="A1007">
        <v>1006</v>
      </c>
      <c r="B1007" s="11">
        <v>2242</v>
      </c>
      <c r="C1007" s="12" t="s">
        <v>4272</v>
      </c>
      <c r="D1007" s="12">
        <v>1110528541</v>
      </c>
      <c r="E1007" s="12" t="s">
        <v>2905</v>
      </c>
      <c r="F1007" s="12" t="s">
        <v>2341</v>
      </c>
      <c r="G1007" s="12" t="s">
        <v>59</v>
      </c>
      <c r="H1007" s="12" t="s">
        <v>53</v>
      </c>
      <c r="I1007" s="13">
        <v>7000000</v>
      </c>
      <c r="J1007" s="13">
        <v>7000000</v>
      </c>
      <c r="K1007" s="14">
        <v>44986.804224537038</v>
      </c>
      <c r="L1007" s="15" t="s">
        <v>54</v>
      </c>
      <c r="O1007">
        <v>0.18384434301997488</v>
      </c>
      <c r="P1007">
        <f t="shared" si="30"/>
        <v>1360</v>
      </c>
      <c r="Q1007">
        <v>1360</v>
      </c>
      <c r="R1007">
        <f t="shared" si="31"/>
        <v>79999383</v>
      </c>
    </row>
    <row r="1008" spans="1:18" ht="11.25" customHeight="1">
      <c r="A1008">
        <v>1007</v>
      </c>
      <c r="B1008" s="11">
        <v>2243</v>
      </c>
      <c r="C1008" s="12" t="s">
        <v>4273</v>
      </c>
      <c r="D1008" s="12">
        <v>91269106</v>
      </c>
      <c r="E1008" s="12" t="s">
        <v>4274</v>
      </c>
      <c r="F1008" s="12" t="s">
        <v>2341</v>
      </c>
      <c r="G1008" s="12" t="s">
        <v>52</v>
      </c>
      <c r="H1008" s="12" t="s">
        <v>53</v>
      </c>
      <c r="I1008" s="13">
        <v>10000000</v>
      </c>
      <c r="J1008" s="13">
        <v>10000000</v>
      </c>
      <c r="K1008" s="14">
        <v>45222.411319444444</v>
      </c>
      <c r="L1008" s="15" t="s">
        <v>45</v>
      </c>
      <c r="O1008">
        <v>6.1020803774478383E-2</v>
      </c>
      <c r="P1008">
        <f t="shared" si="30"/>
        <v>1522</v>
      </c>
      <c r="Q1008">
        <v>1522</v>
      </c>
      <c r="R1008">
        <f t="shared" si="31"/>
        <v>5833466</v>
      </c>
    </row>
    <row r="1009" spans="1:18" ht="11.25" customHeight="1">
      <c r="A1009">
        <v>1008</v>
      </c>
      <c r="B1009" s="11">
        <v>2244</v>
      </c>
      <c r="C1009" s="12" t="s">
        <v>4275</v>
      </c>
      <c r="D1009" s="12">
        <v>4151853</v>
      </c>
      <c r="E1009" s="12" t="s">
        <v>4276</v>
      </c>
      <c r="F1009" s="12" t="s">
        <v>2341</v>
      </c>
      <c r="G1009" s="12" t="s">
        <v>38</v>
      </c>
      <c r="H1009" s="12" t="s">
        <v>53</v>
      </c>
      <c r="I1009" s="13">
        <v>10000000</v>
      </c>
      <c r="J1009" s="13">
        <v>10000000</v>
      </c>
      <c r="K1009" s="14">
        <v>45222.411423611113</v>
      </c>
      <c r="L1009" s="15" t="s">
        <v>54</v>
      </c>
      <c r="O1009">
        <v>0.68029865053395622</v>
      </c>
      <c r="P1009">
        <f t="shared" si="30"/>
        <v>511</v>
      </c>
      <c r="Q1009">
        <v>511</v>
      </c>
      <c r="R1009">
        <f t="shared" si="31"/>
        <v>76307587</v>
      </c>
    </row>
    <row r="1010" spans="1:18" ht="11.25" customHeight="1">
      <c r="A1010">
        <v>1009</v>
      </c>
      <c r="B1010" s="11">
        <v>2245</v>
      </c>
      <c r="C1010" s="12" t="s">
        <v>4277</v>
      </c>
      <c r="D1010" s="12">
        <v>1057412344</v>
      </c>
      <c r="E1010" s="12" t="s">
        <v>4278</v>
      </c>
      <c r="F1010" s="12" t="s">
        <v>2341</v>
      </c>
      <c r="G1010" s="12" t="s">
        <v>73</v>
      </c>
      <c r="H1010" s="12" t="s">
        <v>53</v>
      </c>
      <c r="I1010" s="13">
        <v>10000000</v>
      </c>
      <c r="J1010" s="13">
        <v>10000000</v>
      </c>
      <c r="K1010" s="14">
        <v>45222.411458333336</v>
      </c>
      <c r="L1010" s="15" t="s">
        <v>54</v>
      </c>
      <c r="O1010">
        <v>2.3861578461541355E-2</v>
      </c>
      <c r="P1010">
        <f t="shared" si="30"/>
        <v>1587</v>
      </c>
      <c r="Q1010">
        <v>1587</v>
      </c>
      <c r="R1010">
        <f t="shared" si="31"/>
        <v>11259355</v>
      </c>
    </row>
    <row r="1011" spans="1:18" ht="11.25" customHeight="1">
      <c r="A1011">
        <v>1010</v>
      </c>
      <c r="B1011" s="11">
        <v>2246</v>
      </c>
      <c r="C1011" s="12" t="s">
        <v>4279</v>
      </c>
      <c r="D1011" s="12">
        <v>1090405690</v>
      </c>
      <c r="E1011" s="12" t="s">
        <v>4280</v>
      </c>
      <c r="F1011" s="12" t="s">
        <v>2341</v>
      </c>
      <c r="G1011" s="12" t="s">
        <v>38</v>
      </c>
      <c r="H1011" s="12" t="s">
        <v>53</v>
      </c>
      <c r="I1011" s="13">
        <v>10000000</v>
      </c>
      <c r="J1011" s="13">
        <v>10000000</v>
      </c>
      <c r="K1011" s="14">
        <v>45222.411805555559</v>
      </c>
      <c r="L1011" s="15" t="s">
        <v>54</v>
      </c>
      <c r="O1011">
        <v>0.97176178332930696</v>
      </c>
      <c r="P1011">
        <f t="shared" si="30"/>
        <v>37</v>
      </c>
      <c r="Q1011">
        <v>37</v>
      </c>
      <c r="R1011">
        <f t="shared" si="31"/>
        <v>80137835</v>
      </c>
    </row>
    <row r="1012" spans="1:18" ht="11.25" customHeight="1">
      <c r="A1012">
        <v>1011</v>
      </c>
      <c r="B1012" s="11">
        <v>2247</v>
      </c>
      <c r="C1012" s="12" t="s">
        <v>4281</v>
      </c>
      <c r="D1012" s="12">
        <v>1110491150</v>
      </c>
      <c r="E1012" s="12" t="s">
        <v>4282</v>
      </c>
      <c r="F1012" s="12" t="s">
        <v>2341</v>
      </c>
      <c r="G1012" s="12" t="s">
        <v>130</v>
      </c>
      <c r="H1012" s="12" t="s">
        <v>53</v>
      </c>
      <c r="I1012" s="13">
        <v>4000000</v>
      </c>
      <c r="J1012" s="13">
        <v>4000000</v>
      </c>
      <c r="K1012" s="14">
        <v>45222.411805555559</v>
      </c>
      <c r="L1012" s="15" t="s">
        <v>54</v>
      </c>
      <c r="O1012">
        <v>0.20700421871330488</v>
      </c>
      <c r="P1012">
        <f t="shared" si="30"/>
        <v>1315</v>
      </c>
      <c r="Q1012">
        <v>1315</v>
      </c>
      <c r="R1012">
        <f t="shared" si="31"/>
        <v>4059082</v>
      </c>
    </row>
    <row r="1013" spans="1:18" ht="11.25" customHeight="1">
      <c r="A1013">
        <v>1012</v>
      </c>
      <c r="B1013" s="11">
        <v>2248</v>
      </c>
      <c r="C1013" s="12" t="s">
        <v>4283</v>
      </c>
      <c r="D1013" s="12">
        <v>1069755265</v>
      </c>
      <c r="E1013" s="12" t="s">
        <v>4284</v>
      </c>
      <c r="F1013" s="12" t="s">
        <v>2341</v>
      </c>
      <c r="G1013" s="12" t="s">
        <v>38</v>
      </c>
      <c r="H1013" s="12" t="s">
        <v>53</v>
      </c>
      <c r="I1013" s="13">
        <v>4500000</v>
      </c>
      <c r="J1013" s="13">
        <v>4500000</v>
      </c>
      <c r="K1013" s="14">
        <v>45222.411944444444</v>
      </c>
      <c r="L1013" s="15" t="s">
        <v>54</v>
      </c>
      <c r="O1013">
        <v>0.97090516719073749</v>
      </c>
      <c r="P1013">
        <f t="shared" si="30"/>
        <v>39</v>
      </c>
      <c r="Q1013">
        <v>39</v>
      </c>
      <c r="R1013">
        <f t="shared" si="31"/>
        <v>11408274</v>
      </c>
    </row>
    <row r="1014" spans="1:18" ht="11.25" customHeight="1">
      <c r="A1014">
        <v>1013</v>
      </c>
      <c r="B1014" s="11">
        <v>2249</v>
      </c>
      <c r="C1014" s="12" t="s">
        <v>4285</v>
      </c>
      <c r="D1014" s="12">
        <v>9975125</v>
      </c>
      <c r="E1014" s="12" t="s">
        <v>4286</v>
      </c>
      <c r="F1014" s="12" t="s">
        <v>2341</v>
      </c>
      <c r="G1014" s="12" t="s">
        <v>59</v>
      </c>
      <c r="H1014" s="12" t="s">
        <v>53</v>
      </c>
      <c r="I1014" s="13">
        <v>9000000</v>
      </c>
      <c r="J1014" s="13">
        <v>9000000</v>
      </c>
      <c r="K1014" s="14">
        <v>45222.412141203706</v>
      </c>
      <c r="L1014" s="15" t="s">
        <v>45</v>
      </c>
      <c r="O1014">
        <v>0.59264509411975452</v>
      </c>
      <c r="P1014">
        <f t="shared" si="30"/>
        <v>671</v>
      </c>
      <c r="Q1014">
        <v>671</v>
      </c>
      <c r="R1014">
        <f t="shared" si="31"/>
        <v>80932785</v>
      </c>
    </row>
    <row r="1015" spans="1:18" ht="11.25" customHeight="1">
      <c r="A1015">
        <v>1014</v>
      </c>
      <c r="B1015" s="11">
        <v>2250</v>
      </c>
      <c r="C1015" s="12" t="s">
        <v>4287</v>
      </c>
      <c r="D1015" s="12">
        <v>53130588</v>
      </c>
      <c r="E1015" s="12" t="s">
        <v>4288</v>
      </c>
      <c r="F1015" s="12" t="s">
        <v>2341</v>
      </c>
      <c r="G1015" s="12" t="s">
        <v>48</v>
      </c>
      <c r="H1015" s="12" t="s">
        <v>53</v>
      </c>
      <c r="I1015" s="13">
        <v>10000000</v>
      </c>
      <c r="J1015" s="13">
        <v>10000000</v>
      </c>
      <c r="K1015" s="14">
        <v>45222.412175925929</v>
      </c>
      <c r="L1015" s="15" t="s">
        <v>54</v>
      </c>
      <c r="O1015">
        <v>0.74891141081070045</v>
      </c>
      <c r="P1015">
        <f t="shared" si="30"/>
        <v>417</v>
      </c>
      <c r="Q1015">
        <v>417</v>
      </c>
      <c r="R1015">
        <f t="shared" si="31"/>
        <v>1019014332</v>
      </c>
    </row>
    <row r="1016" spans="1:18" ht="11.25" customHeight="1">
      <c r="A1016">
        <v>1015</v>
      </c>
      <c r="B1016" s="11">
        <v>2251</v>
      </c>
      <c r="C1016" s="12" t="s">
        <v>4289</v>
      </c>
      <c r="D1016" s="12">
        <v>1031144716</v>
      </c>
      <c r="E1016" s="12" t="s">
        <v>4290</v>
      </c>
      <c r="F1016" s="12" t="s">
        <v>2341</v>
      </c>
      <c r="G1016" s="12" t="s">
        <v>59</v>
      </c>
      <c r="H1016" s="12" t="s">
        <v>53</v>
      </c>
      <c r="I1016" s="13">
        <v>6500000</v>
      </c>
      <c r="J1016" s="13">
        <v>6500000</v>
      </c>
      <c r="K1016" s="14">
        <v>45222.412314814814</v>
      </c>
      <c r="L1016" s="15" t="s">
        <v>54</v>
      </c>
      <c r="O1016">
        <v>0.32732308473543037</v>
      </c>
      <c r="P1016">
        <f t="shared" si="30"/>
        <v>1085</v>
      </c>
      <c r="Q1016">
        <v>1085</v>
      </c>
      <c r="R1016">
        <f t="shared" si="31"/>
        <v>1069852133</v>
      </c>
    </row>
    <row r="1017" spans="1:18" ht="11.25" customHeight="1">
      <c r="A1017">
        <v>1016</v>
      </c>
      <c r="B1017" s="11">
        <v>2252</v>
      </c>
      <c r="C1017" s="12" t="s">
        <v>4291</v>
      </c>
      <c r="D1017" s="12">
        <v>19085170</v>
      </c>
      <c r="E1017" s="12" t="s">
        <v>4292</v>
      </c>
      <c r="F1017" s="12" t="s">
        <v>2341</v>
      </c>
      <c r="G1017" s="12" t="s">
        <v>52</v>
      </c>
      <c r="H1017" s="12" t="s">
        <v>53</v>
      </c>
      <c r="I1017" s="13">
        <v>10000000</v>
      </c>
      <c r="J1017" s="13">
        <v>10000000</v>
      </c>
      <c r="K1017" s="14">
        <v>45222.412581018521</v>
      </c>
      <c r="L1017" s="15" t="s">
        <v>45</v>
      </c>
      <c r="O1017">
        <v>6.4326397212755571E-2</v>
      </c>
      <c r="P1017">
        <f t="shared" si="30"/>
        <v>1521</v>
      </c>
      <c r="Q1017">
        <v>1521</v>
      </c>
      <c r="R1017">
        <f t="shared" si="31"/>
        <v>1094276817</v>
      </c>
    </row>
    <row r="1018" spans="1:18" ht="11.25" customHeight="1">
      <c r="A1018">
        <v>1017</v>
      </c>
      <c r="B1018" s="11">
        <v>2253</v>
      </c>
      <c r="C1018" s="12" t="s">
        <v>4293</v>
      </c>
      <c r="D1018" s="12">
        <v>1022400148</v>
      </c>
      <c r="E1018" s="12" t="s">
        <v>4294</v>
      </c>
      <c r="F1018" s="12" t="s">
        <v>2341</v>
      </c>
      <c r="G1018" s="12" t="s">
        <v>52</v>
      </c>
      <c r="H1018" s="12" t="s">
        <v>53</v>
      </c>
      <c r="I1018" s="13">
        <v>10000000</v>
      </c>
      <c r="J1018" s="13">
        <v>10000000</v>
      </c>
      <c r="K1018" s="14">
        <v>45222.412627314814</v>
      </c>
      <c r="L1018" s="15" t="s">
        <v>54</v>
      </c>
      <c r="O1018">
        <v>0.18893491546011276</v>
      </c>
      <c r="P1018">
        <f t="shared" si="30"/>
        <v>1351</v>
      </c>
      <c r="Q1018">
        <v>1351</v>
      </c>
      <c r="R1018">
        <f t="shared" si="31"/>
        <v>80153676</v>
      </c>
    </row>
    <row r="1019" spans="1:18" ht="11.25" customHeight="1">
      <c r="A1019">
        <v>1018</v>
      </c>
      <c r="B1019" s="11">
        <v>2254</v>
      </c>
      <c r="C1019" s="12" t="s">
        <v>4295</v>
      </c>
      <c r="D1019" s="12">
        <v>1152701743</v>
      </c>
      <c r="E1019" s="12" t="s">
        <v>4296</v>
      </c>
      <c r="F1019" s="12" t="s">
        <v>2341</v>
      </c>
      <c r="G1019" s="12" t="s">
        <v>48</v>
      </c>
      <c r="H1019" s="12" t="s">
        <v>53</v>
      </c>
      <c r="I1019" s="13">
        <v>10000000</v>
      </c>
      <c r="J1019" s="13">
        <v>10000000</v>
      </c>
      <c r="K1019" s="14">
        <v>45222.412939814814</v>
      </c>
      <c r="L1019" s="15" t="s">
        <v>54</v>
      </c>
      <c r="O1019">
        <v>0.4507682062746573</v>
      </c>
      <c r="P1019">
        <f t="shared" si="30"/>
        <v>888</v>
      </c>
      <c r="Q1019">
        <v>888</v>
      </c>
      <c r="R1019">
        <f t="shared" si="31"/>
        <v>88274126</v>
      </c>
    </row>
    <row r="1020" spans="1:18" ht="11.25" customHeight="1">
      <c r="A1020">
        <v>1019</v>
      </c>
      <c r="B1020" s="11">
        <v>2255</v>
      </c>
      <c r="C1020" s="12" t="s">
        <v>4297</v>
      </c>
      <c r="D1020" s="12">
        <v>1121886909</v>
      </c>
      <c r="E1020" s="12" t="s">
        <v>4298</v>
      </c>
      <c r="F1020" s="12" t="s">
        <v>2341</v>
      </c>
      <c r="G1020" s="12" t="s">
        <v>59</v>
      </c>
      <c r="H1020" s="12" t="s">
        <v>53</v>
      </c>
      <c r="I1020" s="13">
        <v>10000000</v>
      </c>
      <c r="J1020" s="13">
        <v>10000000</v>
      </c>
      <c r="K1020" s="14">
        <v>45222.413043981483</v>
      </c>
      <c r="L1020" s="15" t="s">
        <v>54</v>
      </c>
      <c r="O1020">
        <v>0.4875932279794013</v>
      </c>
      <c r="P1020">
        <f t="shared" si="30"/>
        <v>823</v>
      </c>
      <c r="Q1020">
        <v>823</v>
      </c>
      <c r="R1020">
        <f t="shared" si="31"/>
        <v>1094882110</v>
      </c>
    </row>
    <row r="1021" spans="1:18" ht="11.25" customHeight="1">
      <c r="A1021">
        <v>1020</v>
      </c>
      <c r="B1021" s="11">
        <v>2256</v>
      </c>
      <c r="C1021" s="12" t="s">
        <v>4299</v>
      </c>
      <c r="D1021" s="12">
        <v>7321377</v>
      </c>
      <c r="E1021" s="12" t="s">
        <v>1779</v>
      </c>
      <c r="F1021" s="12" t="s">
        <v>2341</v>
      </c>
      <c r="G1021" s="12" t="s">
        <v>52</v>
      </c>
      <c r="H1021" s="12" t="s">
        <v>53</v>
      </c>
      <c r="I1021" s="13">
        <v>10000000</v>
      </c>
      <c r="J1021" s="13">
        <v>10000000</v>
      </c>
      <c r="K1021" s="14">
        <v>45222.413055555553</v>
      </c>
      <c r="L1021" s="15" t="s">
        <v>54</v>
      </c>
      <c r="O1021">
        <v>0.20690280981686693</v>
      </c>
      <c r="P1021">
        <f t="shared" si="30"/>
        <v>1317</v>
      </c>
      <c r="Q1021">
        <v>1317</v>
      </c>
      <c r="R1021">
        <f t="shared" si="31"/>
        <v>1022943207</v>
      </c>
    </row>
    <row r="1022" spans="1:18" ht="11.25" customHeight="1">
      <c r="A1022">
        <v>1021</v>
      </c>
      <c r="B1022" s="11">
        <v>2257</v>
      </c>
      <c r="C1022" s="12" t="s">
        <v>4300</v>
      </c>
      <c r="D1022" s="12">
        <v>1107059826</v>
      </c>
      <c r="E1022" s="12" t="s">
        <v>4301</v>
      </c>
      <c r="F1022" s="12" t="s">
        <v>2341</v>
      </c>
      <c r="G1022" s="12" t="s">
        <v>38</v>
      </c>
      <c r="H1022" s="12" t="s">
        <v>53</v>
      </c>
      <c r="I1022" s="13">
        <v>10000000</v>
      </c>
      <c r="J1022" s="13">
        <v>10000000</v>
      </c>
      <c r="K1022" s="14">
        <v>45222.413460648146</v>
      </c>
      <c r="L1022" s="15" t="s">
        <v>54</v>
      </c>
      <c r="O1022">
        <v>0.80697500075484785</v>
      </c>
      <c r="P1022">
        <f t="shared" si="30"/>
        <v>329</v>
      </c>
      <c r="Q1022">
        <v>329</v>
      </c>
      <c r="R1022">
        <f t="shared" si="31"/>
        <v>79971555</v>
      </c>
    </row>
    <row r="1023" spans="1:18" ht="11.25" customHeight="1">
      <c r="A1023">
        <v>1022</v>
      </c>
      <c r="B1023" s="11">
        <v>2258</v>
      </c>
      <c r="C1023" s="12" t="s">
        <v>4302</v>
      </c>
      <c r="D1023" s="12">
        <v>1113624165</v>
      </c>
      <c r="E1023" s="12" t="s">
        <v>4303</v>
      </c>
      <c r="F1023" s="12" t="s">
        <v>2341</v>
      </c>
      <c r="G1023" s="12" t="s">
        <v>38</v>
      </c>
      <c r="H1023" s="12" t="s">
        <v>53</v>
      </c>
      <c r="I1023" s="13">
        <v>4000000</v>
      </c>
      <c r="J1023" s="13">
        <v>4000000</v>
      </c>
      <c r="K1023" s="14">
        <v>45222.413564814815</v>
      </c>
      <c r="L1023" s="15" t="s">
        <v>54</v>
      </c>
      <c r="O1023">
        <v>0.24155997241233274</v>
      </c>
      <c r="P1023">
        <f t="shared" si="30"/>
        <v>1249</v>
      </c>
      <c r="Q1023">
        <v>1249</v>
      </c>
      <c r="R1023">
        <f t="shared" si="31"/>
        <v>46384570</v>
      </c>
    </row>
    <row r="1024" spans="1:18" ht="11.25" customHeight="1">
      <c r="A1024">
        <v>1023</v>
      </c>
      <c r="B1024" s="11">
        <v>2259</v>
      </c>
      <c r="C1024" s="12" t="s">
        <v>4304</v>
      </c>
      <c r="D1024" s="12">
        <v>80725582</v>
      </c>
      <c r="E1024" s="12" t="s">
        <v>4305</v>
      </c>
      <c r="F1024" s="12" t="s">
        <v>2341</v>
      </c>
      <c r="G1024" s="12" t="s">
        <v>38</v>
      </c>
      <c r="H1024" s="12" t="s">
        <v>53</v>
      </c>
      <c r="I1024" s="13">
        <v>10000000</v>
      </c>
      <c r="J1024" s="13">
        <v>10000000</v>
      </c>
      <c r="K1024" s="14">
        <v>45222.413680555554</v>
      </c>
      <c r="L1024" s="15" t="s">
        <v>45</v>
      </c>
      <c r="O1024">
        <v>0.99400609350977231</v>
      </c>
      <c r="P1024">
        <f t="shared" si="30"/>
        <v>6</v>
      </c>
      <c r="Q1024">
        <v>6</v>
      </c>
      <c r="R1024">
        <f t="shared" si="31"/>
        <v>79951891</v>
      </c>
    </row>
    <row r="1025" spans="1:18" ht="11.25" customHeight="1">
      <c r="A1025">
        <v>1024</v>
      </c>
      <c r="B1025" s="11">
        <v>2260</v>
      </c>
      <c r="C1025" s="12" t="s">
        <v>4306</v>
      </c>
      <c r="D1025" s="12">
        <v>79539329</v>
      </c>
      <c r="E1025" s="12" t="s">
        <v>768</v>
      </c>
      <c r="F1025" s="12" t="s">
        <v>2341</v>
      </c>
      <c r="G1025" s="12" t="s">
        <v>130</v>
      </c>
      <c r="H1025" s="12" t="s">
        <v>53</v>
      </c>
      <c r="I1025" s="13">
        <v>10000000</v>
      </c>
      <c r="J1025" s="13">
        <v>10000000</v>
      </c>
      <c r="K1025" s="14">
        <v>45078.359918981485</v>
      </c>
      <c r="L1025" s="15" t="s">
        <v>45</v>
      </c>
      <c r="O1025">
        <v>0.38662507253644607</v>
      </c>
      <c r="P1025">
        <f t="shared" si="30"/>
        <v>990</v>
      </c>
      <c r="Q1025">
        <v>990</v>
      </c>
      <c r="R1025">
        <f t="shared" si="31"/>
        <v>1110473017</v>
      </c>
    </row>
    <row r="1026" spans="1:18" ht="11.25" customHeight="1">
      <c r="A1026">
        <v>1025</v>
      </c>
      <c r="B1026" s="11">
        <v>2261</v>
      </c>
      <c r="C1026" s="12" t="s">
        <v>4307</v>
      </c>
      <c r="D1026" s="12">
        <v>80395723</v>
      </c>
      <c r="E1026" s="12" t="s">
        <v>4308</v>
      </c>
      <c r="F1026" s="12" t="s">
        <v>2341</v>
      </c>
      <c r="G1026" s="12" t="s">
        <v>62</v>
      </c>
      <c r="H1026" s="12" t="s">
        <v>53</v>
      </c>
      <c r="I1026" s="13">
        <v>10000000</v>
      </c>
      <c r="J1026" s="13">
        <v>10000000</v>
      </c>
      <c r="K1026" s="14">
        <v>45222.413900462961</v>
      </c>
      <c r="L1026" s="15" t="s">
        <v>45</v>
      </c>
      <c r="O1026">
        <v>1.2262527196769013E-2</v>
      </c>
      <c r="P1026">
        <f t="shared" si="30"/>
        <v>1605</v>
      </c>
      <c r="Q1026">
        <v>1605</v>
      </c>
      <c r="R1026">
        <f t="shared" si="31"/>
        <v>80241448</v>
      </c>
    </row>
    <row r="1027" spans="1:18" ht="11.25" customHeight="1">
      <c r="A1027">
        <v>1026</v>
      </c>
      <c r="B1027" s="11">
        <v>2262</v>
      </c>
      <c r="C1027" s="12" t="s">
        <v>4309</v>
      </c>
      <c r="D1027" s="12">
        <v>1006120746</v>
      </c>
      <c r="E1027" s="12" t="s">
        <v>4310</v>
      </c>
      <c r="F1027" s="12" t="s">
        <v>2341</v>
      </c>
      <c r="G1027" s="12" t="s">
        <v>62</v>
      </c>
      <c r="H1027" s="12" t="s">
        <v>53</v>
      </c>
      <c r="I1027" s="13">
        <v>10000000</v>
      </c>
      <c r="J1027" s="13">
        <v>10000000</v>
      </c>
      <c r="K1027" s="14">
        <v>45222.413993055554</v>
      </c>
      <c r="L1027" s="15" t="s">
        <v>54</v>
      </c>
      <c r="O1027">
        <v>0.83450857764786568</v>
      </c>
      <c r="P1027">
        <f t="shared" ref="P1027:P1090" si="32">RANK(O1027,$O$2:$O$1622,0)</f>
        <v>276</v>
      </c>
      <c r="Q1027">
        <v>276</v>
      </c>
      <c r="R1027">
        <f t="shared" ref="R1027:R1090" si="33">VLOOKUP(Q1027,A:D,4,FALSE)</f>
        <v>80770089</v>
      </c>
    </row>
    <row r="1028" spans="1:18" ht="11.25" customHeight="1">
      <c r="A1028">
        <v>1027</v>
      </c>
      <c r="B1028" s="11">
        <v>2263</v>
      </c>
      <c r="C1028" s="12" t="s">
        <v>4311</v>
      </c>
      <c r="D1028" s="12">
        <v>1048846676</v>
      </c>
      <c r="E1028" s="12" t="s">
        <v>4312</v>
      </c>
      <c r="F1028" s="12" t="s">
        <v>2341</v>
      </c>
      <c r="G1028" s="12" t="s">
        <v>73</v>
      </c>
      <c r="H1028" s="12" t="s">
        <v>53</v>
      </c>
      <c r="I1028" s="13">
        <v>5000000</v>
      </c>
      <c r="J1028" s="13">
        <v>5000000</v>
      </c>
      <c r="K1028" s="14">
        <v>45222.414155092592</v>
      </c>
      <c r="L1028" s="15" t="s">
        <v>54</v>
      </c>
      <c r="O1028">
        <v>0.61968766796627983</v>
      </c>
      <c r="P1028">
        <f t="shared" si="32"/>
        <v>617</v>
      </c>
      <c r="Q1028">
        <v>617</v>
      </c>
      <c r="R1028">
        <f t="shared" si="33"/>
        <v>91184631</v>
      </c>
    </row>
    <row r="1029" spans="1:18" ht="11.25" customHeight="1">
      <c r="A1029">
        <v>1028</v>
      </c>
      <c r="B1029" s="11">
        <v>2264</v>
      </c>
      <c r="C1029" s="12" t="s">
        <v>4313</v>
      </c>
      <c r="D1029" s="12">
        <v>55162126</v>
      </c>
      <c r="E1029" s="12" t="s">
        <v>1168</v>
      </c>
      <c r="F1029" s="12" t="s">
        <v>2341</v>
      </c>
      <c r="G1029" s="12" t="s">
        <v>52</v>
      </c>
      <c r="H1029" s="12" t="s">
        <v>53</v>
      </c>
      <c r="I1029" s="13">
        <v>10000000</v>
      </c>
      <c r="J1029" s="13">
        <v>10000000</v>
      </c>
      <c r="K1029" s="14">
        <v>45078.439432870371</v>
      </c>
      <c r="L1029" s="15" t="s">
        <v>45</v>
      </c>
      <c r="O1029">
        <v>0.8323335062231868</v>
      </c>
      <c r="P1029">
        <f t="shared" si="32"/>
        <v>283</v>
      </c>
      <c r="Q1029">
        <v>283</v>
      </c>
      <c r="R1029">
        <f t="shared" si="33"/>
        <v>86083190</v>
      </c>
    </row>
    <row r="1030" spans="1:18" ht="11.25" customHeight="1">
      <c r="A1030">
        <v>1029</v>
      </c>
      <c r="B1030" s="11">
        <v>2265</v>
      </c>
      <c r="C1030" s="12" t="s">
        <v>4314</v>
      </c>
      <c r="D1030" s="12">
        <v>91457817</v>
      </c>
      <c r="E1030" s="12" t="s">
        <v>4315</v>
      </c>
      <c r="F1030" s="12" t="s">
        <v>2341</v>
      </c>
      <c r="G1030" s="12" t="s">
        <v>73</v>
      </c>
      <c r="H1030" s="12" t="s">
        <v>106</v>
      </c>
      <c r="I1030" s="13">
        <v>10000000</v>
      </c>
      <c r="J1030" s="13">
        <v>10000000</v>
      </c>
      <c r="K1030" s="14">
        <v>45222.414340277777</v>
      </c>
      <c r="L1030" s="15" t="s">
        <v>54</v>
      </c>
      <c r="O1030">
        <v>0.92516972923793961</v>
      </c>
      <c r="P1030">
        <f t="shared" si="32"/>
        <v>132</v>
      </c>
      <c r="Q1030">
        <v>132</v>
      </c>
      <c r="R1030">
        <f t="shared" si="33"/>
        <v>1092390453</v>
      </c>
    </row>
    <row r="1031" spans="1:18" ht="11.25" customHeight="1">
      <c r="A1031">
        <v>1030</v>
      </c>
      <c r="B1031" s="11">
        <v>2266</v>
      </c>
      <c r="C1031" s="12" t="s">
        <v>4316</v>
      </c>
      <c r="D1031" s="12">
        <v>1089481266</v>
      </c>
      <c r="E1031" s="12" t="s">
        <v>4317</v>
      </c>
      <c r="F1031" s="12" t="s">
        <v>2341</v>
      </c>
      <c r="G1031" s="12" t="s">
        <v>59</v>
      </c>
      <c r="H1031" s="12" t="s">
        <v>53</v>
      </c>
      <c r="I1031" s="13">
        <v>10000000</v>
      </c>
      <c r="J1031" s="13">
        <v>10000000</v>
      </c>
      <c r="K1031" s="14">
        <v>45222.414780092593</v>
      </c>
      <c r="L1031" s="15" t="s">
        <v>54</v>
      </c>
      <c r="O1031">
        <v>4.091868623502759E-2</v>
      </c>
      <c r="P1031">
        <f t="shared" si="32"/>
        <v>1551</v>
      </c>
      <c r="Q1031">
        <v>1551</v>
      </c>
      <c r="R1031">
        <f t="shared" si="33"/>
        <v>43988078</v>
      </c>
    </row>
    <row r="1032" spans="1:18" ht="11.25" customHeight="1">
      <c r="A1032">
        <v>1031</v>
      </c>
      <c r="B1032" s="11">
        <v>2267</v>
      </c>
      <c r="C1032" s="12" t="s">
        <v>4318</v>
      </c>
      <c r="D1032" s="12">
        <v>1036598286</v>
      </c>
      <c r="E1032" s="12" t="s">
        <v>4319</v>
      </c>
      <c r="F1032" s="12" t="s">
        <v>2341</v>
      </c>
      <c r="G1032" s="12" t="s">
        <v>130</v>
      </c>
      <c r="H1032" s="12" t="s">
        <v>53</v>
      </c>
      <c r="I1032" s="13">
        <v>10000000</v>
      </c>
      <c r="J1032" s="13">
        <v>10000000</v>
      </c>
      <c r="K1032" s="14">
        <v>45222.416886574072</v>
      </c>
      <c r="L1032" s="15" t="s">
        <v>54</v>
      </c>
      <c r="O1032">
        <v>0.87812543023357459</v>
      </c>
      <c r="P1032">
        <f t="shared" si="32"/>
        <v>208</v>
      </c>
      <c r="Q1032">
        <v>208</v>
      </c>
      <c r="R1032">
        <f t="shared" si="33"/>
        <v>1110458246</v>
      </c>
    </row>
    <row r="1033" spans="1:18" ht="11.25" customHeight="1">
      <c r="A1033">
        <v>1032</v>
      </c>
      <c r="B1033" s="11">
        <v>2268</v>
      </c>
      <c r="C1033" s="12" t="s">
        <v>4320</v>
      </c>
      <c r="D1033" s="12">
        <v>97437246</v>
      </c>
      <c r="E1033" s="12" t="s">
        <v>4321</v>
      </c>
      <c r="F1033" s="12" t="s">
        <v>2341</v>
      </c>
      <c r="G1033" s="12" t="s">
        <v>59</v>
      </c>
      <c r="H1033" s="12" t="s">
        <v>53</v>
      </c>
      <c r="I1033" s="13">
        <v>9000000</v>
      </c>
      <c r="J1033" s="13">
        <v>9000000</v>
      </c>
      <c r="K1033" s="14">
        <v>45222.416932870372</v>
      </c>
      <c r="L1033" s="15" t="s">
        <v>54</v>
      </c>
      <c r="O1033">
        <v>0.71901878452530221</v>
      </c>
      <c r="P1033">
        <f t="shared" si="32"/>
        <v>460</v>
      </c>
      <c r="Q1033">
        <v>460</v>
      </c>
      <c r="R1033">
        <f t="shared" si="33"/>
        <v>46456607</v>
      </c>
    </row>
    <row r="1034" spans="1:18" ht="11.25" customHeight="1">
      <c r="A1034">
        <v>1033</v>
      </c>
      <c r="B1034" s="11">
        <v>2269</v>
      </c>
      <c r="C1034" s="12" t="s">
        <v>4322</v>
      </c>
      <c r="D1034" s="12">
        <v>18496420</v>
      </c>
      <c r="E1034" s="12" t="s">
        <v>4323</v>
      </c>
      <c r="F1034" s="12" t="s">
        <v>2341</v>
      </c>
      <c r="G1034" s="12" t="s">
        <v>38</v>
      </c>
      <c r="H1034" s="12" t="s">
        <v>53</v>
      </c>
      <c r="I1034" s="13">
        <v>10000000</v>
      </c>
      <c r="J1034" s="13">
        <v>10000000</v>
      </c>
      <c r="K1034" s="14">
        <v>45222.417013888888</v>
      </c>
      <c r="L1034" s="15" t="s">
        <v>45</v>
      </c>
      <c r="O1034">
        <v>0.98727032122660074</v>
      </c>
      <c r="P1034">
        <f t="shared" si="32"/>
        <v>18</v>
      </c>
      <c r="Q1034">
        <v>18</v>
      </c>
      <c r="R1034">
        <f t="shared" si="33"/>
        <v>10026359</v>
      </c>
    </row>
    <row r="1035" spans="1:18" ht="11.25" customHeight="1">
      <c r="A1035">
        <v>1034</v>
      </c>
      <c r="B1035" s="11">
        <v>2270</v>
      </c>
      <c r="C1035" s="12" t="s">
        <v>4324</v>
      </c>
      <c r="D1035" s="12">
        <v>1118121281</v>
      </c>
      <c r="E1035" s="12" t="s">
        <v>4325</v>
      </c>
      <c r="F1035" s="12" t="s">
        <v>2341</v>
      </c>
      <c r="G1035" s="12" t="s">
        <v>48</v>
      </c>
      <c r="H1035" s="12" t="s">
        <v>53</v>
      </c>
      <c r="I1035" s="13">
        <v>10000000</v>
      </c>
      <c r="J1035" s="13">
        <v>10000000</v>
      </c>
      <c r="K1035" s="14">
        <v>45222.41777777778</v>
      </c>
      <c r="L1035" s="15" t="s">
        <v>54</v>
      </c>
      <c r="O1035">
        <v>0.47448858554386086</v>
      </c>
      <c r="P1035">
        <f t="shared" si="32"/>
        <v>843</v>
      </c>
      <c r="Q1035">
        <v>843</v>
      </c>
      <c r="R1035">
        <f t="shared" si="33"/>
        <v>88157477</v>
      </c>
    </row>
    <row r="1036" spans="1:18" ht="11.25" customHeight="1">
      <c r="A1036">
        <v>1035</v>
      </c>
      <c r="B1036" s="11">
        <v>2271</v>
      </c>
      <c r="C1036" s="12" t="s">
        <v>4326</v>
      </c>
      <c r="D1036" s="12">
        <v>1104708946</v>
      </c>
      <c r="E1036" s="12" t="s">
        <v>4327</v>
      </c>
      <c r="F1036" s="12" t="s">
        <v>2341</v>
      </c>
      <c r="G1036" s="12" t="s">
        <v>62</v>
      </c>
      <c r="H1036" s="12" t="s">
        <v>53</v>
      </c>
      <c r="I1036" s="13">
        <v>10000000</v>
      </c>
      <c r="J1036" s="13">
        <v>10000000</v>
      </c>
      <c r="K1036" s="14">
        <v>45222.418043981481</v>
      </c>
      <c r="L1036" s="15" t="s">
        <v>54</v>
      </c>
      <c r="O1036">
        <v>0.4635079192884074</v>
      </c>
      <c r="P1036">
        <f t="shared" si="32"/>
        <v>866</v>
      </c>
      <c r="Q1036">
        <v>866</v>
      </c>
      <c r="R1036">
        <f t="shared" si="33"/>
        <v>91107629</v>
      </c>
    </row>
    <row r="1037" spans="1:18" ht="11.25" customHeight="1">
      <c r="A1037">
        <v>1036</v>
      </c>
      <c r="B1037" s="11">
        <v>2272</v>
      </c>
      <c r="C1037" s="12" t="s">
        <v>4328</v>
      </c>
      <c r="D1037" s="12">
        <v>80165976</v>
      </c>
      <c r="E1037" s="12" t="s">
        <v>4329</v>
      </c>
      <c r="F1037" s="12" t="s">
        <v>2341</v>
      </c>
      <c r="G1037" s="12" t="s">
        <v>52</v>
      </c>
      <c r="H1037" s="12" t="s">
        <v>53</v>
      </c>
      <c r="I1037" s="13">
        <v>10000000</v>
      </c>
      <c r="J1037" s="13">
        <v>10000000</v>
      </c>
      <c r="K1037" s="14">
        <v>45222.418240740742</v>
      </c>
      <c r="L1037" s="15" t="s">
        <v>54</v>
      </c>
      <c r="O1037">
        <v>0.89958737170861314</v>
      </c>
      <c r="P1037">
        <f t="shared" si="32"/>
        <v>169</v>
      </c>
      <c r="Q1037">
        <v>169</v>
      </c>
      <c r="R1037">
        <f t="shared" si="33"/>
        <v>93125083</v>
      </c>
    </row>
    <row r="1038" spans="1:18" ht="11.25" customHeight="1">
      <c r="A1038">
        <v>1037</v>
      </c>
      <c r="B1038" s="11">
        <v>2273</v>
      </c>
      <c r="C1038" s="12" t="s">
        <v>4330</v>
      </c>
      <c r="D1038" s="12">
        <v>1111790271</v>
      </c>
      <c r="E1038" s="12" t="s">
        <v>4331</v>
      </c>
      <c r="F1038" s="12" t="s">
        <v>2341</v>
      </c>
      <c r="G1038" s="12" t="s">
        <v>52</v>
      </c>
      <c r="H1038" s="12" t="s">
        <v>53</v>
      </c>
      <c r="I1038" s="13">
        <v>10000000</v>
      </c>
      <c r="J1038" s="13">
        <v>10000000</v>
      </c>
      <c r="K1038" s="14">
        <v>45222.418692129628</v>
      </c>
      <c r="L1038" s="15" t="s">
        <v>54</v>
      </c>
      <c r="O1038">
        <v>4.060905132423287E-2</v>
      </c>
      <c r="P1038">
        <f t="shared" si="32"/>
        <v>1553</v>
      </c>
      <c r="Q1038">
        <v>1553</v>
      </c>
      <c r="R1038">
        <f t="shared" si="33"/>
        <v>10487899</v>
      </c>
    </row>
    <row r="1039" spans="1:18" ht="11.25" customHeight="1">
      <c r="A1039">
        <v>1038</v>
      </c>
      <c r="B1039" s="11">
        <v>2274</v>
      </c>
      <c r="C1039" s="12" t="s">
        <v>4332</v>
      </c>
      <c r="D1039" s="12">
        <v>1094369637</v>
      </c>
      <c r="E1039" s="12" t="s">
        <v>4333</v>
      </c>
      <c r="F1039" s="12" t="s">
        <v>2341</v>
      </c>
      <c r="G1039" s="12" t="s">
        <v>38</v>
      </c>
      <c r="H1039" s="12" t="s">
        <v>53</v>
      </c>
      <c r="I1039" s="13">
        <v>10000000</v>
      </c>
      <c r="J1039" s="13">
        <v>10000000</v>
      </c>
      <c r="K1039" s="14">
        <v>45222.418842592589</v>
      </c>
      <c r="L1039" s="15" t="s">
        <v>54</v>
      </c>
      <c r="O1039">
        <v>0.41264195533607206</v>
      </c>
      <c r="P1039">
        <f t="shared" si="32"/>
        <v>949</v>
      </c>
      <c r="Q1039">
        <v>949</v>
      </c>
      <c r="R1039">
        <f t="shared" si="33"/>
        <v>80733561</v>
      </c>
    </row>
    <row r="1040" spans="1:18" ht="11.25" customHeight="1">
      <c r="A1040">
        <v>1039</v>
      </c>
      <c r="B1040" s="11">
        <v>2275</v>
      </c>
      <c r="C1040" s="12" t="s">
        <v>4334</v>
      </c>
      <c r="D1040" s="12">
        <v>79517951</v>
      </c>
      <c r="E1040" s="12" t="s">
        <v>4335</v>
      </c>
      <c r="F1040" s="12" t="s">
        <v>2341</v>
      </c>
      <c r="G1040" s="12" t="s">
        <v>38</v>
      </c>
      <c r="H1040" s="12" t="s">
        <v>53</v>
      </c>
      <c r="I1040" s="13">
        <v>10000000</v>
      </c>
      <c r="J1040" s="13">
        <v>10000000</v>
      </c>
      <c r="K1040" s="14">
        <v>45222.418912037036</v>
      </c>
      <c r="L1040" s="15" t="s">
        <v>45</v>
      </c>
      <c r="O1040">
        <v>0.95262467903919623</v>
      </c>
      <c r="P1040">
        <f t="shared" si="32"/>
        <v>82</v>
      </c>
      <c r="Q1040">
        <v>82</v>
      </c>
      <c r="R1040">
        <f t="shared" si="33"/>
        <v>3377690</v>
      </c>
    </row>
    <row r="1041" spans="1:18" ht="11.25" customHeight="1">
      <c r="A1041">
        <v>1040</v>
      </c>
      <c r="B1041" s="11">
        <v>2276</v>
      </c>
      <c r="C1041" s="12" t="s">
        <v>4336</v>
      </c>
      <c r="D1041" s="12">
        <v>23582384</v>
      </c>
      <c r="E1041" s="12" t="s">
        <v>4337</v>
      </c>
      <c r="F1041" s="12" t="s">
        <v>2341</v>
      </c>
      <c r="G1041" s="12" t="s">
        <v>48</v>
      </c>
      <c r="H1041" s="12" t="s">
        <v>53</v>
      </c>
      <c r="I1041" s="13">
        <v>10000000</v>
      </c>
      <c r="J1041" s="13">
        <v>10000000</v>
      </c>
      <c r="K1041" s="14">
        <v>45222.419027777774</v>
      </c>
      <c r="L1041" s="15" t="s">
        <v>45</v>
      </c>
      <c r="O1041">
        <v>0.73141590264443612</v>
      </c>
      <c r="P1041">
        <f t="shared" si="32"/>
        <v>443</v>
      </c>
      <c r="Q1041">
        <v>443</v>
      </c>
      <c r="R1041">
        <f t="shared" si="33"/>
        <v>88275462</v>
      </c>
    </row>
    <row r="1042" spans="1:18" ht="11.25" customHeight="1">
      <c r="A1042">
        <v>1041</v>
      </c>
      <c r="B1042" s="11">
        <v>2277</v>
      </c>
      <c r="C1042" s="12" t="s">
        <v>4338</v>
      </c>
      <c r="D1042" s="12">
        <v>1074415942</v>
      </c>
      <c r="E1042" s="12" t="s">
        <v>4339</v>
      </c>
      <c r="F1042" s="12" t="s">
        <v>2341</v>
      </c>
      <c r="G1042" s="12" t="s">
        <v>73</v>
      </c>
      <c r="H1042" s="12" t="s">
        <v>53</v>
      </c>
      <c r="I1042" s="13">
        <v>10000000</v>
      </c>
      <c r="J1042" s="13">
        <v>10000000</v>
      </c>
      <c r="K1042" s="14">
        <v>45222.419131944444</v>
      </c>
      <c r="L1042" s="15" t="s">
        <v>54</v>
      </c>
      <c r="O1042">
        <v>0.40297566995202772</v>
      </c>
      <c r="P1042">
        <f t="shared" si="32"/>
        <v>965</v>
      </c>
      <c r="Q1042">
        <v>965</v>
      </c>
      <c r="R1042">
        <f t="shared" si="33"/>
        <v>1088315760</v>
      </c>
    </row>
    <row r="1043" spans="1:18" ht="11.25" customHeight="1">
      <c r="A1043">
        <v>1042</v>
      </c>
      <c r="B1043" s="11">
        <v>2278</v>
      </c>
      <c r="C1043" s="12" t="s">
        <v>4340</v>
      </c>
      <c r="D1043" s="12">
        <v>4137087</v>
      </c>
      <c r="E1043" s="12" t="s">
        <v>4341</v>
      </c>
      <c r="F1043" s="12" t="s">
        <v>2341</v>
      </c>
      <c r="G1043" s="12" t="s">
        <v>59</v>
      </c>
      <c r="H1043" s="12" t="s">
        <v>53</v>
      </c>
      <c r="I1043" s="13">
        <v>7000000</v>
      </c>
      <c r="J1043" s="13">
        <v>7000000</v>
      </c>
      <c r="K1043" s="14">
        <v>45222.419178240743</v>
      </c>
      <c r="L1043" s="15" t="s">
        <v>45</v>
      </c>
      <c r="O1043">
        <v>0.98982172515689615</v>
      </c>
      <c r="P1043">
        <f t="shared" si="32"/>
        <v>11</v>
      </c>
      <c r="Q1043">
        <v>11</v>
      </c>
      <c r="R1043">
        <f t="shared" si="33"/>
        <v>80171792</v>
      </c>
    </row>
    <row r="1044" spans="1:18" ht="11.25" customHeight="1">
      <c r="A1044">
        <v>1043</v>
      </c>
      <c r="B1044" s="11">
        <v>2279</v>
      </c>
      <c r="C1044" s="12" t="s">
        <v>4342</v>
      </c>
      <c r="D1044" s="12">
        <v>93438663</v>
      </c>
      <c r="E1044" s="12" t="s">
        <v>4343</v>
      </c>
      <c r="F1044" s="12" t="s">
        <v>2341</v>
      </c>
      <c r="G1044" s="12" t="s">
        <v>59</v>
      </c>
      <c r="H1044" s="12" t="s">
        <v>53</v>
      </c>
      <c r="I1044" s="13">
        <v>6000000</v>
      </c>
      <c r="J1044" s="13">
        <v>6000000</v>
      </c>
      <c r="K1044" s="14">
        <v>45222.419641203705</v>
      </c>
      <c r="L1044" s="15" t="s">
        <v>54</v>
      </c>
      <c r="O1044">
        <v>0.23284345973430232</v>
      </c>
      <c r="P1044">
        <f t="shared" si="32"/>
        <v>1272</v>
      </c>
      <c r="Q1044">
        <v>1272</v>
      </c>
      <c r="R1044">
        <f t="shared" si="33"/>
        <v>1026576376</v>
      </c>
    </row>
    <row r="1045" spans="1:18" ht="11.25" customHeight="1">
      <c r="A1045">
        <v>1044</v>
      </c>
      <c r="B1045" s="11">
        <v>2280</v>
      </c>
      <c r="C1045" s="12" t="s">
        <v>4344</v>
      </c>
      <c r="D1045" s="12">
        <v>93137093</v>
      </c>
      <c r="E1045" s="12" t="s">
        <v>4345</v>
      </c>
      <c r="F1045" s="12" t="s">
        <v>2341</v>
      </c>
      <c r="G1045" s="12" t="s">
        <v>59</v>
      </c>
      <c r="H1045" s="12" t="s">
        <v>53</v>
      </c>
      <c r="I1045" s="13">
        <v>6000000</v>
      </c>
      <c r="J1045" s="13">
        <v>6000000</v>
      </c>
      <c r="K1045" s="14">
        <v>45222.420358796298</v>
      </c>
      <c r="L1045" s="15" t="s">
        <v>54</v>
      </c>
      <c r="O1045">
        <v>0.72160918381673989</v>
      </c>
      <c r="P1045">
        <f t="shared" si="32"/>
        <v>456</v>
      </c>
      <c r="Q1045">
        <v>456</v>
      </c>
      <c r="R1045">
        <f t="shared" si="33"/>
        <v>1061371157</v>
      </c>
    </row>
    <row r="1046" spans="1:18" ht="11.25" customHeight="1">
      <c r="A1046">
        <v>1045</v>
      </c>
      <c r="B1046" s="11">
        <v>2281</v>
      </c>
      <c r="C1046" s="12" t="s">
        <v>4346</v>
      </c>
      <c r="D1046" s="12">
        <v>91514147</v>
      </c>
      <c r="E1046" s="12" t="s">
        <v>4347</v>
      </c>
      <c r="F1046" s="12" t="s">
        <v>2341</v>
      </c>
      <c r="G1046" s="12" t="s">
        <v>52</v>
      </c>
      <c r="H1046" s="12" t="s">
        <v>53</v>
      </c>
      <c r="I1046" s="13">
        <v>10000000</v>
      </c>
      <c r="J1046" s="13">
        <v>10000000</v>
      </c>
      <c r="K1046" s="14">
        <v>45222.420520833337</v>
      </c>
      <c r="L1046" s="15" t="s">
        <v>54</v>
      </c>
      <c r="O1046">
        <v>0.25095367354192422</v>
      </c>
      <c r="P1046">
        <f t="shared" si="32"/>
        <v>1229</v>
      </c>
      <c r="Q1046">
        <v>1229</v>
      </c>
      <c r="R1046">
        <f t="shared" si="33"/>
        <v>1112098048</v>
      </c>
    </row>
    <row r="1047" spans="1:18" ht="11.25" customHeight="1">
      <c r="A1047">
        <v>1046</v>
      </c>
      <c r="B1047" s="11">
        <v>2282</v>
      </c>
      <c r="C1047" s="12" t="s">
        <v>4348</v>
      </c>
      <c r="D1047" s="12">
        <v>1024539464</v>
      </c>
      <c r="E1047" s="12" t="s">
        <v>812</v>
      </c>
      <c r="F1047" s="12" t="s">
        <v>2341</v>
      </c>
      <c r="G1047" s="12" t="s">
        <v>59</v>
      </c>
      <c r="H1047" s="12" t="s">
        <v>53</v>
      </c>
      <c r="I1047" s="13">
        <v>10000000</v>
      </c>
      <c r="J1047" s="13">
        <v>10000000</v>
      </c>
      <c r="K1047" s="14">
        <v>45078.363425925927</v>
      </c>
      <c r="L1047" s="15" t="s">
        <v>54</v>
      </c>
      <c r="O1047">
        <v>0.76531489891821192</v>
      </c>
      <c r="P1047">
        <f t="shared" si="32"/>
        <v>394</v>
      </c>
      <c r="Q1047">
        <v>394</v>
      </c>
      <c r="R1047">
        <f t="shared" si="33"/>
        <v>79960501</v>
      </c>
    </row>
    <row r="1048" spans="1:18" ht="11.25" customHeight="1">
      <c r="A1048">
        <v>1047</v>
      </c>
      <c r="B1048" s="11">
        <v>2283</v>
      </c>
      <c r="C1048" s="12" t="s">
        <v>4349</v>
      </c>
      <c r="D1048" s="12">
        <v>87492265</v>
      </c>
      <c r="E1048" s="12" t="s">
        <v>4350</v>
      </c>
      <c r="F1048" s="12" t="s">
        <v>2341</v>
      </c>
      <c r="G1048" s="12" t="s">
        <v>38</v>
      </c>
      <c r="H1048" s="12" t="s">
        <v>53</v>
      </c>
      <c r="I1048" s="13">
        <v>8500000</v>
      </c>
      <c r="J1048" s="13">
        <v>8500000</v>
      </c>
      <c r="K1048" s="14">
        <v>45222.422569444447</v>
      </c>
      <c r="L1048" s="15" t="s">
        <v>54</v>
      </c>
      <c r="O1048">
        <v>0.75936335320581538</v>
      </c>
      <c r="P1048">
        <f t="shared" si="32"/>
        <v>407</v>
      </c>
      <c r="Q1048">
        <v>407</v>
      </c>
      <c r="R1048">
        <f t="shared" si="33"/>
        <v>1122649957</v>
      </c>
    </row>
    <row r="1049" spans="1:18" ht="11.25" customHeight="1">
      <c r="A1049">
        <v>1048</v>
      </c>
      <c r="B1049" s="11">
        <v>2284</v>
      </c>
      <c r="C1049" s="12" t="s">
        <v>4351</v>
      </c>
      <c r="D1049" s="12">
        <v>79872771</v>
      </c>
      <c r="E1049" s="12" t="s">
        <v>4352</v>
      </c>
      <c r="F1049" s="12" t="s">
        <v>2341</v>
      </c>
      <c r="G1049" s="12" t="s">
        <v>52</v>
      </c>
      <c r="H1049" s="12" t="s">
        <v>53</v>
      </c>
      <c r="I1049" s="13">
        <v>10000000</v>
      </c>
      <c r="J1049" s="13">
        <v>10000000</v>
      </c>
      <c r="K1049" s="14">
        <v>45222.423379629632</v>
      </c>
      <c r="L1049" s="15" t="s">
        <v>45</v>
      </c>
      <c r="O1049">
        <v>0.27365187068283237</v>
      </c>
      <c r="P1049">
        <f t="shared" si="32"/>
        <v>1188</v>
      </c>
      <c r="Q1049">
        <v>1188</v>
      </c>
      <c r="R1049">
        <f t="shared" si="33"/>
        <v>65775686</v>
      </c>
    </row>
    <row r="1050" spans="1:18" ht="11.25" customHeight="1">
      <c r="A1050">
        <v>1049</v>
      </c>
      <c r="B1050" s="11">
        <v>2285</v>
      </c>
      <c r="C1050" s="12" t="s">
        <v>4353</v>
      </c>
      <c r="D1050" s="12">
        <v>93437746</v>
      </c>
      <c r="E1050" s="12" t="s">
        <v>4354</v>
      </c>
      <c r="F1050" s="12" t="s">
        <v>2341</v>
      </c>
      <c r="G1050" s="12" t="s">
        <v>38</v>
      </c>
      <c r="H1050" s="12" t="s">
        <v>106</v>
      </c>
      <c r="I1050" s="13">
        <v>9500000</v>
      </c>
      <c r="J1050" s="13">
        <v>9500000</v>
      </c>
      <c r="K1050" s="14">
        <v>45222.423391203702</v>
      </c>
      <c r="L1050" s="15" t="s">
        <v>54</v>
      </c>
      <c r="O1050">
        <v>0.82809794274902326</v>
      </c>
      <c r="P1050">
        <f t="shared" si="32"/>
        <v>290</v>
      </c>
      <c r="Q1050">
        <v>290</v>
      </c>
      <c r="R1050">
        <f t="shared" si="33"/>
        <v>88193045</v>
      </c>
    </row>
    <row r="1051" spans="1:18" ht="11.25" customHeight="1">
      <c r="A1051">
        <v>1050</v>
      </c>
      <c r="B1051" s="11">
        <v>2286</v>
      </c>
      <c r="C1051" s="12" t="s">
        <v>4355</v>
      </c>
      <c r="D1051" s="12">
        <v>1098628960</v>
      </c>
      <c r="E1051" s="12" t="s">
        <v>4356</v>
      </c>
      <c r="F1051" s="12" t="s">
        <v>2341</v>
      </c>
      <c r="G1051" s="12" t="s">
        <v>59</v>
      </c>
      <c r="H1051" s="12" t="s">
        <v>53</v>
      </c>
      <c r="I1051" s="13">
        <v>7000000</v>
      </c>
      <c r="J1051" s="13">
        <v>7000000</v>
      </c>
      <c r="K1051" s="14">
        <v>45222.424317129633</v>
      </c>
      <c r="L1051" s="15" t="s">
        <v>54</v>
      </c>
      <c r="O1051">
        <v>0.78787534323513386</v>
      </c>
      <c r="P1051">
        <f t="shared" si="32"/>
        <v>361</v>
      </c>
      <c r="Q1051">
        <v>361</v>
      </c>
      <c r="R1051">
        <f t="shared" si="33"/>
        <v>94378934</v>
      </c>
    </row>
    <row r="1052" spans="1:18" ht="11.25" customHeight="1">
      <c r="A1052">
        <v>1051</v>
      </c>
      <c r="B1052" s="11">
        <v>2287</v>
      </c>
      <c r="C1052" s="12" t="s">
        <v>4357</v>
      </c>
      <c r="D1052" s="12">
        <v>51651195</v>
      </c>
      <c r="E1052" s="12" t="s">
        <v>4358</v>
      </c>
      <c r="F1052" s="12" t="s">
        <v>2341</v>
      </c>
      <c r="G1052" s="12" t="s">
        <v>38</v>
      </c>
      <c r="H1052" s="12" t="s">
        <v>53</v>
      </c>
      <c r="I1052" s="13">
        <v>7000000</v>
      </c>
      <c r="J1052" s="13">
        <v>7000000</v>
      </c>
      <c r="K1052" s="14">
        <v>45222.425370370373</v>
      </c>
      <c r="L1052" s="15" t="s">
        <v>84</v>
      </c>
      <c r="O1052">
        <v>0.31146597336096038</v>
      </c>
      <c r="P1052">
        <f t="shared" si="32"/>
        <v>1108</v>
      </c>
      <c r="Q1052">
        <v>1108</v>
      </c>
      <c r="R1052">
        <f t="shared" si="33"/>
        <v>79796564</v>
      </c>
    </row>
    <row r="1053" spans="1:18" ht="11.25" customHeight="1">
      <c r="A1053">
        <v>1052</v>
      </c>
      <c r="B1053" s="11">
        <v>2288</v>
      </c>
      <c r="C1053" s="12" t="s">
        <v>4359</v>
      </c>
      <c r="D1053" s="12">
        <v>1035418888</v>
      </c>
      <c r="E1053" s="12" t="s">
        <v>4360</v>
      </c>
      <c r="F1053" s="12" t="s">
        <v>2341</v>
      </c>
      <c r="G1053" s="12" t="s">
        <v>38</v>
      </c>
      <c r="H1053" s="12" t="s">
        <v>53</v>
      </c>
      <c r="I1053" s="13">
        <v>8500000</v>
      </c>
      <c r="J1053" s="13">
        <v>8500000</v>
      </c>
      <c r="K1053" s="14">
        <v>45222.425902777781</v>
      </c>
      <c r="L1053" s="15" t="s">
        <v>54</v>
      </c>
      <c r="O1053">
        <v>0.77914449126393515</v>
      </c>
      <c r="P1053">
        <f t="shared" si="32"/>
        <v>376</v>
      </c>
      <c r="Q1053">
        <v>376</v>
      </c>
      <c r="R1053">
        <f t="shared" si="33"/>
        <v>80219655</v>
      </c>
    </row>
    <row r="1054" spans="1:18" ht="11.25" customHeight="1">
      <c r="A1054">
        <v>1053</v>
      </c>
      <c r="B1054" s="11">
        <v>2289</v>
      </c>
      <c r="C1054" s="12" t="s">
        <v>4361</v>
      </c>
      <c r="D1054" s="12">
        <v>1070587399</v>
      </c>
      <c r="E1054" s="12" t="s">
        <v>4362</v>
      </c>
      <c r="F1054" s="12" t="s">
        <v>2341</v>
      </c>
      <c r="G1054" s="12" t="s">
        <v>59</v>
      </c>
      <c r="H1054" s="12" t="s">
        <v>53</v>
      </c>
      <c r="I1054" s="13">
        <v>10000000</v>
      </c>
      <c r="J1054" s="13">
        <v>10000000</v>
      </c>
      <c r="K1054" s="14">
        <v>45222.426145833335</v>
      </c>
      <c r="L1054" s="15" t="s">
        <v>54</v>
      </c>
      <c r="O1054">
        <v>0.17819265025061282</v>
      </c>
      <c r="P1054">
        <f t="shared" si="32"/>
        <v>1367</v>
      </c>
      <c r="Q1054">
        <v>1367</v>
      </c>
      <c r="R1054">
        <f t="shared" si="33"/>
        <v>35375234</v>
      </c>
    </row>
    <row r="1055" spans="1:18" ht="11.25" customHeight="1">
      <c r="A1055">
        <v>1054</v>
      </c>
      <c r="B1055" s="11">
        <v>2290</v>
      </c>
      <c r="C1055" s="12" t="s">
        <v>4363</v>
      </c>
      <c r="D1055" s="12">
        <v>1014201402</v>
      </c>
      <c r="E1055" s="12" t="s">
        <v>4364</v>
      </c>
      <c r="F1055" s="12" t="s">
        <v>2341</v>
      </c>
      <c r="G1055" s="12" t="s">
        <v>52</v>
      </c>
      <c r="H1055" s="12" t="s">
        <v>53</v>
      </c>
      <c r="I1055" s="13">
        <v>10000000</v>
      </c>
      <c r="J1055" s="13">
        <v>10000000</v>
      </c>
      <c r="K1055" s="14">
        <v>45222.426435185182</v>
      </c>
      <c r="L1055" s="15" t="s">
        <v>54</v>
      </c>
      <c r="O1055">
        <v>0.83049072529610279</v>
      </c>
      <c r="P1055">
        <f t="shared" si="32"/>
        <v>286</v>
      </c>
      <c r="Q1055">
        <v>286</v>
      </c>
      <c r="R1055">
        <f t="shared" si="33"/>
        <v>80807796</v>
      </c>
    </row>
    <row r="1056" spans="1:18" ht="11.25" customHeight="1">
      <c r="A1056">
        <v>1055</v>
      </c>
      <c r="B1056" s="11">
        <v>2291</v>
      </c>
      <c r="C1056" s="12" t="s">
        <v>4365</v>
      </c>
      <c r="D1056" s="12">
        <v>1069732578</v>
      </c>
      <c r="E1056" s="12" t="s">
        <v>4366</v>
      </c>
      <c r="F1056" s="12" t="s">
        <v>2341</v>
      </c>
      <c r="G1056" s="12" t="s">
        <v>48</v>
      </c>
      <c r="H1056" s="12" t="s">
        <v>53</v>
      </c>
      <c r="I1056" s="13">
        <v>10000000</v>
      </c>
      <c r="J1056" s="13">
        <v>10000000</v>
      </c>
      <c r="K1056" s="14">
        <v>45222.427997685183</v>
      </c>
      <c r="L1056" s="15" t="s">
        <v>54</v>
      </c>
      <c r="O1056">
        <v>5.8150458544508066E-2</v>
      </c>
      <c r="P1056">
        <f t="shared" si="32"/>
        <v>1528</v>
      </c>
      <c r="Q1056">
        <v>1528</v>
      </c>
      <c r="R1056">
        <f t="shared" si="33"/>
        <v>1035389632</v>
      </c>
    </row>
    <row r="1057" spans="1:18" ht="11.25" customHeight="1">
      <c r="A1057">
        <v>1056</v>
      </c>
      <c r="B1057" s="11">
        <v>2292</v>
      </c>
      <c r="C1057" s="12" t="s">
        <v>4367</v>
      </c>
      <c r="D1057" s="12">
        <v>1070609451</v>
      </c>
      <c r="E1057" s="12" t="s">
        <v>4368</v>
      </c>
      <c r="F1057" s="12" t="s">
        <v>2341</v>
      </c>
      <c r="G1057" s="12" t="s">
        <v>130</v>
      </c>
      <c r="H1057" s="12" t="s">
        <v>53</v>
      </c>
      <c r="I1057" s="13">
        <v>10000000</v>
      </c>
      <c r="J1057" s="13">
        <v>10000000</v>
      </c>
      <c r="K1057" s="14">
        <v>45222.428020833337</v>
      </c>
      <c r="L1057" s="15" t="s">
        <v>54</v>
      </c>
      <c r="O1057">
        <v>4.2603957177814733E-2</v>
      </c>
      <c r="P1057">
        <f t="shared" si="32"/>
        <v>1545</v>
      </c>
      <c r="Q1057">
        <v>1545</v>
      </c>
      <c r="R1057">
        <f t="shared" si="33"/>
        <v>79606446</v>
      </c>
    </row>
    <row r="1058" spans="1:18" ht="11.25" customHeight="1">
      <c r="A1058">
        <v>1057</v>
      </c>
      <c r="B1058" s="11">
        <v>2293</v>
      </c>
      <c r="C1058" s="12" t="s">
        <v>4369</v>
      </c>
      <c r="D1058" s="12">
        <v>80777261</v>
      </c>
      <c r="E1058" s="12" t="s">
        <v>4370</v>
      </c>
      <c r="F1058" s="12" t="s">
        <v>2341</v>
      </c>
      <c r="G1058" s="12" t="s">
        <v>59</v>
      </c>
      <c r="H1058" s="12" t="s">
        <v>53</v>
      </c>
      <c r="I1058" s="13">
        <v>10000000</v>
      </c>
      <c r="J1058" s="13">
        <v>10000000</v>
      </c>
      <c r="K1058" s="14">
        <v>45222.428032407406</v>
      </c>
      <c r="L1058" s="15" t="s">
        <v>54</v>
      </c>
      <c r="O1058">
        <v>0.88241977754729883</v>
      </c>
      <c r="P1058">
        <f t="shared" si="32"/>
        <v>201</v>
      </c>
      <c r="Q1058">
        <v>201</v>
      </c>
      <c r="R1058">
        <f t="shared" si="33"/>
        <v>16232299</v>
      </c>
    </row>
    <row r="1059" spans="1:18" ht="11.25" customHeight="1">
      <c r="A1059">
        <v>1058</v>
      </c>
      <c r="B1059" s="11">
        <v>2294</v>
      </c>
      <c r="C1059" s="12" t="s">
        <v>4371</v>
      </c>
      <c r="D1059" s="12">
        <v>80894395</v>
      </c>
      <c r="E1059" s="12" t="s">
        <v>4372</v>
      </c>
      <c r="F1059" s="12" t="s">
        <v>2341</v>
      </c>
      <c r="G1059" s="12" t="s">
        <v>38</v>
      </c>
      <c r="H1059" s="12" t="s">
        <v>53</v>
      </c>
      <c r="I1059" s="13">
        <v>2500000</v>
      </c>
      <c r="J1059" s="13">
        <v>2500000</v>
      </c>
      <c r="K1059" s="14">
        <v>45222.428912037038</v>
      </c>
      <c r="L1059" s="15" t="s">
        <v>54</v>
      </c>
      <c r="O1059">
        <v>0.72790459092875481</v>
      </c>
      <c r="P1059">
        <f t="shared" si="32"/>
        <v>448</v>
      </c>
      <c r="Q1059">
        <v>448</v>
      </c>
      <c r="R1059">
        <f t="shared" si="33"/>
        <v>17332770</v>
      </c>
    </row>
    <row r="1060" spans="1:18" ht="11.25" customHeight="1">
      <c r="A1060">
        <v>1059</v>
      </c>
      <c r="B1060" s="11">
        <v>2295</v>
      </c>
      <c r="C1060" s="12" t="s">
        <v>4373</v>
      </c>
      <c r="D1060" s="12">
        <v>1115192646</v>
      </c>
      <c r="E1060" s="12" t="s">
        <v>4374</v>
      </c>
      <c r="F1060" s="12" t="s">
        <v>2341</v>
      </c>
      <c r="G1060" s="12" t="s">
        <v>52</v>
      </c>
      <c r="H1060" s="12" t="s">
        <v>53</v>
      </c>
      <c r="I1060" s="13">
        <v>3000000</v>
      </c>
      <c r="J1060" s="13">
        <v>3000000</v>
      </c>
      <c r="K1060" s="14">
        <v>45222.42895833333</v>
      </c>
      <c r="L1060" s="15" t="s">
        <v>54</v>
      </c>
      <c r="O1060">
        <v>0.77997668551660138</v>
      </c>
      <c r="P1060">
        <f t="shared" si="32"/>
        <v>374</v>
      </c>
      <c r="Q1060">
        <v>374</v>
      </c>
      <c r="R1060">
        <f t="shared" si="33"/>
        <v>15962256</v>
      </c>
    </row>
    <row r="1061" spans="1:18" ht="11.25" customHeight="1">
      <c r="A1061">
        <v>1060</v>
      </c>
      <c r="B1061" s="11">
        <v>2296</v>
      </c>
      <c r="C1061" s="12" t="s">
        <v>4375</v>
      </c>
      <c r="D1061" s="12">
        <v>1049644063</v>
      </c>
      <c r="E1061" s="12" t="s">
        <v>4376</v>
      </c>
      <c r="F1061" s="12" t="s">
        <v>2341</v>
      </c>
      <c r="G1061" s="12" t="s">
        <v>38</v>
      </c>
      <c r="H1061" s="12" t="s">
        <v>53</v>
      </c>
      <c r="I1061" s="13">
        <v>10000000</v>
      </c>
      <c r="J1061" s="13">
        <v>10000000</v>
      </c>
      <c r="K1061" s="14">
        <v>45222.429583333331</v>
      </c>
      <c r="L1061" s="15" t="s">
        <v>54</v>
      </c>
      <c r="O1061">
        <v>0.66800361104585737</v>
      </c>
      <c r="P1061">
        <f t="shared" si="32"/>
        <v>530</v>
      </c>
      <c r="Q1061">
        <v>530</v>
      </c>
      <c r="R1061">
        <f t="shared" si="33"/>
        <v>1113630831</v>
      </c>
    </row>
    <row r="1062" spans="1:18" ht="11.25" customHeight="1">
      <c r="A1062">
        <v>1061</v>
      </c>
      <c r="B1062" s="11">
        <v>2297</v>
      </c>
      <c r="C1062" s="12" t="s">
        <v>4377</v>
      </c>
      <c r="D1062" s="12">
        <v>1126602052</v>
      </c>
      <c r="E1062" s="12" t="s">
        <v>4378</v>
      </c>
      <c r="F1062" s="12" t="s">
        <v>2341</v>
      </c>
      <c r="G1062" s="12" t="s">
        <v>48</v>
      </c>
      <c r="H1062" s="12" t="s">
        <v>53</v>
      </c>
      <c r="I1062" s="13">
        <v>5000000</v>
      </c>
      <c r="J1062" s="13">
        <v>5000000</v>
      </c>
      <c r="K1062" s="14">
        <v>45222.429722222223</v>
      </c>
      <c r="L1062" s="15" t="s">
        <v>54</v>
      </c>
      <c r="O1062">
        <v>0.36606893698437926</v>
      </c>
      <c r="P1062">
        <f t="shared" si="32"/>
        <v>1023</v>
      </c>
      <c r="Q1062">
        <v>1023</v>
      </c>
      <c r="R1062">
        <f t="shared" si="33"/>
        <v>80725582</v>
      </c>
    </row>
    <row r="1063" spans="1:18" ht="11.25" customHeight="1">
      <c r="A1063">
        <v>1062</v>
      </c>
      <c r="B1063" s="11">
        <v>2298</v>
      </c>
      <c r="C1063" s="12" t="s">
        <v>4379</v>
      </c>
      <c r="D1063" s="12">
        <v>52156747</v>
      </c>
      <c r="E1063" s="12" t="s">
        <v>2809</v>
      </c>
      <c r="F1063" s="12" t="s">
        <v>2341</v>
      </c>
      <c r="G1063" s="12" t="s">
        <v>38</v>
      </c>
      <c r="H1063" s="12" t="s">
        <v>127</v>
      </c>
      <c r="I1063" s="13">
        <v>8000000</v>
      </c>
      <c r="J1063" s="13">
        <v>8000000</v>
      </c>
      <c r="K1063" s="14">
        <v>44986.694409722222</v>
      </c>
      <c r="L1063" s="15" t="s">
        <v>40</v>
      </c>
      <c r="O1063">
        <v>0.61722371123781195</v>
      </c>
      <c r="P1063">
        <f t="shared" si="32"/>
        <v>623</v>
      </c>
      <c r="Q1063">
        <v>623</v>
      </c>
      <c r="R1063">
        <f t="shared" si="33"/>
        <v>52810434</v>
      </c>
    </row>
    <row r="1064" spans="1:18" ht="11.25" customHeight="1">
      <c r="A1064">
        <v>1063</v>
      </c>
      <c r="B1064" s="11">
        <v>2299</v>
      </c>
      <c r="C1064" s="12" t="s">
        <v>4380</v>
      </c>
      <c r="D1064" s="12">
        <v>1078636248</v>
      </c>
      <c r="E1064" s="12" t="s">
        <v>4381</v>
      </c>
      <c r="F1064" s="12" t="s">
        <v>2341</v>
      </c>
      <c r="G1064" s="12" t="s">
        <v>52</v>
      </c>
      <c r="H1064" s="12" t="s">
        <v>53</v>
      </c>
      <c r="I1064" s="13">
        <v>8500000</v>
      </c>
      <c r="J1064" s="13">
        <v>8500000</v>
      </c>
      <c r="K1064" s="14">
        <v>45222.430844907409</v>
      </c>
      <c r="L1064" s="15" t="s">
        <v>54</v>
      </c>
      <c r="O1064">
        <v>0.40627193090564162</v>
      </c>
      <c r="P1064">
        <f t="shared" si="32"/>
        <v>962</v>
      </c>
      <c r="Q1064">
        <v>962</v>
      </c>
      <c r="R1064">
        <f t="shared" si="33"/>
        <v>1017171527</v>
      </c>
    </row>
    <row r="1065" spans="1:18" ht="11.25" customHeight="1">
      <c r="A1065">
        <v>1064</v>
      </c>
      <c r="B1065" s="11">
        <v>2300</v>
      </c>
      <c r="C1065" s="12" t="s">
        <v>4382</v>
      </c>
      <c r="D1065" s="12">
        <v>1094919430</v>
      </c>
      <c r="E1065" s="12" t="s">
        <v>4383</v>
      </c>
      <c r="F1065" s="12" t="s">
        <v>2341</v>
      </c>
      <c r="G1065" s="12" t="s">
        <v>38</v>
      </c>
      <c r="H1065" s="12" t="s">
        <v>53</v>
      </c>
      <c r="I1065" s="13">
        <v>10000000</v>
      </c>
      <c r="J1065" s="13">
        <v>10000000</v>
      </c>
      <c r="K1065" s="14">
        <v>45222.431608796294</v>
      </c>
      <c r="L1065" s="15" t="s">
        <v>54</v>
      </c>
      <c r="O1065">
        <v>0.77006898748991681</v>
      </c>
      <c r="P1065">
        <f t="shared" si="32"/>
        <v>388</v>
      </c>
      <c r="Q1065">
        <v>388</v>
      </c>
      <c r="R1065">
        <f t="shared" si="33"/>
        <v>52124400</v>
      </c>
    </row>
    <row r="1066" spans="1:18" ht="11.25" customHeight="1">
      <c r="A1066">
        <v>1065</v>
      </c>
      <c r="B1066" s="11">
        <v>2301</v>
      </c>
      <c r="C1066" s="12" t="s">
        <v>4384</v>
      </c>
      <c r="D1066" s="12">
        <v>4549048</v>
      </c>
      <c r="E1066" s="12" t="s">
        <v>4385</v>
      </c>
      <c r="F1066" s="12" t="s">
        <v>2341</v>
      </c>
      <c r="G1066" s="12" t="s">
        <v>59</v>
      </c>
      <c r="H1066" s="12" t="s">
        <v>53</v>
      </c>
      <c r="I1066" s="13">
        <v>5000000</v>
      </c>
      <c r="J1066" s="13">
        <v>5000000</v>
      </c>
      <c r="K1066" s="14">
        <v>45222.431666666664</v>
      </c>
      <c r="L1066" s="15" t="s">
        <v>54</v>
      </c>
      <c r="O1066">
        <v>3.4757218761470199E-2</v>
      </c>
      <c r="P1066">
        <f t="shared" si="32"/>
        <v>1569</v>
      </c>
      <c r="Q1066">
        <v>1569</v>
      </c>
      <c r="R1066">
        <f t="shared" si="33"/>
        <v>1101320389</v>
      </c>
    </row>
    <row r="1067" spans="1:18" ht="11.25" customHeight="1">
      <c r="A1067">
        <v>1066</v>
      </c>
      <c r="B1067" s="11">
        <v>2302</v>
      </c>
      <c r="C1067" s="12" t="s">
        <v>4386</v>
      </c>
      <c r="D1067" s="12">
        <v>1032421304</v>
      </c>
      <c r="E1067" s="12" t="s">
        <v>4387</v>
      </c>
      <c r="F1067" s="12" t="s">
        <v>2341</v>
      </c>
      <c r="G1067" s="12" t="s">
        <v>52</v>
      </c>
      <c r="H1067" s="12" t="s">
        <v>53</v>
      </c>
      <c r="I1067" s="13">
        <v>10000000</v>
      </c>
      <c r="J1067" s="13">
        <v>10000000</v>
      </c>
      <c r="K1067" s="14">
        <v>45222.431921296295</v>
      </c>
      <c r="L1067" s="15" t="s">
        <v>54</v>
      </c>
      <c r="O1067">
        <v>0.12769867033058058</v>
      </c>
      <c r="P1067">
        <f t="shared" si="32"/>
        <v>1425</v>
      </c>
      <c r="Q1067">
        <v>1425</v>
      </c>
      <c r="R1067">
        <f t="shared" si="33"/>
        <v>86082920</v>
      </c>
    </row>
    <row r="1068" spans="1:18" ht="11.25" customHeight="1">
      <c r="A1068">
        <v>1067</v>
      </c>
      <c r="B1068" s="11">
        <v>2303</v>
      </c>
      <c r="C1068" s="12" t="s">
        <v>4388</v>
      </c>
      <c r="D1068" s="12">
        <v>7601283</v>
      </c>
      <c r="E1068" s="12" t="s">
        <v>2888</v>
      </c>
      <c r="F1068" s="12" t="s">
        <v>2341</v>
      </c>
      <c r="G1068" s="12" t="s">
        <v>38</v>
      </c>
      <c r="H1068" s="12" t="s">
        <v>53</v>
      </c>
      <c r="I1068" s="13">
        <v>2000000</v>
      </c>
      <c r="J1068" s="13">
        <v>2000000</v>
      </c>
      <c r="K1068" s="14">
        <v>44986.782511574071</v>
      </c>
      <c r="L1068" s="15" t="s">
        <v>54</v>
      </c>
      <c r="O1068">
        <v>0.29382763717848148</v>
      </c>
      <c r="P1068">
        <f t="shared" si="32"/>
        <v>1153</v>
      </c>
      <c r="Q1068">
        <v>1153</v>
      </c>
      <c r="R1068">
        <f t="shared" si="33"/>
        <v>1093769163</v>
      </c>
    </row>
    <row r="1069" spans="1:18" ht="11.25" customHeight="1">
      <c r="A1069">
        <v>1068</v>
      </c>
      <c r="B1069" s="11">
        <v>2304</v>
      </c>
      <c r="C1069" s="12" t="s">
        <v>4389</v>
      </c>
      <c r="D1069" s="12">
        <v>1045672844</v>
      </c>
      <c r="E1069" s="12" t="s">
        <v>4390</v>
      </c>
      <c r="F1069" s="12" t="s">
        <v>2341</v>
      </c>
      <c r="G1069" s="12" t="s">
        <v>52</v>
      </c>
      <c r="H1069" s="12" t="s">
        <v>53</v>
      </c>
      <c r="I1069" s="13">
        <v>2000000</v>
      </c>
      <c r="J1069" s="13">
        <v>2000000</v>
      </c>
      <c r="K1069" s="14">
        <v>45222.432789351849</v>
      </c>
      <c r="L1069" s="15" t="s">
        <v>54</v>
      </c>
      <c r="O1069">
        <v>9.8344758439253388E-2</v>
      </c>
      <c r="P1069">
        <f t="shared" si="32"/>
        <v>1471</v>
      </c>
      <c r="Q1069">
        <v>1471</v>
      </c>
      <c r="R1069">
        <f t="shared" si="33"/>
        <v>79749688</v>
      </c>
    </row>
    <row r="1070" spans="1:18" ht="11.25" customHeight="1">
      <c r="A1070">
        <v>1069</v>
      </c>
      <c r="B1070" s="11">
        <v>2305</v>
      </c>
      <c r="C1070" s="12" t="s">
        <v>4391</v>
      </c>
      <c r="D1070" s="12">
        <v>1023878661</v>
      </c>
      <c r="E1070" s="12" t="s">
        <v>4392</v>
      </c>
      <c r="F1070" s="12" t="s">
        <v>2341</v>
      </c>
      <c r="G1070" s="12" t="s">
        <v>38</v>
      </c>
      <c r="H1070" s="12" t="s">
        <v>53</v>
      </c>
      <c r="I1070" s="13">
        <v>10000000</v>
      </c>
      <c r="J1070" s="13">
        <v>10000000</v>
      </c>
      <c r="K1070" s="14">
        <v>45222.433125000003</v>
      </c>
      <c r="L1070" s="15" t="s">
        <v>54</v>
      </c>
      <c r="O1070">
        <v>0.84435072954969981</v>
      </c>
      <c r="P1070">
        <f t="shared" si="32"/>
        <v>263</v>
      </c>
      <c r="Q1070">
        <v>263</v>
      </c>
      <c r="R1070">
        <f t="shared" si="33"/>
        <v>1020770652</v>
      </c>
    </row>
    <row r="1071" spans="1:18" ht="11.25" customHeight="1">
      <c r="A1071">
        <v>1070</v>
      </c>
      <c r="B1071" s="11">
        <v>2306</v>
      </c>
      <c r="C1071" s="12" t="s">
        <v>4393</v>
      </c>
      <c r="D1071" s="12">
        <v>1005855294</v>
      </c>
      <c r="E1071" s="12" t="s">
        <v>4394</v>
      </c>
      <c r="F1071" s="12" t="s">
        <v>2341</v>
      </c>
      <c r="G1071" s="12" t="s">
        <v>38</v>
      </c>
      <c r="H1071" s="12" t="s">
        <v>53</v>
      </c>
      <c r="I1071" s="13">
        <v>8000000</v>
      </c>
      <c r="J1071" s="13">
        <v>8000000</v>
      </c>
      <c r="K1071" s="14">
        <v>45222.433761574073</v>
      </c>
      <c r="L1071" s="15" t="s">
        <v>54</v>
      </c>
      <c r="O1071">
        <v>0.3758155600900388</v>
      </c>
      <c r="P1071">
        <f t="shared" si="32"/>
        <v>1009</v>
      </c>
      <c r="Q1071">
        <v>1009</v>
      </c>
      <c r="R1071">
        <f t="shared" si="33"/>
        <v>1057412344</v>
      </c>
    </row>
    <row r="1072" spans="1:18" ht="11.25" customHeight="1">
      <c r="A1072">
        <v>1071</v>
      </c>
      <c r="B1072" s="11">
        <v>2307</v>
      </c>
      <c r="C1072" s="12" t="s">
        <v>4395</v>
      </c>
      <c r="D1072" s="12">
        <v>1069432566</v>
      </c>
      <c r="E1072" s="12" t="s">
        <v>4396</v>
      </c>
      <c r="F1072" s="12" t="s">
        <v>2341</v>
      </c>
      <c r="G1072" s="12" t="s">
        <v>52</v>
      </c>
      <c r="H1072" s="12" t="s">
        <v>53</v>
      </c>
      <c r="I1072" s="13">
        <v>10000000</v>
      </c>
      <c r="J1072" s="13">
        <v>10000000</v>
      </c>
      <c r="K1072" s="14">
        <v>45222.434050925927</v>
      </c>
      <c r="L1072" s="15" t="s">
        <v>54</v>
      </c>
      <c r="O1072">
        <v>3.5756314927848809E-2</v>
      </c>
      <c r="P1072">
        <f t="shared" si="32"/>
        <v>1567</v>
      </c>
      <c r="Q1072">
        <v>1567</v>
      </c>
      <c r="R1072">
        <f t="shared" si="33"/>
        <v>94394506</v>
      </c>
    </row>
    <row r="1073" spans="1:18" ht="11.25" customHeight="1">
      <c r="A1073">
        <v>1072</v>
      </c>
      <c r="B1073" s="11">
        <v>2308</v>
      </c>
      <c r="C1073" s="12" t="s">
        <v>4397</v>
      </c>
      <c r="D1073" s="12">
        <v>72348023</v>
      </c>
      <c r="E1073" s="12" t="s">
        <v>4398</v>
      </c>
      <c r="F1073" s="12" t="s">
        <v>2341</v>
      </c>
      <c r="G1073" s="12" t="s">
        <v>52</v>
      </c>
      <c r="H1073" s="12" t="s">
        <v>53</v>
      </c>
      <c r="I1073" s="13">
        <v>10000000</v>
      </c>
      <c r="J1073" s="13">
        <v>10000000</v>
      </c>
      <c r="K1073" s="14">
        <v>45222.434467592589</v>
      </c>
      <c r="L1073" s="15" t="s">
        <v>54</v>
      </c>
      <c r="O1073">
        <v>0.16979734190543916</v>
      </c>
      <c r="P1073">
        <f t="shared" si="32"/>
        <v>1375</v>
      </c>
      <c r="Q1073">
        <v>1375</v>
      </c>
      <c r="R1073">
        <f t="shared" si="33"/>
        <v>79466016</v>
      </c>
    </row>
    <row r="1074" spans="1:18" ht="11.25" customHeight="1">
      <c r="A1074">
        <v>1073</v>
      </c>
      <c r="B1074" s="11">
        <v>2309</v>
      </c>
      <c r="C1074" s="12" t="s">
        <v>4399</v>
      </c>
      <c r="D1074" s="12">
        <v>1122129906</v>
      </c>
      <c r="E1074" s="12" t="s">
        <v>4400</v>
      </c>
      <c r="F1074" s="12" t="s">
        <v>2341</v>
      </c>
      <c r="G1074" s="12" t="s">
        <v>52</v>
      </c>
      <c r="H1074" s="12" t="s">
        <v>53</v>
      </c>
      <c r="I1074" s="13">
        <v>10000000</v>
      </c>
      <c r="J1074" s="13">
        <v>10000000</v>
      </c>
      <c r="K1074" s="14">
        <v>45222.435023148151</v>
      </c>
      <c r="L1074" s="15" t="s">
        <v>54</v>
      </c>
      <c r="O1074">
        <v>0.83951237450103355</v>
      </c>
      <c r="P1074">
        <f t="shared" si="32"/>
        <v>267</v>
      </c>
      <c r="Q1074">
        <v>267</v>
      </c>
      <c r="R1074">
        <f t="shared" si="33"/>
        <v>11804439</v>
      </c>
    </row>
    <row r="1075" spans="1:18" ht="11.25" customHeight="1">
      <c r="A1075">
        <v>1074</v>
      </c>
      <c r="B1075" s="11">
        <v>2310</v>
      </c>
      <c r="C1075" s="12" t="s">
        <v>4401</v>
      </c>
      <c r="D1075" s="12">
        <v>91263708</v>
      </c>
      <c r="E1075" s="12" t="s">
        <v>4402</v>
      </c>
      <c r="F1075" s="12" t="s">
        <v>2341</v>
      </c>
      <c r="G1075" s="12" t="s">
        <v>48</v>
      </c>
      <c r="H1075" s="12" t="s">
        <v>53</v>
      </c>
      <c r="I1075" s="13">
        <v>10000000</v>
      </c>
      <c r="J1075" s="13">
        <v>10000000</v>
      </c>
      <c r="K1075" s="14">
        <v>45222.436307870368</v>
      </c>
      <c r="L1075" s="15" t="s">
        <v>45</v>
      </c>
      <c r="O1075">
        <v>7.2224741793394776E-2</v>
      </c>
      <c r="P1075">
        <f t="shared" si="32"/>
        <v>1505</v>
      </c>
      <c r="Q1075">
        <v>1505</v>
      </c>
      <c r="R1075">
        <f t="shared" si="33"/>
        <v>7169043</v>
      </c>
    </row>
    <row r="1076" spans="1:18" ht="11.25" customHeight="1">
      <c r="A1076">
        <v>1075</v>
      </c>
      <c r="B1076" s="11">
        <v>2311</v>
      </c>
      <c r="C1076" s="12" t="s">
        <v>4403</v>
      </c>
      <c r="D1076" s="12">
        <v>1044504251</v>
      </c>
      <c r="E1076" s="12" t="s">
        <v>4404</v>
      </c>
      <c r="F1076" s="12" t="s">
        <v>2341</v>
      </c>
      <c r="G1076" s="12" t="s">
        <v>38</v>
      </c>
      <c r="H1076" s="12" t="s">
        <v>53</v>
      </c>
      <c r="I1076" s="13">
        <v>10000000</v>
      </c>
      <c r="J1076" s="13">
        <v>10000000</v>
      </c>
      <c r="K1076" s="14">
        <v>45222.436377314814</v>
      </c>
      <c r="L1076" s="15" t="s">
        <v>54</v>
      </c>
      <c r="O1076">
        <v>0.37721860493603965</v>
      </c>
      <c r="P1076">
        <f t="shared" si="32"/>
        <v>1004</v>
      </c>
      <c r="Q1076">
        <v>1004</v>
      </c>
      <c r="R1076">
        <f t="shared" si="33"/>
        <v>1015997190</v>
      </c>
    </row>
    <row r="1077" spans="1:18" ht="11.25" customHeight="1">
      <c r="A1077">
        <v>1076</v>
      </c>
      <c r="B1077" s="11">
        <v>2312</v>
      </c>
      <c r="C1077" s="12" t="s">
        <v>4405</v>
      </c>
      <c r="D1077" s="12">
        <v>12277308</v>
      </c>
      <c r="E1077" s="12" t="s">
        <v>4406</v>
      </c>
      <c r="F1077" s="12" t="s">
        <v>2341</v>
      </c>
      <c r="G1077" s="12" t="s">
        <v>130</v>
      </c>
      <c r="H1077" s="12" t="s">
        <v>106</v>
      </c>
      <c r="I1077" s="13">
        <v>10000000</v>
      </c>
      <c r="J1077" s="13">
        <v>10000000</v>
      </c>
      <c r="K1077" s="14">
        <v>45222.437164351853</v>
      </c>
      <c r="L1077" s="15" t="s">
        <v>54</v>
      </c>
      <c r="O1077">
        <v>0.97653161118080278</v>
      </c>
      <c r="P1077">
        <f t="shared" si="32"/>
        <v>31</v>
      </c>
      <c r="Q1077">
        <v>31</v>
      </c>
      <c r="R1077">
        <f t="shared" si="33"/>
        <v>66963161</v>
      </c>
    </row>
    <row r="1078" spans="1:18" ht="11.25" customHeight="1">
      <c r="A1078">
        <v>1077</v>
      </c>
      <c r="B1078" s="11">
        <v>2313</v>
      </c>
      <c r="C1078" s="12" t="s">
        <v>4407</v>
      </c>
      <c r="D1078" s="12">
        <v>1090386157</v>
      </c>
      <c r="E1078" s="12" t="s">
        <v>4408</v>
      </c>
      <c r="F1078" s="12" t="s">
        <v>2341</v>
      </c>
      <c r="G1078" s="12" t="s">
        <v>38</v>
      </c>
      <c r="H1078" s="12" t="s">
        <v>53</v>
      </c>
      <c r="I1078" s="13">
        <v>10000000</v>
      </c>
      <c r="J1078" s="13">
        <v>10000000</v>
      </c>
      <c r="K1078" s="14">
        <v>45222.437222222223</v>
      </c>
      <c r="L1078" s="15" t="s">
        <v>54</v>
      </c>
      <c r="O1078">
        <v>0.65740106470622284</v>
      </c>
      <c r="P1078">
        <f t="shared" si="32"/>
        <v>547</v>
      </c>
      <c r="Q1078">
        <v>547</v>
      </c>
      <c r="R1078">
        <f t="shared" si="33"/>
        <v>1018408605</v>
      </c>
    </row>
    <row r="1079" spans="1:18" ht="11.25" customHeight="1">
      <c r="A1079">
        <v>1078</v>
      </c>
      <c r="B1079" s="11">
        <v>2314</v>
      </c>
      <c r="C1079" s="12" t="s">
        <v>4409</v>
      </c>
      <c r="D1079" s="12">
        <v>1047230549</v>
      </c>
      <c r="E1079" s="12" t="s">
        <v>4410</v>
      </c>
      <c r="F1079" s="12" t="s">
        <v>2341</v>
      </c>
      <c r="G1079" s="12" t="s">
        <v>38</v>
      </c>
      <c r="H1079" s="12" t="s">
        <v>53</v>
      </c>
      <c r="I1079" s="13">
        <v>10000000</v>
      </c>
      <c r="J1079" s="13">
        <v>10000000</v>
      </c>
      <c r="K1079" s="14">
        <v>45222.437835648147</v>
      </c>
      <c r="L1079" s="15" t="s">
        <v>54</v>
      </c>
      <c r="O1079">
        <v>0.22716015721058191</v>
      </c>
      <c r="P1079">
        <f t="shared" si="32"/>
        <v>1281</v>
      </c>
      <c r="Q1079">
        <v>1281</v>
      </c>
      <c r="R1079">
        <f t="shared" si="33"/>
        <v>80377504</v>
      </c>
    </row>
    <row r="1080" spans="1:18" ht="11.25" customHeight="1">
      <c r="A1080">
        <v>1079</v>
      </c>
      <c r="B1080" s="11">
        <v>2315</v>
      </c>
      <c r="C1080" s="12" t="s">
        <v>4411</v>
      </c>
      <c r="D1080" s="12">
        <v>1121208725</v>
      </c>
      <c r="E1080" s="12" t="s">
        <v>4412</v>
      </c>
      <c r="F1080" s="12" t="s">
        <v>2341</v>
      </c>
      <c r="G1080" s="12" t="s">
        <v>62</v>
      </c>
      <c r="H1080" s="12" t="s">
        <v>53</v>
      </c>
      <c r="I1080" s="13">
        <v>4000000</v>
      </c>
      <c r="J1080" s="13">
        <v>4000000</v>
      </c>
      <c r="K1080" s="14">
        <v>45222.438506944447</v>
      </c>
      <c r="L1080" s="15" t="s">
        <v>54</v>
      </c>
      <c r="O1080">
        <v>0.15577034087896069</v>
      </c>
      <c r="P1080">
        <f t="shared" si="32"/>
        <v>1391</v>
      </c>
      <c r="Q1080">
        <v>1391</v>
      </c>
      <c r="R1080">
        <f t="shared" si="33"/>
        <v>15901719</v>
      </c>
    </row>
    <row r="1081" spans="1:18" ht="11.25" customHeight="1">
      <c r="A1081">
        <v>1080</v>
      </c>
      <c r="B1081" s="11">
        <v>2316</v>
      </c>
      <c r="C1081" s="12" t="s">
        <v>4413</v>
      </c>
      <c r="D1081" s="12">
        <v>52321251</v>
      </c>
      <c r="E1081" s="12" t="s">
        <v>4414</v>
      </c>
      <c r="F1081" s="12" t="s">
        <v>2341</v>
      </c>
      <c r="G1081" s="12" t="s">
        <v>38</v>
      </c>
      <c r="H1081" s="12" t="s">
        <v>106</v>
      </c>
      <c r="I1081" s="13">
        <v>10000000</v>
      </c>
      <c r="J1081" s="13">
        <v>10000000</v>
      </c>
      <c r="K1081" s="14">
        <v>45222.439733796295</v>
      </c>
      <c r="L1081" s="15" t="s">
        <v>54</v>
      </c>
      <c r="O1081">
        <v>0.91965255497502907</v>
      </c>
      <c r="P1081">
        <f t="shared" si="32"/>
        <v>140</v>
      </c>
      <c r="Q1081">
        <v>140</v>
      </c>
      <c r="R1081">
        <f t="shared" si="33"/>
        <v>1116543021</v>
      </c>
    </row>
    <row r="1082" spans="1:18" ht="11.25" customHeight="1">
      <c r="A1082">
        <v>1081</v>
      </c>
      <c r="B1082" s="11">
        <v>2317</v>
      </c>
      <c r="C1082" s="12" t="s">
        <v>4415</v>
      </c>
      <c r="D1082" s="12">
        <v>1000613864</v>
      </c>
      <c r="E1082" s="12" t="s">
        <v>4416</v>
      </c>
      <c r="F1082" s="12" t="s">
        <v>2341</v>
      </c>
      <c r="G1082" s="12" t="s">
        <v>59</v>
      </c>
      <c r="H1082" s="12" t="s">
        <v>53</v>
      </c>
      <c r="I1082" s="13">
        <v>10000000</v>
      </c>
      <c r="J1082" s="13">
        <v>10000000</v>
      </c>
      <c r="K1082" s="14">
        <v>45222.440833333334</v>
      </c>
      <c r="L1082" s="15" t="s">
        <v>54</v>
      </c>
      <c r="O1082">
        <v>0.65264812569157116</v>
      </c>
      <c r="P1082">
        <f t="shared" si="32"/>
        <v>552</v>
      </c>
      <c r="Q1082">
        <v>552</v>
      </c>
      <c r="R1082">
        <f t="shared" si="33"/>
        <v>43554593</v>
      </c>
    </row>
    <row r="1083" spans="1:18" ht="11.25" customHeight="1">
      <c r="A1083">
        <v>1082</v>
      </c>
      <c r="B1083" s="11">
        <v>2318</v>
      </c>
      <c r="C1083" s="12" t="s">
        <v>4417</v>
      </c>
      <c r="D1083" s="12">
        <v>1121917678</v>
      </c>
      <c r="E1083" s="12" t="s">
        <v>4418</v>
      </c>
      <c r="F1083" s="12" t="s">
        <v>2341</v>
      </c>
      <c r="G1083" s="12" t="s">
        <v>62</v>
      </c>
      <c r="H1083" s="12" t="s">
        <v>53</v>
      </c>
      <c r="I1083" s="13">
        <v>10000000</v>
      </c>
      <c r="J1083" s="13">
        <v>10000000</v>
      </c>
      <c r="K1083" s="14">
        <v>45222.441030092596</v>
      </c>
      <c r="L1083" s="15" t="s">
        <v>54</v>
      </c>
      <c r="O1083">
        <v>0.23716450966830949</v>
      </c>
      <c r="P1083">
        <f t="shared" si="32"/>
        <v>1262</v>
      </c>
      <c r="Q1083">
        <v>1262</v>
      </c>
      <c r="R1083">
        <f t="shared" si="33"/>
        <v>66713263</v>
      </c>
    </row>
    <row r="1084" spans="1:18" ht="11.25" customHeight="1">
      <c r="A1084">
        <v>1083</v>
      </c>
      <c r="B1084" s="11">
        <v>2319</v>
      </c>
      <c r="C1084" s="12" t="s">
        <v>4419</v>
      </c>
      <c r="D1084" s="12">
        <v>1090470839</v>
      </c>
      <c r="E1084" s="12" t="s">
        <v>4420</v>
      </c>
      <c r="F1084" s="12" t="s">
        <v>2341</v>
      </c>
      <c r="G1084" s="12" t="s">
        <v>48</v>
      </c>
      <c r="H1084" s="12" t="s">
        <v>53</v>
      </c>
      <c r="I1084" s="13">
        <v>10000000</v>
      </c>
      <c r="J1084" s="13">
        <v>10000000</v>
      </c>
      <c r="K1084" s="14">
        <v>45222.442766203705</v>
      </c>
      <c r="L1084" s="15" t="s">
        <v>54</v>
      </c>
      <c r="O1084">
        <v>0.40758360030963336</v>
      </c>
      <c r="P1084">
        <f t="shared" si="32"/>
        <v>959</v>
      </c>
      <c r="Q1084">
        <v>959</v>
      </c>
      <c r="R1084">
        <f t="shared" si="33"/>
        <v>1116255935</v>
      </c>
    </row>
    <row r="1085" spans="1:18" ht="11.25" customHeight="1">
      <c r="A1085">
        <v>1084</v>
      </c>
      <c r="B1085" s="11">
        <v>2320</v>
      </c>
      <c r="C1085" s="12" t="s">
        <v>4421</v>
      </c>
      <c r="D1085" s="12">
        <v>74378457</v>
      </c>
      <c r="E1085" s="12" t="s">
        <v>4422</v>
      </c>
      <c r="F1085" s="12" t="s">
        <v>2341</v>
      </c>
      <c r="G1085" s="12" t="s">
        <v>62</v>
      </c>
      <c r="H1085" s="12" t="s">
        <v>106</v>
      </c>
      <c r="I1085" s="13">
        <v>10000000</v>
      </c>
      <c r="J1085" s="13">
        <v>10000000</v>
      </c>
      <c r="K1085" s="14">
        <v>45222.443530092591</v>
      </c>
      <c r="L1085" s="15" t="s">
        <v>54</v>
      </c>
      <c r="O1085">
        <v>0.20943064616488027</v>
      </c>
      <c r="P1085">
        <f t="shared" si="32"/>
        <v>1310</v>
      </c>
      <c r="Q1085">
        <v>1310</v>
      </c>
      <c r="R1085">
        <f t="shared" si="33"/>
        <v>1050220265</v>
      </c>
    </row>
    <row r="1086" spans="1:18" ht="11.25" customHeight="1">
      <c r="A1086">
        <v>1085</v>
      </c>
      <c r="B1086" s="11">
        <v>2321</v>
      </c>
      <c r="C1086" s="12" t="s">
        <v>4423</v>
      </c>
      <c r="D1086" s="12">
        <v>1069852133</v>
      </c>
      <c r="E1086" s="12" t="s">
        <v>4424</v>
      </c>
      <c r="F1086" s="12" t="s">
        <v>2341</v>
      </c>
      <c r="G1086" s="12" t="s">
        <v>38</v>
      </c>
      <c r="H1086" s="12" t="s">
        <v>53</v>
      </c>
      <c r="I1086" s="13">
        <v>8000000</v>
      </c>
      <c r="J1086" s="13">
        <v>8000000</v>
      </c>
      <c r="K1086" s="14">
        <v>45222.444456018522</v>
      </c>
      <c r="L1086" s="15" t="s">
        <v>54</v>
      </c>
      <c r="O1086">
        <v>0.10038985067381634</v>
      </c>
      <c r="P1086">
        <f t="shared" si="32"/>
        <v>1467</v>
      </c>
      <c r="Q1086">
        <v>1467</v>
      </c>
      <c r="R1086">
        <f t="shared" si="33"/>
        <v>98357364</v>
      </c>
    </row>
    <row r="1087" spans="1:18" ht="11.25" customHeight="1">
      <c r="A1087">
        <v>1086</v>
      </c>
      <c r="B1087" s="11">
        <v>2322</v>
      </c>
      <c r="C1087" s="12" t="s">
        <v>4425</v>
      </c>
      <c r="D1087" s="12">
        <v>1144134607</v>
      </c>
      <c r="E1087" s="12" t="s">
        <v>4426</v>
      </c>
      <c r="F1087" s="12" t="s">
        <v>2341</v>
      </c>
      <c r="G1087" s="12" t="s">
        <v>38</v>
      </c>
      <c r="H1087" s="12" t="s">
        <v>53</v>
      </c>
      <c r="I1087" s="13">
        <v>9000000</v>
      </c>
      <c r="J1087" s="13">
        <v>9000000</v>
      </c>
      <c r="K1087" s="14">
        <v>45222.445509259262</v>
      </c>
      <c r="L1087" s="15" t="s">
        <v>54</v>
      </c>
      <c r="O1087">
        <v>0.63745620147193049</v>
      </c>
      <c r="P1087">
        <f t="shared" si="32"/>
        <v>583</v>
      </c>
      <c r="Q1087">
        <v>583</v>
      </c>
      <c r="R1087">
        <f t="shared" si="33"/>
        <v>1061369308</v>
      </c>
    </row>
    <row r="1088" spans="1:18" ht="11.25" customHeight="1">
      <c r="A1088">
        <v>1087</v>
      </c>
      <c r="B1088" s="11">
        <v>2323</v>
      </c>
      <c r="C1088" s="12" t="s">
        <v>4427</v>
      </c>
      <c r="D1088" s="12">
        <v>5594379</v>
      </c>
      <c r="E1088" s="12" t="s">
        <v>4428</v>
      </c>
      <c r="F1088" s="12" t="s">
        <v>2341</v>
      </c>
      <c r="G1088" s="12" t="s">
        <v>38</v>
      </c>
      <c r="H1088" s="12" t="s">
        <v>53</v>
      </c>
      <c r="I1088" s="13">
        <v>10000000</v>
      </c>
      <c r="J1088" s="13">
        <v>10000000</v>
      </c>
      <c r="K1088" s="14">
        <v>45222.44568287037</v>
      </c>
      <c r="L1088" s="15" t="s">
        <v>54</v>
      </c>
      <c r="O1088">
        <v>0.74314718101795041</v>
      </c>
      <c r="P1088">
        <f t="shared" si="32"/>
        <v>426</v>
      </c>
      <c r="Q1088">
        <v>426</v>
      </c>
      <c r="R1088">
        <f t="shared" si="33"/>
        <v>79986603</v>
      </c>
    </row>
    <row r="1089" spans="1:18" ht="11.25" customHeight="1">
      <c r="A1089">
        <v>1088</v>
      </c>
      <c r="B1089" s="11">
        <v>2324</v>
      </c>
      <c r="C1089" s="12" t="s">
        <v>4429</v>
      </c>
      <c r="D1089" s="12">
        <v>1030573068</v>
      </c>
      <c r="E1089" s="12" t="s">
        <v>4430</v>
      </c>
      <c r="F1089" s="12" t="s">
        <v>2341</v>
      </c>
      <c r="G1089" s="12" t="s">
        <v>48</v>
      </c>
      <c r="H1089" s="12" t="s">
        <v>53</v>
      </c>
      <c r="I1089" s="13">
        <v>10000000</v>
      </c>
      <c r="J1089" s="13">
        <v>10000000</v>
      </c>
      <c r="K1089" s="14">
        <v>45222.446215277778</v>
      </c>
      <c r="L1089" s="15" t="s">
        <v>54</v>
      </c>
      <c r="O1089">
        <v>0.93225553625771618</v>
      </c>
      <c r="P1089">
        <f t="shared" si="32"/>
        <v>120</v>
      </c>
      <c r="Q1089">
        <v>120</v>
      </c>
      <c r="R1089">
        <f t="shared" si="33"/>
        <v>93436652</v>
      </c>
    </row>
    <row r="1090" spans="1:18" ht="11.25" customHeight="1">
      <c r="A1090">
        <v>1089</v>
      </c>
      <c r="B1090" s="11">
        <v>2325</v>
      </c>
      <c r="C1090" s="12" t="s">
        <v>4431</v>
      </c>
      <c r="D1090" s="12">
        <v>1120869414</v>
      </c>
      <c r="E1090" s="12" t="s">
        <v>4432</v>
      </c>
      <c r="F1090" s="12" t="s">
        <v>2341</v>
      </c>
      <c r="G1090" s="12" t="s">
        <v>38</v>
      </c>
      <c r="H1090" s="12" t="s">
        <v>53</v>
      </c>
      <c r="I1090" s="13">
        <v>10000000</v>
      </c>
      <c r="J1090" s="13">
        <v>10000000</v>
      </c>
      <c r="K1090" s="14">
        <v>45222.446759259263</v>
      </c>
      <c r="L1090" s="15" t="s">
        <v>54</v>
      </c>
      <c r="O1090">
        <v>0.92605150307012485</v>
      </c>
      <c r="P1090">
        <f t="shared" si="32"/>
        <v>131</v>
      </c>
      <c r="Q1090">
        <v>131</v>
      </c>
      <c r="R1090">
        <f t="shared" si="33"/>
        <v>1075650574</v>
      </c>
    </row>
    <row r="1091" spans="1:18" ht="11.25" customHeight="1">
      <c r="A1091">
        <v>1090</v>
      </c>
      <c r="B1091" s="11">
        <v>2326</v>
      </c>
      <c r="C1091" s="12" t="s">
        <v>4433</v>
      </c>
      <c r="D1091" s="12">
        <v>34445861</v>
      </c>
      <c r="E1091" s="12" t="s">
        <v>818</v>
      </c>
      <c r="F1091" s="12" t="s">
        <v>2341</v>
      </c>
      <c r="G1091" s="12" t="s">
        <v>73</v>
      </c>
      <c r="H1091" s="12" t="s">
        <v>53</v>
      </c>
      <c r="I1091" s="13">
        <v>10000000</v>
      </c>
      <c r="J1091" s="13">
        <v>10000000</v>
      </c>
      <c r="K1091" s="14">
        <v>45078.363993055558</v>
      </c>
      <c r="L1091" s="15" t="s">
        <v>54</v>
      </c>
      <c r="O1091">
        <v>0.79915519374679955</v>
      </c>
      <c r="P1091">
        <f t="shared" ref="P1091:P1154" si="34">RANK(O1091,$O$2:$O$1622,0)</f>
        <v>342</v>
      </c>
      <c r="Q1091">
        <v>342</v>
      </c>
      <c r="R1091">
        <f t="shared" ref="R1091:R1154" si="35">VLOOKUP(Q1091,A:D,4,FALSE)</f>
        <v>1071163788</v>
      </c>
    </row>
    <row r="1092" spans="1:18" ht="11.25" customHeight="1">
      <c r="A1092">
        <v>1091</v>
      </c>
      <c r="B1092" s="11">
        <v>2327</v>
      </c>
      <c r="C1092" s="12" t="s">
        <v>4434</v>
      </c>
      <c r="D1092" s="12">
        <v>1033695922</v>
      </c>
      <c r="E1092" s="12" t="s">
        <v>4435</v>
      </c>
      <c r="F1092" s="12" t="s">
        <v>2341</v>
      </c>
      <c r="G1092" s="12" t="s">
        <v>48</v>
      </c>
      <c r="H1092" s="12" t="s">
        <v>53</v>
      </c>
      <c r="I1092" s="13">
        <v>8000000</v>
      </c>
      <c r="J1092" s="13">
        <v>8000000</v>
      </c>
      <c r="K1092" s="14">
        <v>45222.448750000003</v>
      </c>
      <c r="L1092" s="15" t="s">
        <v>54</v>
      </c>
      <c r="O1092">
        <v>0.84668607362375348</v>
      </c>
      <c r="P1092">
        <f t="shared" si="34"/>
        <v>258</v>
      </c>
      <c r="Q1092">
        <v>258</v>
      </c>
      <c r="R1092">
        <f t="shared" si="35"/>
        <v>41909671</v>
      </c>
    </row>
    <row r="1093" spans="1:18" ht="11.25" customHeight="1">
      <c r="A1093">
        <v>1092</v>
      </c>
      <c r="B1093" s="11">
        <v>2328</v>
      </c>
      <c r="C1093" s="12" t="s">
        <v>4436</v>
      </c>
      <c r="D1093" s="12">
        <v>1082920368</v>
      </c>
      <c r="E1093" s="12" t="s">
        <v>4437</v>
      </c>
      <c r="F1093" s="12" t="s">
        <v>2341</v>
      </c>
      <c r="G1093" s="12" t="s">
        <v>52</v>
      </c>
      <c r="H1093" s="12" t="s">
        <v>53</v>
      </c>
      <c r="I1093" s="13">
        <v>8000000</v>
      </c>
      <c r="J1093" s="13">
        <v>8000000</v>
      </c>
      <c r="K1093" s="14">
        <v>45222.448888888888</v>
      </c>
      <c r="L1093" s="15" t="s">
        <v>54</v>
      </c>
      <c r="O1093">
        <v>0.80604578629037649</v>
      </c>
      <c r="P1093">
        <f t="shared" si="34"/>
        <v>332</v>
      </c>
      <c r="Q1093">
        <v>332</v>
      </c>
      <c r="R1093">
        <f t="shared" si="35"/>
        <v>51842652</v>
      </c>
    </row>
    <row r="1094" spans="1:18" ht="11.25" customHeight="1">
      <c r="A1094">
        <v>1093</v>
      </c>
      <c r="B1094" s="11">
        <v>2329</v>
      </c>
      <c r="C1094" s="12" t="s">
        <v>4438</v>
      </c>
      <c r="D1094" s="12">
        <v>1105677778</v>
      </c>
      <c r="E1094" s="12" t="s">
        <v>4439</v>
      </c>
      <c r="F1094" s="12" t="s">
        <v>2341</v>
      </c>
      <c r="G1094" s="12" t="s">
        <v>38</v>
      </c>
      <c r="H1094" s="12" t="s">
        <v>53</v>
      </c>
      <c r="I1094" s="13">
        <v>10000000</v>
      </c>
      <c r="J1094" s="13">
        <v>10000000</v>
      </c>
      <c r="K1094" s="14">
        <v>45222.449849537035</v>
      </c>
      <c r="L1094" s="15" t="s">
        <v>54</v>
      </c>
      <c r="O1094">
        <v>0.21053704938296891</v>
      </c>
      <c r="P1094">
        <f t="shared" si="34"/>
        <v>1309</v>
      </c>
      <c r="Q1094">
        <v>1309</v>
      </c>
      <c r="R1094">
        <f t="shared" si="35"/>
        <v>65752540</v>
      </c>
    </row>
    <row r="1095" spans="1:18" ht="11.25" customHeight="1">
      <c r="A1095">
        <v>1094</v>
      </c>
      <c r="B1095" s="11">
        <v>2330</v>
      </c>
      <c r="C1095" s="12" t="s">
        <v>4440</v>
      </c>
      <c r="D1095" s="12">
        <v>1055833798</v>
      </c>
      <c r="E1095" s="12" t="s">
        <v>4441</v>
      </c>
      <c r="F1095" s="12" t="s">
        <v>2341</v>
      </c>
      <c r="G1095" s="12" t="s">
        <v>38</v>
      </c>
      <c r="H1095" s="12" t="s">
        <v>53</v>
      </c>
      <c r="I1095" s="13">
        <v>10000000</v>
      </c>
      <c r="J1095" s="13">
        <v>10000000</v>
      </c>
      <c r="K1095" s="14">
        <v>45222.450023148151</v>
      </c>
      <c r="L1095" s="15" t="s">
        <v>54</v>
      </c>
      <c r="O1095">
        <v>0.29526745084314976</v>
      </c>
      <c r="P1095">
        <f t="shared" si="34"/>
        <v>1150</v>
      </c>
      <c r="Q1095">
        <v>1150</v>
      </c>
      <c r="R1095">
        <f t="shared" si="35"/>
        <v>52314797</v>
      </c>
    </row>
    <row r="1096" spans="1:18" ht="11.25" customHeight="1">
      <c r="A1096">
        <v>1095</v>
      </c>
      <c r="B1096" s="11">
        <v>2331</v>
      </c>
      <c r="C1096" s="12" t="s">
        <v>4442</v>
      </c>
      <c r="D1096" s="12">
        <v>80163888</v>
      </c>
      <c r="E1096" s="12" t="s">
        <v>4443</v>
      </c>
      <c r="F1096" s="12" t="s">
        <v>2341</v>
      </c>
      <c r="G1096" s="12" t="s">
        <v>52</v>
      </c>
      <c r="H1096" s="12" t="s">
        <v>53</v>
      </c>
      <c r="I1096" s="13">
        <v>10000000</v>
      </c>
      <c r="J1096" s="13">
        <v>10000000</v>
      </c>
      <c r="K1096" s="14">
        <v>45222.45034722222</v>
      </c>
      <c r="L1096" s="15" t="s">
        <v>45</v>
      </c>
      <c r="O1096">
        <v>0.42089062519441256</v>
      </c>
      <c r="P1096">
        <f t="shared" si="34"/>
        <v>936</v>
      </c>
      <c r="Q1096">
        <v>936</v>
      </c>
      <c r="R1096">
        <f t="shared" si="35"/>
        <v>1032425516</v>
      </c>
    </row>
    <row r="1097" spans="1:18" ht="11.25" customHeight="1">
      <c r="A1097">
        <v>1096</v>
      </c>
      <c r="B1097" s="11">
        <v>2332</v>
      </c>
      <c r="C1097" s="12" t="s">
        <v>4444</v>
      </c>
      <c r="D1097" s="12">
        <v>40220049</v>
      </c>
      <c r="E1097" s="12" t="s">
        <v>4445</v>
      </c>
      <c r="F1097" s="12" t="s">
        <v>2341</v>
      </c>
      <c r="G1097" s="12" t="s">
        <v>130</v>
      </c>
      <c r="H1097" s="12" t="s">
        <v>127</v>
      </c>
      <c r="I1097" s="13">
        <v>10000000</v>
      </c>
      <c r="J1097" s="13">
        <v>10000000</v>
      </c>
      <c r="K1097" s="14">
        <v>45222.450601851851</v>
      </c>
      <c r="L1097" s="15" t="s">
        <v>40</v>
      </c>
      <c r="O1097">
        <v>0.53262953288863846</v>
      </c>
      <c r="P1097">
        <f t="shared" si="34"/>
        <v>744</v>
      </c>
      <c r="Q1097">
        <v>744</v>
      </c>
      <c r="R1097">
        <f t="shared" si="35"/>
        <v>80172501</v>
      </c>
    </row>
    <row r="1098" spans="1:18" ht="11.25" customHeight="1">
      <c r="A1098">
        <v>1097</v>
      </c>
      <c r="B1098" s="11">
        <v>2333</v>
      </c>
      <c r="C1098" s="12" t="s">
        <v>4446</v>
      </c>
      <c r="D1098" s="12">
        <v>79252306</v>
      </c>
      <c r="E1098" s="12" t="s">
        <v>4447</v>
      </c>
      <c r="F1098" s="12" t="s">
        <v>2341</v>
      </c>
      <c r="G1098" s="12" t="s">
        <v>59</v>
      </c>
      <c r="H1098" s="12" t="s">
        <v>53</v>
      </c>
      <c r="I1098" s="13">
        <v>8000000</v>
      </c>
      <c r="J1098" s="13">
        <v>8000000</v>
      </c>
      <c r="K1098" s="14">
        <v>45222.451192129629</v>
      </c>
      <c r="L1098" s="15" t="s">
        <v>45</v>
      </c>
      <c r="O1098">
        <v>0.96740673575425218</v>
      </c>
      <c r="P1098">
        <f t="shared" si="34"/>
        <v>47</v>
      </c>
      <c r="Q1098">
        <v>47</v>
      </c>
      <c r="R1098">
        <f t="shared" si="35"/>
        <v>80139269</v>
      </c>
    </row>
    <row r="1099" spans="1:18" ht="11.25" customHeight="1">
      <c r="A1099">
        <v>1098</v>
      </c>
      <c r="B1099" s="11">
        <v>2334</v>
      </c>
      <c r="C1099" s="12" t="s">
        <v>4448</v>
      </c>
      <c r="D1099" s="12">
        <v>1020407538</v>
      </c>
      <c r="E1099" s="12" t="s">
        <v>4449</v>
      </c>
      <c r="F1099" s="12" t="s">
        <v>2341</v>
      </c>
      <c r="G1099" s="12" t="s">
        <v>52</v>
      </c>
      <c r="H1099" s="12" t="s">
        <v>53</v>
      </c>
      <c r="I1099" s="13">
        <v>10000000</v>
      </c>
      <c r="J1099" s="13">
        <v>10000000</v>
      </c>
      <c r="K1099" s="14">
        <v>45222.452986111108</v>
      </c>
      <c r="L1099" s="15" t="s">
        <v>54</v>
      </c>
      <c r="O1099">
        <v>0.84772005285524898</v>
      </c>
      <c r="P1099">
        <f t="shared" si="34"/>
        <v>255</v>
      </c>
      <c r="Q1099">
        <v>255</v>
      </c>
      <c r="R1099">
        <f t="shared" si="35"/>
        <v>10050889</v>
      </c>
    </row>
    <row r="1100" spans="1:18" ht="11.25" customHeight="1">
      <c r="A1100">
        <v>1099</v>
      </c>
      <c r="B1100" s="11">
        <v>2335</v>
      </c>
      <c r="C1100" s="12" t="s">
        <v>4450</v>
      </c>
      <c r="D1100" s="12">
        <v>93135519</v>
      </c>
      <c r="E1100" s="12" t="s">
        <v>4451</v>
      </c>
      <c r="F1100" s="12" t="s">
        <v>2341</v>
      </c>
      <c r="G1100" s="12" t="s">
        <v>52</v>
      </c>
      <c r="H1100" s="12" t="s">
        <v>53</v>
      </c>
      <c r="I1100" s="13">
        <v>10000000</v>
      </c>
      <c r="J1100" s="13">
        <v>10000000</v>
      </c>
      <c r="K1100" s="14">
        <v>45222.45722222222</v>
      </c>
      <c r="L1100" s="15" t="s">
        <v>54</v>
      </c>
      <c r="O1100">
        <v>0.25423236916055392</v>
      </c>
      <c r="P1100">
        <f t="shared" si="34"/>
        <v>1221</v>
      </c>
      <c r="Q1100">
        <v>1221</v>
      </c>
      <c r="R1100">
        <f t="shared" si="35"/>
        <v>51875256</v>
      </c>
    </row>
    <row r="1101" spans="1:18" ht="11.25" customHeight="1">
      <c r="A1101">
        <v>1100</v>
      </c>
      <c r="B1101" s="11">
        <v>2336</v>
      </c>
      <c r="C1101" s="12" t="s">
        <v>4452</v>
      </c>
      <c r="D1101" s="12">
        <v>1108934730</v>
      </c>
      <c r="E1101" s="12" t="s">
        <v>4453</v>
      </c>
      <c r="F1101" s="12" t="s">
        <v>2341</v>
      </c>
      <c r="G1101" s="12" t="s">
        <v>52</v>
      </c>
      <c r="H1101" s="12" t="s">
        <v>53</v>
      </c>
      <c r="I1101" s="13">
        <v>2000000</v>
      </c>
      <c r="J1101" s="13">
        <v>2000000</v>
      </c>
      <c r="K1101" s="14">
        <v>45222.457604166666</v>
      </c>
      <c r="L1101" s="15" t="s">
        <v>54</v>
      </c>
      <c r="O1101">
        <v>0.21626541498039986</v>
      </c>
      <c r="P1101">
        <f t="shared" si="34"/>
        <v>1300</v>
      </c>
      <c r="Q1101">
        <v>1300</v>
      </c>
      <c r="R1101">
        <f t="shared" si="35"/>
        <v>93082437</v>
      </c>
    </row>
    <row r="1102" spans="1:18" ht="11.25" customHeight="1">
      <c r="A1102">
        <v>1101</v>
      </c>
      <c r="B1102" s="11">
        <v>2337</v>
      </c>
      <c r="C1102" s="12" t="s">
        <v>4454</v>
      </c>
      <c r="D1102" s="12">
        <v>37088139</v>
      </c>
      <c r="E1102" s="12" t="s">
        <v>4455</v>
      </c>
      <c r="F1102" s="12" t="s">
        <v>2341</v>
      </c>
      <c r="G1102" s="12" t="s">
        <v>59</v>
      </c>
      <c r="H1102" s="12" t="s">
        <v>53</v>
      </c>
      <c r="I1102" s="13">
        <v>10000000</v>
      </c>
      <c r="J1102" s="13">
        <v>10000000</v>
      </c>
      <c r="K1102" s="14">
        <v>45222.458124999997</v>
      </c>
      <c r="L1102" s="15" t="s">
        <v>54</v>
      </c>
      <c r="O1102">
        <v>0.16576078929748872</v>
      </c>
      <c r="P1102">
        <f t="shared" si="34"/>
        <v>1379</v>
      </c>
      <c r="Q1102">
        <v>1379</v>
      </c>
      <c r="R1102">
        <f t="shared" si="35"/>
        <v>13176189</v>
      </c>
    </row>
    <row r="1103" spans="1:18" ht="11.25" customHeight="1">
      <c r="A1103">
        <v>1102</v>
      </c>
      <c r="B1103" s="11">
        <v>2338</v>
      </c>
      <c r="C1103" s="12" t="s">
        <v>4456</v>
      </c>
      <c r="D1103" s="12">
        <v>1031133956</v>
      </c>
      <c r="E1103" s="12" t="s">
        <v>4457</v>
      </c>
      <c r="F1103" s="12" t="s">
        <v>2341</v>
      </c>
      <c r="G1103" s="12" t="s">
        <v>38</v>
      </c>
      <c r="H1103" s="12" t="s">
        <v>53</v>
      </c>
      <c r="I1103" s="13">
        <v>8000000</v>
      </c>
      <c r="J1103" s="13">
        <v>8000000</v>
      </c>
      <c r="K1103" s="14">
        <v>45222.458819444444</v>
      </c>
      <c r="L1103" s="15" t="s">
        <v>54</v>
      </c>
      <c r="O1103">
        <v>0.28060302084360733</v>
      </c>
      <c r="P1103">
        <f t="shared" si="34"/>
        <v>1176</v>
      </c>
      <c r="Q1103">
        <v>1176</v>
      </c>
      <c r="R1103">
        <f t="shared" si="35"/>
        <v>79467153</v>
      </c>
    </row>
    <row r="1104" spans="1:18" ht="11.25" customHeight="1">
      <c r="A1104">
        <v>1103</v>
      </c>
      <c r="B1104" s="11">
        <v>2339</v>
      </c>
      <c r="C1104" s="12" t="s">
        <v>4458</v>
      </c>
      <c r="D1104" s="12">
        <v>1148142195</v>
      </c>
      <c r="E1104" s="12" t="s">
        <v>4459</v>
      </c>
      <c r="F1104" s="12" t="s">
        <v>2341</v>
      </c>
      <c r="G1104" s="12" t="s">
        <v>52</v>
      </c>
      <c r="H1104" s="12" t="s">
        <v>53</v>
      </c>
      <c r="I1104" s="13">
        <v>8500000</v>
      </c>
      <c r="J1104" s="13">
        <v>8500000</v>
      </c>
      <c r="K1104" s="14">
        <v>45222.459432870368</v>
      </c>
      <c r="L1104" s="15" t="s">
        <v>54</v>
      </c>
      <c r="O1104">
        <v>0.89676004968567768</v>
      </c>
      <c r="P1104">
        <f t="shared" si="34"/>
        <v>176</v>
      </c>
      <c r="Q1104">
        <v>176</v>
      </c>
      <c r="R1104">
        <f t="shared" si="35"/>
        <v>1097391790</v>
      </c>
    </row>
    <row r="1105" spans="1:18" ht="11.25" customHeight="1">
      <c r="A1105">
        <v>1104</v>
      </c>
      <c r="B1105" s="11">
        <v>2340</v>
      </c>
      <c r="C1105" s="12" t="s">
        <v>4460</v>
      </c>
      <c r="D1105" s="12">
        <v>1114730035</v>
      </c>
      <c r="E1105" s="12" t="s">
        <v>4461</v>
      </c>
      <c r="F1105" s="12" t="s">
        <v>2341</v>
      </c>
      <c r="G1105" s="12" t="s">
        <v>38</v>
      </c>
      <c r="H1105" s="12" t="s">
        <v>53</v>
      </c>
      <c r="I1105" s="13">
        <v>6500000</v>
      </c>
      <c r="J1105" s="13">
        <v>6500000</v>
      </c>
      <c r="K1105" s="14">
        <v>45222.460185185184</v>
      </c>
      <c r="L1105" s="15" t="s">
        <v>54</v>
      </c>
      <c r="O1105">
        <v>0.97167191183154644</v>
      </c>
      <c r="P1105">
        <f t="shared" si="34"/>
        <v>38</v>
      </c>
      <c r="Q1105">
        <v>38</v>
      </c>
      <c r="R1105">
        <f t="shared" si="35"/>
        <v>75098734</v>
      </c>
    </row>
    <row r="1106" spans="1:18" ht="11.25" customHeight="1">
      <c r="A1106">
        <v>1105</v>
      </c>
      <c r="B1106" s="11">
        <v>2341</v>
      </c>
      <c r="C1106" s="12" t="s">
        <v>4462</v>
      </c>
      <c r="D1106" s="12">
        <v>24337398</v>
      </c>
      <c r="E1106" s="12" t="s">
        <v>4463</v>
      </c>
      <c r="F1106" s="12" t="s">
        <v>2341</v>
      </c>
      <c r="G1106" s="12" t="s">
        <v>38</v>
      </c>
      <c r="H1106" s="12" t="s">
        <v>53</v>
      </c>
      <c r="I1106" s="13">
        <v>10000000</v>
      </c>
      <c r="J1106" s="13">
        <v>10000000</v>
      </c>
      <c r="K1106" s="14">
        <v>45222.460231481484</v>
      </c>
      <c r="L1106" s="15" t="s">
        <v>54</v>
      </c>
      <c r="O1106">
        <v>0.95812524411841993</v>
      </c>
      <c r="P1106">
        <f t="shared" si="34"/>
        <v>65</v>
      </c>
      <c r="Q1106">
        <v>65</v>
      </c>
      <c r="R1106">
        <f t="shared" si="35"/>
        <v>52285610</v>
      </c>
    </row>
    <row r="1107" spans="1:18" ht="11.25" customHeight="1">
      <c r="A1107">
        <v>1106</v>
      </c>
      <c r="B1107" s="11">
        <v>2342</v>
      </c>
      <c r="C1107" s="12" t="s">
        <v>4464</v>
      </c>
      <c r="D1107" s="12">
        <v>35375234</v>
      </c>
      <c r="E1107" s="12" t="s">
        <v>4465</v>
      </c>
      <c r="F1107" s="12" t="s">
        <v>2341</v>
      </c>
      <c r="G1107" s="12" t="s">
        <v>59</v>
      </c>
      <c r="H1107" s="12" t="s">
        <v>53</v>
      </c>
      <c r="I1107" s="13">
        <v>10000000</v>
      </c>
      <c r="J1107" s="13">
        <v>10000000</v>
      </c>
      <c r="K1107" s="14">
        <v>45222.460613425923</v>
      </c>
      <c r="L1107" s="15" t="s">
        <v>84</v>
      </c>
      <c r="O1107">
        <v>0.96844466512977545</v>
      </c>
      <c r="P1107">
        <f t="shared" si="34"/>
        <v>44</v>
      </c>
      <c r="Q1107">
        <v>44</v>
      </c>
      <c r="R1107">
        <f t="shared" si="35"/>
        <v>52547005</v>
      </c>
    </row>
    <row r="1108" spans="1:18" ht="11.25" customHeight="1">
      <c r="A1108">
        <v>1107</v>
      </c>
      <c r="B1108" s="11">
        <v>2343</v>
      </c>
      <c r="C1108" s="12" t="s">
        <v>4466</v>
      </c>
      <c r="D1108" s="12">
        <v>52828980</v>
      </c>
      <c r="E1108" s="12" t="s">
        <v>4467</v>
      </c>
      <c r="F1108" s="12" t="s">
        <v>2341</v>
      </c>
      <c r="G1108" s="12" t="s">
        <v>38</v>
      </c>
      <c r="H1108" s="12" t="s">
        <v>53</v>
      </c>
      <c r="I1108" s="13">
        <v>4500000</v>
      </c>
      <c r="J1108" s="13">
        <v>4500000</v>
      </c>
      <c r="K1108" s="14">
        <v>45222.4609837963</v>
      </c>
      <c r="L1108" s="15" t="s">
        <v>54</v>
      </c>
      <c r="O1108">
        <v>0.9453869011842656</v>
      </c>
      <c r="P1108">
        <f t="shared" si="34"/>
        <v>94</v>
      </c>
      <c r="Q1108">
        <v>94</v>
      </c>
      <c r="R1108">
        <f t="shared" si="35"/>
        <v>15879007</v>
      </c>
    </row>
    <row r="1109" spans="1:18" ht="11.25" customHeight="1">
      <c r="A1109">
        <v>1108</v>
      </c>
      <c r="B1109" s="11">
        <v>2344</v>
      </c>
      <c r="C1109" s="12" t="s">
        <v>4468</v>
      </c>
      <c r="D1109" s="12">
        <v>79796564</v>
      </c>
      <c r="E1109" s="12" t="s">
        <v>4469</v>
      </c>
      <c r="F1109" s="12" t="s">
        <v>2341</v>
      </c>
      <c r="G1109" s="12" t="s">
        <v>130</v>
      </c>
      <c r="H1109" s="12" t="s">
        <v>53</v>
      </c>
      <c r="I1109" s="13">
        <v>10000000</v>
      </c>
      <c r="J1109" s="13">
        <v>10000000</v>
      </c>
      <c r="K1109" s="14">
        <v>45222.461041666669</v>
      </c>
      <c r="L1109" s="15" t="s">
        <v>54</v>
      </c>
      <c r="O1109">
        <v>0.1612625537166692</v>
      </c>
      <c r="P1109">
        <f t="shared" si="34"/>
        <v>1382</v>
      </c>
      <c r="Q1109">
        <v>1382</v>
      </c>
      <c r="R1109">
        <f t="shared" si="35"/>
        <v>19085170</v>
      </c>
    </row>
    <row r="1110" spans="1:18" ht="11.25" customHeight="1">
      <c r="A1110">
        <v>1109</v>
      </c>
      <c r="B1110" s="11">
        <v>2345</v>
      </c>
      <c r="C1110" s="12" t="s">
        <v>4470</v>
      </c>
      <c r="D1110" s="12">
        <v>1090402917</v>
      </c>
      <c r="E1110" s="12" t="s">
        <v>4471</v>
      </c>
      <c r="F1110" s="12" t="s">
        <v>2341</v>
      </c>
      <c r="G1110" s="12" t="s">
        <v>38</v>
      </c>
      <c r="H1110" s="12" t="s">
        <v>53</v>
      </c>
      <c r="I1110" s="13">
        <v>1500000</v>
      </c>
      <c r="J1110" s="13">
        <v>1500000</v>
      </c>
      <c r="K1110" s="14">
        <v>45222.462766203702</v>
      </c>
      <c r="L1110" s="15" t="s">
        <v>54</v>
      </c>
      <c r="O1110">
        <v>0.71432317915464627</v>
      </c>
      <c r="P1110">
        <f t="shared" si="34"/>
        <v>469</v>
      </c>
      <c r="Q1110">
        <v>469</v>
      </c>
      <c r="R1110">
        <f t="shared" si="35"/>
        <v>51645363</v>
      </c>
    </row>
    <row r="1111" spans="1:18" ht="11.25" customHeight="1">
      <c r="A1111">
        <v>1110</v>
      </c>
      <c r="B1111" s="11">
        <v>2346</v>
      </c>
      <c r="C1111" s="12" t="s">
        <v>4472</v>
      </c>
      <c r="D1111" s="12">
        <v>1033716970</v>
      </c>
      <c r="E1111" s="12" t="s">
        <v>4473</v>
      </c>
      <c r="F1111" s="12" t="s">
        <v>2341</v>
      </c>
      <c r="G1111" s="12" t="s">
        <v>48</v>
      </c>
      <c r="H1111" s="12" t="s">
        <v>53</v>
      </c>
      <c r="I1111" s="13">
        <v>10000000</v>
      </c>
      <c r="J1111" s="13">
        <v>10000000</v>
      </c>
      <c r="K1111" s="14">
        <v>45222.463321759256</v>
      </c>
      <c r="L1111" s="15" t="s">
        <v>54</v>
      </c>
      <c r="O1111">
        <v>0.33042992642403124</v>
      </c>
      <c r="P1111">
        <f t="shared" si="34"/>
        <v>1079</v>
      </c>
      <c r="Q1111">
        <v>1079</v>
      </c>
      <c r="R1111">
        <f t="shared" si="35"/>
        <v>1121208725</v>
      </c>
    </row>
    <row r="1112" spans="1:18" ht="11.25" customHeight="1">
      <c r="A1112">
        <v>1111</v>
      </c>
      <c r="B1112" s="11">
        <v>2347</v>
      </c>
      <c r="C1112" s="12" t="s">
        <v>4474</v>
      </c>
      <c r="D1112" s="12">
        <v>71223766</v>
      </c>
      <c r="E1112" s="12" t="s">
        <v>4475</v>
      </c>
      <c r="F1112" s="12" t="s">
        <v>2341</v>
      </c>
      <c r="G1112" s="12" t="s">
        <v>48</v>
      </c>
      <c r="H1112" s="12" t="s">
        <v>53</v>
      </c>
      <c r="I1112" s="13">
        <v>10000000</v>
      </c>
      <c r="J1112" s="13">
        <v>10000000</v>
      </c>
      <c r="K1112" s="14">
        <v>45222.466851851852</v>
      </c>
      <c r="L1112" s="15" t="s">
        <v>54</v>
      </c>
      <c r="O1112">
        <v>0.66926974275488993</v>
      </c>
      <c r="P1112">
        <f t="shared" si="34"/>
        <v>528</v>
      </c>
      <c r="Q1112">
        <v>528</v>
      </c>
      <c r="R1112">
        <f t="shared" si="35"/>
        <v>1088009484</v>
      </c>
    </row>
    <row r="1113" spans="1:18" ht="11.25" customHeight="1">
      <c r="A1113">
        <v>1112</v>
      </c>
      <c r="B1113" s="11">
        <v>2348</v>
      </c>
      <c r="C1113" s="12" t="s">
        <v>4476</v>
      </c>
      <c r="D1113" s="12">
        <v>19118974</v>
      </c>
      <c r="E1113" s="12" t="s">
        <v>4477</v>
      </c>
      <c r="F1113" s="12" t="s">
        <v>2341</v>
      </c>
      <c r="G1113" s="12" t="s">
        <v>59</v>
      </c>
      <c r="H1113" s="12" t="s">
        <v>53</v>
      </c>
      <c r="I1113" s="13">
        <v>10000000</v>
      </c>
      <c r="J1113" s="13">
        <v>10000000</v>
      </c>
      <c r="K1113" s="14">
        <v>45222.467118055552</v>
      </c>
      <c r="L1113" s="15" t="s">
        <v>45</v>
      </c>
      <c r="O1113">
        <v>0.4854092383442441</v>
      </c>
      <c r="P1113">
        <f t="shared" si="34"/>
        <v>826</v>
      </c>
      <c r="Q1113">
        <v>826</v>
      </c>
      <c r="R1113">
        <f t="shared" si="35"/>
        <v>1109265797</v>
      </c>
    </row>
    <row r="1114" spans="1:18" ht="11.25" customHeight="1">
      <c r="A1114">
        <v>1113</v>
      </c>
      <c r="B1114" s="11">
        <v>2349</v>
      </c>
      <c r="C1114" s="12" t="s">
        <v>4478</v>
      </c>
      <c r="D1114" s="12">
        <v>80770657</v>
      </c>
      <c r="E1114" s="12" t="s">
        <v>4479</v>
      </c>
      <c r="F1114" s="12" t="s">
        <v>2341</v>
      </c>
      <c r="G1114" s="12" t="s">
        <v>38</v>
      </c>
      <c r="H1114" s="12" t="s">
        <v>53</v>
      </c>
      <c r="I1114" s="13">
        <v>8000000</v>
      </c>
      <c r="J1114" s="13">
        <v>8000000</v>
      </c>
      <c r="K1114" s="14">
        <v>45222.467314814814</v>
      </c>
      <c r="L1114" s="15" t="s">
        <v>54</v>
      </c>
      <c r="O1114">
        <v>0.59441278963629562</v>
      </c>
      <c r="P1114">
        <f t="shared" si="34"/>
        <v>665</v>
      </c>
      <c r="Q1114">
        <v>665</v>
      </c>
      <c r="R1114">
        <f t="shared" si="35"/>
        <v>80251300</v>
      </c>
    </row>
    <row r="1115" spans="1:18" ht="11.25" customHeight="1">
      <c r="A1115">
        <v>1114</v>
      </c>
      <c r="B1115" s="11">
        <v>2350</v>
      </c>
      <c r="C1115" s="12" t="s">
        <v>4480</v>
      </c>
      <c r="D1115" s="12">
        <v>93136666</v>
      </c>
      <c r="E1115" s="12" t="s">
        <v>4481</v>
      </c>
      <c r="F1115" s="12" t="s">
        <v>2341</v>
      </c>
      <c r="G1115" s="12" t="s">
        <v>48</v>
      </c>
      <c r="H1115" s="12" t="s">
        <v>106</v>
      </c>
      <c r="I1115" s="13">
        <v>6000000</v>
      </c>
      <c r="J1115" s="13">
        <v>6000000</v>
      </c>
      <c r="K1115" s="14">
        <v>45222.468425925923</v>
      </c>
      <c r="L1115" s="15" t="s">
        <v>54</v>
      </c>
      <c r="O1115">
        <v>1.4784220341890308E-2</v>
      </c>
      <c r="P1115">
        <f t="shared" si="34"/>
        <v>1599</v>
      </c>
      <c r="Q1115">
        <v>1599</v>
      </c>
      <c r="R1115">
        <f t="shared" si="35"/>
        <v>16362677</v>
      </c>
    </row>
    <row r="1116" spans="1:18" ht="11.25" customHeight="1">
      <c r="A1116">
        <v>1115</v>
      </c>
      <c r="B1116" s="11">
        <v>2351</v>
      </c>
      <c r="C1116" s="12" t="s">
        <v>4482</v>
      </c>
      <c r="D1116" s="12">
        <v>9725856</v>
      </c>
      <c r="E1116" s="12" t="s">
        <v>4483</v>
      </c>
      <c r="F1116" s="12" t="s">
        <v>2341</v>
      </c>
      <c r="G1116" s="12" t="s">
        <v>48</v>
      </c>
      <c r="H1116" s="12" t="s">
        <v>53</v>
      </c>
      <c r="I1116" s="13">
        <v>10000000</v>
      </c>
      <c r="J1116" s="13">
        <v>10000000</v>
      </c>
      <c r="K1116" s="14">
        <v>45222.469351851854</v>
      </c>
      <c r="L1116" s="15" t="s">
        <v>54</v>
      </c>
      <c r="O1116">
        <v>0.61905029465604</v>
      </c>
      <c r="P1116">
        <f t="shared" si="34"/>
        <v>618</v>
      </c>
      <c r="Q1116">
        <v>618</v>
      </c>
      <c r="R1116">
        <f t="shared" si="35"/>
        <v>1016088699</v>
      </c>
    </row>
    <row r="1117" spans="1:18" ht="11.25" customHeight="1">
      <c r="A1117">
        <v>1116</v>
      </c>
      <c r="B1117" s="11">
        <v>2352</v>
      </c>
      <c r="C1117" s="12" t="s">
        <v>4484</v>
      </c>
      <c r="D1117" s="12">
        <v>1130588238</v>
      </c>
      <c r="E1117" s="12" t="s">
        <v>4485</v>
      </c>
      <c r="F1117" s="12" t="s">
        <v>2341</v>
      </c>
      <c r="G1117" s="12" t="s">
        <v>38</v>
      </c>
      <c r="H1117" s="12" t="s">
        <v>53</v>
      </c>
      <c r="I1117" s="13">
        <v>10000000</v>
      </c>
      <c r="J1117" s="13">
        <v>10000000</v>
      </c>
      <c r="K1117" s="14">
        <v>45222.469560185185</v>
      </c>
      <c r="L1117" s="15" t="s">
        <v>54</v>
      </c>
      <c r="O1117">
        <v>0.71598961163507546</v>
      </c>
      <c r="P1117">
        <f t="shared" si="34"/>
        <v>464</v>
      </c>
      <c r="Q1117">
        <v>464</v>
      </c>
      <c r="R1117">
        <f t="shared" si="35"/>
        <v>80725304</v>
      </c>
    </row>
    <row r="1118" spans="1:18" ht="11.25" customHeight="1">
      <c r="A1118">
        <v>1117</v>
      </c>
      <c r="B1118" s="11">
        <v>2353</v>
      </c>
      <c r="C1118" s="12" t="s">
        <v>4486</v>
      </c>
      <c r="D1118" s="12">
        <v>1069736047</v>
      </c>
      <c r="E1118" s="12" t="s">
        <v>4487</v>
      </c>
      <c r="F1118" s="12" t="s">
        <v>2341</v>
      </c>
      <c r="G1118" s="12" t="s">
        <v>52</v>
      </c>
      <c r="H1118" s="12" t="s">
        <v>53</v>
      </c>
      <c r="I1118" s="13">
        <v>8500000</v>
      </c>
      <c r="J1118" s="13">
        <v>8500000</v>
      </c>
      <c r="K1118" s="14">
        <v>45222.469814814816</v>
      </c>
      <c r="L1118" s="15" t="s">
        <v>54</v>
      </c>
      <c r="O1118">
        <v>0.94509818047009964</v>
      </c>
      <c r="P1118">
        <f t="shared" si="34"/>
        <v>96</v>
      </c>
      <c r="Q1118">
        <v>96</v>
      </c>
      <c r="R1118">
        <f t="shared" si="35"/>
        <v>80202480</v>
      </c>
    </row>
    <row r="1119" spans="1:18" ht="11.25" customHeight="1">
      <c r="A1119">
        <v>1118</v>
      </c>
      <c r="B1119" s="11">
        <v>2354</v>
      </c>
      <c r="C1119" s="12" t="s">
        <v>4488</v>
      </c>
      <c r="D1119" s="12">
        <v>80795073</v>
      </c>
      <c r="E1119" s="12" t="s">
        <v>4489</v>
      </c>
      <c r="F1119" s="12" t="s">
        <v>2341</v>
      </c>
      <c r="G1119" s="12" t="s">
        <v>52</v>
      </c>
      <c r="H1119" s="12" t="s">
        <v>53</v>
      </c>
      <c r="I1119" s="13">
        <v>5000000</v>
      </c>
      <c r="J1119" s="13">
        <v>5000000</v>
      </c>
      <c r="K1119" s="14">
        <v>45222.472083333334</v>
      </c>
      <c r="L1119" s="15" t="s">
        <v>54</v>
      </c>
      <c r="O1119">
        <v>0.71147068611776032</v>
      </c>
      <c r="P1119">
        <f t="shared" si="34"/>
        <v>475</v>
      </c>
      <c r="Q1119">
        <v>475</v>
      </c>
      <c r="R1119">
        <f t="shared" si="35"/>
        <v>80183431</v>
      </c>
    </row>
    <row r="1120" spans="1:18" ht="11.25" customHeight="1">
      <c r="A1120">
        <v>1119</v>
      </c>
      <c r="B1120" s="11">
        <v>2355</v>
      </c>
      <c r="C1120" s="12" t="s">
        <v>4490</v>
      </c>
      <c r="D1120" s="12">
        <v>46379673</v>
      </c>
      <c r="E1120" s="12" t="s">
        <v>4491</v>
      </c>
      <c r="F1120" s="12" t="s">
        <v>2341</v>
      </c>
      <c r="G1120" s="12" t="s">
        <v>38</v>
      </c>
      <c r="H1120" s="12" t="s">
        <v>53</v>
      </c>
      <c r="I1120" s="13">
        <v>5000000</v>
      </c>
      <c r="J1120" s="13">
        <v>5000000</v>
      </c>
      <c r="K1120" s="14">
        <v>45222.472361111111</v>
      </c>
      <c r="L1120" s="15" t="s">
        <v>54</v>
      </c>
      <c r="O1120">
        <v>0.11789871626987114</v>
      </c>
      <c r="P1120">
        <f t="shared" si="34"/>
        <v>1440</v>
      </c>
      <c r="Q1120">
        <v>1440</v>
      </c>
      <c r="R1120">
        <f t="shared" si="35"/>
        <v>52526209</v>
      </c>
    </row>
    <row r="1121" spans="1:18" ht="11.25" customHeight="1">
      <c r="A1121">
        <v>1120</v>
      </c>
      <c r="B1121" s="11">
        <v>2356</v>
      </c>
      <c r="C1121" s="12" t="s">
        <v>4492</v>
      </c>
      <c r="D1121" s="12">
        <v>88241416</v>
      </c>
      <c r="E1121" s="12" t="s">
        <v>4493</v>
      </c>
      <c r="F1121" s="12" t="s">
        <v>2341</v>
      </c>
      <c r="G1121" s="12" t="s">
        <v>73</v>
      </c>
      <c r="H1121" s="12" t="s">
        <v>53</v>
      </c>
      <c r="I1121" s="13">
        <v>9500000</v>
      </c>
      <c r="J1121" s="13">
        <v>9500000</v>
      </c>
      <c r="K1121" s="14">
        <v>45222.475694444445</v>
      </c>
      <c r="L1121" s="15" t="s">
        <v>45</v>
      </c>
      <c r="O1121">
        <v>0.93114941042387223</v>
      </c>
      <c r="P1121">
        <f t="shared" si="34"/>
        <v>122</v>
      </c>
      <c r="Q1121">
        <v>122</v>
      </c>
      <c r="R1121">
        <f t="shared" si="35"/>
        <v>1032404802</v>
      </c>
    </row>
    <row r="1122" spans="1:18" ht="11.25" customHeight="1">
      <c r="A1122">
        <v>1121</v>
      </c>
      <c r="B1122" s="11">
        <v>2357</v>
      </c>
      <c r="C1122" s="12" t="s">
        <v>4494</v>
      </c>
      <c r="D1122" s="12">
        <v>71227896</v>
      </c>
      <c r="E1122" s="12" t="s">
        <v>748</v>
      </c>
      <c r="F1122" s="12" t="s">
        <v>2341</v>
      </c>
      <c r="G1122" s="12" t="s">
        <v>48</v>
      </c>
      <c r="H1122" s="12" t="s">
        <v>53</v>
      </c>
      <c r="I1122" s="13">
        <v>10000000</v>
      </c>
      <c r="J1122" s="13">
        <v>10000000</v>
      </c>
      <c r="K1122" s="14">
        <v>45078.358124999999</v>
      </c>
      <c r="L1122" s="15" t="s">
        <v>45</v>
      </c>
      <c r="O1122">
        <v>7.3455008820400014E-2</v>
      </c>
      <c r="P1122">
        <f t="shared" si="34"/>
        <v>1499</v>
      </c>
      <c r="Q1122">
        <v>1499</v>
      </c>
      <c r="R1122">
        <f t="shared" si="35"/>
        <v>1033691521</v>
      </c>
    </row>
    <row r="1123" spans="1:18" ht="11.25" customHeight="1">
      <c r="A1123">
        <v>1122</v>
      </c>
      <c r="B1123" s="11">
        <v>2358</v>
      </c>
      <c r="C1123" s="12" t="s">
        <v>4495</v>
      </c>
      <c r="D1123" s="12">
        <v>80377512</v>
      </c>
      <c r="E1123" s="12" t="s">
        <v>4496</v>
      </c>
      <c r="F1123" s="12" t="s">
        <v>2341</v>
      </c>
      <c r="G1123" s="12" t="s">
        <v>52</v>
      </c>
      <c r="H1123" s="12" t="s">
        <v>53</v>
      </c>
      <c r="I1123" s="13">
        <v>10000000</v>
      </c>
      <c r="J1123" s="13">
        <v>10000000</v>
      </c>
      <c r="K1123" s="14">
        <v>45222.477511574078</v>
      </c>
      <c r="L1123" s="15" t="s">
        <v>45</v>
      </c>
      <c r="O1123">
        <v>2.2682574495525132E-2</v>
      </c>
      <c r="P1123">
        <f t="shared" si="34"/>
        <v>1589</v>
      </c>
      <c r="Q1123">
        <v>1589</v>
      </c>
      <c r="R1123">
        <f t="shared" si="35"/>
        <v>4223126</v>
      </c>
    </row>
    <row r="1124" spans="1:18" ht="11.25" customHeight="1">
      <c r="A1124">
        <v>1123</v>
      </c>
      <c r="B1124" s="11">
        <v>2359</v>
      </c>
      <c r="C1124" s="12" t="s">
        <v>4497</v>
      </c>
      <c r="D1124" s="12">
        <v>1017142820</v>
      </c>
      <c r="E1124" s="12" t="s">
        <v>3865</v>
      </c>
      <c r="F1124" s="12" t="s">
        <v>2341</v>
      </c>
      <c r="G1124" s="12" t="s">
        <v>38</v>
      </c>
      <c r="H1124" s="12" t="s">
        <v>53</v>
      </c>
      <c r="I1124" s="13">
        <v>2000000</v>
      </c>
      <c r="J1124" s="13">
        <v>2000000</v>
      </c>
      <c r="K1124" s="14">
        <v>45078.413877314815</v>
      </c>
      <c r="L1124" s="15" t="s">
        <v>54</v>
      </c>
      <c r="O1124">
        <v>0.39606945094451429</v>
      </c>
      <c r="P1124">
        <f t="shared" si="34"/>
        <v>976</v>
      </c>
      <c r="Q1124">
        <v>976</v>
      </c>
      <c r="R1124">
        <f t="shared" si="35"/>
        <v>11438846</v>
      </c>
    </row>
    <row r="1125" spans="1:18" ht="11.25" customHeight="1">
      <c r="A1125">
        <v>1124</v>
      </c>
      <c r="B1125" s="11">
        <v>2360</v>
      </c>
      <c r="C1125" s="12" t="s">
        <v>4498</v>
      </c>
      <c r="D1125" s="12">
        <v>1053824062</v>
      </c>
      <c r="E1125" s="12" t="s">
        <v>4499</v>
      </c>
      <c r="F1125" s="12" t="s">
        <v>2341</v>
      </c>
      <c r="G1125" s="12" t="s">
        <v>130</v>
      </c>
      <c r="H1125" s="12" t="s">
        <v>53</v>
      </c>
      <c r="I1125" s="13">
        <v>6000000</v>
      </c>
      <c r="J1125" s="13">
        <v>6000000</v>
      </c>
      <c r="K1125" s="14">
        <v>45222.48096064815</v>
      </c>
      <c r="L1125" s="15" t="s">
        <v>54</v>
      </c>
      <c r="O1125">
        <v>0.72553296954442792</v>
      </c>
      <c r="P1125">
        <f t="shared" si="34"/>
        <v>450</v>
      </c>
      <c r="Q1125">
        <v>450</v>
      </c>
      <c r="R1125">
        <f t="shared" si="35"/>
        <v>21526114</v>
      </c>
    </row>
    <row r="1126" spans="1:18" ht="11.25" customHeight="1">
      <c r="A1126">
        <v>1125</v>
      </c>
      <c r="B1126" s="11">
        <v>2361</v>
      </c>
      <c r="C1126" s="12" t="s">
        <v>4500</v>
      </c>
      <c r="D1126" s="12">
        <v>39457547</v>
      </c>
      <c r="E1126" s="12" t="s">
        <v>4501</v>
      </c>
      <c r="F1126" s="12" t="s">
        <v>2341</v>
      </c>
      <c r="G1126" s="12" t="s">
        <v>59</v>
      </c>
      <c r="H1126" s="12" t="s">
        <v>53</v>
      </c>
      <c r="I1126" s="13">
        <v>10000000</v>
      </c>
      <c r="J1126" s="13">
        <v>10000000</v>
      </c>
      <c r="K1126" s="14">
        <v>45222.481064814812</v>
      </c>
      <c r="L1126" s="15" t="s">
        <v>54</v>
      </c>
      <c r="O1126">
        <v>0.67236994756220758</v>
      </c>
      <c r="P1126">
        <f t="shared" si="34"/>
        <v>526</v>
      </c>
      <c r="Q1126">
        <v>526</v>
      </c>
      <c r="R1126">
        <f t="shared" si="35"/>
        <v>18263352</v>
      </c>
    </row>
    <row r="1127" spans="1:18" ht="11.25" customHeight="1">
      <c r="A1127">
        <v>1126</v>
      </c>
      <c r="B1127" s="11">
        <v>2362</v>
      </c>
      <c r="C1127" s="12" t="s">
        <v>4502</v>
      </c>
      <c r="D1127" s="12">
        <v>1053608525</v>
      </c>
      <c r="E1127" s="12" t="s">
        <v>4503</v>
      </c>
      <c r="F1127" s="12" t="s">
        <v>2341</v>
      </c>
      <c r="G1127" s="12" t="s">
        <v>52</v>
      </c>
      <c r="H1127" s="12" t="s">
        <v>53</v>
      </c>
      <c r="I1127" s="13">
        <v>10000000</v>
      </c>
      <c r="J1127" s="13">
        <v>10000000</v>
      </c>
      <c r="K1127" s="14">
        <v>45222.486481481479</v>
      </c>
      <c r="L1127" s="15" t="s">
        <v>54</v>
      </c>
      <c r="O1127">
        <v>0.39374734143509593</v>
      </c>
      <c r="P1127">
        <f t="shared" si="34"/>
        <v>979</v>
      </c>
      <c r="Q1127">
        <v>979</v>
      </c>
      <c r="R1127">
        <f t="shared" si="35"/>
        <v>86073501</v>
      </c>
    </row>
    <row r="1128" spans="1:18" ht="11.25" customHeight="1">
      <c r="A1128">
        <v>1127</v>
      </c>
      <c r="B1128" s="11">
        <v>2363</v>
      </c>
      <c r="C1128" s="12" t="s">
        <v>4504</v>
      </c>
      <c r="D1128" s="12">
        <v>1128476179</v>
      </c>
      <c r="E1128" s="12" t="s">
        <v>4505</v>
      </c>
      <c r="F1128" s="12" t="s">
        <v>2341</v>
      </c>
      <c r="G1128" s="12" t="s">
        <v>38</v>
      </c>
      <c r="H1128" s="12" t="s">
        <v>53</v>
      </c>
      <c r="I1128" s="13">
        <v>9000000</v>
      </c>
      <c r="J1128" s="13">
        <v>9000000</v>
      </c>
      <c r="K1128" s="14">
        <v>45222.488171296296</v>
      </c>
      <c r="L1128" s="15" t="s">
        <v>54</v>
      </c>
      <c r="O1128">
        <v>0.8727620950623588</v>
      </c>
      <c r="P1128">
        <f t="shared" si="34"/>
        <v>220</v>
      </c>
      <c r="Q1128">
        <v>220</v>
      </c>
      <c r="R1128">
        <f t="shared" si="35"/>
        <v>1085332288</v>
      </c>
    </row>
    <row r="1129" spans="1:18" ht="11.25" customHeight="1">
      <c r="A1129">
        <v>1128</v>
      </c>
      <c r="B1129" s="11">
        <v>2364</v>
      </c>
      <c r="C1129" s="12" t="s">
        <v>4506</v>
      </c>
      <c r="D1129" s="12">
        <v>79279461</v>
      </c>
      <c r="E1129" s="12" t="s">
        <v>4507</v>
      </c>
      <c r="F1129" s="12" t="s">
        <v>2341</v>
      </c>
      <c r="G1129" s="12" t="s">
        <v>38</v>
      </c>
      <c r="H1129" s="12" t="s">
        <v>53</v>
      </c>
      <c r="I1129" s="13">
        <v>7000000</v>
      </c>
      <c r="J1129" s="13">
        <v>7000000</v>
      </c>
      <c r="K1129" s="14">
        <v>45222.491678240738</v>
      </c>
      <c r="L1129" s="15" t="s">
        <v>45</v>
      </c>
      <c r="O1129">
        <v>0.82675288147511716</v>
      </c>
      <c r="P1129">
        <f t="shared" si="34"/>
        <v>293</v>
      </c>
      <c r="Q1129">
        <v>293</v>
      </c>
      <c r="R1129">
        <f t="shared" si="35"/>
        <v>13928817</v>
      </c>
    </row>
    <row r="1130" spans="1:18" ht="11.25" customHeight="1">
      <c r="A1130">
        <v>1129</v>
      </c>
      <c r="B1130" s="11">
        <v>2365</v>
      </c>
      <c r="C1130" s="12" t="s">
        <v>4508</v>
      </c>
      <c r="D1130" s="12">
        <v>98627190</v>
      </c>
      <c r="E1130" s="12" t="s">
        <v>4509</v>
      </c>
      <c r="F1130" s="12" t="s">
        <v>2341</v>
      </c>
      <c r="G1130" s="12" t="s">
        <v>62</v>
      </c>
      <c r="H1130" s="12" t="s">
        <v>106</v>
      </c>
      <c r="I1130" s="13">
        <v>10000000</v>
      </c>
      <c r="J1130" s="13">
        <v>10000000</v>
      </c>
      <c r="K1130" s="14">
        <v>45222.498437499999</v>
      </c>
      <c r="L1130" s="15" t="s">
        <v>54</v>
      </c>
      <c r="O1130">
        <v>0.52156098965046971</v>
      </c>
      <c r="P1130">
        <f t="shared" si="34"/>
        <v>764</v>
      </c>
      <c r="Q1130">
        <v>764</v>
      </c>
      <c r="R1130">
        <f t="shared" si="35"/>
        <v>1093745653</v>
      </c>
    </row>
    <row r="1131" spans="1:18" ht="11.25" customHeight="1">
      <c r="A1131">
        <v>1130</v>
      </c>
      <c r="B1131" s="11">
        <v>2366</v>
      </c>
      <c r="C1131" s="12" t="s">
        <v>4510</v>
      </c>
      <c r="D1131" s="12">
        <v>80008079</v>
      </c>
      <c r="E1131" s="12" t="s">
        <v>4511</v>
      </c>
      <c r="F1131" s="12" t="s">
        <v>2341</v>
      </c>
      <c r="G1131" s="12" t="s">
        <v>130</v>
      </c>
      <c r="H1131" s="12" t="s">
        <v>53</v>
      </c>
      <c r="I1131" s="13">
        <v>10000000</v>
      </c>
      <c r="J1131" s="13">
        <v>10000000</v>
      </c>
      <c r="K1131" s="14">
        <v>45222.505358796298</v>
      </c>
      <c r="L1131" s="15" t="s">
        <v>45</v>
      </c>
      <c r="O1131">
        <v>0.67709104360152272</v>
      </c>
      <c r="P1131">
        <f t="shared" si="34"/>
        <v>516</v>
      </c>
      <c r="Q1131">
        <v>516</v>
      </c>
      <c r="R1131">
        <f t="shared" si="35"/>
        <v>80070147</v>
      </c>
    </row>
    <row r="1132" spans="1:18" ht="11.25" customHeight="1">
      <c r="A1132">
        <v>1131</v>
      </c>
      <c r="B1132" s="11">
        <v>2367</v>
      </c>
      <c r="C1132" s="12" t="s">
        <v>4512</v>
      </c>
      <c r="D1132" s="12">
        <v>79382564</v>
      </c>
      <c r="E1132" s="12" t="s">
        <v>3988</v>
      </c>
      <c r="F1132" s="12" t="s">
        <v>2341</v>
      </c>
      <c r="G1132" s="12" t="s">
        <v>48</v>
      </c>
      <c r="H1132" s="12" t="s">
        <v>44</v>
      </c>
      <c r="I1132" s="13">
        <v>69000000</v>
      </c>
      <c r="J1132" s="13">
        <v>69000000</v>
      </c>
      <c r="K1132" s="14">
        <v>45222.380104166667</v>
      </c>
      <c r="L1132" s="15" t="s">
        <v>45</v>
      </c>
      <c r="O1132">
        <v>2.4349855384513397E-3</v>
      </c>
      <c r="P1132">
        <f t="shared" si="34"/>
        <v>1618</v>
      </c>
      <c r="Q1132">
        <v>1618</v>
      </c>
      <c r="R1132">
        <f t="shared" si="35"/>
        <v>51878385</v>
      </c>
    </row>
    <row r="1133" spans="1:18" ht="11.25" customHeight="1">
      <c r="A1133">
        <v>1132</v>
      </c>
      <c r="B1133" s="11">
        <v>2368</v>
      </c>
      <c r="C1133" s="12" t="s">
        <v>4513</v>
      </c>
      <c r="D1133" s="12">
        <v>37946837</v>
      </c>
      <c r="E1133" s="12" t="s">
        <v>4514</v>
      </c>
      <c r="F1133" s="12" t="s">
        <v>2341</v>
      </c>
      <c r="G1133" s="12" t="s">
        <v>130</v>
      </c>
      <c r="H1133" s="12" t="s">
        <v>44</v>
      </c>
      <c r="I1133" s="13">
        <v>78000000</v>
      </c>
      <c r="J1133" s="13">
        <v>78000000</v>
      </c>
      <c r="K1133" s="14">
        <v>45237.379571759258</v>
      </c>
      <c r="L1133" s="15" t="s">
        <v>45</v>
      </c>
      <c r="O1133">
        <v>0.98938247200086493</v>
      </c>
      <c r="P1133">
        <f t="shared" si="34"/>
        <v>12</v>
      </c>
      <c r="Q1133">
        <v>12</v>
      </c>
      <c r="R1133">
        <f t="shared" si="35"/>
        <v>1069402446</v>
      </c>
    </row>
    <row r="1134" spans="1:18" ht="11.25" customHeight="1">
      <c r="A1134">
        <v>1133</v>
      </c>
      <c r="B1134" s="11">
        <v>2369</v>
      </c>
      <c r="C1134" s="12" t="s">
        <v>4515</v>
      </c>
      <c r="D1134" s="12">
        <v>79891066</v>
      </c>
      <c r="E1134" s="12" t="s">
        <v>4516</v>
      </c>
      <c r="F1134" s="12" t="s">
        <v>2341</v>
      </c>
      <c r="G1134" s="12" t="s">
        <v>38</v>
      </c>
      <c r="H1134" s="12" t="s">
        <v>44</v>
      </c>
      <c r="I1134" s="13">
        <v>60000000</v>
      </c>
      <c r="J1134" s="13">
        <v>60000000</v>
      </c>
      <c r="K1134" s="14">
        <v>45237.379606481481</v>
      </c>
      <c r="L1134" s="15" t="s">
        <v>45</v>
      </c>
      <c r="O1134">
        <v>0.26770557195942157</v>
      </c>
      <c r="P1134">
        <f t="shared" si="34"/>
        <v>1196</v>
      </c>
      <c r="Q1134">
        <v>1196</v>
      </c>
      <c r="R1134">
        <f t="shared" si="35"/>
        <v>86060719</v>
      </c>
    </row>
    <row r="1135" spans="1:18" ht="11.25" customHeight="1">
      <c r="A1135">
        <v>1134</v>
      </c>
      <c r="B1135" s="11">
        <v>2370</v>
      </c>
      <c r="C1135" s="12" t="s">
        <v>4517</v>
      </c>
      <c r="D1135" s="12">
        <v>74189287</v>
      </c>
      <c r="E1135" s="12" t="s">
        <v>2710</v>
      </c>
      <c r="F1135" s="12" t="s">
        <v>2341</v>
      </c>
      <c r="G1135" s="12" t="s">
        <v>48</v>
      </c>
      <c r="H1135" s="12" t="s">
        <v>44</v>
      </c>
      <c r="I1135" s="13">
        <v>150000000</v>
      </c>
      <c r="J1135" s="13">
        <v>150000000</v>
      </c>
      <c r="K1135" s="14">
        <v>44986.642685185187</v>
      </c>
      <c r="L1135" s="15" t="s">
        <v>54</v>
      </c>
      <c r="O1135">
        <v>0.4434473485945315</v>
      </c>
      <c r="P1135">
        <f t="shared" si="34"/>
        <v>900</v>
      </c>
      <c r="Q1135">
        <v>900</v>
      </c>
      <c r="R1135">
        <f t="shared" si="35"/>
        <v>80147724</v>
      </c>
    </row>
    <row r="1136" spans="1:18" ht="11.25" customHeight="1">
      <c r="A1136">
        <v>1135</v>
      </c>
      <c r="B1136" s="11">
        <v>2371</v>
      </c>
      <c r="C1136" s="12" t="s">
        <v>4518</v>
      </c>
      <c r="D1136" s="12">
        <v>4291299</v>
      </c>
      <c r="E1136" s="12" t="s">
        <v>4519</v>
      </c>
      <c r="F1136" s="12" t="s">
        <v>2341</v>
      </c>
      <c r="G1136" s="12" t="s">
        <v>38</v>
      </c>
      <c r="H1136" s="12" t="s">
        <v>49</v>
      </c>
      <c r="I1136" s="13">
        <v>63000000</v>
      </c>
      <c r="J1136" s="13">
        <v>63000000</v>
      </c>
      <c r="K1136" s="14">
        <v>45237.380370370367</v>
      </c>
      <c r="L1136" s="15" t="s">
        <v>54</v>
      </c>
      <c r="O1136">
        <v>0.41956483831116875</v>
      </c>
      <c r="P1136">
        <f t="shared" si="34"/>
        <v>939</v>
      </c>
      <c r="Q1136">
        <v>939</v>
      </c>
      <c r="R1136">
        <f t="shared" si="35"/>
        <v>1075218890</v>
      </c>
    </row>
    <row r="1137" spans="1:18" ht="11.25" customHeight="1">
      <c r="A1137">
        <v>1136</v>
      </c>
      <c r="B1137" s="11">
        <v>2372</v>
      </c>
      <c r="C1137" s="12" t="s">
        <v>4520</v>
      </c>
      <c r="D1137" s="12">
        <v>79904742</v>
      </c>
      <c r="E1137" s="12" t="s">
        <v>4521</v>
      </c>
      <c r="F1137" s="12" t="s">
        <v>2341</v>
      </c>
      <c r="G1137" s="12" t="s">
        <v>59</v>
      </c>
      <c r="H1137" s="12" t="s">
        <v>44</v>
      </c>
      <c r="I1137" s="13">
        <v>80000000</v>
      </c>
      <c r="J1137" s="13">
        <v>80000000</v>
      </c>
      <c r="K1137" s="14">
        <v>45237.380555555559</v>
      </c>
      <c r="L1137" s="15" t="s">
        <v>45</v>
      </c>
      <c r="O1137">
        <v>0.64281577601056383</v>
      </c>
      <c r="P1137">
        <f t="shared" si="34"/>
        <v>572</v>
      </c>
      <c r="Q1137">
        <v>572</v>
      </c>
      <c r="R1137">
        <f t="shared" si="35"/>
        <v>23623471</v>
      </c>
    </row>
    <row r="1138" spans="1:18" ht="11.25" customHeight="1">
      <c r="A1138">
        <v>1137</v>
      </c>
      <c r="B1138" s="11">
        <v>2373</v>
      </c>
      <c r="C1138" s="12" t="s">
        <v>4522</v>
      </c>
      <c r="D1138" s="12">
        <v>80357494</v>
      </c>
      <c r="E1138" s="12" t="s">
        <v>4523</v>
      </c>
      <c r="F1138" s="12" t="s">
        <v>2341</v>
      </c>
      <c r="G1138" s="12" t="s">
        <v>52</v>
      </c>
      <c r="H1138" s="12" t="s">
        <v>49</v>
      </c>
      <c r="I1138" s="13">
        <v>15000000</v>
      </c>
      <c r="J1138" s="13">
        <v>15000000</v>
      </c>
      <c r="K1138" s="14">
        <v>45237.380879629629</v>
      </c>
      <c r="L1138" s="15" t="s">
        <v>54</v>
      </c>
      <c r="O1138">
        <v>0.47184462463849641</v>
      </c>
      <c r="P1138">
        <f t="shared" si="34"/>
        <v>849</v>
      </c>
      <c r="Q1138">
        <v>849</v>
      </c>
      <c r="R1138">
        <f t="shared" si="35"/>
        <v>1080932585</v>
      </c>
    </row>
    <row r="1139" spans="1:18" ht="11.25" customHeight="1">
      <c r="A1139">
        <v>1138</v>
      </c>
      <c r="B1139" s="11">
        <v>2374</v>
      </c>
      <c r="C1139" s="12" t="s">
        <v>4524</v>
      </c>
      <c r="D1139" s="12">
        <v>46373280</v>
      </c>
      <c r="E1139" s="12" t="s">
        <v>867</v>
      </c>
      <c r="F1139" s="12" t="s">
        <v>2341</v>
      </c>
      <c r="G1139" s="12" t="s">
        <v>38</v>
      </c>
      <c r="H1139" s="12" t="s">
        <v>44</v>
      </c>
      <c r="I1139" s="13">
        <v>30000000</v>
      </c>
      <c r="J1139" s="13">
        <v>30000000</v>
      </c>
      <c r="K1139" s="14">
        <v>45078.370844907404</v>
      </c>
      <c r="L1139" s="15" t="s">
        <v>45</v>
      </c>
      <c r="O1139">
        <v>0.10666386848223697</v>
      </c>
      <c r="P1139">
        <f t="shared" si="34"/>
        <v>1459</v>
      </c>
      <c r="Q1139">
        <v>1459</v>
      </c>
      <c r="R1139">
        <f t="shared" si="35"/>
        <v>79347684</v>
      </c>
    </row>
    <row r="1140" spans="1:18" ht="11.25" customHeight="1">
      <c r="A1140">
        <v>1139</v>
      </c>
      <c r="B1140" s="11">
        <v>2375</v>
      </c>
      <c r="C1140" s="12" t="s">
        <v>4525</v>
      </c>
      <c r="D1140" s="12">
        <v>80051759</v>
      </c>
      <c r="E1140" s="12" t="s">
        <v>690</v>
      </c>
      <c r="F1140" s="12" t="s">
        <v>2341</v>
      </c>
      <c r="G1140" s="12" t="s">
        <v>59</v>
      </c>
      <c r="H1140" s="12" t="s">
        <v>44</v>
      </c>
      <c r="I1140" s="13">
        <v>100000000</v>
      </c>
      <c r="J1140" s="13">
        <v>100000000</v>
      </c>
      <c r="K1140" s="14">
        <v>45078.351585648146</v>
      </c>
      <c r="L1140" s="15" t="s">
        <v>45</v>
      </c>
      <c r="O1140">
        <v>0.6767346463299394</v>
      </c>
      <c r="P1140">
        <f t="shared" si="34"/>
        <v>517</v>
      </c>
      <c r="Q1140">
        <v>517</v>
      </c>
      <c r="R1140">
        <f t="shared" si="35"/>
        <v>40401940</v>
      </c>
    </row>
    <row r="1141" spans="1:18" ht="11.25" customHeight="1">
      <c r="A1141">
        <v>1140</v>
      </c>
      <c r="B1141" s="11">
        <v>2376</v>
      </c>
      <c r="C1141" s="12" t="s">
        <v>4526</v>
      </c>
      <c r="D1141" s="12">
        <v>52096499</v>
      </c>
      <c r="E1141" s="12" t="s">
        <v>1271</v>
      </c>
      <c r="F1141" s="12" t="s">
        <v>2341</v>
      </c>
      <c r="G1141" s="12" t="s">
        <v>62</v>
      </c>
      <c r="H1141" s="12" t="s">
        <v>44</v>
      </c>
      <c r="I1141" s="13">
        <v>45000000</v>
      </c>
      <c r="J1141" s="13">
        <v>45000000</v>
      </c>
      <c r="K1141" s="14">
        <v>45222.393310185187</v>
      </c>
      <c r="L1141" s="15" t="s">
        <v>45</v>
      </c>
      <c r="O1141">
        <v>0.76476811453971916</v>
      </c>
      <c r="P1141">
        <f t="shared" si="34"/>
        <v>396</v>
      </c>
      <c r="Q1141">
        <v>396</v>
      </c>
      <c r="R1141">
        <f t="shared" si="35"/>
        <v>1045700182</v>
      </c>
    </row>
    <row r="1142" spans="1:18" ht="11.25" customHeight="1">
      <c r="A1142">
        <v>1141</v>
      </c>
      <c r="B1142" s="11">
        <v>2377</v>
      </c>
      <c r="C1142" s="12" t="s">
        <v>4527</v>
      </c>
      <c r="D1142" s="12">
        <v>79308838</v>
      </c>
      <c r="E1142" s="12" t="s">
        <v>4528</v>
      </c>
      <c r="F1142" s="12" t="s">
        <v>2341</v>
      </c>
      <c r="G1142" s="12" t="s">
        <v>62</v>
      </c>
      <c r="H1142" s="12" t="s">
        <v>44</v>
      </c>
      <c r="I1142" s="13">
        <v>38000000</v>
      </c>
      <c r="J1142" s="13">
        <v>38000000</v>
      </c>
      <c r="K1142" s="14">
        <v>45237.381319444445</v>
      </c>
      <c r="L1142" s="15" t="s">
        <v>45</v>
      </c>
      <c r="O1142">
        <v>0.2631179055912316</v>
      </c>
      <c r="P1142">
        <f t="shared" si="34"/>
        <v>1208</v>
      </c>
      <c r="Q1142">
        <v>1208</v>
      </c>
      <c r="R1142">
        <f t="shared" si="35"/>
        <v>80725144</v>
      </c>
    </row>
    <row r="1143" spans="1:18" ht="11.25" customHeight="1">
      <c r="A1143">
        <v>1142</v>
      </c>
      <c r="B1143" s="11">
        <v>2378</v>
      </c>
      <c r="C1143" s="12" t="s">
        <v>4529</v>
      </c>
      <c r="D1143" s="12">
        <v>39533827</v>
      </c>
      <c r="E1143" s="12" t="s">
        <v>4530</v>
      </c>
      <c r="F1143" s="12" t="s">
        <v>2341</v>
      </c>
      <c r="G1143" s="12" t="s">
        <v>38</v>
      </c>
      <c r="H1143" s="12" t="s">
        <v>44</v>
      </c>
      <c r="I1143" s="13">
        <v>100000000</v>
      </c>
      <c r="J1143" s="13">
        <v>100000000</v>
      </c>
      <c r="K1143" s="14">
        <v>45237.381481481483</v>
      </c>
      <c r="L1143" s="15" t="s">
        <v>45</v>
      </c>
      <c r="O1143">
        <v>9.4016873040522309E-2</v>
      </c>
      <c r="P1143">
        <f t="shared" si="34"/>
        <v>1476</v>
      </c>
      <c r="Q1143">
        <v>1476</v>
      </c>
      <c r="R1143">
        <f t="shared" si="35"/>
        <v>39570193</v>
      </c>
    </row>
    <row r="1144" spans="1:18" ht="11.25" customHeight="1">
      <c r="A1144">
        <v>1143</v>
      </c>
      <c r="B1144" s="11">
        <v>2379</v>
      </c>
      <c r="C1144" s="12" t="s">
        <v>4531</v>
      </c>
      <c r="D1144" s="12">
        <v>3174325</v>
      </c>
      <c r="E1144" s="12" t="s">
        <v>4006</v>
      </c>
      <c r="F1144" s="12" t="s">
        <v>2341</v>
      </c>
      <c r="G1144" s="12" t="s">
        <v>59</v>
      </c>
      <c r="H1144" s="12" t="s">
        <v>44</v>
      </c>
      <c r="I1144" s="13">
        <v>62000000</v>
      </c>
      <c r="J1144" s="13">
        <v>62000000</v>
      </c>
      <c r="K1144" s="14">
        <v>45222.382268518515</v>
      </c>
      <c r="L1144" s="15" t="s">
        <v>45</v>
      </c>
      <c r="O1144">
        <v>0.73989586895686654</v>
      </c>
      <c r="P1144">
        <f t="shared" si="34"/>
        <v>429</v>
      </c>
      <c r="Q1144">
        <v>429</v>
      </c>
      <c r="R1144">
        <f t="shared" si="35"/>
        <v>79768015</v>
      </c>
    </row>
    <row r="1145" spans="1:18" ht="11.25" customHeight="1">
      <c r="A1145">
        <v>1144</v>
      </c>
      <c r="B1145" s="11">
        <v>2380</v>
      </c>
      <c r="C1145" s="12" t="s">
        <v>4532</v>
      </c>
      <c r="D1145" s="12">
        <v>10772237</v>
      </c>
      <c r="E1145" s="12" t="s">
        <v>1350</v>
      </c>
      <c r="F1145" s="12" t="s">
        <v>2341</v>
      </c>
      <c r="G1145" s="12" t="s">
        <v>38</v>
      </c>
      <c r="H1145" s="12" t="s">
        <v>49</v>
      </c>
      <c r="I1145" s="13">
        <v>110000000</v>
      </c>
      <c r="J1145" s="13">
        <v>110000000</v>
      </c>
      <c r="K1145" s="14">
        <v>45222.408587962964</v>
      </c>
      <c r="L1145" s="15" t="s">
        <v>54</v>
      </c>
      <c r="O1145">
        <v>0.63957461841167529</v>
      </c>
      <c r="P1145">
        <f t="shared" si="34"/>
        <v>578</v>
      </c>
      <c r="Q1145">
        <v>578</v>
      </c>
      <c r="R1145">
        <f t="shared" si="35"/>
        <v>79736675</v>
      </c>
    </row>
    <row r="1146" spans="1:18" ht="11.25" customHeight="1">
      <c r="A1146">
        <v>1145</v>
      </c>
      <c r="B1146" s="11">
        <v>2381</v>
      </c>
      <c r="C1146" s="12" t="s">
        <v>4533</v>
      </c>
      <c r="D1146" s="12">
        <v>19089256</v>
      </c>
      <c r="E1146" s="12" t="s">
        <v>4534</v>
      </c>
      <c r="F1146" s="12" t="s">
        <v>2341</v>
      </c>
      <c r="G1146" s="12" t="s">
        <v>59</v>
      </c>
      <c r="H1146" s="12" t="s">
        <v>44</v>
      </c>
      <c r="I1146" s="13">
        <v>38000000</v>
      </c>
      <c r="J1146" s="13">
        <v>38000000</v>
      </c>
      <c r="K1146" s="14">
        <v>45237.381782407407</v>
      </c>
      <c r="L1146" s="15" t="s">
        <v>45</v>
      </c>
      <c r="O1146">
        <v>0.70462690139758921</v>
      </c>
      <c r="P1146">
        <f t="shared" si="34"/>
        <v>487</v>
      </c>
      <c r="Q1146">
        <v>487</v>
      </c>
      <c r="R1146">
        <f t="shared" si="35"/>
        <v>1053774847</v>
      </c>
    </row>
    <row r="1147" spans="1:18" ht="11.25" customHeight="1">
      <c r="A1147">
        <v>1146</v>
      </c>
      <c r="B1147" s="11">
        <v>2382</v>
      </c>
      <c r="C1147" s="12" t="s">
        <v>4535</v>
      </c>
      <c r="D1147" s="12">
        <v>80000751</v>
      </c>
      <c r="E1147" s="12" t="s">
        <v>4536</v>
      </c>
      <c r="F1147" s="12" t="s">
        <v>2341</v>
      </c>
      <c r="G1147" s="12" t="s">
        <v>48</v>
      </c>
      <c r="H1147" s="12" t="s">
        <v>49</v>
      </c>
      <c r="I1147" s="13">
        <v>54000000</v>
      </c>
      <c r="J1147" s="13">
        <v>54000000</v>
      </c>
      <c r="K1147" s="14">
        <v>45237.381979166668</v>
      </c>
      <c r="L1147" s="15" t="s">
        <v>54</v>
      </c>
      <c r="O1147">
        <v>0.55557276539382316</v>
      </c>
      <c r="P1147">
        <f t="shared" si="34"/>
        <v>711</v>
      </c>
      <c r="Q1147">
        <v>711</v>
      </c>
      <c r="R1147">
        <f t="shared" si="35"/>
        <v>75081044</v>
      </c>
    </row>
    <row r="1148" spans="1:18" ht="11.25" customHeight="1">
      <c r="A1148">
        <v>1147</v>
      </c>
      <c r="B1148" s="11">
        <v>2383</v>
      </c>
      <c r="C1148" s="12" t="s">
        <v>4537</v>
      </c>
      <c r="D1148" s="12">
        <v>1010101540</v>
      </c>
      <c r="E1148" s="12" t="s">
        <v>4538</v>
      </c>
      <c r="F1148" s="12" t="s">
        <v>2341</v>
      </c>
      <c r="G1148" s="12" t="s">
        <v>38</v>
      </c>
      <c r="H1148" s="12" t="s">
        <v>44</v>
      </c>
      <c r="I1148" s="13">
        <v>27000000</v>
      </c>
      <c r="J1148" s="13">
        <v>27000000</v>
      </c>
      <c r="K1148" s="14">
        <v>45237.382025462961</v>
      </c>
      <c r="L1148" s="15" t="s">
        <v>54</v>
      </c>
      <c r="O1148">
        <v>0.47487640458689351</v>
      </c>
      <c r="P1148">
        <f t="shared" si="34"/>
        <v>841</v>
      </c>
      <c r="Q1148">
        <v>841</v>
      </c>
      <c r="R1148">
        <f t="shared" si="35"/>
        <v>1090435322</v>
      </c>
    </row>
    <row r="1149" spans="1:18" ht="11.25" customHeight="1">
      <c r="A1149">
        <v>1148</v>
      </c>
      <c r="B1149" s="11">
        <v>2384</v>
      </c>
      <c r="C1149" s="12" t="s">
        <v>4539</v>
      </c>
      <c r="D1149" s="12">
        <v>52337363</v>
      </c>
      <c r="E1149" s="12" t="s">
        <v>4540</v>
      </c>
      <c r="F1149" s="12" t="s">
        <v>2341</v>
      </c>
      <c r="G1149" s="12" t="s">
        <v>52</v>
      </c>
      <c r="H1149" s="12" t="s">
        <v>44</v>
      </c>
      <c r="I1149" s="13">
        <v>100000000</v>
      </c>
      <c r="J1149" s="13">
        <v>100000000</v>
      </c>
      <c r="K1149" s="14">
        <v>45237.382141203707</v>
      </c>
      <c r="L1149" s="15" t="s">
        <v>45</v>
      </c>
      <c r="O1149">
        <v>0.30068301446320456</v>
      </c>
      <c r="P1149">
        <f t="shared" si="34"/>
        <v>1139</v>
      </c>
      <c r="Q1149">
        <v>1139</v>
      </c>
      <c r="R1149">
        <f t="shared" si="35"/>
        <v>80051759</v>
      </c>
    </row>
    <row r="1150" spans="1:18" ht="11.25" customHeight="1">
      <c r="A1150">
        <v>1149</v>
      </c>
      <c r="B1150" s="11">
        <v>2385</v>
      </c>
      <c r="C1150" s="12" t="s">
        <v>4541</v>
      </c>
      <c r="D1150" s="12">
        <v>13508430</v>
      </c>
      <c r="E1150" s="12" t="s">
        <v>952</v>
      </c>
      <c r="F1150" s="12" t="s">
        <v>2341</v>
      </c>
      <c r="G1150" s="12" t="s">
        <v>38</v>
      </c>
      <c r="H1150" s="12" t="s">
        <v>44</v>
      </c>
      <c r="I1150" s="13">
        <v>70000000</v>
      </c>
      <c r="J1150" s="13">
        <v>70000000</v>
      </c>
      <c r="K1150" s="14">
        <v>45078.383194444446</v>
      </c>
      <c r="L1150" s="15" t="s">
        <v>45</v>
      </c>
      <c r="O1150">
        <v>1.546128434525651E-2</v>
      </c>
      <c r="P1150">
        <f t="shared" si="34"/>
        <v>1597</v>
      </c>
      <c r="Q1150">
        <v>1597</v>
      </c>
      <c r="R1150">
        <f t="shared" si="35"/>
        <v>79902173</v>
      </c>
    </row>
    <row r="1151" spans="1:18" ht="11.25" customHeight="1">
      <c r="A1151">
        <v>1150</v>
      </c>
      <c r="B1151" s="11">
        <v>2386</v>
      </c>
      <c r="C1151" s="12" t="s">
        <v>4542</v>
      </c>
      <c r="D1151" s="12">
        <v>52314797</v>
      </c>
      <c r="E1151" s="12" t="s">
        <v>4543</v>
      </c>
      <c r="F1151" s="12" t="s">
        <v>2341</v>
      </c>
      <c r="G1151" s="12" t="s">
        <v>59</v>
      </c>
      <c r="H1151" s="12" t="s">
        <v>44</v>
      </c>
      <c r="I1151" s="13">
        <v>80000000</v>
      </c>
      <c r="J1151" s="13">
        <v>80000000</v>
      </c>
      <c r="K1151" s="14">
        <v>45237.382384259261</v>
      </c>
      <c r="L1151" s="15" t="s">
        <v>45</v>
      </c>
      <c r="O1151">
        <v>0.91420855798482314</v>
      </c>
      <c r="P1151">
        <f t="shared" si="34"/>
        <v>153</v>
      </c>
      <c r="Q1151">
        <v>153</v>
      </c>
      <c r="R1151">
        <f t="shared" si="35"/>
        <v>357671</v>
      </c>
    </row>
    <row r="1152" spans="1:18" ht="11.25" customHeight="1">
      <c r="A1152">
        <v>1151</v>
      </c>
      <c r="B1152" s="11">
        <v>2387</v>
      </c>
      <c r="C1152" s="12" t="s">
        <v>4544</v>
      </c>
      <c r="D1152" s="12">
        <v>6244987</v>
      </c>
      <c r="E1152" s="12" t="s">
        <v>570</v>
      </c>
      <c r="F1152" s="12" t="s">
        <v>2341</v>
      </c>
      <c r="G1152" s="12" t="s">
        <v>52</v>
      </c>
      <c r="H1152" s="12" t="s">
        <v>44</v>
      </c>
      <c r="I1152" s="13">
        <v>25000000</v>
      </c>
      <c r="J1152" s="13">
        <v>25000000</v>
      </c>
      <c r="K1152" s="14">
        <v>45078.324988425928</v>
      </c>
      <c r="L1152" s="15" t="s">
        <v>45</v>
      </c>
      <c r="O1152">
        <v>0.80965457634411353</v>
      </c>
      <c r="P1152">
        <f t="shared" si="34"/>
        <v>326</v>
      </c>
      <c r="Q1152">
        <v>326</v>
      </c>
      <c r="R1152">
        <f t="shared" si="35"/>
        <v>79894670</v>
      </c>
    </row>
    <row r="1153" spans="1:18" ht="11.25" customHeight="1">
      <c r="A1153">
        <v>1152</v>
      </c>
      <c r="B1153" s="11">
        <v>2388</v>
      </c>
      <c r="C1153" s="12" t="s">
        <v>4545</v>
      </c>
      <c r="D1153" s="12">
        <v>94480570</v>
      </c>
      <c r="E1153" s="12" t="s">
        <v>594</v>
      </c>
      <c r="F1153" s="12" t="s">
        <v>2341</v>
      </c>
      <c r="G1153" s="12" t="s">
        <v>38</v>
      </c>
      <c r="H1153" s="12" t="s">
        <v>49</v>
      </c>
      <c r="I1153" s="13">
        <v>75000000</v>
      </c>
      <c r="J1153" s="13">
        <v>75000000</v>
      </c>
      <c r="K1153" s="14">
        <v>45078.340219907404</v>
      </c>
      <c r="L1153" s="15" t="s">
        <v>54</v>
      </c>
      <c r="O1153">
        <v>0.92505587016697732</v>
      </c>
      <c r="P1153">
        <f t="shared" si="34"/>
        <v>133</v>
      </c>
      <c r="Q1153">
        <v>133</v>
      </c>
      <c r="R1153">
        <f t="shared" si="35"/>
        <v>1026563954</v>
      </c>
    </row>
    <row r="1154" spans="1:18" ht="11.25" customHeight="1">
      <c r="A1154">
        <v>1153</v>
      </c>
      <c r="B1154" s="11">
        <v>2389</v>
      </c>
      <c r="C1154" s="12" t="s">
        <v>4546</v>
      </c>
      <c r="D1154" s="12">
        <v>1093769163</v>
      </c>
      <c r="E1154" s="12" t="s">
        <v>586</v>
      </c>
      <c r="F1154" s="12" t="s">
        <v>2341</v>
      </c>
      <c r="G1154" s="12" t="s">
        <v>59</v>
      </c>
      <c r="H1154" s="12" t="s">
        <v>44</v>
      </c>
      <c r="I1154" s="13">
        <v>68000000</v>
      </c>
      <c r="J1154" s="13">
        <v>68000000</v>
      </c>
      <c r="K1154" s="14">
        <v>45078.337187500001</v>
      </c>
      <c r="L1154" s="15" t="s">
        <v>54</v>
      </c>
      <c r="O1154">
        <v>0.94249632446687559</v>
      </c>
      <c r="P1154">
        <f t="shared" si="34"/>
        <v>100</v>
      </c>
      <c r="Q1154">
        <v>100</v>
      </c>
      <c r="R1154">
        <f t="shared" si="35"/>
        <v>93089194</v>
      </c>
    </row>
    <row r="1155" spans="1:18" ht="11.25" customHeight="1">
      <c r="A1155">
        <v>1154</v>
      </c>
      <c r="B1155" s="11">
        <v>2390</v>
      </c>
      <c r="C1155" s="12" t="s">
        <v>4547</v>
      </c>
      <c r="D1155" s="12">
        <v>80764291</v>
      </c>
      <c r="E1155" s="12" t="s">
        <v>1418</v>
      </c>
      <c r="F1155" s="12" t="s">
        <v>2341</v>
      </c>
      <c r="G1155" s="12" t="s">
        <v>59</v>
      </c>
      <c r="H1155" s="12" t="s">
        <v>49</v>
      </c>
      <c r="I1155" s="13">
        <v>80000000</v>
      </c>
      <c r="J1155" s="13">
        <v>80000000</v>
      </c>
      <c r="K1155" s="14">
        <v>45222.422673611109</v>
      </c>
      <c r="L1155" s="15" t="s">
        <v>54</v>
      </c>
      <c r="O1155">
        <v>0.6557180172087016</v>
      </c>
      <c r="P1155">
        <f t="shared" ref="P1155:P1218" si="36">RANK(O1155,$O$2:$O$1622,0)</f>
        <v>549</v>
      </c>
      <c r="Q1155">
        <v>549</v>
      </c>
      <c r="R1155">
        <f t="shared" ref="R1155:R1218" si="37">VLOOKUP(Q1155,A:D,4,FALSE)</f>
        <v>52455605</v>
      </c>
    </row>
    <row r="1156" spans="1:18" ht="11.25" customHeight="1">
      <c r="A1156">
        <v>1155</v>
      </c>
      <c r="B1156" s="11">
        <v>2391</v>
      </c>
      <c r="C1156" s="12" t="s">
        <v>4548</v>
      </c>
      <c r="D1156" s="12">
        <v>19425319</v>
      </c>
      <c r="E1156" s="12" t="s">
        <v>4549</v>
      </c>
      <c r="F1156" s="12" t="s">
        <v>2341</v>
      </c>
      <c r="G1156" s="12" t="s">
        <v>130</v>
      </c>
      <c r="H1156" s="12" t="s">
        <v>44</v>
      </c>
      <c r="I1156" s="13">
        <v>16000000</v>
      </c>
      <c r="J1156" s="13">
        <v>16000000</v>
      </c>
      <c r="K1156" s="14">
        <v>45237.382916666669</v>
      </c>
      <c r="L1156" s="15" t="s">
        <v>45</v>
      </c>
      <c r="O1156">
        <v>0.69094138817804884</v>
      </c>
      <c r="P1156">
        <f t="shared" si="36"/>
        <v>504</v>
      </c>
      <c r="Q1156">
        <v>504</v>
      </c>
      <c r="R1156">
        <f t="shared" si="37"/>
        <v>1053781628</v>
      </c>
    </row>
    <row r="1157" spans="1:18" ht="11.25" customHeight="1">
      <c r="A1157">
        <v>1156</v>
      </c>
      <c r="B1157" s="11">
        <v>2392</v>
      </c>
      <c r="C1157" s="12" t="s">
        <v>4550</v>
      </c>
      <c r="D1157" s="12">
        <v>5887486</v>
      </c>
      <c r="E1157" s="12" t="s">
        <v>4551</v>
      </c>
      <c r="F1157" s="12" t="s">
        <v>2341</v>
      </c>
      <c r="G1157" s="12" t="s">
        <v>59</v>
      </c>
      <c r="H1157" s="12" t="s">
        <v>44</v>
      </c>
      <c r="I1157" s="13">
        <v>30000000</v>
      </c>
      <c r="J1157" s="13">
        <v>30000000</v>
      </c>
      <c r="K1157" s="14">
        <v>45237.383009259262</v>
      </c>
      <c r="L1157" s="15" t="s">
        <v>84</v>
      </c>
      <c r="O1157">
        <v>0.60359694620516147</v>
      </c>
      <c r="P1157">
        <f t="shared" si="36"/>
        <v>648</v>
      </c>
      <c r="Q1157">
        <v>648</v>
      </c>
      <c r="R1157">
        <f t="shared" si="37"/>
        <v>7184895</v>
      </c>
    </row>
    <row r="1158" spans="1:18" ht="11.25" customHeight="1">
      <c r="A1158">
        <v>1157</v>
      </c>
      <c r="B1158" s="11">
        <v>2393</v>
      </c>
      <c r="C1158" s="12" t="s">
        <v>4552</v>
      </c>
      <c r="D1158" s="12">
        <v>80110930</v>
      </c>
      <c r="E1158" s="12" t="s">
        <v>4553</v>
      </c>
      <c r="F1158" s="12" t="s">
        <v>2341</v>
      </c>
      <c r="G1158" s="12" t="s">
        <v>48</v>
      </c>
      <c r="H1158" s="12" t="s">
        <v>49</v>
      </c>
      <c r="I1158" s="13">
        <v>115000000</v>
      </c>
      <c r="J1158" s="13">
        <v>115000000</v>
      </c>
      <c r="K1158" s="14">
        <v>45237.383043981485</v>
      </c>
      <c r="L1158" s="15" t="s">
        <v>54</v>
      </c>
      <c r="O1158">
        <v>0.64851298094086263</v>
      </c>
      <c r="P1158">
        <f t="shared" si="36"/>
        <v>561</v>
      </c>
      <c r="Q1158">
        <v>561</v>
      </c>
      <c r="R1158">
        <f t="shared" si="37"/>
        <v>52438529</v>
      </c>
    </row>
    <row r="1159" spans="1:18" ht="11.25" customHeight="1">
      <c r="A1159">
        <v>1158</v>
      </c>
      <c r="B1159" s="11">
        <v>2394</v>
      </c>
      <c r="C1159" s="12" t="s">
        <v>4554</v>
      </c>
      <c r="D1159" s="12">
        <v>4236685</v>
      </c>
      <c r="E1159" s="12" t="s">
        <v>1234</v>
      </c>
      <c r="F1159" s="12" t="s">
        <v>2341</v>
      </c>
      <c r="G1159" s="12" t="s">
        <v>59</v>
      </c>
      <c r="H1159" s="12" t="s">
        <v>44</v>
      </c>
      <c r="I1159" s="13">
        <v>35000000</v>
      </c>
      <c r="J1159" s="13">
        <v>35000000</v>
      </c>
      <c r="K1159" s="14">
        <v>45222.385821759257</v>
      </c>
      <c r="L1159" s="15" t="s">
        <v>45</v>
      </c>
      <c r="O1159">
        <v>0.26692133140682595</v>
      </c>
      <c r="P1159">
        <f t="shared" si="36"/>
        <v>1200</v>
      </c>
      <c r="Q1159">
        <v>1200</v>
      </c>
      <c r="R1159">
        <f t="shared" si="37"/>
        <v>7165783</v>
      </c>
    </row>
    <row r="1160" spans="1:18" ht="11.25" customHeight="1">
      <c r="A1160">
        <v>1159</v>
      </c>
      <c r="B1160" s="11">
        <v>2395</v>
      </c>
      <c r="C1160" s="12" t="s">
        <v>4555</v>
      </c>
      <c r="D1160" s="12">
        <v>79714595</v>
      </c>
      <c r="E1160" s="12" t="s">
        <v>1514</v>
      </c>
      <c r="F1160" s="12" t="s">
        <v>2341</v>
      </c>
      <c r="G1160" s="12" t="s">
        <v>38</v>
      </c>
      <c r="H1160" s="12" t="s">
        <v>44</v>
      </c>
      <c r="I1160" s="13">
        <v>36000000</v>
      </c>
      <c r="J1160" s="13">
        <v>36000000</v>
      </c>
      <c r="K1160" s="14">
        <v>45222.454861111109</v>
      </c>
      <c r="L1160" s="15" t="s">
        <v>45</v>
      </c>
      <c r="O1160">
        <v>0.909677447467099</v>
      </c>
      <c r="P1160">
        <f t="shared" si="36"/>
        <v>157</v>
      </c>
      <c r="Q1160">
        <v>157</v>
      </c>
      <c r="R1160">
        <f t="shared" si="37"/>
        <v>79537634</v>
      </c>
    </row>
    <row r="1161" spans="1:18" ht="11.25" customHeight="1">
      <c r="A1161">
        <v>1160</v>
      </c>
      <c r="B1161" s="11">
        <v>2396</v>
      </c>
      <c r="C1161" s="12" t="s">
        <v>4556</v>
      </c>
      <c r="D1161" s="12">
        <v>7186480</v>
      </c>
      <c r="E1161" s="12" t="s">
        <v>203</v>
      </c>
      <c r="F1161" s="12" t="s">
        <v>2341</v>
      </c>
      <c r="G1161" s="12" t="s">
        <v>59</v>
      </c>
      <c r="H1161" s="12" t="s">
        <v>44</v>
      </c>
      <c r="I1161" s="13">
        <v>109000000</v>
      </c>
      <c r="J1161" s="13">
        <v>109000000</v>
      </c>
      <c r="K1161" s="14">
        <v>44986.665763888886</v>
      </c>
      <c r="L1161" s="15" t="s">
        <v>54</v>
      </c>
      <c r="O1161">
        <v>0.86828892250685508</v>
      </c>
      <c r="P1161">
        <f t="shared" si="36"/>
        <v>229</v>
      </c>
      <c r="Q1161">
        <v>229</v>
      </c>
      <c r="R1161">
        <f t="shared" si="37"/>
        <v>16076538</v>
      </c>
    </row>
    <row r="1162" spans="1:18" ht="11.25" customHeight="1">
      <c r="A1162">
        <v>1161</v>
      </c>
      <c r="B1162" s="11">
        <v>2397</v>
      </c>
      <c r="C1162" s="12" t="s">
        <v>4557</v>
      </c>
      <c r="D1162" s="12">
        <v>52013118</v>
      </c>
      <c r="E1162" s="12" t="s">
        <v>4558</v>
      </c>
      <c r="F1162" s="12" t="s">
        <v>2341</v>
      </c>
      <c r="G1162" s="12" t="s">
        <v>59</v>
      </c>
      <c r="H1162" s="12" t="s">
        <v>44</v>
      </c>
      <c r="I1162" s="13">
        <v>45000000</v>
      </c>
      <c r="J1162" s="13">
        <v>45000000</v>
      </c>
      <c r="K1162" s="14">
        <v>45237.383576388886</v>
      </c>
      <c r="L1162" s="15" t="s">
        <v>45</v>
      </c>
      <c r="O1162">
        <v>0.81252200418448095</v>
      </c>
      <c r="P1162">
        <f t="shared" si="36"/>
        <v>321</v>
      </c>
      <c r="Q1162">
        <v>321</v>
      </c>
      <c r="R1162">
        <f t="shared" si="37"/>
        <v>1085274073</v>
      </c>
    </row>
    <row r="1163" spans="1:18" ht="11.25" customHeight="1">
      <c r="A1163">
        <v>1162</v>
      </c>
      <c r="B1163" s="11">
        <v>2398</v>
      </c>
      <c r="C1163" s="12" t="s">
        <v>4559</v>
      </c>
      <c r="D1163" s="12">
        <v>5694274</v>
      </c>
      <c r="E1163" s="12" t="s">
        <v>4560</v>
      </c>
      <c r="F1163" s="12" t="s">
        <v>2341</v>
      </c>
      <c r="G1163" s="12" t="s">
        <v>52</v>
      </c>
      <c r="H1163" s="12" t="s">
        <v>44</v>
      </c>
      <c r="I1163" s="13">
        <v>55000000</v>
      </c>
      <c r="J1163" s="13">
        <v>55000000</v>
      </c>
      <c r="K1163" s="14">
        <v>45237.383576388886</v>
      </c>
      <c r="L1163" s="15" t="s">
        <v>45</v>
      </c>
      <c r="O1163">
        <v>0.56657652456685259</v>
      </c>
      <c r="P1163">
        <f t="shared" si="36"/>
        <v>700</v>
      </c>
      <c r="Q1163">
        <v>700</v>
      </c>
      <c r="R1163">
        <f t="shared" si="37"/>
        <v>1079410610</v>
      </c>
    </row>
    <row r="1164" spans="1:18" ht="11.25" customHeight="1">
      <c r="A1164">
        <v>1163</v>
      </c>
      <c r="B1164" s="11">
        <v>2399</v>
      </c>
      <c r="C1164" s="12" t="s">
        <v>4561</v>
      </c>
      <c r="D1164" s="12">
        <v>79959671</v>
      </c>
      <c r="E1164" s="12" t="s">
        <v>1261</v>
      </c>
      <c r="F1164" s="12" t="s">
        <v>2341</v>
      </c>
      <c r="G1164" s="12" t="s">
        <v>38</v>
      </c>
      <c r="H1164" s="12" t="s">
        <v>49</v>
      </c>
      <c r="I1164" s="13">
        <v>45000000</v>
      </c>
      <c r="J1164" s="13">
        <v>45000000</v>
      </c>
      <c r="K1164" s="14">
        <v>45078.372523148151</v>
      </c>
      <c r="L1164" s="15" t="s">
        <v>54</v>
      </c>
      <c r="O1164">
        <v>0.16060700291302321</v>
      </c>
      <c r="P1164">
        <f t="shared" si="36"/>
        <v>1383</v>
      </c>
      <c r="Q1164">
        <v>1383</v>
      </c>
      <c r="R1164">
        <f t="shared" si="37"/>
        <v>79809260</v>
      </c>
    </row>
    <row r="1165" spans="1:18" ht="11.25" customHeight="1">
      <c r="A1165">
        <v>1164</v>
      </c>
      <c r="B1165" s="11">
        <v>2400</v>
      </c>
      <c r="C1165" s="12" t="s">
        <v>4562</v>
      </c>
      <c r="D1165" s="12">
        <v>52550831</v>
      </c>
      <c r="E1165" s="12" t="s">
        <v>658</v>
      </c>
      <c r="F1165" s="12" t="s">
        <v>2341</v>
      </c>
      <c r="G1165" s="12" t="s">
        <v>62</v>
      </c>
      <c r="H1165" s="12" t="s">
        <v>44</v>
      </c>
      <c r="I1165" s="13">
        <v>50000000</v>
      </c>
      <c r="J1165" s="13">
        <v>50000000</v>
      </c>
      <c r="K1165" s="14">
        <v>45078.34820601852</v>
      </c>
      <c r="L1165" s="15" t="s">
        <v>84</v>
      </c>
      <c r="O1165">
        <v>0.77367629093916701</v>
      </c>
      <c r="P1165">
        <f t="shared" si="36"/>
        <v>381</v>
      </c>
      <c r="Q1165">
        <v>381</v>
      </c>
      <c r="R1165">
        <f t="shared" si="37"/>
        <v>91479612</v>
      </c>
    </row>
    <row r="1166" spans="1:18" ht="11.25" customHeight="1">
      <c r="A1166">
        <v>1165</v>
      </c>
      <c r="B1166" s="11">
        <v>2401</v>
      </c>
      <c r="C1166" s="12" t="s">
        <v>4563</v>
      </c>
      <c r="D1166" s="12">
        <v>1055226558</v>
      </c>
      <c r="E1166" s="12" t="s">
        <v>4564</v>
      </c>
      <c r="F1166" s="12" t="s">
        <v>2341</v>
      </c>
      <c r="G1166" s="12" t="s">
        <v>59</v>
      </c>
      <c r="H1166" s="12" t="s">
        <v>44</v>
      </c>
      <c r="I1166" s="13">
        <v>53000000</v>
      </c>
      <c r="J1166" s="13">
        <v>53000000</v>
      </c>
      <c r="K1166" s="14">
        <v>45237.383761574078</v>
      </c>
      <c r="L1166" s="15" t="s">
        <v>54</v>
      </c>
      <c r="O1166">
        <v>0.11059808139346872</v>
      </c>
      <c r="P1166">
        <f t="shared" si="36"/>
        <v>1455</v>
      </c>
      <c r="Q1166">
        <v>1455</v>
      </c>
      <c r="R1166">
        <f t="shared" si="37"/>
        <v>1013596699</v>
      </c>
    </row>
    <row r="1167" spans="1:18" ht="11.25" customHeight="1">
      <c r="A1167">
        <v>1166</v>
      </c>
      <c r="B1167" s="11">
        <v>2402</v>
      </c>
      <c r="C1167" s="12" t="s">
        <v>4565</v>
      </c>
      <c r="D1167" s="12">
        <v>16925112</v>
      </c>
      <c r="E1167" s="12" t="s">
        <v>1257</v>
      </c>
      <c r="F1167" s="12" t="s">
        <v>2341</v>
      </c>
      <c r="G1167" s="12" t="s">
        <v>59</v>
      </c>
      <c r="H1167" s="12" t="s">
        <v>49</v>
      </c>
      <c r="I1167" s="13">
        <v>74000000</v>
      </c>
      <c r="J1167" s="13">
        <v>74000000</v>
      </c>
      <c r="K1167" s="14">
        <v>45222.391851851855</v>
      </c>
      <c r="L1167" s="15" t="s">
        <v>54</v>
      </c>
      <c r="O1167">
        <v>0.3774626656891058</v>
      </c>
      <c r="P1167">
        <f t="shared" si="36"/>
        <v>1003</v>
      </c>
      <c r="Q1167">
        <v>1003</v>
      </c>
      <c r="R1167">
        <f t="shared" si="37"/>
        <v>1085322807</v>
      </c>
    </row>
    <row r="1168" spans="1:18" ht="11.25" customHeight="1">
      <c r="A1168">
        <v>1167</v>
      </c>
      <c r="B1168" s="11">
        <v>2403</v>
      </c>
      <c r="C1168" s="12" t="s">
        <v>4566</v>
      </c>
      <c r="D1168" s="12">
        <v>88214971</v>
      </c>
      <c r="E1168" s="12" t="s">
        <v>1334</v>
      </c>
      <c r="F1168" s="12" t="s">
        <v>2341</v>
      </c>
      <c r="G1168" s="12" t="s">
        <v>59</v>
      </c>
      <c r="H1168" s="12" t="s">
        <v>49</v>
      </c>
      <c r="I1168" s="13">
        <v>145000000</v>
      </c>
      <c r="J1168" s="13">
        <v>145000000</v>
      </c>
      <c r="K1168" s="14">
        <v>45222.406064814815</v>
      </c>
      <c r="L1168" s="15" t="s">
        <v>54</v>
      </c>
      <c r="O1168">
        <v>8.8418389496164429E-2</v>
      </c>
      <c r="P1168">
        <f t="shared" si="36"/>
        <v>1485</v>
      </c>
      <c r="Q1168">
        <v>1485</v>
      </c>
      <c r="R1168">
        <f t="shared" si="37"/>
        <v>19326843</v>
      </c>
    </row>
    <row r="1169" spans="1:18" ht="11.25" customHeight="1">
      <c r="A1169">
        <v>1168</v>
      </c>
      <c r="B1169" s="11">
        <v>2404</v>
      </c>
      <c r="C1169" s="12" t="s">
        <v>4567</v>
      </c>
      <c r="D1169" s="12">
        <v>51691110</v>
      </c>
      <c r="E1169" s="12" t="s">
        <v>4568</v>
      </c>
      <c r="F1169" s="12" t="s">
        <v>2341</v>
      </c>
      <c r="G1169" s="12" t="s">
        <v>59</v>
      </c>
      <c r="H1169" s="12" t="s">
        <v>44</v>
      </c>
      <c r="I1169" s="13">
        <v>150000000</v>
      </c>
      <c r="J1169" s="13">
        <v>150000000</v>
      </c>
      <c r="K1169" s="14">
        <v>45237.383912037039</v>
      </c>
      <c r="L1169" s="15" t="s">
        <v>45</v>
      </c>
      <c r="O1169">
        <v>0.62950763385940645</v>
      </c>
      <c r="P1169">
        <f t="shared" si="36"/>
        <v>598</v>
      </c>
      <c r="Q1169">
        <v>598</v>
      </c>
      <c r="R1169">
        <f t="shared" si="37"/>
        <v>53071657</v>
      </c>
    </row>
    <row r="1170" spans="1:18" ht="11.25" customHeight="1">
      <c r="A1170">
        <v>1169</v>
      </c>
      <c r="B1170" s="11">
        <v>2405</v>
      </c>
      <c r="C1170" s="12" t="s">
        <v>4569</v>
      </c>
      <c r="D1170" s="12">
        <v>80059863</v>
      </c>
      <c r="E1170" s="12" t="s">
        <v>4570</v>
      </c>
      <c r="F1170" s="12" t="s">
        <v>2341</v>
      </c>
      <c r="G1170" s="12" t="s">
        <v>38</v>
      </c>
      <c r="H1170" s="12" t="s">
        <v>44</v>
      </c>
      <c r="I1170" s="13">
        <v>60000000</v>
      </c>
      <c r="J1170" s="13">
        <v>60000000</v>
      </c>
      <c r="K1170" s="14">
        <v>45237.384062500001</v>
      </c>
      <c r="L1170" s="15" t="s">
        <v>54</v>
      </c>
      <c r="O1170">
        <v>0.86975589758589478</v>
      </c>
      <c r="P1170">
        <f t="shared" si="36"/>
        <v>227</v>
      </c>
      <c r="Q1170">
        <v>227</v>
      </c>
      <c r="R1170">
        <f t="shared" si="37"/>
        <v>80748209</v>
      </c>
    </row>
    <row r="1171" spans="1:18" ht="11.25" customHeight="1">
      <c r="A1171">
        <v>1170</v>
      </c>
      <c r="B1171" s="11">
        <v>2406</v>
      </c>
      <c r="C1171" s="12" t="s">
        <v>4571</v>
      </c>
      <c r="D1171" s="12">
        <v>52113607</v>
      </c>
      <c r="E1171" s="12" t="s">
        <v>4572</v>
      </c>
      <c r="F1171" s="12" t="s">
        <v>2341</v>
      </c>
      <c r="G1171" s="12" t="s">
        <v>52</v>
      </c>
      <c r="H1171" s="12" t="s">
        <v>44</v>
      </c>
      <c r="I1171" s="13">
        <v>33000000</v>
      </c>
      <c r="J1171" s="13">
        <v>33000000</v>
      </c>
      <c r="K1171" s="14">
        <v>45237.384074074071</v>
      </c>
      <c r="L1171" s="15" t="s">
        <v>84</v>
      </c>
      <c r="O1171">
        <v>0.50024397751923344</v>
      </c>
      <c r="P1171">
        <f t="shared" si="36"/>
        <v>792</v>
      </c>
      <c r="Q1171">
        <v>792</v>
      </c>
      <c r="R1171">
        <f t="shared" si="37"/>
        <v>1013619897</v>
      </c>
    </row>
    <row r="1172" spans="1:18" ht="11.25" customHeight="1">
      <c r="A1172">
        <v>1171</v>
      </c>
      <c r="B1172" s="11">
        <v>2407</v>
      </c>
      <c r="C1172" s="12" t="s">
        <v>4573</v>
      </c>
      <c r="D1172" s="12">
        <v>6394549</v>
      </c>
      <c r="E1172" s="12" t="s">
        <v>4574</v>
      </c>
      <c r="F1172" s="12" t="s">
        <v>2341</v>
      </c>
      <c r="G1172" s="12" t="s">
        <v>59</v>
      </c>
      <c r="H1172" s="12" t="s">
        <v>44</v>
      </c>
      <c r="I1172" s="13">
        <v>70000000</v>
      </c>
      <c r="J1172" s="13">
        <v>70000000</v>
      </c>
      <c r="K1172" s="14">
        <v>45237.384120370371</v>
      </c>
      <c r="L1172" s="15" t="s">
        <v>45</v>
      </c>
      <c r="O1172">
        <v>0.36605532545222341</v>
      </c>
      <c r="P1172">
        <f t="shared" si="36"/>
        <v>1024</v>
      </c>
      <c r="Q1172">
        <v>1024</v>
      </c>
      <c r="R1172">
        <f t="shared" si="37"/>
        <v>79539329</v>
      </c>
    </row>
    <row r="1173" spans="1:18" ht="11.25" customHeight="1">
      <c r="A1173">
        <v>1172</v>
      </c>
      <c r="B1173" s="11">
        <v>2408</v>
      </c>
      <c r="C1173" s="12" t="s">
        <v>4575</v>
      </c>
      <c r="D1173" s="12">
        <v>79635597</v>
      </c>
      <c r="E1173" s="12" t="s">
        <v>721</v>
      </c>
      <c r="F1173" s="12" t="s">
        <v>2341</v>
      </c>
      <c r="G1173" s="12" t="s">
        <v>59</v>
      </c>
      <c r="H1173" s="12" t="s">
        <v>44</v>
      </c>
      <c r="I1173" s="13">
        <v>73000000</v>
      </c>
      <c r="J1173" s="13">
        <v>73000000</v>
      </c>
      <c r="K1173" s="14">
        <v>45078.353773148148</v>
      </c>
      <c r="L1173" s="15" t="s">
        <v>45</v>
      </c>
      <c r="O1173">
        <v>0.78767943737420398</v>
      </c>
      <c r="P1173">
        <f t="shared" si="36"/>
        <v>362</v>
      </c>
      <c r="Q1173">
        <v>362</v>
      </c>
      <c r="R1173">
        <f t="shared" si="37"/>
        <v>79990192</v>
      </c>
    </row>
    <row r="1174" spans="1:18" ht="11.25" customHeight="1">
      <c r="A1174">
        <v>1173</v>
      </c>
      <c r="B1174" s="11">
        <v>2409</v>
      </c>
      <c r="C1174" s="12" t="s">
        <v>4576</v>
      </c>
      <c r="D1174" s="12">
        <v>39562313</v>
      </c>
      <c r="E1174" s="12" t="s">
        <v>4577</v>
      </c>
      <c r="F1174" s="12" t="s">
        <v>2341</v>
      </c>
      <c r="G1174" s="12" t="s">
        <v>130</v>
      </c>
      <c r="H1174" s="12" t="s">
        <v>44</v>
      </c>
      <c r="I1174" s="13">
        <v>20000000</v>
      </c>
      <c r="J1174" s="13">
        <v>20000000</v>
      </c>
      <c r="K1174" s="14">
        <v>45237.384421296294</v>
      </c>
      <c r="L1174" s="15" t="s">
        <v>45</v>
      </c>
      <c r="O1174">
        <v>0.23070289827554935</v>
      </c>
      <c r="P1174">
        <f t="shared" si="36"/>
        <v>1277</v>
      </c>
      <c r="Q1174">
        <v>1277</v>
      </c>
      <c r="R1174">
        <f t="shared" si="37"/>
        <v>65709339</v>
      </c>
    </row>
    <row r="1175" spans="1:18" ht="11.25" customHeight="1">
      <c r="A1175">
        <v>1174</v>
      </c>
      <c r="B1175" s="11">
        <v>2410</v>
      </c>
      <c r="C1175" s="12" t="s">
        <v>4578</v>
      </c>
      <c r="D1175" s="12">
        <v>1016017721</v>
      </c>
      <c r="E1175" s="12" t="s">
        <v>4579</v>
      </c>
      <c r="F1175" s="12" t="s">
        <v>2341</v>
      </c>
      <c r="G1175" s="12" t="s">
        <v>38</v>
      </c>
      <c r="H1175" s="12" t="s">
        <v>44</v>
      </c>
      <c r="I1175" s="13">
        <v>32000000</v>
      </c>
      <c r="J1175" s="13">
        <v>32000000</v>
      </c>
      <c r="K1175" s="14">
        <v>45237.384467592594</v>
      </c>
      <c r="L1175" s="15" t="s">
        <v>54</v>
      </c>
      <c r="O1175">
        <v>0.23899801443896362</v>
      </c>
      <c r="P1175">
        <f t="shared" si="36"/>
        <v>1256</v>
      </c>
      <c r="Q1175">
        <v>1256</v>
      </c>
      <c r="R1175">
        <f t="shared" si="37"/>
        <v>24023358</v>
      </c>
    </row>
    <row r="1176" spans="1:18" ht="11.25" customHeight="1">
      <c r="A1176">
        <v>1175</v>
      </c>
      <c r="B1176" s="11">
        <v>2411</v>
      </c>
      <c r="C1176" s="12" t="s">
        <v>4580</v>
      </c>
      <c r="D1176" s="12">
        <v>4537201</v>
      </c>
      <c r="E1176" s="12" t="s">
        <v>744</v>
      </c>
      <c r="F1176" s="12" t="s">
        <v>2341</v>
      </c>
      <c r="G1176" s="12" t="s">
        <v>38</v>
      </c>
      <c r="H1176" s="12" t="s">
        <v>44</v>
      </c>
      <c r="I1176" s="13">
        <v>150000000</v>
      </c>
      <c r="J1176" s="13">
        <v>150000000</v>
      </c>
      <c r="K1176" s="14">
        <v>45078.357499999998</v>
      </c>
      <c r="L1176" s="15" t="s">
        <v>45</v>
      </c>
      <c r="O1176">
        <v>0.46067297708671417</v>
      </c>
      <c r="P1176">
        <f t="shared" si="36"/>
        <v>874</v>
      </c>
      <c r="Q1176">
        <v>874</v>
      </c>
      <c r="R1176">
        <f t="shared" si="37"/>
        <v>1023928059</v>
      </c>
    </row>
    <row r="1177" spans="1:18" ht="11.25" customHeight="1">
      <c r="A1177">
        <v>1176</v>
      </c>
      <c r="B1177" s="11">
        <v>2412</v>
      </c>
      <c r="C1177" s="12" t="s">
        <v>4581</v>
      </c>
      <c r="D1177" s="12">
        <v>79467153</v>
      </c>
      <c r="E1177" s="12" t="s">
        <v>713</v>
      </c>
      <c r="F1177" s="12" t="s">
        <v>2341</v>
      </c>
      <c r="G1177" s="12" t="s">
        <v>59</v>
      </c>
      <c r="H1177" s="12" t="s">
        <v>44</v>
      </c>
      <c r="I1177" s="13">
        <v>150000000</v>
      </c>
      <c r="J1177" s="13">
        <v>150000000</v>
      </c>
      <c r="K1177" s="14">
        <v>45078.353043981479</v>
      </c>
      <c r="L1177" s="15" t="s">
        <v>45</v>
      </c>
      <c r="O1177">
        <v>0.44884627874690541</v>
      </c>
      <c r="P1177">
        <f t="shared" si="36"/>
        <v>892</v>
      </c>
      <c r="Q1177">
        <v>892</v>
      </c>
      <c r="R1177">
        <f t="shared" si="37"/>
        <v>41527398</v>
      </c>
    </row>
    <row r="1178" spans="1:18" ht="11.25" customHeight="1">
      <c r="A1178">
        <v>1177</v>
      </c>
      <c r="B1178" s="11">
        <v>2413</v>
      </c>
      <c r="C1178" s="12" t="s">
        <v>4582</v>
      </c>
      <c r="D1178" s="12">
        <v>79961059</v>
      </c>
      <c r="E1178" s="12" t="s">
        <v>4583</v>
      </c>
      <c r="F1178" s="12" t="s">
        <v>2341</v>
      </c>
      <c r="G1178" s="12" t="s">
        <v>59</v>
      </c>
      <c r="H1178" s="12" t="s">
        <v>44</v>
      </c>
      <c r="I1178" s="13">
        <v>70000000</v>
      </c>
      <c r="J1178" s="13">
        <v>70000000</v>
      </c>
      <c r="K1178" s="14">
        <v>45237.384837962964</v>
      </c>
      <c r="L1178" s="15" t="s">
        <v>45</v>
      </c>
      <c r="O1178">
        <v>0.27721896086982378</v>
      </c>
      <c r="P1178">
        <f t="shared" si="36"/>
        <v>1182</v>
      </c>
      <c r="Q1178">
        <v>1182</v>
      </c>
      <c r="R1178">
        <f t="shared" si="37"/>
        <v>80499264</v>
      </c>
    </row>
    <row r="1179" spans="1:18" ht="11.25" customHeight="1">
      <c r="A1179">
        <v>1178</v>
      </c>
      <c r="B1179" s="11">
        <v>2414</v>
      </c>
      <c r="C1179" s="12" t="s">
        <v>4584</v>
      </c>
      <c r="D1179" s="12">
        <v>19489607</v>
      </c>
      <c r="E1179" s="12" t="s">
        <v>69</v>
      </c>
      <c r="F1179" s="12" t="s">
        <v>2341</v>
      </c>
      <c r="G1179" s="12" t="s">
        <v>52</v>
      </c>
      <c r="H1179" s="12" t="s">
        <v>44</v>
      </c>
      <c r="I1179" s="13">
        <v>90000000</v>
      </c>
      <c r="J1179" s="13">
        <v>90000000</v>
      </c>
      <c r="K1179" s="14">
        <v>44986.376736111109</v>
      </c>
      <c r="L1179" s="15" t="s">
        <v>45</v>
      </c>
      <c r="O1179">
        <v>0.74872773808106485</v>
      </c>
      <c r="P1179">
        <f t="shared" si="36"/>
        <v>418</v>
      </c>
      <c r="Q1179">
        <v>418</v>
      </c>
      <c r="R1179">
        <f t="shared" si="37"/>
        <v>43925242</v>
      </c>
    </row>
    <row r="1180" spans="1:18" ht="11.25" customHeight="1">
      <c r="A1180">
        <v>1179</v>
      </c>
      <c r="B1180" s="11">
        <v>2415</v>
      </c>
      <c r="C1180" s="12" t="s">
        <v>4585</v>
      </c>
      <c r="D1180" s="12">
        <v>73158422</v>
      </c>
      <c r="E1180" s="12" t="s">
        <v>4586</v>
      </c>
      <c r="F1180" s="12" t="s">
        <v>2341</v>
      </c>
      <c r="G1180" s="12" t="s">
        <v>38</v>
      </c>
      <c r="H1180" s="12" t="s">
        <v>44</v>
      </c>
      <c r="I1180" s="13">
        <v>60000000</v>
      </c>
      <c r="J1180" s="13">
        <v>60000000</v>
      </c>
      <c r="K1180" s="14">
        <v>45237.384953703702</v>
      </c>
      <c r="L1180" s="15" t="s">
        <v>45</v>
      </c>
      <c r="O1180">
        <v>0.43002486337913837</v>
      </c>
      <c r="P1180">
        <f t="shared" si="36"/>
        <v>921</v>
      </c>
      <c r="Q1180">
        <v>921</v>
      </c>
      <c r="R1180">
        <f t="shared" si="37"/>
        <v>1085251288</v>
      </c>
    </row>
    <row r="1181" spans="1:18" ht="11.25" customHeight="1">
      <c r="A1181">
        <v>1180</v>
      </c>
      <c r="B1181" s="11">
        <v>2416</v>
      </c>
      <c r="C1181" s="12" t="s">
        <v>4587</v>
      </c>
      <c r="D1181" s="12">
        <v>98648272</v>
      </c>
      <c r="E1181" s="12" t="s">
        <v>4588</v>
      </c>
      <c r="F1181" s="12" t="s">
        <v>2341</v>
      </c>
      <c r="G1181" s="12" t="s">
        <v>59</v>
      </c>
      <c r="H1181" s="12" t="s">
        <v>44</v>
      </c>
      <c r="I1181" s="13">
        <v>91000000</v>
      </c>
      <c r="J1181" s="13">
        <v>91000000</v>
      </c>
      <c r="K1181" s="14">
        <v>45237.384988425925</v>
      </c>
      <c r="L1181" s="15" t="s">
        <v>45</v>
      </c>
      <c r="O1181">
        <v>0.20458896982533359</v>
      </c>
      <c r="P1181">
        <f t="shared" si="36"/>
        <v>1323</v>
      </c>
      <c r="Q1181">
        <v>1323</v>
      </c>
      <c r="R1181">
        <f t="shared" si="37"/>
        <v>52076616</v>
      </c>
    </row>
    <row r="1182" spans="1:18" ht="11.25" customHeight="1">
      <c r="A1182">
        <v>1181</v>
      </c>
      <c r="B1182" s="11">
        <v>2417</v>
      </c>
      <c r="C1182" s="12" t="s">
        <v>4589</v>
      </c>
      <c r="D1182" s="12">
        <v>52107692</v>
      </c>
      <c r="E1182" s="12" t="s">
        <v>4070</v>
      </c>
      <c r="F1182" s="12" t="s">
        <v>2341</v>
      </c>
      <c r="G1182" s="12" t="s">
        <v>59</v>
      </c>
      <c r="H1182" s="12" t="s">
        <v>44</v>
      </c>
      <c r="I1182" s="13">
        <v>124000000</v>
      </c>
      <c r="J1182" s="13">
        <v>124000000</v>
      </c>
      <c r="K1182" s="14">
        <v>45222.387199074074</v>
      </c>
      <c r="L1182" s="15" t="s">
        <v>45</v>
      </c>
      <c r="O1182">
        <v>8.779411701168871E-2</v>
      </c>
      <c r="P1182">
        <f t="shared" si="36"/>
        <v>1487</v>
      </c>
      <c r="Q1182">
        <v>1487</v>
      </c>
      <c r="R1182">
        <f t="shared" si="37"/>
        <v>1018403354</v>
      </c>
    </row>
    <row r="1183" spans="1:18" ht="11.25" customHeight="1">
      <c r="A1183">
        <v>1182</v>
      </c>
      <c r="B1183" s="11">
        <v>2418</v>
      </c>
      <c r="C1183" s="12" t="s">
        <v>4590</v>
      </c>
      <c r="D1183" s="12">
        <v>80499264</v>
      </c>
      <c r="E1183" s="12" t="s">
        <v>853</v>
      </c>
      <c r="F1183" s="12" t="s">
        <v>2341</v>
      </c>
      <c r="G1183" s="12" t="s">
        <v>59</v>
      </c>
      <c r="H1183" s="12" t="s">
        <v>44</v>
      </c>
      <c r="I1183" s="13">
        <v>77000000</v>
      </c>
      <c r="J1183" s="13">
        <v>77000000</v>
      </c>
      <c r="K1183" s="14">
        <v>45078.367708333331</v>
      </c>
      <c r="L1183" s="15" t="s">
        <v>45</v>
      </c>
      <c r="O1183">
        <v>0.59833636952926739</v>
      </c>
      <c r="P1183">
        <f t="shared" si="36"/>
        <v>660</v>
      </c>
      <c r="Q1183">
        <v>660</v>
      </c>
      <c r="R1183">
        <f t="shared" si="37"/>
        <v>86082481</v>
      </c>
    </row>
    <row r="1184" spans="1:18" ht="11.25" customHeight="1">
      <c r="A1184">
        <v>1183</v>
      </c>
      <c r="B1184" s="11">
        <v>2419</v>
      </c>
      <c r="C1184" s="12" t="s">
        <v>4591</v>
      </c>
      <c r="D1184" s="12">
        <v>60354739</v>
      </c>
      <c r="E1184" s="12" t="s">
        <v>620</v>
      </c>
      <c r="F1184" s="12" t="s">
        <v>2341</v>
      </c>
      <c r="G1184" s="12" t="s">
        <v>59</v>
      </c>
      <c r="H1184" s="12" t="s">
        <v>44</v>
      </c>
      <c r="I1184" s="13">
        <v>120000000</v>
      </c>
      <c r="J1184" s="13">
        <v>120000000</v>
      </c>
      <c r="K1184" s="14">
        <v>45078.344178240739</v>
      </c>
      <c r="L1184" s="15" t="s">
        <v>45</v>
      </c>
      <c r="O1184">
        <v>0.3501165525641885</v>
      </c>
      <c r="P1184">
        <f t="shared" si="36"/>
        <v>1052</v>
      </c>
      <c r="Q1184">
        <v>1052</v>
      </c>
      <c r="R1184">
        <f t="shared" si="37"/>
        <v>1035418888</v>
      </c>
    </row>
    <row r="1185" spans="1:18" ht="11.25" customHeight="1">
      <c r="A1185">
        <v>1184</v>
      </c>
      <c r="B1185" s="11">
        <v>2420</v>
      </c>
      <c r="C1185" s="12" t="s">
        <v>4592</v>
      </c>
      <c r="D1185" s="12">
        <v>52112098</v>
      </c>
      <c r="E1185" s="12" t="s">
        <v>4593</v>
      </c>
      <c r="F1185" s="12" t="s">
        <v>2341</v>
      </c>
      <c r="G1185" s="12" t="s">
        <v>59</v>
      </c>
      <c r="H1185" s="12" t="s">
        <v>44</v>
      </c>
      <c r="I1185" s="13">
        <v>87000000</v>
      </c>
      <c r="J1185" s="13">
        <v>87000000</v>
      </c>
      <c r="K1185" s="14">
        <v>45237.38521990741</v>
      </c>
      <c r="L1185" s="15" t="s">
        <v>45</v>
      </c>
      <c r="O1185">
        <v>0.64207170086396659</v>
      </c>
      <c r="P1185">
        <f t="shared" si="36"/>
        <v>573</v>
      </c>
      <c r="Q1185">
        <v>573</v>
      </c>
      <c r="R1185">
        <f t="shared" si="37"/>
        <v>1090477733</v>
      </c>
    </row>
    <row r="1186" spans="1:18" ht="11.25" customHeight="1">
      <c r="A1186">
        <v>1185</v>
      </c>
      <c r="B1186" s="11">
        <v>2421</v>
      </c>
      <c r="C1186" s="12" t="s">
        <v>4594</v>
      </c>
      <c r="D1186" s="12">
        <v>93338164</v>
      </c>
      <c r="E1186" s="12" t="s">
        <v>4595</v>
      </c>
      <c r="F1186" s="12" t="s">
        <v>2341</v>
      </c>
      <c r="G1186" s="12" t="s">
        <v>59</v>
      </c>
      <c r="H1186" s="12" t="s">
        <v>49</v>
      </c>
      <c r="I1186" s="13">
        <v>92000000</v>
      </c>
      <c r="J1186" s="13">
        <v>92000000</v>
      </c>
      <c r="K1186" s="14">
        <v>45237.38521990741</v>
      </c>
      <c r="L1186" s="15" t="s">
        <v>54</v>
      </c>
      <c r="O1186">
        <v>0.72107151457283358</v>
      </c>
      <c r="P1186">
        <f t="shared" si="36"/>
        <v>457</v>
      </c>
      <c r="Q1186">
        <v>457</v>
      </c>
      <c r="R1186">
        <f t="shared" si="37"/>
        <v>1049566947</v>
      </c>
    </row>
    <row r="1187" spans="1:18" ht="11.25" customHeight="1">
      <c r="A1187">
        <v>1186</v>
      </c>
      <c r="B1187" s="11">
        <v>2422</v>
      </c>
      <c r="C1187" s="12" t="s">
        <v>4596</v>
      </c>
      <c r="D1187" s="12">
        <v>79982066</v>
      </c>
      <c r="E1187" s="12" t="s">
        <v>598</v>
      </c>
      <c r="F1187" s="12" t="s">
        <v>2341</v>
      </c>
      <c r="G1187" s="12" t="s">
        <v>38</v>
      </c>
      <c r="H1187" s="12" t="s">
        <v>44</v>
      </c>
      <c r="I1187" s="13">
        <v>96000000</v>
      </c>
      <c r="J1187" s="13">
        <v>96000000</v>
      </c>
      <c r="K1187" s="14">
        <v>45078.341238425928</v>
      </c>
      <c r="L1187" s="15" t="s">
        <v>45</v>
      </c>
      <c r="O1187">
        <v>0.8204885571452718</v>
      </c>
      <c r="P1187">
        <f t="shared" si="36"/>
        <v>304</v>
      </c>
      <c r="Q1187">
        <v>304</v>
      </c>
      <c r="R1187">
        <f t="shared" si="37"/>
        <v>80202483</v>
      </c>
    </row>
    <row r="1188" spans="1:18" ht="11.25" customHeight="1">
      <c r="A1188">
        <v>1187</v>
      </c>
      <c r="B1188" s="11">
        <v>2423</v>
      </c>
      <c r="C1188" s="12" t="s">
        <v>4597</v>
      </c>
      <c r="D1188" s="12">
        <v>79985217</v>
      </c>
      <c r="E1188" s="12" t="s">
        <v>4598</v>
      </c>
      <c r="F1188" s="12" t="s">
        <v>2341</v>
      </c>
      <c r="G1188" s="12" t="s">
        <v>38</v>
      </c>
      <c r="H1188" s="12" t="s">
        <v>44</v>
      </c>
      <c r="I1188" s="13">
        <v>140000000</v>
      </c>
      <c r="J1188" s="13">
        <v>140000000</v>
      </c>
      <c r="K1188" s="14">
        <v>45237.385335648149</v>
      </c>
      <c r="L1188" s="15" t="s">
        <v>45</v>
      </c>
      <c r="O1188">
        <v>0.1042464235821613</v>
      </c>
      <c r="P1188">
        <f t="shared" si="36"/>
        <v>1465</v>
      </c>
      <c r="Q1188">
        <v>1465</v>
      </c>
      <c r="R1188">
        <f t="shared" si="37"/>
        <v>1026135077</v>
      </c>
    </row>
    <row r="1189" spans="1:18" ht="11.25" customHeight="1">
      <c r="A1189">
        <v>1188</v>
      </c>
      <c r="B1189" s="11">
        <v>2424</v>
      </c>
      <c r="C1189" s="12" t="s">
        <v>4599</v>
      </c>
      <c r="D1189" s="12">
        <v>65775686</v>
      </c>
      <c r="E1189" s="12" t="s">
        <v>4600</v>
      </c>
      <c r="F1189" s="12" t="s">
        <v>2341</v>
      </c>
      <c r="G1189" s="12" t="s">
        <v>59</v>
      </c>
      <c r="H1189" s="12" t="s">
        <v>44</v>
      </c>
      <c r="I1189" s="13">
        <v>60000000</v>
      </c>
      <c r="J1189" s="13">
        <v>60000000</v>
      </c>
      <c r="K1189" s="14">
        <v>45237.38553240741</v>
      </c>
      <c r="L1189" s="15" t="s">
        <v>45</v>
      </c>
      <c r="O1189">
        <v>0.34952124739157731</v>
      </c>
      <c r="P1189">
        <f t="shared" si="36"/>
        <v>1053</v>
      </c>
      <c r="Q1189">
        <v>1053</v>
      </c>
      <c r="R1189">
        <f t="shared" si="37"/>
        <v>1070587399</v>
      </c>
    </row>
    <row r="1190" spans="1:18" ht="11.25" customHeight="1">
      <c r="A1190">
        <v>1189</v>
      </c>
      <c r="B1190" s="11">
        <v>2425</v>
      </c>
      <c r="C1190" s="12" t="s">
        <v>4601</v>
      </c>
      <c r="D1190" s="12">
        <v>93082570</v>
      </c>
      <c r="E1190" s="12" t="s">
        <v>4602</v>
      </c>
      <c r="F1190" s="12" t="s">
        <v>2341</v>
      </c>
      <c r="G1190" s="12" t="s">
        <v>38</v>
      </c>
      <c r="H1190" s="12" t="s">
        <v>44</v>
      </c>
      <c r="I1190" s="13">
        <v>30000000</v>
      </c>
      <c r="J1190" s="13">
        <v>30000000</v>
      </c>
      <c r="K1190" s="14">
        <v>45237.385567129626</v>
      </c>
      <c r="L1190" s="15" t="s">
        <v>45</v>
      </c>
      <c r="O1190">
        <v>0.65257140609583997</v>
      </c>
      <c r="P1190">
        <f t="shared" si="36"/>
        <v>553</v>
      </c>
      <c r="Q1190">
        <v>553</v>
      </c>
      <c r="R1190">
        <f t="shared" si="37"/>
        <v>1088246638</v>
      </c>
    </row>
    <row r="1191" spans="1:18" ht="11.25" customHeight="1">
      <c r="A1191">
        <v>1190</v>
      </c>
      <c r="B1191" s="11">
        <v>2426</v>
      </c>
      <c r="C1191" s="12" t="s">
        <v>4603</v>
      </c>
      <c r="D1191" s="12">
        <v>51917918</v>
      </c>
      <c r="E1191" s="12" t="s">
        <v>1279</v>
      </c>
      <c r="F1191" s="12" t="s">
        <v>2341</v>
      </c>
      <c r="G1191" s="12" t="s">
        <v>59</v>
      </c>
      <c r="H1191" s="12" t="s">
        <v>44</v>
      </c>
      <c r="I1191" s="13">
        <v>15000000</v>
      </c>
      <c r="J1191" s="13">
        <v>15000000</v>
      </c>
      <c r="K1191" s="14">
        <v>45222.395162037035</v>
      </c>
      <c r="L1191" s="15" t="s">
        <v>84</v>
      </c>
      <c r="O1191">
        <v>0.78921698194904633</v>
      </c>
      <c r="P1191">
        <f t="shared" si="36"/>
        <v>357</v>
      </c>
      <c r="Q1191">
        <v>357</v>
      </c>
      <c r="R1191">
        <f t="shared" si="37"/>
        <v>1121834035</v>
      </c>
    </row>
    <row r="1192" spans="1:18" ht="11.25" customHeight="1">
      <c r="A1192">
        <v>1191</v>
      </c>
      <c r="B1192" s="11">
        <v>2427</v>
      </c>
      <c r="C1192" s="12" t="s">
        <v>4604</v>
      </c>
      <c r="D1192" s="12">
        <v>52007139</v>
      </c>
      <c r="E1192" s="12" t="s">
        <v>828</v>
      </c>
      <c r="F1192" s="12" t="s">
        <v>2341</v>
      </c>
      <c r="G1192" s="12" t="s">
        <v>59</v>
      </c>
      <c r="H1192" s="12" t="s">
        <v>44</v>
      </c>
      <c r="I1192" s="13">
        <v>120000000</v>
      </c>
      <c r="J1192" s="13">
        <v>120000000</v>
      </c>
      <c r="K1192" s="14">
        <v>45078.365162037036</v>
      </c>
      <c r="L1192" s="15" t="s">
        <v>45</v>
      </c>
      <c r="O1192">
        <v>0.29495295576785885</v>
      </c>
      <c r="P1192">
        <f t="shared" si="36"/>
        <v>1151</v>
      </c>
      <c r="Q1192">
        <v>1151</v>
      </c>
      <c r="R1192">
        <f t="shared" si="37"/>
        <v>6244987</v>
      </c>
    </row>
    <row r="1193" spans="1:18" ht="11.25" customHeight="1">
      <c r="A1193">
        <v>1192</v>
      </c>
      <c r="B1193" s="11">
        <v>2428</v>
      </c>
      <c r="C1193" s="12" t="s">
        <v>4605</v>
      </c>
      <c r="D1193" s="12">
        <v>25160903</v>
      </c>
      <c r="E1193" s="12" t="s">
        <v>4606</v>
      </c>
      <c r="F1193" s="12" t="s">
        <v>2341</v>
      </c>
      <c r="G1193" s="12" t="s">
        <v>38</v>
      </c>
      <c r="H1193" s="12" t="s">
        <v>44</v>
      </c>
      <c r="I1193" s="13">
        <v>55000000</v>
      </c>
      <c r="J1193" s="13">
        <v>55000000</v>
      </c>
      <c r="K1193" s="14">
        <v>45237.385844907411</v>
      </c>
      <c r="L1193" s="15" t="s">
        <v>45</v>
      </c>
      <c r="O1193">
        <v>0.76520792638118151</v>
      </c>
      <c r="P1193">
        <f t="shared" si="36"/>
        <v>395</v>
      </c>
      <c r="Q1193">
        <v>395</v>
      </c>
      <c r="R1193">
        <f t="shared" si="37"/>
        <v>23637525</v>
      </c>
    </row>
    <row r="1194" spans="1:18" ht="11.25" customHeight="1">
      <c r="A1194">
        <v>1193</v>
      </c>
      <c r="B1194" s="11">
        <v>2429</v>
      </c>
      <c r="C1194" s="12" t="s">
        <v>4607</v>
      </c>
      <c r="D1194" s="12">
        <v>79724091</v>
      </c>
      <c r="E1194" s="12" t="s">
        <v>1285</v>
      </c>
      <c r="F1194" s="12" t="s">
        <v>2341</v>
      </c>
      <c r="G1194" s="12" t="s">
        <v>38</v>
      </c>
      <c r="H1194" s="12" t="s">
        <v>49</v>
      </c>
      <c r="I1194" s="13">
        <v>50000000</v>
      </c>
      <c r="J1194" s="13">
        <v>50000000</v>
      </c>
      <c r="K1194" s="14">
        <v>45222.396423611113</v>
      </c>
      <c r="L1194" s="15" t="s">
        <v>54</v>
      </c>
      <c r="O1194">
        <v>0.65568222729264802</v>
      </c>
      <c r="P1194">
        <f t="shared" si="36"/>
        <v>550</v>
      </c>
      <c r="Q1194">
        <v>550</v>
      </c>
      <c r="R1194">
        <f t="shared" si="37"/>
        <v>1013577093</v>
      </c>
    </row>
    <row r="1195" spans="1:18" ht="11.25" customHeight="1">
      <c r="A1195">
        <v>1194</v>
      </c>
      <c r="B1195" s="11">
        <v>2430</v>
      </c>
      <c r="C1195" s="12" t="s">
        <v>4608</v>
      </c>
      <c r="D1195" s="12">
        <v>79713446</v>
      </c>
      <c r="E1195" s="12" t="s">
        <v>4609</v>
      </c>
      <c r="F1195" s="12" t="s">
        <v>2341</v>
      </c>
      <c r="G1195" s="12" t="s">
        <v>52</v>
      </c>
      <c r="H1195" s="12" t="s">
        <v>44</v>
      </c>
      <c r="I1195" s="13">
        <v>150000000</v>
      </c>
      <c r="J1195" s="13">
        <v>150000000</v>
      </c>
      <c r="K1195" s="14">
        <v>45237.385949074072</v>
      </c>
      <c r="L1195" s="15" t="s">
        <v>45</v>
      </c>
      <c r="O1195">
        <v>0.23264992893080516</v>
      </c>
      <c r="P1195">
        <f t="shared" si="36"/>
        <v>1274</v>
      </c>
      <c r="Q1195">
        <v>1274</v>
      </c>
      <c r="R1195">
        <f t="shared" si="37"/>
        <v>1053330953</v>
      </c>
    </row>
    <row r="1196" spans="1:18" ht="11.25" customHeight="1">
      <c r="A1196">
        <v>1195</v>
      </c>
      <c r="B1196" s="11">
        <v>2431</v>
      </c>
      <c r="C1196" s="12" t="s">
        <v>4610</v>
      </c>
      <c r="D1196" s="12">
        <v>23561283</v>
      </c>
      <c r="E1196" s="12" t="s">
        <v>656</v>
      </c>
      <c r="F1196" s="12" t="s">
        <v>2341</v>
      </c>
      <c r="G1196" s="12" t="s">
        <v>38</v>
      </c>
      <c r="H1196" s="12" t="s">
        <v>44</v>
      </c>
      <c r="I1196" s="13">
        <v>80000000</v>
      </c>
      <c r="J1196" s="13">
        <v>80000000</v>
      </c>
      <c r="K1196" s="14">
        <v>45078.347858796296</v>
      </c>
      <c r="L1196" s="15" t="s">
        <v>45</v>
      </c>
      <c r="O1196">
        <v>0.61098338682670761</v>
      </c>
      <c r="P1196">
        <f t="shared" si="36"/>
        <v>634</v>
      </c>
      <c r="Q1196">
        <v>634</v>
      </c>
      <c r="R1196">
        <f t="shared" si="37"/>
        <v>80036779</v>
      </c>
    </row>
    <row r="1197" spans="1:18" ht="11.25" customHeight="1">
      <c r="A1197">
        <v>1196</v>
      </c>
      <c r="B1197" s="11">
        <v>2432</v>
      </c>
      <c r="C1197" s="12" t="s">
        <v>4611</v>
      </c>
      <c r="D1197" s="12">
        <v>86060719</v>
      </c>
      <c r="E1197" s="12" t="s">
        <v>1336</v>
      </c>
      <c r="F1197" s="12" t="s">
        <v>2341</v>
      </c>
      <c r="G1197" s="12" t="s">
        <v>52</v>
      </c>
      <c r="H1197" s="12" t="s">
        <v>44</v>
      </c>
      <c r="I1197" s="13">
        <v>35000000</v>
      </c>
      <c r="J1197" s="13">
        <v>35000000</v>
      </c>
      <c r="K1197" s="14">
        <v>45222.406446759262</v>
      </c>
      <c r="L1197" s="15" t="s">
        <v>45</v>
      </c>
      <c r="O1197">
        <v>0.672149305071568</v>
      </c>
      <c r="P1197">
        <f t="shared" si="36"/>
        <v>527</v>
      </c>
      <c r="Q1197">
        <v>527</v>
      </c>
      <c r="R1197">
        <f t="shared" si="37"/>
        <v>10280735</v>
      </c>
    </row>
    <row r="1198" spans="1:18" ht="11.25" customHeight="1">
      <c r="A1198">
        <v>1197</v>
      </c>
      <c r="B1198" s="11">
        <v>2433</v>
      </c>
      <c r="C1198" s="12" t="s">
        <v>4612</v>
      </c>
      <c r="D1198" s="12">
        <v>88031729</v>
      </c>
      <c r="E1198" s="12" t="s">
        <v>794</v>
      </c>
      <c r="F1198" s="12" t="s">
        <v>2341</v>
      </c>
      <c r="G1198" s="12" t="s">
        <v>59</v>
      </c>
      <c r="H1198" s="12" t="s">
        <v>49</v>
      </c>
      <c r="I1198" s="13">
        <v>71000000</v>
      </c>
      <c r="J1198" s="13">
        <v>71000000</v>
      </c>
      <c r="K1198" s="14">
        <v>45078.362337962964</v>
      </c>
      <c r="L1198" s="15" t="s">
        <v>54</v>
      </c>
      <c r="O1198">
        <v>0.99213284694498449</v>
      </c>
      <c r="P1198">
        <f t="shared" si="36"/>
        <v>8</v>
      </c>
      <c r="Q1198">
        <v>8</v>
      </c>
      <c r="R1198">
        <f t="shared" si="37"/>
        <v>41913800</v>
      </c>
    </row>
    <row r="1199" spans="1:18" ht="11.25" customHeight="1">
      <c r="A1199">
        <v>1198</v>
      </c>
      <c r="B1199" s="11">
        <v>2434</v>
      </c>
      <c r="C1199" s="12" t="s">
        <v>4613</v>
      </c>
      <c r="D1199" s="12">
        <v>17184764</v>
      </c>
      <c r="E1199" s="12" t="s">
        <v>4614</v>
      </c>
      <c r="F1199" s="12" t="s">
        <v>2341</v>
      </c>
      <c r="G1199" s="12" t="s">
        <v>38</v>
      </c>
      <c r="H1199" s="12" t="s">
        <v>44</v>
      </c>
      <c r="I1199" s="13">
        <v>150000000</v>
      </c>
      <c r="J1199" s="13">
        <v>150000000</v>
      </c>
      <c r="K1199" s="14">
        <v>45237.386331018519</v>
      </c>
      <c r="L1199" s="15" t="s">
        <v>45</v>
      </c>
      <c r="O1199">
        <v>0.23554334285729905</v>
      </c>
      <c r="P1199">
        <f t="shared" si="36"/>
        <v>1266</v>
      </c>
      <c r="Q1199">
        <v>1266</v>
      </c>
      <c r="R1199">
        <f t="shared" si="37"/>
        <v>11257414</v>
      </c>
    </row>
    <row r="1200" spans="1:18" ht="11.25" customHeight="1">
      <c r="A1200">
        <v>1199</v>
      </c>
      <c r="B1200" s="11">
        <v>2435</v>
      </c>
      <c r="C1200" s="12" t="s">
        <v>4615</v>
      </c>
      <c r="D1200" s="12">
        <v>79880560</v>
      </c>
      <c r="E1200" s="12" t="s">
        <v>4616</v>
      </c>
      <c r="F1200" s="12" t="s">
        <v>2341</v>
      </c>
      <c r="G1200" s="12" t="s">
        <v>59</v>
      </c>
      <c r="H1200" s="12" t="s">
        <v>49</v>
      </c>
      <c r="I1200" s="13">
        <v>150000000</v>
      </c>
      <c r="J1200" s="13">
        <v>150000000</v>
      </c>
      <c r="K1200" s="14">
        <v>45237.386689814812</v>
      </c>
      <c r="L1200" s="15" t="s">
        <v>54</v>
      </c>
      <c r="O1200">
        <v>0.38129130945379464</v>
      </c>
      <c r="P1200">
        <f t="shared" si="36"/>
        <v>995</v>
      </c>
      <c r="Q1200">
        <v>995</v>
      </c>
      <c r="R1200">
        <f t="shared" si="37"/>
        <v>1033687107</v>
      </c>
    </row>
    <row r="1201" spans="1:18" ht="11.25" customHeight="1">
      <c r="A1201">
        <v>1200</v>
      </c>
      <c r="B1201" s="11">
        <v>2436</v>
      </c>
      <c r="C1201" s="12" t="s">
        <v>4617</v>
      </c>
      <c r="D1201" s="12">
        <v>7165783</v>
      </c>
      <c r="E1201" s="12" t="s">
        <v>4618</v>
      </c>
      <c r="F1201" s="12" t="s">
        <v>2341</v>
      </c>
      <c r="G1201" s="12" t="s">
        <v>38</v>
      </c>
      <c r="H1201" s="12" t="s">
        <v>44</v>
      </c>
      <c r="I1201" s="13">
        <v>40000000</v>
      </c>
      <c r="J1201" s="13">
        <v>40000000</v>
      </c>
      <c r="K1201" s="14">
        <v>45237.386701388888</v>
      </c>
      <c r="L1201" s="15" t="s">
        <v>45</v>
      </c>
      <c r="O1201">
        <v>0.11940634456575927</v>
      </c>
      <c r="P1201">
        <f t="shared" si="36"/>
        <v>1437</v>
      </c>
      <c r="Q1201">
        <v>1437</v>
      </c>
      <c r="R1201">
        <f t="shared" si="37"/>
        <v>19381526</v>
      </c>
    </row>
    <row r="1202" spans="1:18" ht="11.25" customHeight="1">
      <c r="A1202">
        <v>1201</v>
      </c>
      <c r="B1202" s="11">
        <v>2437</v>
      </c>
      <c r="C1202" s="12" t="s">
        <v>4619</v>
      </c>
      <c r="D1202" s="12">
        <v>80137393</v>
      </c>
      <c r="E1202" s="12" t="s">
        <v>4620</v>
      </c>
      <c r="F1202" s="12" t="s">
        <v>2341</v>
      </c>
      <c r="G1202" s="12" t="s">
        <v>38</v>
      </c>
      <c r="H1202" s="12" t="s">
        <v>49</v>
      </c>
      <c r="I1202" s="13">
        <v>118000000</v>
      </c>
      <c r="J1202" s="13">
        <v>118000000</v>
      </c>
      <c r="K1202" s="14">
        <v>45237.386747685188</v>
      </c>
      <c r="L1202" s="15" t="s">
        <v>54</v>
      </c>
      <c r="O1202">
        <v>0.57039310939557508</v>
      </c>
      <c r="P1202">
        <f t="shared" si="36"/>
        <v>695</v>
      </c>
      <c r="Q1202">
        <v>695</v>
      </c>
      <c r="R1202">
        <f t="shared" si="37"/>
        <v>51996670</v>
      </c>
    </row>
    <row r="1203" spans="1:18" ht="11.25" customHeight="1">
      <c r="A1203">
        <v>1202</v>
      </c>
      <c r="B1203" s="11">
        <v>2438</v>
      </c>
      <c r="C1203" s="12" t="s">
        <v>4621</v>
      </c>
      <c r="D1203" s="12">
        <v>79650815</v>
      </c>
      <c r="E1203" s="12" t="s">
        <v>642</v>
      </c>
      <c r="F1203" s="12" t="s">
        <v>2341</v>
      </c>
      <c r="G1203" s="12" t="s">
        <v>38</v>
      </c>
      <c r="H1203" s="12" t="s">
        <v>44</v>
      </c>
      <c r="I1203" s="13">
        <v>150000000</v>
      </c>
      <c r="J1203" s="13">
        <v>150000000</v>
      </c>
      <c r="K1203" s="14">
        <v>45078.346898148149</v>
      </c>
      <c r="L1203" s="15" t="s">
        <v>45</v>
      </c>
      <c r="O1203">
        <v>3.9870487033849322E-2</v>
      </c>
      <c r="P1203">
        <f t="shared" si="36"/>
        <v>1557</v>
      </c>
      <c r="Q1203">
        <v>1557</v>
      </c>
      <c r="R1203">
        <f t="shared" si="37"/>
        <v>79650894</v>
      </c>
    </row>
    <row r="1204" spans="1:18" ht="11.25" customHeight="1">
      <c r="A1204">
        <v>1203</v>
      </c>
      <c r="B1204" s="11">
        <v>2439</v>
      </c>
      <c r="C1204" s="12" t="s">
        <v>4622</v>
      </c>
      <c r="D1204" s="12">
        <v>39635991</v>
      </c>
      <c r="E1204" s="12" t="s">
        <v>4623</v>
      </c>
      <c r="F1204" s="12" t="s">
        <v>2341</v>
      </c>
      <c r="G1204" s="12" t="s">
        <v>52</v>
      </c>
      <c r="H1204" s="12" t="s">
        <v>44</v>
      </c>
      <c r="I1204" s="13">
        <v>69000000</v>
      </c>
      <c r="J1204" s="13">
        <v>69000000</v>
      </c>
      <c r="K1204" s="14">
        <v>45237.38689814815</v>
      </c>
      <c r="L1204" s="15" t="s">
        <v>45</v>
      </c>
      <c r="O1204">
        <v>0.90358901035399797</v>
      </c>
      <c r="P1204">
        <f t="shared" si="36"/>
        <v>162</v>
      </c>
      <c r="Q1204">
        <v>162</v>
      </c>
      <c r="R1204">
        <f t="shared" si="37"/>
        <v>80257848</v>
      </c>
    </row>
    <row r="1205" spans="1:18" ht="11.25" customHeight="1">
      <c r="A1205">
        <v>1204</v>
      </c>
      <c r="B1205" s="11">
        <v>2440</v>
      </c>
      <c r="C1205" s="12" t="s">
        <v>4624</v>
      </c>
      <c r="D1205" s="12">
        <v>79644568</v>
      </c>
      <c r="E1205" s="12" t="s">
        <v>4625</v>
      </c>
      <c r="F1205" s="12" t="s">
        <v>2341</v>
      </c>
      <c r="G1205" s="12" t="s">
        <v>48</v>
      </c>
      <c r="H1205" s="12" t="s">
        <v>44</v>
      </c>
      <c r="I1205" s="13">
        <v>70000000</v>
      </c>
      <c r="J1205" s="13">
        <v>70000000</v>
      </c>
      <c r="K1205" s="14">
        <v>45237.386979166666</v>
      </c>
      <c r="L1205" s="15" t="s">
        <v>45</v>
      </c>
      <c r="O1205">
        <v>0.70783414774938114</v>
      </c>
      <c r="P1205">
        <f t="shared" si="36"/>
        <v>480</v>
      </c>
      <c r="Q1205">
        <v>480</v>
      </c>
      <c r="R1205">
        <f t="shared" si="37"/>
        <v>33070311</v>
      </c>
    </row>
    <row r="1206" spans="1:18" ht="11.25" customHeight="1">
      <c r="A1206">
        <v>1205</v>
      </c>
      <c r="B1206" s="11">
        <v>2441</v>
      </c>
      <c r="C1206" s="12" t="s">
        <v>4626</v>
      </c>
      <c r="D1206" s="12">
        <v>3096973</v>
      </c>
      <c r="E1206" s="12" t="s">
        <v>826</v>
      </c>
      <c r="F1206" s="12" t="s">
        <v>2341</v>
      </c>
      <c r="G1206" s="12" t="s">
        <v>59</v>
      </c>
      <c r="H1206" s="12" t="s">
        <v>44</v>
      </c>
      <c r="I1206" s="13">
        <v>89000000</v>
      </c>
      <c r="J1206" s="13">
        <v>89000000</v>
      </c>
      <c r="K1206" s="14">
        <v>45078.365081018521</v>
      </c>
      <c r="L1206" s="15" t="s">
        <v>45</v>
      </c>
      <c r="O1206">
        <v>0.16881806812011679</v>
      </c>
      <c r="P1206">
        <f t="shared" si="36"/>
        <v>1377</v>
      </c>
      <c r="Q1206">
        <v>1377</v>
      </c>
      <c r="R1206">
        <f t="shared" si="37"/>
        <v>19250590</v>
      </c>
    </row>
    <row r="1207" spans="1:18" ht="11.25" customHeight="1">
      <c r="A1207">
        <v>1206</v>
      </c>
      <c r="B1207" s="11">
        <v>2442</v>
      </c>
      <c r="C1207" s="12" t="s">
        <v>4627</v>
      </c>
      <c r="D1207" s="12">
        <v>93137710</v>
      </c>
      <c r="E1207" s="12" t="s">
        <v>4628</v>
      </c>
      <c r="F1207" s="12" t="s">
        <v>2341</v>
      </c>
      <c r="G1207" s="12" t="s">
        <v>52</v>
      </c>
      <c r="H1207" s="12" t="s">
        <v>49</v>
      </c>
      <c r="I1207" s="13">
        <v>55000000</v>
      </c>
      <c r="J1207" s="13">
        <v>55000000</v>
      </c>
      <c r="K1207" s="14">
        <v>45237.387060185189</v>
      </c>
      <c r="L1207" s="15" t="s">
        <v>54</v>
      </c>
      <c r="O1207">
        <v>0.94680047554314006</v>
      </c>
      <c r="P1207">
        <f t="shared" si="36"/>
        <v>91</v>
      </c>
      <c r="Q1207">
        <v>91</v>
      </c>
      <c r="R1207">
        <f t="shared" si="37"/>
        <v>93439670</v>
      </c>
    </row>
    <row r="1208" spans="1:18" ht="11.25" customHeight="1">
      <c r="A1208">
        <v>1207</v>
      </c>
      <c r="B1208" s="11">
        <v>2443</v>
      </c>
      <c r="C1208" s="12" t="s">
        <v>4629</v>
      </c>
      <c r="D1208" s="12">
        <v>94365298</v>
      </c>
      <c r="E1208" s="12" t="s">
        <v>4630</v>
      </c>
      <c r="F1208" s="12" t="s">
        <v>2341</v>
      </c>
      <c r="G1208" s="12" t="s">
        <v>62</v>
      </c>
      <c r="H1208" s="12" t="s">
        <v>44</v>
      </c>
      <c r="I1208" s="13">
        <v>136000000</v>
      </c>
      <c r="J1208" s="13">
        <v>136000000</v>
      </c>
      <c r="K1208" s="14">
        <v>45237.387245370373</v>
      </c>
      <c r="L1208" s="15" t="s">
        <v>45</v>
      </c>
      <c r="O1208">
        <v>0.20534066158625131</v>
      </c>
      <c r="P1208">
        <f t="shared" si="36"/>
        <v>1319</v>
      </c>
      <c r="Q1208">
        <v>1319</v>
      </c>
      <c r="R1208">
        <f t="shared" si="37"/>
        <v>1014209269</v>
      </c>
    </row>
    <row r="1209" spans="1:18" ht="11.25" customHeight="1">
      <c r="A1209">
        <v>1208</v>
      </c>
      <c r="B1209" s="11">
        <v>2444</v>
      </c>
      <c r="C1209" s="12" t="s">
        <v>4631</v>
      </c>
      <c r="D1209" s="12">
        <v>80725144</v>
      </c>
      <c r="E1209" s="12" t="s">
        <v>4632</v>
      </c>
      <c r="F1209" s="12" t="s">
        <v>2341</v>
      </c>
      <c r="G1209" s="12" t="s">
        <v>52</v>
      </c>
      <c r="H1209" s="12" t="s">
        <v>44</v>
      </c>
      <c r="I1209" s="13">
        <v>80000000</v>
      </c>
      <c r="J1209" s="13">
        <v>80000000</v>
      </c>
      <c r="K1209" s="14">
        <v>45237.387303240743</v>
      </c>
      <c r="L1209" s="15" t="s">
        <v>54</v>
      </c>
      <c r="O1209">
        <v>0.88426224250149466</v>
      </c>
      <c r="P1209">
        <f t="shared" si="36"/>
        <v>199</v>
      </c>
      <c r="Q1209">
        <v>199</v>
      </c>
      <c r="R1209">
        <f t="shared" si="37"/>
        <v>1033713116</v>
      </c>
    </row>
    <row r="1210" spans="1:18" ht="11.25" customHeight="1">
      <c r="A1210">
        <v>1209</v>
      </c>
      <c r="B1210" s="11">
        <v>2445</v>
      </c>
      <c r="C1210" s="12" t="s">
        <v>4633</v>
      </c>
      <c r="D1210" s="12">
        <v>7333851</v>
      </c>
      <c r="E1210" s="12" t="s">
        <v>708</v>
      </c>
      <c r="F1210" s="12" t="s">
        <v>2341</v>
      </c>
      <c r="G1210" s="12" t="s">
        <v>52</v>
      </c>
      <c r="H1210" s="12" t="s">
        <v>44</v>
      </c>
      <c r="I1210" s="13">
        <v>150000000</v>
      </c>
      <c r="J1210" s="13">
        <v>150000000</v>
      </c>
      <c r="K1210" s="14">
        <v>45078.352650462963</v>
      </c>
      <c r="L1210" s="15" t="s">
        <v>45</v>
      </c>
      <c r="O1210">
        <v>0.20928213277974073</v>
      </c>
      <c r="P1210">
        <f t="shared" si="36"/>
        <v>1311</v>
      </c>
      <c r="Q1210">
        <v>1311</v>
      </c>
      <c r="R1210">
        <f t="shared" si="37"/>
        <v>80772690</v>
      </c>
    </row>
    <row r="1211" spans="1:18" ht="11.25" customHeight="1">
      <c r="A1211">
        <v>1210</v>
      </c>
      <c r="B1211" s="11">
        <v>2446</v>
      </c>
      <c r="C1211" s="12" t="s">
        <v>4634</v>
      </c>
      <c r="D1211" s="12">
        <v>1075872874</v>
      </c>
      <c r="E1211" s="12" t="s">
        <v>666</v>
      </c>
      <c r="F1211" s="12" t="s">
        <v>2341</v>
      </c>
      <c r="G1211" s="12" t="s">
        <v>38</v>
      </c>
      <c r="H1211" s="12" t="s">
        <v>44</v>
      </c>
      <c r="I1211" s="13">
        <v>16000000</v>
      </c>
      <c r="J1211" s="13">
        <v>16000000</v>
      </c>
      <c r="K1211" s="14">
        <v>45078.348344907405</v>
      </c>
      <c r="L1211" s="15" t="s">
        <v>54</v>
      </c>
      <c r="O1211">
        <v>0.3814135090790981</v>
      </c>
      <c r="P1211">
        <f t="shared" si="36"/>
        <v>994</v>
      </c>
      <c r="Q1211">
        <v>994</v>
      </c>
      <c r="R1211">
        <f t="shared" si="37"/>
        <v>12194586</v>
      </c>
    </row>
    <row r="1212" spans="1:18" ht="11.25" customHeight="1">
      <c r="A1212">
        <v>1211</v>
      </c>
      <c r="B1212" s="11">
        <v>2447</v>
      </c>
      <c r="C1212" s="12" t="s">
        <v>4635</v>
      </c>
      <c r="D1212" s="12">
        <v>79701686</v>
      </c>
      <c r="E1212" s="12" t="s">
        <v>839</v>
      </c>
      <c r="F1212" s="12" t="s">
        <v>2341</v>
      </c>
      <c r="G1212" s="12" t="s">
        <v>52</v>
      </c>
      <c r="H1212" s="12" t="s">
        <v>44</v>
      </c>
      <c r="I1212" s="13">
        <v>65000000</v>
      </c>
      <c r="J1212" s="13">
        <v>65000000</v>
      </c>
      <c r="K1212" s="14">
        <v>45078.366747685184</v>
      </c>
      <c r="L1212" s="15" t="s">
        <v>45</v>
      </c>
      <c r="O1212">
        <v>0.31158011861538326</v>
      </c>
      <c r="P1212">
        <f t="shared" si="36"/>
        <v>1107</v>
      </c>
      <c r="Q1212">
        <v>1107</v>
      </c>
      <c r="R1212">
        <f t="shared" si="37"/>
        <v>52828980</v>
      </c>
    </row>
    <row r="1213" spans="1:18" ht="11.25" customHeight="1">
      <c r="A1213">
        <v>1212</v>
      </c>
      <c r="B1213" s="11">
        <v>2448</v>
      </c>
      <c r="C1213" s="12" t="s">
        <v>4636</v>
      </c>
      <c r="D1213" s="12">
        <v>79610364</v>
      </c>
      <c r="E1213" s="12" t="s">
        <v>4637</v>
      </c>
      <c r="F1213" s="12" t="s">
        <v>2341</v>
      </c>
      <c r="G1213" s="12" t="s">
        <v>59</v>
      </c>
      <c r="H1213" s="12" t="s">
        <v>44</v>
      </c>
      <c r="I1213" s="13">
        <v>35000000</v>
      </c>
      <c r="J1213" s="13">
        <v>35000000</v>
      </c>
      <c r="K1213" s="14">
        <v>45237.387511574074</v>
      </c>
      <c r="L1213" s="15" t="s">
        <v>45</v>
      </c>
      <c r="O1213">
        <v>0.96732137484638792</v>
      </c>
      <c r="P1213">
        <f t="shared" si="36"/>
        <v>49</v>
      </c>
      <c r="Q1213">
        <v>49</v>
      </c>
      <c r="R1213">
        <f t="shared" si="37"/>
        <v>79751629</v>
      </c>
    </row>
    <row r="1214" spans="1:18" ht="11.25" customHeight="1">
      <c r="A1214">
        <v>1213</v>
      </c>
      <c r="B1214" s="11">
        <v>2449</v>
      </c>
      <c r="C1214" s="12" t="s">
        <v>4638</v>
      </c>
      <c r="D1214" s="12">
        <v>46364084</v>
      </c>
      <c r="E1214" s="12" t="s">
        <v>4639</v>
      </c>
      <c r="F1214" s="12" t="s">
        <v>2341</v>
      </c>
      <c r="G1214" s="12" t="s">
        <v>38</v>
      </c>
      <c r="H1214" s="12" t="s">
        <v>44</v>
      </c>
      <c r="I1214" s="13">
        <v>59000000</v>
      </c>
      <c r="J1214" s="13">
        <v>59000000</v>
      </c>
      <c r="K1214" s="14">
        <v>45237.387569444443</v>
      </c>
      <c r="L1214" s="15" t="s">
        <v>45</v>
      </c>
      <c r="O1214">
        <v>0.95391505188251446</v>
      </c>
      <c r="P1214">
        <f t="shared" si="36"/>
        <v>78</v>
      </c>
      <c r="Q1214">
        <v>78</v>
      </c>
      <c r="R1214">
        <f t="shared" si="37"/>
        <v>9432096</v>
      </c>
    </row>
    <row r="1215" spans="1:18" ht="11.25" customHeight="1">
      <c r="A1215">
        <v>1214</v>
      </c>
      <c r="B1215" s="11">
        <v>2450</v>
      </c>
      <c r="C1215" s="12" t="s">
        <v>4640</v>
      </c>
      <c r="D1215" s="12">
        <v>1106769051</v>
      </c>
      <c r="E1215" s="12" t="s">
        <v>4641</v>
      </c>
      <c r="F1215" s="12" t="s">
        <v>2341</v>
      </c>
      <c r="G1215" s="12" t="s">
        <v>38</v>
      </c>
      <c r="H1215" s="12" t="s">
        <v>44</v>
      </c>
      <c r="I1215" s="13">
        <v>35000000</v>
      </c>
      <c r="J1215" s="13">
        <v>35000000</v>
      </c>
      <c r="K1215" s="14">
        <v>45237.387662037036</v>
      </c>
      <c r="L1215" s="15" t="s">
        <v>54</v>
      </c>
      <c r="O1215">
        <v>0.1119994336073834</v>
      </c>
      <c r="P1215">
        <f t="shared" si="36"/>
        <v>1451</v>
      </c>
      <c r="Q1215">
        <v>1451</v>
      </c>
      <c r="R1215">
        <f t="shared" si="37"/>
        <v>52062976</v>
      </c>
    </row>
    <row r="1216" spans="1:18" ht="11.25" customHeight="1">
      <c r="A1216">
        <v>1215</v>
      </c>
      <c r="B1216" s="11">
        <v>2451</v>
      </c>
      <c r="C1216" s="12" t="s">
        <v>4642</v>
      </c>
      <c r="D1216" s="12">
        <v>59819348</v>
      </c>
      <c r="E1216" s="12" t="s">
        <v>4643</v>
      </c>
      <c r="F1216" s="12" t="s">
        <v>2341</v>
      </c>
      <c r="G1216" s="12" t="s">
        <v>52</v>
      </c>
      <c r="H1216" s="12" t="s">
        <v>44</v>
      </c>
      <c r="I1216" s="13">
        <v>60000000</v>
      </c>
      <c r="J1216" s="13">
        <v>60000000</v>
      </c>
      <c r="K1216" s="14">
        <v>45237.387696759259</v>
      </c>
      <c r="L1216" s="15" t="s">
        <v>45</v>
      </c>
      <c r="O1216">
        <v>0.4333533114791569</v>
      </c>
      <c r="P1216">
        <f t="shared" si="36"/>
        <v>915</v>
      </c>
      <c r="Q1216">
        <v>915</v>
      </c>
      <c r="R1216">
        <f t="shared" si="37"/>
        <v>79448419</v>
      </c>
    </row>
    <row r="1217" spans="1:18" ht="11.25" customHeight="1">
      <c r="A1217">
        <v>1216</v>
      </c>
      <c r="B1217" s="11">
        <v>2452</v>
      </c>
      <c r="C1217" s="12" t="s">
        <v>4644</v>
      </c>
      <c r="D1217" s="12">
        <v>80904222</v>
      </c>
      <c r="E1217" s="12" t="s">
        <v>4645</v>
      </c>
      <c r="F1217" s="12" t="s">
        <v>2341</v>
      </c>
      <c r="G1217" s="12" t="s">
        <v>38</v>
      </c>
      <c r="H1217" s="12" t="s">
        <v>44</v>
      </c>
      <c r="I1217" s="13">
        <v>26000000</v>
      </c>
      <c r="J1217" s="13">
        <v>26000000</v>
      </c>
      <c r="K1217" s="14">
        <v>45237.387766203705</v>
      </c>
      <c r="L1217" s="15" t="s">
        <v>54</v>
      </c>
      <c r="O1217">
        <v>0.30593200845310042</v>
      </c>
      <c r="P1217">
        <f t="shared" si="36"/>
        <v>1128</v>
      </c>
      <c r="Q1217">
        <v>1128</v>
      </c>
      <c r="R1217">
        <f t="shared" si="37"/>
        <v>79279461</v>
      </c>
    </row>
    <row r="1218" spans="1:18" ht="11.25" customHeight="1">
      <c r="A1218">
        <v>1217</v>
      </c>
      <c r="B1218" s="11">
        <v>2453</v>
      </c>
      <c r="C1218" s="12" t="s">
        <v>4646</v>
      </c>
      <c r="D1218" s="12">
        <v>1061720646</v>
      </c>
      <c r="E1218" s="12" t="s">
        <v>4647</v>
      </c>
      <c r="F1218" s="12" t="s">
        <v>2341</v>
      </c>
      <c r="G1218" s="12" t="s">
        <v>59</v>
      </c>
      <c r="H1218" s="12" t="s">
        <v>44</v>
      </c>
      <c r="I1218" s="13">
        <v>50000000</v>
      </c>
      <c r="J1218" s="13">
        <v>50000000</v>
      </c>
      <c r="K1218" s="14">
        <v>45237.387777777774</v>
      </c>
      <c r="L1218" s="15" t="s">
        <v>54</v>
      </c>
      <c r="O1218">
        <v>0.55479665189685834</v>
      </c>
      <c r="P1218">
        <f t="shared" si="36"/>
        <v>712</v>
      </c>
      <c r="Q1218">
        <v>712</v>
      </c>
      <c r="R1218">
        <f t="shared" si="37"/>
        <v>1031162347</v>
      </c>
    </row>
    <row r="1219" spans="1:18" ht="11.25" customHeight="1">
      <c r="A1219">
        <v>1218</v>
      </c>
      <c r="B1219" s="11">
        <v>2454</v>
      </c>
      <c r="C1219" s="12" t="s">
        <v>4648</v>
      </c>
      <c r="D1219" s="12">
        <v>71224916</v>
      </c>
      <c r="E1219" s="12" t="s">
        <v>1328</v>
      </c>
      <c r="F1219" s="12" t="s">
        <v>2341</v>
      </c>
      <c r="G1219" s="12" t="s">
        <v>38</v>
      </c>
      <c r="H1219" s="12" t="s">
        <v>44</v>
      </c>
      <c r="I1219" s="13">
        <v>15000000</v>
      </c>
      <c r="J1219" s="13">
        <v>15000000</v>
      </c>
      <c r="K1219" s="14">
        <v>45222.405601851853</v>
      </c>
      <c r="L1219" s="15" t="s">
        <v>45</v>
      </c>
      <c r="O1219">
        <v>0.28667454886239652</v>
      </c>
      <c r="P1219">
        <f t="shared" ref="P1219:P1282" si="38">RANK(O1219,$O$2:$O$1622,0)</f>
        <v>1165</v>
      </c>
      <c r="Q1219">
        <v>1165</v>
      </c>
      <c r="R1219">
        <f t="shared" ref="R1219:R1282" si="39">VLOOKUP(Q1219,A:D,4,FALSE)</f>
        <v>1055226558</v>
      </c>
    </row>
    <row r="1220" spans="1:18" ht="11.25" customHeight="1">
      <c r="A1220">
        <v>1219</v>
      </c>
      <c r="B1220" s="11">
        <v>2455</v>
      </c>
      <c r="C1220" s="12" t="s">
        <v>4649</v>
      </c>
      <c r="D1220" s="12">
        <v>9923548</v>
      </c>
      <c r="E1220" s="12" t="s">
        <v>861</v>
      </c>
      <c r="F1220" s="12" t="s">
        <v>2341</v>
      </c>
      <c r="G1220" s="12" t="s">
        <v>59</v>
      </c>
      <c r="H1220" s="12" t="s">
        <v>44</v>
      </c>
      <c r="I1220" s="13">
        <v>66000000</v>
      </c>
      <c r="J1220" s="13">
        <v>66000000</v>
      </c>
      <c r="K1220" s="14">
        <v>45078.369525462964</v>
      </c>
      <c r="L1220" s="15" t="s">
        <v>45</v>
      </c>
      <c r="O1220">
        <v>0.64123598670630633</v>
      </c>
      <c r="P1220">
        <f t="shared" si="38"/>
        <v>575</v>
      </c>
      <c r="Q1220">
        <v>575</v>
      </c>
      <c r="R1220">
        <f t="shared" si="39"/>
        <v>52124122</v>
      </c>
    </row>
    <row r="1221" spans="1:18" ht="11.25" customHeight="1">
      <c r="A1221">
        <v>1220</v>
      </c>
      <c r="B1221" s="11">
        <v>2456</v>
      </c>
      <c r="C1221" s="12" t="s">
        <v>4650</v>
      </c>
      <c r="D1221" s="12">
        <v>79627800</v>
      </c>
      <c r="E1221" s="12" t="s">
        <v>4651</v>
      </c>
      <c r="F1221" s="12" t="s">
        <v>2341</v>
      </c>
      <c r="G1221" s="12" t="s">
        <v>38</v>
      </c>
      <c r="H1221" s="12" t="s">
        <v>49</v>
      </c>
      <c r="I1221" s="13">
        <v>50000000</v>
      </c>
      <c r="J1221" s="13">
        <v>50000000</v>
      </c>
      <c r="K1221" s="14">
        <v>45237.38795138889</v>
      </c>
      <c r="L1221" s="15" t="s">
        <v>54</v>
      </c>
      <c r="O1221">
        <v>0.35547829481607596</v>
      </c>
      <c r="P1221">
        <f t="shared" si="38"/>
        <v>1043</v>
      </c>
      <c r="Q1221">
        <v>1043</v>
      </c>
      <c r="R1221">
        <f t="shared" si="39"/>
        <v>93438663</v>
      </c>
    </row>
    <row r="1222" spans="1:18" ht="11.25" customHeight="1">
      <c r="A1222">
        <v>1221</v>
      </c>
      <c r="B1222" s="11">
        <v>2457</v>
      </c>
      <c r="C1222" s="12" t="s">
        <v>4652</v>
      </c>
      <c r="D1222" s="12">
        <v>51875256</v>
      </c>
      <c r="E1222" s="12" t="s">
        <v>881</v>
      </c>
      <c r="F1222" s="12" t="s">
        <v>2341</v>
      </c>
      <c r="G1222" s="12" t="s">
        <v>52</v>
      </c>
      <c r="H1222" s="12" t="s">
        <v>44</v>
      </c>
      <c r="I1222" s="13">
        <v>43000000</v>
      </c>
      <c r="J1222" s="13">
        <v>43000000</v>
      </c>
      <c r="K1222" s="14">
        <v>45078.372893518521</v>
      </c>
      <c r="L1222" s="15" t="s">
        <v>84</v>
      </c>
      <c r="O1222">
        <v>0.23861495576015512</v>
      </c>
      <c r="P1222">
        <f t="shared" si="38"/>
        <v>1259</v>
      </c>
      <c r="Q1222">
        <v>1259</v>
      </c>
      <c r="R1222">
        <f t="shared" si="39"/>
        <v>80147362</v>
      </c>
    </row>
    <row r="1223" spans="1:18" ht="11.25" customHeight="1">
      <c r="A1223">
        <v>1222</v>
      </c>
      <c r="B1223" s="11">
        <v>2458</v>
      </c>
      <c r="C1223" s="12" t="s">
        <v>4653</v>
      </c>
      <c r="D1223" s="12">
        <v>94285322</v>
      </c>
      <c r="E1223" s="12" t="s">
        <v>4654</v>
      </c>
      <c r="F1223" s="12" t="s">
        <v>2341</v>
      </c>
      <c r="G1223" s="12" t="s">
        <v>52</v>
      </c>
      <c r="H1223" s="12" t="s">
        <v>44</v>
      </c>
      <c r="I1223" s="13">
        <v>90000000</v>
      </c>
      <c r="J1223" s="13">
        <v>90000000</v>
      </c>
      <c r="K1223" s="14">
        <v>45237.388148148151</v>
      </c>
      <c r="L1223" s="15" t="s">
        <v>45</v>
      </c>
      <c r="O1223">
        <v>0.3998095967586448</v>
      </c>
      <c r="P1223">
        <f t="shared" si="38"/>
        <v>972</v>
      </c>
      <c r="Q1223">
        <v>972</v>
      </c>
      <c r="R1223">
        <f t="shared" si="39"/>
        <v>91500100</v>
      </c>
    </row>
    <row r="1224" spans="1:18" ht="11.25" customHeight="1">
      <c r="A1224">
        <v>1223</v>
      </c>
      <c r="B1224" s="11">
        <v>2459</v>
      </c>
      <c r="C1224" s="12" t="s">
        <v>4655</v>
      </c>
      <c r="D1224" s="12">
        <v>14797590</v>
      </c>
      <c r="E1224" s="12" t="s">
        <v>4656</v>
      </c>
      <c r="F1224" s="12" t="s">
        <v>2341</v>
      </c>
      <c r="G1224" s="12" t="s">
        <v>38</v>
      </c>
      <c r="H1224" s="12" t="s">
        <v>44</v>
      </c>
      <c r="I1224" s="13">
        <v>85000000</v>
      </c>
      <c r="J1224" s="13">
        <v>85000000</v>
      </c>
      <c r="K1224" s="14">
        <v>45237.388182870367</v>
      </c>
      <c r="L1224" s="15" t="s">
        <v>54</v>
      </c>
      <c r="O1224">
        <v>0.70344282686334103</v>
      </c>
      <c r="P1224">
        <f t="shared" si="38"/>
        <v>489</v>
      </c>
      <c r="Q1224">
        <v>489</v>
      </c>
      <c r="R1224">
        <f t="shared" si="39"/>
        <v>1124066976</v>
      </c>
    </row>
    <row r="1225" spans="1:18" ht="11.25" customHeight="1">
      <c r="A1225">
        <v>1224</v>
      </c>
      <c r="B1225" s="11">
        <v>2460</v>
      </c>
      <c r="C1225" s="12" t="s">
        <v>4657</v>
      </c>
      <c r="D1225" s="12">
        <v>93394875</v>
      </c>
      <c r="E1225" s="12" t="s">
        <v>179</v>
      </c>
      <c r="F1225" s="12" t="s">
        <v>2341</v>
      </c>
      <c r="G1225" s="12" t="s">
        <v>59</v>
      </c>
      <c r="H1225" s="12" t="s">
        <v>44</v>
      </c>
      <c r="I1225" s="13">
        <v>150000000</v>
      </c>
      <c r="J1225" s="13">
        <v>150000000</v>
      </c>
      <c r="K1225" s="14">
        <v>44986.629120370373</v>
      </c>
      <c r="L1225" s="15" t="s">
        <v>54</v>
      </c>
      <c r="O1225">
        <v>4.2974311063416759E-2</v>
      </c>
      <c r="P1225">
        <f t="shared" si="38"/>
        <v>1544</v>
      </c>
      <c r="Q1225">
        <v>1544</v>
      </c>
      <c r="R1225">
        <f t="shared" si="39"/>
        <v>79543062</v>
      </c>
    </row>
    <row r="1226" spans="1:18" ht="11.25" customHeight="1">
      <c r="A1226">
        <v>1225</v>
      </c>
      <c r="B1226" s="11">
        <v>2461</v>
      </c>
      <c r="C1226" s="12" t="s">
        <v>4658</v>
      </c>
      <c r="D1226" s="12">
        <v>13817895</v>
      </c>
      <c r="E1226" s="12" t="s">
        <v>824</v>
      </c>
      <c r="F1226" s="12" t="s">
        <v>2341</v>
      </c>
      <c r="G1226" s="12" t="s">
        <v>48</v>
      </c>
      <c r="H1226" s="12" t="s">
        <v>44</v>
      </c>
      <c r="I1226" s="13">
        <v>100000000</v>
      </c>
      <c r="J1226" s="13">
        <v>100000000</v>
      </c>
      <c r="K1226" s="14">
        <v>45078.364756944444</v>
      </c>
      <c r="L1226" s="15" t="s">
        <v>45</v>
      </c>
      <c r="O1226">
        <v>0.85280548543728196</v>
      </c>
      <c r="P1226">
        <f t="shared" si="38"/>
        <v>251</v>
      </c>
      <c r="Q1226">
        <v>251</v>
      </c>
      <c r="R1226">
        <f t="shared" si="39"/>
        <v>1106332725</v>
      </c>
    </row>
    <row r="1227" spans="1:18" ht="11.25" customHeight="1">
      <c r="A1227">
        <v>1226</v>
      </c>
      <c r="B1227" s="11">
        <v>2462</v>
      </c>
      <c r="C1227" s="12" t="s">
        <v>4659</v>
      </c>
      <c r="D1227" s="12">
        <v>55165426</v>
      </c>
      <c r="E1227" s="12" t="s">
        <v>4660</v>
      </c>
      <c r="F1227" s="12" t="s">
        <v>2341</v>
      </c>
      <c r="G1227" s="12" t="s">
        <v>62</v>
      </c>
      <c r="H1227" s="12" t="s">
        <v>44</v>
      </c>
      <c r="I1227" s="13">
        <v>59000000</v>
      </c>
      <c r="J1227" s="13">
        <v>59000000</v>
      </c>
      <c r="K1227" s="14">
        <v>45237.388414351852</v>
      </c>
      <c r="L1227" s="15" t="s">
        <v>45</v>
      </c>
      <c r="O1227">
        <v>0.34789919318133067</v>
      </c>
      <c r="P1227">
        <f t="shared" si="38"/>
        <v>1054</v>
      </c>
      <c r="Q1227">
        <v>1054</v>
      </c>
      <c r="R1227">
        <f t="shared" si="39"/>
        <v>1014201402</v>
      </c>
    </row>
    <row r="1228" spans="1:18" ht="11.25" customHeight="1">
      <c r="A1228">
        <v>1227</v>
      </c>
      <c r="B1228" s="11">
        <v>2463</v>
      </c>
      <c r="C1228" s="12" t="s">
        <v>4661</v>
      </c>
      <c r="D1228" s="12">
        <v>65738826</v>
      </c>
      <c r="E1228" s="12" t="s">
        <v>1022</v>
      </c>
      <c r="F1228" s="12" t="s">
        <v>2341</v>
      </c>
      <c r="G1228" s="12" t="s">
        <v>38</v>
      </c>
      <c r="H1228" s="12" t="s">
        <v>44</v>
      </c>
      <c r="I1228" s="13">
        <v>150000000</v>
      </c>
      <c r="J1228" s="13">
        <v>150000000</v>
      </c>
      <c r="K1228" s="14">
        <v>45078.394444444442</v>
      </c>
      <c r="L1228" s="15" t="s">
        <v>45</v>
      </c>
      <c r="O1228">
        <v>0.27043706346762786</v>
      </c>
      <c r="P1228">
        <f t="shared" si="38"/>
        <v>1191</v>
      </c>
      <c r="Q1228">
        <v>1191</v>
      </c>
      <c r="R1228">
        <f t="shared" si="39"/>
        <v>52007139</v>
      </c>
    </row>
    <row r="1229" spans="1:18" ht="11.25" customHeight="1">
      <c r="A1229">
        <v>1228</v>
      </c>
      <c r="B1229" s="11">
        <v>2464</v>
      </c>
      <c r="C1229" s="12" t="s">
        <v>4662</v>
      </c>
      <c r="D1229" s="12">
        <v>73560269</v>
      </c>
      <c r="E1229" s="12" t="s">
        <v>1277</v>
      </c>
      <c r="F1229" s="12" t="s">
        <v>2341</v>
      </c>
      <c r="G1229" s="12" t="s">
        <v>59</v>
      </c>
      <c r="H1229" s="12" t="s">
        <v>44</v>
      </c>
      <c r="I1229" s="13">
        <v>65000000</v>
      </c>
      <c r="J1229" s="13">
        <v>65000000</v>
      </c>
      <c r="K1229" s="14">
        <v>45222.394791666666</v>
      </c>
      <c r="L1229" s="15" t="s">
        <v>45</v>
      </c>
      <c r="O1229">
        <v>0.26605630858734786</v>
      </c>
      <c r="P1229">
        <f t="shared" si="38"/>
        <v>1201</v>
      </c>
      <c r="Q1229">
        <v>1201</v>
      </c>
      <c r="R1229">
        <f t="shared" si="39"/>
        <v>80137393</v>
      </c>
    </row>
    <row r="1230" spans="1:18" ht="11.25" customHeight="1">
      <c r="A1230">
        <v>1229</v>
      </c>
      <c r="B1230" s="11">
        <v>2465</v>
      </c>
      <c r="C1230" s="12" t="s">
        <v>4663</v>
      </c>
      <c r="D1230" s="12">
        <v>1112098048</v>
      </c>
      <c r="E1230" s="12" t="s">
        <v>4664</v>
      </c>
      <c r="F1230" s="12" t="s">
        <v>2341</v>
      </c>
      <c r="G1230" s="12" t="s">
        <v>59</v>
      </c>
      <c r="H1230" s="12" t="s">
        <v>44</v>
      </c>
      <c r="I1230" s="13">
        <v>35000000</v>
      </c>
      <c r="J1230" s="13">
        <v>35000000</v>
      </c>
      <c r="K1230" s="14">
        <v>45237.388726851852</v>
      </c>
      <c r="L1230" s="15" t="s">
        <v>54</v>
      </c>
      <c r="O1230">
        <v>0.30909145316701736</v>
      </c>
      <c r="P1230">
        <f t="shared" si="38"/>
        <v>1120</v>
      </c>
      <c r="Q1230">
        <v>1120</v>
      </c>
      <c r="R1230">
        <f t="shared" si="39"/>
        <v>88241416</v>
      </c>
    </row>
    <row r="1231" spans="1:18" ht="11.25" customHeight="1">
      <c r="A1231">
        <v>1230</v>
      </c>
      <c r="B1231" s="11">
        <v>2466</v>
      </c>
      <c r="C1231" s="12" t="s">
        <v>4665</v>
      </c>
      <c r="D1231" s="12">
        <v>5228349</v>
      </c>
      <c r="E1231" s="12" t="s">
        <v>4666</v>
      </c>
      <c r="F1231" s="12" t="s">
        <v>2341</v>
      </c>
      <c r="G1231" s="12" t="s">
        <v>38</v>
      </c>
      <c r="H1231" s="12" t="s">
        <v>44</v>
      </c>
      <c r="I1231" s="13">
        <v>20000000</v>
      </c>
      <c r="J1231" s="13">
        <v>20000000</v>
      </c>
      <c r="K1231" s="14">
        <v>45237.388819444444</v>
      </c>
      <c r="L1231" s="15" t="s">
        <v>54</v>
      </c>
      <c r="O1231">
        <v>0.31820107344301685</v>
      </c>
      <c r="P1231">
        <f t="shared" si="38"/>
        <v>1097</v>
      </c>
      <c r="Q1231">
        <v>1097</v>
      </c>
      <c r="R1231">
        <f t="shared" si="39"/>
        <v>79252306</v>
      </c>
    </row>
    <row r="1232" spans="1:18" ht="11.25" customHeight="1">
      <c r="A1232">
        <v>1231</v>
      </c>
      <c r="B1232" s="11">
        <v>2467</v>
      </c>
      <c r="C1232" s="12" t="s">
        <v>4667</v>
      </c>
      <c r="D1232" s="12">
        <v>71085335</v>
      </c>
      <c r="E1232" s="12" t="s">
        <v>4668</v>
      </c>
      <c r="F1232" s="12" t="s">
        <v>2341</v>
      </c>
      <c r="G1232" s="12" t="s">
        <v>59</v>
      </c>
      <c r="H1232" s="12" t="s">
        <v>49</v>
      </c>
      <c r="I1232" s="13">
        <v>60000000</v>
      </c>
      <c r="J1232" s="13">
        <v>60000000</v>
      </c>
      <c r="K1232" s="14">
        <v>45237.388854166667</v>
      </c>
      <c r="L1232" s="15" t="s">
        <v>54</v>
      </c>
      <c r="O1232">
        <v>0.82590634515734318</v>
      </c>
      <c r="P1232">
        <f t="shared" si="38"/>
        <v>294</v>
      </c>
      <c r="Q1232">
        <v>294</v>
      </c>
      <c r="R1232">
        <f t="shared" si="39"/>
        <v>1069737887</v>
      </c>
    </row>
    <row r="1233" spans="1:18" ht="11.25" customHeight="1">
      <c r="A1233">
        <v>1232</v>
      </c>
      <c r="B1233" s="11">
        <v>2468</v>
      </c>
      <c r="C1233" s="12" t="s">
        <v>4669</v>
      </c>
      <c r="D1233" s="12">
        <v>8389148</v>
      </c>
      <c r="E1233" s="12" t="s">
        <v>4670</v>
      </c>
      <c r="F1233" s="12" t="s">
        <v>2341</v>
      </c>
      <c r="G1233" s="12" t="s">
        <v>52</v>
      </c>
      <c r="H1233" s="12" t="s">
        <v>44</v>
      </c>
      <c r="I1233" s="13">
        <v>150000000</v>
      </c>
      <c r="J1233" s="13">
        <v>150000000</v>
      </c>
      <c r="K1233" s="14">
        <v>45244.377962962964</v>
      </c>
      <c r="L1233" s="15" t="s">
        <v>45</v>
      </c>
      <c r="O1233">
        <v>0.52689538598816277</v>
      </c>
      <c r="P1233">
        <f t="shared" si="38"/>
        <v>757</v>
      </c>
      <c r="Q1233">
        <v>757</v>
      </c>
      <c r="R1233">
        <f t="shared" si="39"/>
        <v>1110532848</v>
      </c>
    </row>
    <row r="1234" spans="1:18" ht="11.25" customHeight="1">
      <c r="A1234">
        <v>1233</v>
      </c>
      <c r="B1234" s="11">
        <v>2469</v>
      </c>
      <c r="C1234" s="12" t="s">
        <v>4671</v>
      </c>
      <c r="D1234" s="12">
        <v>52622850</v>
      </c>
      <c r="E1234" s="12" t="s">
        <v>1342</v>
      </c>
      <c r="F1234" s="12" t="s">
        <v>2341</v>
      </c>
      <c r="G1234" s="12" t="s">
        <v>59</v>
      </c>
      <c r="H1234" s="12" t="s">
        <v>44</v>
      </c>
      <c r="I1234" s="13">
        <v>62000000</v>
      </c>
      <c r="J1234" s="13">
        <v>62000000</v>
      </c>
      <c r="K1234" s="14">
        <v>45222.407384259262</v>
      </c>
      <c r="L1234" s="15" t="s">
        <v>45</v>
      </c>
      <c r="O1234">
        <v>0.89053422727591858</v>
      </c>
      <c r="P1234">
        <f t="shared" si="38"/>
        <v>186</v>
      </c>
      <c r="Q1234">
        <v>186</v>
      </c>
      <c r="R1234">
        <f t="shared" si="39"/>
        <v>1032425167</v>
      </c>
    </row>
    <row r="1235" spans="1:18" ht="11.25" customHeight="1">
      <c r="A1235">
        <v>1234</v>
      </c>
      <c r="B1235" s="11">
        <v>2470</v>
      </c>
      <c r="C1235" s="12" t="s">
        <v>4672</v>
      </c>
      <c r="D1235" s="12">
        <v>1053808639</v>
      </c>
      <c r="E1235" s="12" t="s">
        <v>4673</v>
      </c>
      <c r="F1235" s="12" t="s">
        <v>2341</v>
      </c>
      <c r="G1235" s="12" t="s">
        <v>48</v>
      </c>
      <c r="H1235" s="12" t="s">
        <v>44</v>
      </c>
      <c r="I1235" s="13">
        <v>28000000</v>
      </c>
      <c r="J1235" s="13">
        <v>28000000</v>
      </c>
      <c r="K1235" s="14">
        <v>45244.378634259258</v>
      </c>
      <c r="L1235" s="15" t="s">
        <v>54</v>
      </c>
      <c r="O1235">
        <v>5.536876959344772E-2</v>
      </c>
      <c r="P1235">
        <f t="shared" si="38"/>
        <v>1530</v>
      </c>
      <c r="Q1235">
        <v>1530</v>
      </c>
      <c r="R1235">
        <f t="shared" si="39"/>
        <v>21556388</v>
      </c>
    </row>
    <row r="1236" spans="1:18" ht="11.25" customHeight="1">
      <c r="A1236">
        <v>1235</v>
      </c>
      <c r="B1236" s="11">
        <v>2471</v>
      </c>
      <c r="C1236" s="12" t="s">
        <v>4674</v>
      </c>
      <c r="D1236" s="12">
        <v>91077460</v>
      </c>
      <c r="E1236" s="12" t="s">
        <v>4675</v>
      </c>
      <c r="F1236" s="12" t="s">
        <v>2341</v>
      </c>
      <c r="G1236" s="12" t="s">
        <v>52</v>
      </c>
      <c r="H1236" s="12" t="s">
        <v>49</v>
      </c>
      <c r="I1236" s="13">
        <v>80000000</v>
      </c>
      <c r="J1236" s="13">
        <v>80000000</v>
      </c>
      <c r="K1236" s="14">
        <v>45244.378738425927</v>
      </c>
      <c r="L1236" s="15" t="s">
        <v>54</v>
      </c>
      <c r="O1236">
        <v>0.21593799260679192</v>
      </c>
      <c r="P1236">
        <f t="shared" si="38"/>
        <v>1303</v>
      </c>
      <c r="Q1236">
        <v>1303</v>
      </c>
      <c r="R1236">
        <f t="shared" si="39"/>
        <v>10134692</v>
      </c>
    </row>
    <row r="1237" spans="1:18" ht="11.25" customHeight="1">
      <c r="A1237">
        <v>1236</v>
      </c>
      <c r="B1237" s="11">
        <v>2472</v>
      </c>
      <c r="C1237" s="12" t="s">
        <v>4676</v>
      </c>
      <c r="D1237" s="12">
        <v>16773948</v>
      </c>
      <c r="E1237" s="12" t="s">
        <v>1936</v>
      </c>
      <c r="F1237" s="12" t="s">
        <v>2341</v>
      </c>
      <c r="G1237" s="12" t="s">
        <v>59</v>
      </c>
      <c r="H1237" s="12" t="s">
        <v>44</v>
      </c>
      <c r="I1237" s="13">
        <v>50000000</v>
      </c>
      <c r="J1237" s="13">
        <v>50000000</v>
      </c>
      <c r="K1237" s="14">
        <v>45237.402465277781</v>
      </c>
      <c r="L1237" s="15" t="s">
        <v>45</v>
      </c>
      <c r="O1237">
        <v>0.19044358352712687</v>
      </c>
      <c r="P1237">
        <f t="shared" si="38"/>
        <v>1346</v>
      </c>
      <c r="Q1237">
        <v>1346</v>
      </c>
      <c r="R1237">
        <f t="shared" si="39"/>
        <v>1072493472</v>
      </c>
    </row>
    <row r="1238" spans="1:18" ht="11.25" customHeight="1">
      <c r="A1238">
        <v>1237</v>
      </c>
      <c r="B1238" s="11">
        <v>2473</v>
      </c>
      <c r="C1238" s="12" t="s">
        <v>4677</v>
      </c>
      <c r="D1238" s="12">
        <v>1026152612</v>
      </c>
      <c r="E1238" s="12" t="s">
        <v>1647</v>
      </c>
      <c r="F1238" s="12" t="s">
        <v>2341</v>
      </c>
      <c r="G1238" s="12" t="s">
        <v>38</v>
      </c>
      <c r="H1238" s="12" t="s">
        <v>44</v>
      </c>
      <c r="I1238" s="13">
        <v>31000000</v>
      </c>
      <c r="J1238" s="13">
        <v>31000000</v>
      </c>
      <c r="K1238" s="14">
        <v>45237.390300925923</v>
      </c>
      <c r="L1238" s="15" t="s">
        <v>54</v>
      </c>
      <c r="O1238">
        <v>0.88090564735139676</v>
      </c>
      <c r="P1238">
        <f t="shared" si="38"/>
        <v>203</v>
      </c>
      <c r="Q1238">
        <v>203</v>
      </c>
      <c r="R1238">
        <f t="shared" si="39"/>
        <v>1035223725</v>
      </c>
    </row>
    <row r="1239" spans="1:18" ht="11.25" customHeight="1">
      <c r="A1239">
        <v>1238</v>
      </c>
      <c r="B1239" s="11">
        <v>2474</v>
      </c>
      <c r="C1239" s="12" t="s">
        <v>4678</v>
      </c>
      <c r="D1239" s="12">
        <v>80012167</v>
      </c>
      <c r="E1239" s="12" t="s">
        <v>1669</v>
      </c>
      <c r="F1239" s="12" t="s">
        <v>2341</v>
      </c>
      <c r="G1239" s="12" t="s">
        <v>59</v>
      </c>
      <c r="H1239" s="12" t="s">
        <v>49</v>
      </c>
      <c r="I1239" s="13">
        <v>103000000</v>
      </c>
      <c r="J1239" s="13">
        <v>103000000</v>
      </c>
      <c r="K1239" s="14">
        <v>45237.391145833331</v>
      </c>
      <c r="L1239" s="15" t="s">
        <v>54</v>
      </c>
      <c r="O1239">
        <v>0.46542502160319921</v>
      </c>
      <c r="P1239">
        <f t="shared" si="38"/>
        <v>863</v>
      </c>
      <c r="Q1239">
        <v>863</v>
      </c>
      <c r="R1239">
        <f t="shared" si="39"/>
        <v>43191497</v>
      </c>
    </row>
    <row r="1240" spans="1:18" ht="11.25" customHeight="1">
      <c r="A1240">
        <v>1239</v>
      </c>
      <c r="B1240" s="11">
        <v>2475</v>
      </c>
      <c r="C1240" s="12" t="s">
        <v>4679</v>
      </c>
      <c r="D1240" s="12">
        <v>6766513</v>
      </c>
      <c r="E1240" s="12" t="s">
        <v>1916</v>
      </c>
      <c r="F1240" s="12" t="s">
        <v>2341</v>
      </c>
      <c r="G1240" s="12" t="s">
        <v>38</v>
      </c>
      <c r="H1240" s="12" t="s">
        <v>44</v>
      </c>
      <c r="I1240" s="13">
        <v>74000000</v>
      </c>
      <c r="J1240" s="13">
        <v>74000000</v>
      </c>
      <c r="K1240" s="14">
        <v>45237.401307870372</v>
      </c>
      <c r="L1240" s="15" t="s">
        <v>45</v>
      </c>
      <c r="O1240">
        <v>0.17497094085077403</v>
      </c>
      <c r="P1240">
        <f t="shared" si="38"/>
        <v>1370</v>
      </c>
      <c r="Q1240">
        <v>1370</v>
      </c>
      <c r="R1240">
        <f t="shared" si="39"/>
        <v>34567475</v>
      </c>
    </row>
    <row r="1241" spans="1:18" ht="11.25" customHeight="1">
      <c r="A1241">
        <v>1240</v>
      </c>
      <c r="B1241" s="11">
        <v>2476</v>
      </c>
      <c r="C1241" s="12" t="s">
        <v>4680</v>
      </c>
      <c r="D1241" s="12">
        <v>28268983</v>
      </c>
      <c r="E1241" s="12" t="s">
        <v>4681</v>
      </c>
      <c r="F1241" s="12" t="s">
        <v>2341</v>
      </c>
      <c r="G1241" s="12" t="s">
        <v>38</v>
      </c>
      <c r="H1241" s="12" t="s">
        <v>44</v>
      </c>
      <c r="I1241" s="13">
        <v>65000000</v>
      </c>
      <c r="J1241" s="13">
        <v>65000000</v>
      </c>
      <c r="K1241" s="14">
        <v>45244.379814814813</v>
      </c>
      <c r="L1241" s="15" t="s">
        <v>45</v>
      </c>
      <c r="O1241">
        <v>0.54153538960261416</v>
      </c>
      <c r="P1241">
        <f t="shared" si="38"/>
        <v>734</v>
      </c>
      <c r="Q1241">
        <v>734</v>
      </c>
      <c r="R1241">
        <f t="shared" si="39"/>
        <v>1071163788</v>
      </c>
    </row>
    <row r="1242" spans="1:18" ht="11.25" customHeight="1">
      <c r="A1242">
        <v>1241</v>
      </c>
      <c r="B1242" s="11">
        <v>2477</v>
      </c>
      <c r="C1242" s="12" t="s">
        <v>4682</v>
      </c>
      <c r="D1242" s="12">
        <v>11388255</v>
      </c>
      <c r="E1242" s="12" t="s">
        <v>4683</v>
      </c>
      <c r="F1242" s="12" t="s">
        <v>2341</v>
      </c>
      <c r="G1242" s="12" t="s">
        <v>130</v>
      </c>
      <c r="H1242" s="12" t="s">
        <v>44</v>
      </c>
      <c r="I1242" s="13">
        <v>100000000</v>
      </c>
      <c r="J1242" s="13">
        <v>100000000</v>
      </c>
      <c r="K1242" s="14">
        <v>45244.379895833335</v>
      </c>
      <c r="L1242" s="15" t="s">
        <v>45</v>
      </c>
      <c r="O1242">
        <v>7.3128720662371083E-2</v>
      </c>
      <c r="P1242">
        <f t="shared" si="38"/>
        <v>1501</v>
      </c>
      <c r="Q1242">
        <v>1501</v>
      </c>
      <c r="R1242">
        <f t="shared" si="39"/>
        <v>19126977</v>
      </c>
    </row>
    <row r="1243" spans="1:18" ht="11.25" customHeight="1">
      <c r="A1243">
        <v>1242</v>
      </c>
      <c r="B1243" s="11">
        <v>2478</v>
      </c>
      <c r="C1243" s="12" t="s">
        <v>4684</v>
      </c>
      <c r="D1243" s="12">
        <v>17346375</v>
      </c>
      <c r="E1243" s="12" t="s">
        <v>4685</v>
      </c>
      <c r="F1243" s="12" t="s">
        <v>2341</v>
      </c>
      <c r="G1243" s="12" t="s">
        <v>38</v>
      </c>
      <c r="H1243" s="12" t="s">
        <v>49</v>
      </c>
      <c r="I1243" s="13">
        <v>150000000</v>
      </c>
      <c r="J1243" s="13">
        <v>150000000</v>
      </c>
      <c r="K1243" s="14">
        <v>45244.38009259259</v>
      </c>
      <c r="L1243" s="15" t="s">
        <v>54</v>
      </c>
      <c r="O1243">
        <v>0.82556836320041938</v>
      </c>
      <c r="P1243">
        <f t="shared" si="38"/>
        <v>296</v>
      </c>
      <c r="Q1243">
        <v>296</v>
      </c>
      <c r="R1243">
        <f t="shared" si="39"/>
        <v>74244269</v>
      </c>
    </row>
    <row r="1244" spans="1:18" ht="11.25" customHeight="1">
      <c r="A1244">
        <v>1243</v>
      </c>
      <c r="B1244" s="11">
        <v>2479</v>
      </c>
      <c r="C1244" s="12" t="s">
        <v>4686</v>
      </c>
      <c r="D1244" s="12">
        <v>63529739</v>
      </c>
      <c r="E1244" s="12" t="s">
        <v>4687</v>
      </c>
      <c r="F1244" s="12" t="s">
        <v>2341</v>
      </c>
      <c r="G1244" s="12" t="s">
        <v>59</v>
      </c>
      <c r="H1244" s="12" t="s">
        <v>49</v>
      </c>
      <c r="I1244" s="13">
        <v>150000000</v>
      </c>
      <c r="J1244" s="13">
        <v>150000000</v>
      </c>
      <c r="K1244" s="14">
        <v>45244.38009259259</v>
      </c>
      <c r="L1244" s="15" t="s">
        <v>54</v>
      </c>
      <c r="O1244">
        <v>0.80111850362562864</v>
      </c>
      <c r="P1244">
        <f t="shared" si="38"/>
        <v>339</v>
      </c>
      <c r="Q1244">
        <v>339</v>
      </c>
      <c r="R1244">
        <f t="shared" si="39"/>
        <v>94475042</v>
      </c>
    </row>
    <row r="1245" spans="1:18" ht="11.25" customHeight="1">
      <c r="A1245">
        <v>1244</v>
      </c>
      <c r="B1245" s="11">
        <v>2480</v>
      </c>
      <c r="C1245" s="12" t="s">
        <v>4688</v>
      </c>
      <c r="D1245" s="12">
        <v>1121850336</v>
      </c>
      <c r="E1245" s="12" t="s">
        <v>1441</v>
      </c>
      <c r="F1245" s="12" t="s">
        <v>2341</v>
      </c>
      <c r="G1245" s="12" t="s">
        <v>59</v>
      </c>
      <c r="H1245" s="12" t="s">
        <v>44</v>
      </c>
      <c r="I1245" s="13">
        <v>78000000</v>
      </c>
      <c r="J1245" s="13">
        <v>78000000</v>
      </c>
      <c r="K1245" s="14">
        <v>45222.430509259262</v>
      </c>
      <c r="L1245" s="15" t="s">
        <v>54</v>
      </c>
      <c r="O1245">
        <v>0.44464607167908099</v>
      </c>
      <c r="P1245">
        <f t="shared" si="38"/>
        <v>897</v>
      </c>
      <c r="Q1245">
        <v>897</v>
      </c>
      <c r="R1245">
        <f t="shared" si="39"/>
        <v>1022936286</v>
      </c>
    </row>
    <row r="1246" spans="1:18" ht="11.25" customHeight="1">
      <c r="A1246">
        <v>1245</v>
      </c>
      <c r="B1246" s="11">
        <v>2481</v>
      </c>
      <c r="C1246" s="12" t="s">
        <v>4689</v>
      </c>
      <c r="D1246" s="12">
        <v>7730946</v>
      </c>
      <c r="E1246" s="12" t="s">
        <v>1838</v>
      </c>
      <c r="F1246" s="12" t="s">
        <v>2341</v>
      </c>
      <c r="G1246" s="12" t="s">
        <v>52</v>
      </c>
      <c r="H1246" s="12" t="s">
        <v>49</v>
      </c>
      <c r="I1246" s="13">
        <v>20000000</v>
      </c>
      <c r="J1246" s="13">
        <v>20000000</v>
      </c>
      <c r="K1246" s="14">
        <v>45237.397465277776</v>
      </c>
      <c r="L1246" s="15" t="s">
        <v>54</v>
      </c>
      <c r="O1246">
        <v>0.66279797371359361</v>
      </c>
      <c r="P1246">
        <f t="shared" si="38"/>
        <v>537</v>
      </c>
      <c r="Q1246">
        <v>537</v>
      </c>
      <c r="R1246">
        <f t="shared" si="39"/>
        <v>93294629</v>
      </c>
    </row>
    <row r="1247" spans="1:18" ht="11.25" customHeight="1">
      <c r="A1247">
        <v>1246</v>
      </c>
      <c r="B1247" s="11">
        <v>2482</v>
      </c>
      <c r="C1247" s="12" t="s">
        <v>4690</v>
      </c>
      <c r="D1247" s="12">
        <v>79894670</v>
      </c>
      <c r="E1247" s="12" t="s">
        <v>1952</v>
      </c>
      <c r="F1247" s="12" t="s">
        <v>2341</v>
      </c>
      <c r="G1247" s="12" t="s">
        <v>52</v>
      </c>
      <c r="H1247" s="12" t="s">
        <v>44</v>
      </c>
      <c r="I1247" s="13">
        <v>54000000</v>
      </c>
      <c r="J1247" s="13">
        <v>54000000</v>
      </c>
      <c r="K1247" s="14">
        <v>44986.965914351851</v>
      </c>
      <c r="L1247" s="15" t="s">
        <v>45</v>
      </c>
      <c r="O1247">
        <v>0.94890181036232835</v>
      </c>
      <c r="P1247">
        <f t="shared" si="38"/>
        <v>88</v>
      </c>
      <c r="Q1247">
        <v>88</v>
      </c>
      <c r="R1247">
        <f t="shared" si="39"/>
        <v>1053610987</v>
      </c>
    </row>
    <row r="1248" spans="1:18" ht="11.25" customHeight="1">
      <c r="A1248">
        <v>1247</v>
      </c>
      <c r="B1248" s="11">
        <v>2483</v>
      </c>
      <c r="C1248" s="12" t="s">
        <v>4691</v>
      </c>
      <c r="D1248" s="12">
        <v>39717776</v>
      </c>
      <c r="E1248" s="12" t="s">
        <v>1730</v>
      </c>
      <c r="F1248" s="12" t="s">
        <v>2341</v>
      </c>
      <c r="G1248" s="12" t="s">
        <v>52</v>
      </c>
      <c r="H1248" s="12" t="s">
        <v>44</v>
      </c>
      <c r="I1248" s="13">
        <v>45000000</v>
      </c>
      <c r="J1248" s="13">
        <v>45000000</v>
      </c>
      <c r="K1248" s="14">
        <v>45237.392939814818</v>
      </c>
      <c r="L1248" s="15" t="s">
        <v>84</v>
      </c>
      <c r="O1248">
        <v>0.7434295290260543</v>
      </c>
      <c r="P1248">
        <f t="shared" si="38"/>
        <v>425</v>
      </c>
      <c r="Q1248">
        <v>425</v>
      </c>
      <c r="R1248">
        <f t="shared" si="39"/>
        <v>12237544</v>
      </c>
    </row>
    <row r="1249" spans="1:18" ht="11.25" customHeight="1">
      <c r="A1249">
        <v>1248</v>
      </c>
      <c r="B1249" s="11">
        <v>2484</v>
      </c>
      <c r="C1249" s="12" t="s">
        <v>4692</v>
      </c>
      <c r="D1249" s="12">
        <v>1017154858</v>
      </c>
      <c r="E1249" s="12" t="s">
        <v>1708</v>
      </c>
      <c r="F1249" s="12" t="s">
        <v>2341</v>
      </c>
      <c r="G1249" s="12" t="s">
        <v>59</v>
      </c>
      <c r="H1249" s="12" t="s">
        <v>44</v>
      </c>
      <c r="I1249" s="13">
        <v>30000000</v>
      </c>
      <c r="J1249" s="13">
        <v>30000000</v>
      </c>
      <c r="K1249" s="14">
        <v>45237.392407407409</v>
      </c>
      <c r="L1249" s="15" t="s">
        <v>54</v>
      </c>
      <c r="O1249">
        <v>0.88351249136027699</v>
      </c>
      <c r="P1249">
        <f t="shared" si="38"/>
        <v>200</v>
      </c>
      <c r="Q1249">
        <v>200</v>
      </c>
      <c r="R1249">
        <f t="shared" si="39"/>
        <v>80095037</v>
      </c>
    </row>
    <row r="1250" spans="1:18" ht="11.25" customHeight="1">
      <c r="A1250">
        <v>1249</v>
      </c>
      <c r="B1250" s="11">
        <v>2485</v>
      </c>
      <c r="C1250" s="12" t="s">
        <v>4693</v>
      </c>
      <c r="D1250" s="12">
        <v>46384570</v>
      </c>
      <c r="E1250" s="12" t="s">
        <v>810</v>
      </c>
      <c r="F1250" s="12" t="s">
        <v>2341</v>
      </c>
      <c r="G1250" s="12" t="s">
        <v>59</v>
      </c>
      <c r="H1250" s="12" t="s">
        <v>44</v>
      </c>
      <c r="I1250" s="13">
        <v>150000000</v>
      </c>
      <c r="J1250" s="13">
        <v>150000000</v>
      </c>
      <c r="K1250" s="14">
        <v>45078.363298611112</v>
      </c>
      <c r="L1250" s="15" t="s">
        <v>54</v>
      </c>
      <c r="O1250">
        <v>0.58529463514167279</v>
      </c>
      <c r="P1250">
        <f t="shared" si="38"/>
        <v>682</v>
      </c>
      <c r="Q1250">
        <v>682</v>
      </c>
      <c r="R1250">
        <f t="shared" si="39"/>
        <v>1063136350</v>
      </c>
    </row>
    <row r="1251" spans="1:18" ht="11.25" customHeight="1">
      <c r="A1251">
        <v>1250</v>
      </c>
      <c r="B1251" s="11">
        <v>2486</v>
      </c>
      <c r="C1251" s="12" t="s">
        <v>4694</v>
      </c>
      <c r="D1251" s="12">
        <v>80842975</v>
      </c>
      <c r="E1251" s="12" t="s">
        <v>4695</v>
      </c>
      <c r="F1251" s="12" t="s">
        <v>2341</v>
      </c>
      <c r="G1251" s="12" t="s">
        <v>38</v>
      </c>
      <c r="H1251" s="12" t="s">
        <v>44</v>
      </c>
      <c r="I1251" s="13">
        <v>50000000</v>
      </c>
      <c r="J1251" s="13">
        <v>50000000</v>
      </c>
      <c r="K1251" s="14">
        <v>45244.38077546296</v>
      </c>
      <c r="L1251" s="15" t="s">
        <v>54</v>
      </c>
      <c r="O1251">
        <v>0.70486738359009671</v>
      </c>
      <c r="P1251">
        <f t="shared" si="38"/>
        <v>486</v>
      </c>
      <c r="Q1251">
        <v>486</v>
      </c>
      <c r="R1251">
        <f t="shared" si="39"/>
        <v>4052770</v>
      </c>
    </row>
    <row r="1252" spans="1:18" ht="11.25" customHeight="1">
      <c r="A1252">
        <v>1251</v>
      </c>
      <c r="B1252" s="11">
        <v>2487</v>
      </c>
      <c r="C1252" s="12" t="s">
        <v>4696</v>
      </c>
      <c r="D1252" s="12">
        <v>80163794</v>
      </c>
      <c r="E1252" s="12" t="s">
        <v>628</v>
      </c>
      <c r="F1252" s="12" t="s">
        <v>2341</v>
      </c>
      <c r="G1252" s="12" t="s">
        <v>38</v>
      </c>
      <c r="H1252" s="12" t="s">
        <v>44</v>
      </c>
      <c r="I1252" s="13">
        <v>20000000</v>
      </c>
      <c r="J1252" s="13">
        <v>20000000</v>
      </c>
      <c r="K1252" s="14">
        <v>45078.345127314817</v>
      </c>
      <c r="L1252" s="15" t="s">
        <v>45</v>
      </c>
      <c r="O1252">
        <v>0.59948600860719237</v>
      </c>
      <c r="P1252">
        <f t="shared" si="38"/>
        <v>656</v>
      </c>
      <c r="Q1252">
        <v>656</v>
      </c>
      <c r="R1252">
        <f t="shared" si="39"/>
        <v>1085332288</v>
      </c>
    </row>
    <row r="1253" spans="1:18" ht="11.25" customHeight="1">
      <c r="A1253">
        <v>1252</v>
      </c>
      <c r="B1253" s="11">
        <v>2488</v>
      </c>
      <c r="C1253" s="12" t="s">
        <v>4697</v>
      </c>
      <c r="D1253" s="12">
        <v>14395173</v>
      </c>
      <c r="E1253" s="12" t="s">
        <v>2993</v>
      </c>
      <c r="F1253" s="12" t="s">
        <v>2341</v>
      </c>
      <c r="G1253" s="12" t="s">
        <v>59</v>
      </c>
      <c r="H1253" s="12" t="s">
        <v>49</v>
      </c>
      <c r="I1253" s="13">
        <v>45000000</v>
      </c>
      <c r="J1253" s="13">
        <v>45000000</v>
      </c>
      <c r="K1253" s="14">
        <v>44987.351574074077</v>
      </c>
      <c r="L1253" s="15" t="s">
        <v>54</v>
      </c>
      <c r="O1253">
        <v>0.53013226696310001</v>
      </c>
      <c r="P1253">
        <f t="shared" si="38"/>
        <v>750</v>
      </c>
      <c r="Q1253">
        <v>750</v>
      </c>
      <c r="R1253">
        <f t="shared" si="39"/>
        <v>1012325675</v>
      </c>
    </row>
    <row r="1254" spans="1:18" ht="11.25" customHeight="1">
      <c r="A1254">
        <v>1253</v>
      </c>
      <c r="B1254" s="11">
        <v>2489</v>
      </c>
      <c r="C1254" s="12" t="s">
        <v>4698</v>
      </c>
      <c r="D1254" s="12">
        <v>4227678</v>
      </c>
      <c r="E1254" s="12" t="s">
        <v>205</v>
      </c>
      <c r="F1254" s="12" t="s">
        <v>2341</v>
      </c>
      <c r="G1254" s="12" t="s">
        <v>52</v>
      </c>
      <c r="H1254" s="12" t="s">
        <v>44</v>
      </c>
      <c r="I1254" s="13">
        <v>30000000</v>
      </c>
      <c r="J1254" s="13">
        <v>30000000</v>
      </c>
      <c r="K1254" s="14">
        <v>44991.543715277781</v>
      </c>
      <c r="L1254" s="15" t="s">
        <v>45</v>
      </c>
      <c r="O1254">
        <v>0.1234823256888542</v>
      </c>
      <c r="P1254">
        <f t="shared" si="38"/>
        <v>1433</v>
      </c>
      <c r="Q1254">
        <v>1433</v>
      </c>
      <c r="R1254">
        <f t="shared" si="39"/>
        <v>1061046683</v>
      </c>
    </row>
    <row r="1255" spans="1:18" ht="11.25" customHeight="1">
      <c r="A1255">
        <v>1254</v>
      </c>
      <c r="B1255" s="11">
        <v>2490</v>
      </c>
      <c r="C1255" s="12" t="s">
        <v>4699</v>
      </c>
      <c r="D1255" s="12">
        <v>12968114</v>
      </c>
      <c r="E1255" s="12" t="s">
        <v>4700</v>
      </c>
      <c r="F1255" s="12" t="s">
        <v>2341</v>
      </c>
      <c r="G1255" s="12" t="s">
        <v>59</v>
      </c>
      <c r="H1255" s="12" t="s">
        <v>44</v>
      </c>
      <c r="I1255" s="13">
        <v>40000000</v>
      </c>
      <c r="J1255" s="13">
        <v>40000000</v>
      </c>
      <c r="K1255" s="14">
        <v>45244.381365740737</v>
      </c>
      <c r="L1255" s="15" t="s">
        <v>45</v>
      </c>
      <c r="O1255">
        <v>0.2435397381837483</v>
      </c>
      <c r="P1255">
        <f t="shared" si="38"/>
        <v>1247</v>
      </c>
      <c r="Q1255">
        <v>1247</v>
      </c>
      <c r="R1255">
        <f t="shared" si="39"/>
        <v>39717776</v>
      </c>
    </row>
    <row r="1256" spans="1:18" ht="11.25" customHeight="1">
      <c r="A1256">
        <v>1255</v>
      </c>
      <c r="B1256" s="11">
        <v>2491</v>
      </c>
      <c r="C1256" s="12" t="s">
        <v>4701</v>
      </c>
      <c r="D1256" s="12">
        <v>88175253</v>
      </c>
      <c r="E1256" s="12" t="s">
        <v>948</v>
      </c>
      <c r="F1256" s="12" t="s">
        <v>2341</v>
      </c>
      <c r="G1256" s="12" t="s">
        <v>48</v>
      </c>
      <c r="H1256" s="12" t="s">
        <v>44</v>
      </c>
      <c r="I1256" s="13">
        <v>50000000</v>
      </c>
      <c r="J1256" s="13">
        <v>50000000</v>
      </c>
      <c r="K1256" s="14">
        <v>45078.382395833331</v>
      </c>
      <c r="L1256" s="15" t="s">
        <v>45</v>
      </c>
      <c r="O1256">
        <v>0.47891681228472227</v>
      </c>
      <c r="P1256">
        <f t="shared" si="38"/>
        <v>837</v>
      </c>
      <c r="Q1256">
        <v>837</v>
      </c>
      <c r="R1256">
        <f t="shared" si="39"/>
        <v>1086548003</v>
      </c>
    </row>
    <row r="1257" spans="1:18" ht="11.25" customHeight="1">
      <c r="A1257">
        <v>1256</v>
      </c>
      <c r="B1257" s="11">
        <v>2492</v>
      </c>
      <c r="C1257" s="12" t="s">
        <v>4702</v>
      </c>
      <c r="D1257" s="12">
        <v>24023358</v>
      </c>
      <c r="E1257" s="12" t="s">
        <v>543</v>
      </c>
      <c r="F1257" s="12" t="s">
        <v>2341</v>
      </c>
      <c r="G1257" s="12" t="s">
        <v>59</v>
      </c>
      <c r="H1257" s="12" t="s">
        <v>39</v>
      </c>
      <c r="I1257" s="13">
        <v>45000000</v>
      </c>
      <c r="J1257" s="13">
        <v>45000000</v>
      </c>
      <c r="K1257" s="14">
        <v>45222.447384259256</v>
      </c>
      <c r="L1257" s="15" t="s">
        <v>40</v>
      </c>
      <c r="O1257">
        <v>0.60788151897594012</v>
      </c>
      <c r="P1257">
        <f t="shared" si="38"/>
        <v>641</v>
      </c>
      <c r="Q1257">
        <v>641</v>
      </c>
      <c r="R1257">
        <f t="shared" si="39"/>
        <v>1053558936</v>
      </c>
    </row>
    <row r="1258" spans="1:18" ht="11.25" customHeight="1">
      <c r="A1258">
        <v>1257</v>
      </c>
      <c r="B1258" s="11">
        <v>2493</v>
      </c>
      <c r="C1258" s="12" t="s">
        <v>4703</v>
      </c>
      <c r="D1258" s="12">
        <v>79759143</v>
      </c>
      <c r="E1258" s="12" t="s">
        <v>4704</v>
      </c>
      <c r="F1258" s="12" t="s">
        <v>2341</v>
      </c>
      <c r="G1258" s="12" t="s">
        <v>38</v>
      </c>
      <c r="H1258" s="12" t="s">
        <v>49</v>
      </c>
      <c r="I1258" s="13">
        <v>118000000</v>
      </c>
      <c r="J1258" s="13">
        <v>118000000</v>
      </c>
      <c r="K1258" s="14">
        <v>45244.38144675926</v>
      </c>
      <c r="L1258" s="15" t="s">
        <v>54</v>
      </c>
      <c r="O1258">
        <v>0.77479197276068468</v>
      </c>
      <c r="P1258">
        <f t="shared" si="38"/>
        <v>379</v>
      </c>
      <c r="Q1258">
        <v>379</v>
      </c>
      <c r="R1258">
        <f t="shared" si="39"/>
        <v>52702894</v>
      </c>
    </row>
    <row r="1259" spans="1:18" ht="11.25" customHeight="1">
      <c r="A1259">
        <v>1258</v>
      </c>
      <c r="B1259" s="11">
        <v>2494</v>
      </c>
      <c r="C1259" s="12" t="s">
        <v>4705</v>
      </c>
      <c r="D1259" s="12">
        <v>1090378584</v>
      </c>
      <c r="E1259" s="12" t="s">
        <v>1481</v>
      </c>
      <c r="F1259" s="12" t="s">
        <v>2341</v>
      </c>
      <c r="G1259" s="12" t="s">
        <v>59</v>
      </c>
      <c r="H1259" s="12" t="s">
        <v>44</v>
      </c>
      <c r="I1259" s="13">
        <v>35000000</v>
      </c>
      <c r="J1259" s="13">
        <v>35000000</v>
      </c>
      <c r="K1259" s="14">
        <v>45222.440474537034</v>
      </c>
      <c r="L1259" s="15" t="s">
        <v>54</v>
      </c>
      <c r="O1259">
        <v>0.78035598745474655</v>
      </c>
      <c r="P1259">
        <f t="shared" si="38"/>
        <v>372</v>
      </c>
      <c r="Q1259">
        <v>372</v>
      </c>
      <c r="R1259">
        <f t="shared" si="39"/>
        <v>17420797</v>
      </c>
    </row>
    <row r="1260" spans="1:18" ht="11.25" customHeight="1">
      <c r="A1260">
        <v>1259</v>
      </c>
      <c r="B1260" s="11">
        <v>2495</v>
      </c>
      <c r="C1260" s="12" t="s">
        <v>4706</v>
      </c>
      <c r="D1260" s="12">
        <v>80147362</v>
      </c>
      <c r="E1260" s="12" t="s">
        <v>2102</v>
      </c>
      <c r="F1260" s="12" t="s">
        <v>2341</v>
      </c>
      <c r="G1260" s="12" t="s">
        <v>38</v>
      </c>
      <c r="H1260" s="12" t="s">
        <v>49</v>
      </c>
      <c r="I1260" s="13">
        <v>150000000</v>
      </c>
      <c r="J1260" s="13">
        <v>150000000</v>
      </c>
      <c r="K1260" s="14">
        <v>45237.435208333336</v>
      </c>
      <c r="L1260" s="15" t="s">
        <v>54</v>
      </c>
      <c r="O1260">
        <v>0.25618861701965534</v>
      </c>
      <c r="P1260">
        <f t="shared" si="38"/>
        <v>1220</v>
      </c>
      <c r="Q1260">
        <v>1220</v>
      </c>
      <c r="R1260">
        <f t="shared" si="39"/>
        <v>79627800</v>
      </c>
    </row>
    <row r="1261" spans="1:18" ht="11.25" customHeight="1">
      <c r="A1261">
        <v>1260</v>
      </c>
      <c r="B1261" s="11">
        <v>2496</v>
      </c>
      <c r="C1261" s="12" t="s">
        <v>4707</v>
      </c>
      <c r="D1261" s="12">
        <v>80728453</v>
      </c>
      <c r="E1261" s="12" t="s">
        <v>1714</v>
      </c>
      <c r="F1261" s="12" t="s">
        <v>2341</v>
      </c>
      <c r="G1261" s="12" t="s">
        <v>52</v>
      </c>
      <c r="H1261" s="12" t="s">
        <v>49</v>
      </c>
      <c r="I1261" s="13">
        <v>150000000</v>
      </c>
      <c r="J1261" s="13">
        <v>150000000</v>
      </c>
      <c r="K1261" s="14">
        <v>45237.392511574071</v>
      </c>
      <c r="L1261" s="15" t="s">
        <v>54</v>
      </c>
      <c r="O1261">
        <v>0.61614686456984979</v>
      </c>
      <c r="P1261">
        <f t="shared" si="38"/>
        <v>625</v>
      </c>
      <c r="Q1261">
        <v>625</v>
      </c>
      <c r="R1261">
        <f t="shared" si="39"/>
        <v>86064830</v>
      </c>
    </row>
    <row r="1262" spans="1:18" ht="11.25" customHeight="1">
      <c r="A1262">
        <v>1261</v>
      </c>
      <c r="B1262" s="11">
        <v>2497</v>
      </c>
      <c r="C1262" s="12" t="s">
        <v>4708</v>
      </c>
      <c r="D1262" s="12">
        <v>72244627</v>
      </c>
      <c r="E1262" s="12" t="s">
        <v>780</v>
      </c>
      <c r="F1262" s="12" t="s">
        <v>2341</v>
      </c>
      <c r="G1262" s="12" t="s">
        <v>59</v>
      </c>
      <c r="H1262" s="12" t="s">
        <v>44</v>
      </c>
      <c r="I1262" s="13">
        <v>135000000</v>
      </c>
      <c r="J1262" s="13">
        <v>135000000</v>
      </c>
      <c r="K1262" s="14">
        <v>45078.361388888887</v>
      </c>
      <c r="L1262" s="15" t="s">
        <v>54</v>
      </c>
      <c r="O1262">
        <v>0.79136299956086464</v>
      </c>
      <c r="P1262">
        <f t="shared" si="38"/>
        <v>353</v>
      </c>
      <c r="Q1262">
        <v>353</v>
      </c>
      <c r="R1262">
        <f t="shared" si="39"/>
        <v>1101687456</v>
      </c>
    </row>
    <row r="1263" spans="1:18" ht="11.25" customHeight="1">
      <c r="A1263">
        <v>1262</v>
      </c>
      <c r="B1263" s="11">
        <v>2498</v>
      </c>
      <c r="C1263" s="12" t="s">
        <v>4709</v>
      </c>
      <c r="D1263" s="12">
        <v>66713263</v>
      </c>
      <c r="E1263" s="12" t="s">
        <v>1694</v>
      </c>
      <c r="F1263" s="12" t="s">
        <v>2341</v>
      </c>
      <c r="G1263" s="12" t="s">
        <v>59</v>
      </c>
      <c r="H1263" s="12" t="s">
        <v>44</v>
      </c>
      <c r="I1263" s="13">
        <v>40000000</v>
      </c>
      <c r="J1263" s="13">
        <v>40000000</v>
      </c>
      <c r="K1263" s="14">
        <v>45237.391909722224</v>
      </c>
      <c r="L1263" s="15" t="s">
        <v>45</v>
      </c>
      <c r="O1263">
        <v>0.30564143844125224</v>
      </c>
      <c r="P1263">
        <f t="shared" si="38"/>
        <v>1130</v>
      </c>
      <c r="Q1263">
        <v>1130</v>
      </c>
      <c r="R1263">
        <f t="shared" si="39"/>
        <v>80008079</v>
      </c>
    </row>
    <row r="1264" spans="1:18" ht="11.25" customHeight="1">
      <c r="A1264">
        <v>1263</v>
      </c>
      <c r="B1264" s="11">
        <v>2499</v>
      </c>
      <c r="C1264" s="12" t="s">
        <v>4710</v>
      </c>
      <c r="D1264" s="12">
        <v>19222751</v>
      </c>
      <c r="E1264" s="12" t="s">
        <v>4711</v>
      </c>
      <c r="F1264" s="12" t="s">
        <v>2341</v>
      </c>
      <c r="G1264" s="12" t="s">
        <v>59</v>
      </c>
      <c r="H1264" s="12" t="s">
        <v>44</v>
      </c>
      <c r="I1264" s="13">
        <v>150000000</v>
      </c>
      <c r="J1264" s="13">
        <v>150000000</v>
      </c>
      <c r="K1264" s="14">
        <v>45244.381736111114</v>
      </c>
      <c r="L1264" s="15" t="s">
        <v>45</v>
      </c>
      <c r="O1264">
        <v>0.73505969991458853</v>
      </c>
      <c r="P1264">
        <f t="shared" si="38"/>
        <v>437</v>
      </c>
      <c r="Q1264">
        <v>437</v>
      </c>
      <c r="R1264">
        <f t="shared" si="39"/>
        <v>1015993696</v>
      </c>
    </row>
    <row r="1265" spans="1:18" ht="11.25" customHeight="1">
      <c r="A1265">
        <v>1264</v>
      </c>
      <c r="B1265" s="11">
        <v>2500</v>
      </c>
      <c r="C1265" s="12" t="s">
        <v>4712</v>
      </c>
      <c r="D1265" s="12">
        <v>65739483</v>
      </c>
      <c r="E1265" s="12" t="s">
        <v>726</v>
      </c>
      <c r="F1265" s="12" t="s">
        <v>2341</v>
      </c>
      <c r="G1265" s="12" t="s">
        <v>38</v>
      </c>
      <c r="H1265" s="12" t="s">
        <v>44</v>
      </c>
      <c r="I1265" s="13">
        <v>150000000</v>
      </c>
      <c r="J1265" s="13">
        <v>150000000</v>
      </c>
      <c r="K1265" s="14">
        <v>45078.354432870372</v>
      </c>
      <c r="L1265" s="15" t="s">
        <v>45</v>
      </c>
      <c r="O1265">
        <v>0.49039495940502353</v>
      </c>
      <c r="P1265">
        <f t="shared" si="38"/>
        <v>815</v>
      </c>
      <c r="Q1265">
        <v>815</v>
      </c>
      <c r="R1265">
        <f t="shared" si="39"/>
        <v>79920179</v>
      </c>
    </row>
    <row r="1266" spans="1:18" ht="11.25" customHeight="1">
      <c r="A1266">
        <v>1265</v>
      </c>
      <c r="B1266" s="11">
        <v>2501</v>
      </c>
      <c r="C1266" s="12" t="s">
        <v>4713</v>
      </c>
      <c r="D1266" s="12">
        <v>79584887</v>
      </c>
      <c r="E1266" s="12" t="s">
        <v>1326</v>
      </c>
      <c r="F1266" s="12" t="s">
        <v>2341</v>
      </c>
      <c r="G1266" s="12" t="s">
        <v>62</v>
      </c>
      <c r="H1266" s="12" t="s">
        <v>44</v>
      </c>
      <c r="I1266" s="13">
        <v>12000000</v>
      </c>
      <c r="J1266" s="13">
        <v>12000000</v>
      </c>
      <c r="K1266" s="14">
        <v>45222.404328703706</v>
      </c>
      <c r="L1266" s="15" t="s">
        <v>45</v>
      </c>
      <c r="O1266">
        <v>0.14278468691239454</v>
      </c>
      <c r="P1266">
        <f t="shared" si="38"/>
        <v>1408</v>
      </c>
      <c r="Q1266">
        <v>1408</v>
      </c>
      <c r="R1266">
        <f t="shared" si="39"/>
        <v>14567450</v>
      </c>
    </row>
    <row r="1267" spans="1:18" ht="11.25" customHeight="1">
      <c r="A1267">
        <v>1266</v>
      </c>
      <c r="B1267" s="11">
        <v>2502</v>
      </c>
      <c r="C1267" s="12" t="s">
        <v>4714</v>
      </c>
      <c r="D1267" s="12">
        <v>11257414</v>
      </c>
      <c r="E1267" s="12" t="s">
        <v>1578</v>
      </c>
      <c r="F1267" s="12" t="s">
        <v>2341</v>
      </c>
      <c r="G1267" s="12" t="s">
        <v>52</v>
      </c>
      <c r="H1267" s="12" t="s">
        <v>49</v>
      </c>
      <c r="I1267" s="13">
        <v>35000000</v>
      </c>
      <c r="J1267" s="13">
        <v>35000000</v>
      </c>
      <c r="K1267" s="14">
        <v>45222.516250000001</v>
      </c>
      <c r="L1267" s="15" t="s">
        <v>54</v>
      </c>
      <c r="O1267">
        <v>6.5947179501360087E-2</v>
      </c>
      <c r="P1267">
        <f t="shared" si="38"/>
        <v>1517</v>
      </c>
      <c r="Q1267">
        <v>1517</v>
      </c>
      <c r="R1267">
        <f t="shared" si="39"/>
        <v>5332979</v>
      </c>
    </row>
    <row r="1268" spans="1:18" ht="11.25" customHeight="1">
      <c r="A1268">
        <v>1267</v>
      </c>
      <c r="B1268" s="11">
        <v>2503</v>
      </c>
      <c r="C1268" s="12" t="s">
        <v>4715</v>
      </c>
      <c r="D1268" s="12">
        <v>93181060</v>
      </c>
      <c r="E1268" s="12" t="s">
        <v>652</v>
      </c>
      <c r="F1268" s="12" t="s">
        <v>2341</v>
      </c>
      <c r="G1268" s="12" t="s">
        <v>52</v>
      </c>
      <c r="H1268" s="12" t="s">
        <v>49</v>
      </c>
      <c r="I1268" s="13">
        <v>103000000</v>
      </c>
      <c r="J1268" s="13">
        <v>103000000</v>
      </c>
      <c r="K1268" s="14">
        <v>45078.347615740742</v>
      </c>
      <c r="L1268" s="15" t="s">
        <v>54</v>
      </c>
      <c r="O1268">
        <v>0.32264576084024865</v>
      </c>
      <c r="P1268">
        <f t="shared" si="38"/>
        <v>1091</v>
      </c>
      <c r="Q1268">
        <v>1091</v>
      </c>
      <c r="R1268">
        <f t="shared" si="39"/>
        <v>1033695922</v>
      </c>
    </row>
    <row r="1269" spans="1:18" ht="11.25" customHeight="1">
      <c r="A1269">
        <v>1268</v>
      </c>
      <c r="B1269" s="11">
        <v>2504</v>
      </c>
      <c r="C1269" s="12" t="s">
        <v>4716</v>
      </c>
      <c r="D1269" s="12">
        <v>1070956303</v>
      </c>
      <c r="E1269" s="12" t="s">
        <v>1649</v>
      </c>
      <c r="F1269" s="12" t="s">
        <v>2341</v>
      </c>
      <c r="G1269" s="12" t="s">
        <v>59</v>
      </c>
      <c r="H1269" s="12" t="s">
        <v>44</v>
      </c>
      <c r="I1269" s="13">
        <v>105000000</v>
      </c>
      <c r="J1269" s="13">
        <v>105000000</v>
      </c>
      <c r="K1269" s="14">
        <v>45237.390324074076</v>
      </c>
      <c r="L1269" s="15" t="s">
        <v>54</v>
      </c>
      <c r="O1269">
        <v>0.71681133043552991</v>
      </c>
      <c r="P1269">
        <f t="shared" si="38"/>
        <v>463</v>
      </c>
      <c r="Q1269">
        <v>463</v>
      </c>
      <c r="R1269">
        <f t="shared" si="39"/>
        <v>1075221010</v>
      </c>
    </row>
    <row r="1270" spans="1:18" ht="11.25" customHeight="1">
      <c r="A1270">
        <v>1269</v>
      </c>
      <c r="B1270" s="11">
        <v>2505</v>
      </c>
      <c r="C1270" s="12" t="s">
        <v>4717</v>
      </c>
      <c r="D1270" s="12">
        <v>51593758</v>
      </c>
      <c r="E1270" s="12" t="s">
        <v>1736</v>
      </c>
      <c r="F1270" s="12" t="s">
        <v>2341</v>
      </c>
      <c r="G1270" s="12" t="s">
        <v>38</v>
      </c>
      <c r="H1270" s="12" t="s">
        <v>44</v>
      </c>
      <c r="I1270" s="13">
        <v>16000000</v>
      </c>
      <c r="J1270" s="13">
        <v>16000000</v>
      </c>
      <c r="K1270" s="14">
        <v>45237.393206018518</v>
      </c>
      <c r="L1270" s="15" t="s">
        <v>84</v>
      </c>
      <c r="O1270">
        <v>0.21303100162731337</v>
      </c>
      <c r="P1270">
        <f t="shared" si="38"/>
        <v>1306</v>
      </c>
      <c r="Q1270">
        <v>1306</v>
      </c>
      <c r="R1270">
        <f t="shared" si="39"/>
        <v>65553764</v>
      </c>
    </row>
    <row r="1271" spans="1:18" ht="11.25" customHeight="1">
      <c r="A1271">
        <v>1270</v>
      </c>
      <c r="B1271" s="11">
        <v>2506</v>
      </c>
      <c r="C1271" s="12" t="s">
        <v>4718</v>
      </c>
      <c r="D1271" s="12">
        <v>7172077</v>
      </c>
      <c r="E1271" s="12" t="s">
        <v>857</v>
      </c>
      <c r="F1271" s="12" t="s">
        <v>2341</v>
      </c>
      <c r="G1271" s="12" t="s">
        <v>38</v>
      </c>
      <c r="H1271" s="12" t="s">
        <v>49</v>
      </c>
      <c r="I1271" s="13">
        <v>38000000</v>
      </c>
      <c r="J1271" s="13">
        <v>38000000</v>
      </c>
      <c r="K1271" s="14">
        <v>45078.368275462963</v>
      </c>
      <c r="L1271" s="15" t="s">
        <v>54</v>
      </c>
      <c r="O1271">
        <v>0.87508153826258239</v>
      </c>
      <c r="P1271">
        <f t="shared" si="38"/>
        <v>216</v>
      </c>
      <c r="Q1271">
        <v>216</v>
      </c>
      <c r="R1271">
        <f t="shared" si="39"/>
        <v>52357826</v>
      </c>
    </row>
    <row r="1272" spans="1:18" ht="11.25" customHeight="1">
      <c r="A1272">
        <v>1271</v>
      </c>
      <c r="B1272" s="11">
        <v>2507</v>
      </c>
      <c r="C1272" s="12" t="s">
        <v>4719</v>
      </c>
      <c r="D1272" s="12">
        <v>43651779</v>
      </c>
      <c r="E1272" s="12" t="s">
        <v>1100</v>
      </c>
      <c r="F1272" s="12" t="s">
        <v>2341</v>
      </c>
      <c r="G1272" s="12" t="s">
        <v>62</v>
      </c>
      <c r="H1272" s="12" t="s">
        <v>44</v>
      </c>
      <c r="I1272" s="13">
        <v>42000000</v>
      </c>
      <c r="J1272" s="13">
        <v>42000000</v>
      </c>
      <c r="K1272" s="14">
        <v>45078.415358796294</v>
      </c>
      <c r="L1272" s="15" t="s">
        <v>45</v>
      </c>
      <c r="O1272">
        <v>0.75158482010087657</v>
      </c>
      <c r="P1272">
        <f t="shared" si="38"/>
        <v>414</v>
      </c>
      <c r="Q1272">
        <v>414</v>
      </c>
      <c r="R1272">
        <f t="shared" si="39"/>
        <v>1054995068</v>
      </c>
    </row>
    <row r="1273" spans="1:18" ht="11.25" customHeight="1">
      <c r="A1273">
        <v>1272</v>
      </c>
      <c r="B1273" s="11">
        <v>2508</v>
      </c>
      <c r="C1273" s="12" t="s">
        <v>4720</v>
      </c>
      <c r="D1273" s="12">
        <v>1026576376</v>
      </c>
      <c r="E1273" s="12" t="s">
        <v>1934</v>
      </c>
      <c r="F1273" s="12" t="s">
        <v>2341</v>
      </c>
      <c r="G1273" s="12" t="s">
        <v>38</v>
      </c>
      <c r="H1273" s="12" t="s">
        <v>44</v>
      </c>
      <c r="I1273" s="13">
        <v>12000000</v>
      </c>
      <c r="J1273" s="13">
        <v>12000000</v>
      </c>
      <c r="K1273" s="14">
        <v>45237.402418981481</v>
      </c>
      <c r="L1273" s="15" t="s">
        <v>54</v>
      </c>
      <c r="O1273">
        <v>0.36828690162705446</v>
      </c>
      <c r="P1273">
        <f t="shared" si="38"/>
        <v>1019</v>
      </c>
      <c r="Q1273">
        <v>1019</v>
      </c>
      <c r="R1273">
        <f t="shared" si="39"/>
        <v>1121886909</v>
      </c>
    </row>
    <row r="1274" spans="1:18" ht="11.25" customHeight="1">
      <c r="A1274">
        <v>1273</v>
      </c>
      <c r="B1274" s="11">
        <v>2509</v>
      </c>
      <c r="C1274" s="12" t="s">
        <v>4721</v>
      </c>
      <c r="D1274" s="12">
        <v>79752268</v>
      </c>
      <c r="E1274" s="12" t="s">
        <v>804</v>
      </c>
      <c r="F1274" s="12" t="s">
        <v>2341</v>
      </c>
      <c r="G1274" s="12" t="s">
        <v>59</v>
      </c>
      <c r="H1274" s="12" t="s">
        <v>44</v>
      </c>
      <c r="I1274" s="13">
        <v>150000000</v>
      </c>
      <c r="J1274" s="13">
        <v>150000000</v>
      </c>
      <c r="K1274" s="14">
        <v>45078.362858796296</v>
      </c>
      <c r="L1274" s="15" t="s">
        <v>45</v>
      </c>
      <c r="O1274">
        <v>0.95484817618221995</v>
      </c>
      <c r="P1274">
        <f t="shared" si="38"/>
        <v>75</v>
      </c>
      <c r="Q1274">
        <v>75</v>
      </c>
      <c r="R1274">
        <f t="shared" si="39"/>
        <v>17189287</v>
      </c>
    </row>
    <row r="1275" spans="1:18" ht="11.25" customHeight="1">
      <c r="A1275">
        <v>1274</v>
      </c>
      <c r="B1275" s="11">
        <v>2510</v>
      </c>
      <c r="C1275" s="12" t="s">
        <v>4722</v>
      </c>
      <c r="D1275" s="12">
        <v>1053330953</v>
      </c>
      <c r="E1275" s="12" t="s">
        <v>1845</v>
      </c>
      <c r="F1275" s="12" t="s">
        <v>2341</v>
      </c>
      <c r="G1275" s="12" t="s">
        <v>48</v>
      </c>
      <c r="H1275" s="12" t="s">
        <v>44</v>
      </c>
      <c r="I1275" s="13">
        <v>52000000</v>
      </c>
      <c r="J1275" s="13">
        <v>52000000</v>
      </c>
      <c r="K1275" s="14">
        <v>45237.397800925923</v>
      </c>
      <c r="L1275" s="15" t="s">
        <v>54</v>
      </c>
      <c r="O1275">
        <v>0.93454627530700463</v>
      </c>
      <c r="P1275">
        <f t="shared" si="38"/>
        <v>115</v>
      </c>
      <c r="Q1275">
        <v>115</v>
      </c>
      <c r="R1275">
        <f t="shared" si="39"/>
        <v>1049482858</v>
      </c>
    </row>
    <row r="1276" spans="1:18" ht="11.25" customHeight="1">
      <c r="A1276">
        <v>1275</v>
      </c>
      <c r="B1276" s="11">
        <v>2511</v>
      </c>
      <c r="C1276" s="12" t="s">
        <v>4723</v>
      </c>
      <c r="D1276" s="12">
        <v>94461206</v>
      </c>
      <c r="E1276" s="12" t="s">
        <v>4724</v>
      </c>
      <c r="F1276" s="12" t="s">
        <v>2341</v>
      </c>
      <c r="G1276" s="12" t="s">
        <v>59</v>
      </c>
      <c r="H1276" s="12" t="s">
        <v>44</v>
      </c>
      <c r="I1276" s="13">
        <v>35000000</v>
      </c>
      <c r="J1276" s="13">
        <v>35000000</v>
      </c>
      <c r="K1276" s="14">
        <v>45244.382430555554</v>
      </c>
      <c r="L1276" s="15" t="s">
        <v>45</v>
      </c>
      <c r="O1276">
        <v>0.76452567602217381</v>
      </c>
      <c r="P1276">
        <f t="shared" si="38"/>
        <v>397</v>
      </c>
      <c r="Q1276">
        <v>397</v>
      </c>
      <c r="R1276">
        <f t="shared" si="39"/>
        <v>1068975047</v>
      </c>
    </row>
    <row r="1277" spans="1:18" ht="11.25" customHeight="1">
      <c r="A1277">
        <v>1276</v>
      </c>
      <c r="B1277" s="11">
        <v>2512</v>
      </c>
      <c r="C1277" s="12" t="s">
        <v>4725</v>
      </c>
      <c r="D1277" s="12">
        <v>79919566</v>
      </c>
      <c r="E1277" s="12" t="s">
        <v>1808</v>
      </c>
      <c r="F1277" s="12" t="s">
        <v>2341</v>
      </c>
      <c r="G1277" s="12" t="s">
        <v>38</v>
      </c>
      <c r="H1277" s="12" t="s">
        <v>44</v>
      </c>
      <c r="I1277" s="13">
        <v>76000000</v>
      </c>
      <c r="J1277" s="13">
        <v>76000000</v>
      </c>
      <c r="K1277" s="14">
        <v>45237.396134259259</v>
      </c>
      <c r="L1277" s="15" t="s">
        <v>45</v>
      </c>
      <c r="O1277">
        <v>0.21063109105224564</v>
      </c>
      <c r="P1277">
        <f t="shared" si="38"/>
        <v>1308</v>
      </c>
      <c r="Q1277">
        <v>1308</v>
      </c>
      <c r="R1277">
        <f t="shared" si="39"/>
        <v>1090363854</v>
      </c>
    </row>
    <row r="1278" spans="1:18" ht="11.25" customHeight="1">
      <c r="A1278">
        <v>1277</v>
      </c>
      <c r="B1278" s="11">
        <v>2513</v>
      </c>
      <c r="C1278" s="12" t="s">
        <v>4726</v>
      </c>
      <c r="D1278" s="12">
        <v>65709339</v>
      </c>
      <c r="E1278" s="12" t="s">
        <v>1104</v>
      </c>
      <c r="F1278" s="12" t="s">
        <v>2341</v>
      </c>
      <c r="G1278" s="12" t="s">
        <v>59</v>
      </c>
      <c r="H1278" s="12" t="s">
        <v>44</v>
      </c>
      <c r="I1278" s="13">
        <v>35000000</v>
      </c>
      <c r="J1278" s="13">
        <v>35000000</v>
      </c>
      <c r="K1278" s="14">
        <v>45078.416122685187</v>
      </c>
      <c r="L1278" s="15" t="s">
        <v>54</v>
      </c>
      <c r="O1278">
        <v>0.8653812612420978</v>
      </c>
      <c r="P1278">
        <f t="shared" si="38"/>
        <v>233</v>
      </c>
      <c r="Q1278">
        <v>233</v>
      </c>
      <c r="R1278">
        <f t="shared" si="39"/>
        <v>1105785963</v>
      </c>
    </row>
    <row r="1279" spans="1:18" ht="11.25" customHeight="1">
      <c r="A1279">
        <v>1278</v>
      </c>
      <c r="B1279" s="11">
        <v>2514</v>
      </c>
      <c r="C1279" s="12" t="s">
        <v>4727</v>
      </c>
      <c r="D1279" s="12">
        <v>79662507</v>
      </c>
      <c r="E1279" s="12" t="s">
        <v>1950</v>
      </c>
      <c r="F1279" s="12" t="s">
        <v>2341</v>
      </c>
      <c r="G1279" s="12" t="s">
        <v>59</v>
      </c>
      <c r="H1279" s="12" t="s">
        <v>44</v>
      </c>
      <c r="I1279" s="13">
        <v>150000000</v>
      </c>
      <c r="J1279" s="13">
        <v>150000000</v>
      </c>
      <c r="K1279" s="14">
        <v>45237.403726851851</v>
      </c>
      <c r="L1279" s="15" t="s">
        <v>45</v>
      </c>
      <c r="O1279">
        <v>0.36233738597479181</v>
      </c>
      <c r="P1279">
        <f t="shared" si="38"/>
        <v>1029</v>
      </c>
      <c r="Q1279">
        <v>1029</v>
      </c>
      <c r="R1279">
        <f t="shared" si="39"/>
        <v>91457817</v>
      </c>
    </row>
    <row r="1280" spans="1:18" ht="11.25" customHeight="1">
      <c r="A1280">
        <v>1279</v>
      </c>
      <c r="B1280" s="11">
        <v>2515</v>
      </c>
      <c r="C1280" s="12" t="s">
        <v>4728</v>
      </c>
      <c r="D1280" s="12">
        <v>80842847</v>
      </c>
      <c r="E1280" s="12" t="s">
        <v>4729</v>
      </c>
      <c r="F1280" s="12" t="s">
        <v>2341</v>
      </c>
      <c r="G1280" s="12" t="s">
        <v>59</v>
      </c>
      <c r="H1280" s="12" t="s">
        <v>49</v>
      </c>
      <c r="I1280" s="13">
        <v>75000000</v>
      </c>
      <c r="J1280" s="13">
        <v>75000000</v>
      </c>
      <c r="K1280" s="14">
        <v>45244.382615740738</v>
      </c>
      <c r="L1280" s="15" t="s">
        <v>54</v>
      </c>
      <c r="O1280">
        <v>0.79548153292003665</v>
      </c>
      <c r="P1280">
        <f t="shared" si="38"/>
        <v>347</v>
      </c>
      <c r="Q1280">
        <v>347</v>
      </c>
      <c r="R1280">
        <f t="shared" si="39"/>
        <v>15725757</v>
      </c>
    </row>
    <row r="1281" spans="1:18" ht="11.25" customHeight="1">
      <c r="A1281">
        <v>1280</v>
      </c>
      <c r="B1281" s="11">
        <v>2516</v>
      </c>
      <c r="C1281" s="12" t="s">
        <v>4730</v>
      </c>
      <c r="D1281" s="12">
        <v>4525954</v>
      </c>
      <c r="E1281" s="12" t="s">
        <v>4731</v>
      </c>
      <c r="F1281" s="12" t="s">
        <v>2341</v>
      </c>
      <c r="G1281" s="12" t="s">
        <v>48</v>
      </c>
      <c r="H1281" s="12" t="s">
        <v>44</v>
      </c>
      <c r="I1281" s="13">
        <v>60000000</v>
      </c>
      <c r="J1281" s="13">
        <v>60000000</v>
      </c>
      <c r="K1281" s="14">
        <v>45244.382638888892</v>
      </c>
      <c r="L1281" s="15" t="s">
        <v>45</v>
      </c>
      <c r="O1281">
        <v>0.3925509204321822</v>
      </c>
      <c r="P1281">
        <f t="shared" si="38"/>
        <v>982</v>
      </c>
      <c r="Q1281">
        <v>982</v>
      </c>
      <c r="R1281">
        <f t="shared" si="39"/>
        <v>1095812056</v>
      </c>
    </row>
    <row r="1282" spans="1:18" ht="11.25" customHeight="1">
      <c r="A1282">
        <v>1281</v>
      </c>
      <c r="B1282" s="11">
        <v>2517</v>
      </c>
      <c r="C1282" s="12" t="s">
        <v>4732</v>
      </c>
      <c r="D1282" s="12">
        <v>80377504</v>
      </c>
      <c r="E1282" s="12" t="s">
        <v>4733</v>
      </c>
      <c r="F1282" s="12" t="s">
        <v>2341</v>
      </c>
      <c r="G1282" s="12" t="s">
        <v>59</v>
      </c>
      <c r="H1282" s="12" t="s">
        <v>44</v>
      </c>
      <c r="I1282" s="13">
        <v>44000000</v>
      </c>
      <c r="J1282" s="13">
        <v>44000000</v>
      </c>
      <c r="K1282" s="14">
        <v>45244.382708333331</v>
      </c>
      <c r="L1282" s="15" t="s">
        <v>45</v>
      </c>
      <c r="O1282">
        <v>0.66134712171179078</v>
      </c>
      <c r="P1282">
        <f t="shared" si="38"/>
        <v>540</v>
      </c>
      <c r="Q1282">
        <v>540</v>
      </c>
      <c r="R1282">
        <f t="shared" si="39"/>
        <v>1016008542</v>
      </c>
    </row>
    <row r="1283" spans="1:18" ht="11.25" customHeight="1">
      <c r="A1283">
        <v>1282</v>
      </c>
      <c r="B1283" s="11">
        <v>2518</v>
      </c>
      <c r="C1283" s="12" t="s">
        <v>4734</v>
      </c>
      <c r="D1283" s="12">
        <v>91300921</v>
      </c>
      <c r="E1283" s="12" t="s">
        <v>2036</v>
      </c>
      <c r="F1283" s="12" t="s">
        <v>2341</v>
      </c>
      <c r="G1283" s="12" t="s">
        <v>59</v>
      </c>
      <c r="H1283" s="12" t="s">
        <v>44</v>
      </c>
      <c r="I1283" s="13">
        <v>48000000</v>
      </c>
      <c r="J1283" s="13">
        <v>48000000</v>
      </c>
      <c r="K1283" s="14">
        <v>45237.413680555554</v>
      </c>
      <c r="L1283" s="15" t="s">
        <v>45</v>
      </c>
      <c r="O1283">
        <v>0.37647377189831388</v>
      </c>
      <c r="P1283">
        <f t="shared" ref="P1283:P1346" si="40">RANK(O1283,$O$2:$O$1622,0)</f>
        <v>1008</v>
      </c>
      <c r="Q1283">
        <v>1008</v>
      </c>
      <c r="R1283">
        <f t="shared" ref="R1283:R1346" si="41">VLOOKUP(Q1283,A:D,4,FALSE)</f>
        <v>4151853</v>
      </c>
    </row>
    <row r="1284" spans="1:18" ht="11.25" customHeight="1">
      <c r="A1284">
        <v>1283</v>
      </c>
      <c r="B1284" s="11">
        <v>2519</v>
      </c>
      <c r="C1284" s="12" t="s">
        <v>4735</v>
      </c>
      <c r="D1284" s="12">
        <v>11438846</v>
      </c>
      <c r="E1284" s="12" t="s">
        <v>626</v>
      </c>
      <c r="F1284" s="12" t="s">
        <v>2341</v>
      </c>
      <c r="G1284" s="12" t="s">
        <v>59</v>
      </c>
      <c r="H1284" s="12" t="s">
        <v>44</v>
      </c>
      <c r="I1284" s="13">
        <v>40000000</v>
      </c>
      <c r="J1284" s="13">
        <v>40000000</v>
      </c>
      <c r="K1284" s="14">
        <v>45078.344837962963</v>
      </c>
      <c r="L1284" s="15" t="s">
        <v>45</v>
      </c>
      <c r="O1284">
        <v>0.92922792182017899</v>
      </c>
      <c r="P1284">
        <f t="shared" si="40"/>
        <v>125</v>
      </c>
      <c r="Q1284">
        <v>125</v>
      </c>
      <c r="R1284">
        <f t="shared" si="41"/>
        <v>80724486</v>
      </c>
    </row>
    <row r="1285" spans="1:18" ht="11.25" customHeight="1">
      <c r="A1285">
        <v>1284</v>
      </c>
      <c r="B1285" s="11">
        <v>2520</v>
      </c>
      <c r="C1285" s="12" t="s">
        <v>4736</v>
      </c>
      <c r="D1285" s="12">
        <v>79400453</v>
      </c>
      <c r="E1285" s="12" t="s">
        <v>1679</v>
      </c>
      <c r="F1285" s="12" t="s">
        <v>2341</v>
      </c>
      <c r="G1285" s="12" t="s">
        <v>59</v>
      </c>
      <c r="H1285" s="12" t="s">
        <v>44</v>
      </c>
      <c r="I1285" s="13">
        <v>100000000</v>
      </c>
      <c r="J1285" s="13">
        <v>100000000</v>
      </c>
      <c r="K1285" s="14">
        <v>45237.391423611109</v>
      </c>
      <c r="L1285" s="15" t="s">
        <v>45</v>
      </c>
      <c r="O1285">
        <v>0.87920399965376894</v>
      </c>
      <c r="P1285">
        <f t="shared" si="40"/>
        <v>207</v>
      </c>
      <c r="Q1285">
        <v>207</v>
      </c>
      <c r="R1285">
        <f t="shared" si="41"/>
        <v>1095485926</v>
      </c>
    </row>
    <row r="1286" spans="1:18" ht="11.25" customHeight="1">
      <c r="A1286">
        <v>1285</v>
      </c>
      <c r="B1286" s="11">
        <v>2521</v>
      </c>
      <c r="C1286" s="12" t="s">
        <v>4737</v>
      </c>
      <c r="D1286" s="12">
        <v>79955260</v>
      </c>
      <c r="E1286" s="12" t="s">
        <v>926</v>
      </c>
      <c r="F1286" s="12" t="s">
        <v>2341</v>
      </c>
      <c r="G1286" s="12" t="s">
        <v>38</v>
      </c>
      <c r="H1286" s="12" t="s">
        <v>44</v>
      </c>
      <c r="I1286" s="13">
        <v>45000000</v>
      </c>
      <c r="J1286" s="13">
        <v>45000000</v>
      </c>
      <c r="K1286" s="14">
        <v>45078.37972222222</v>
      </c>
      <c r="L1286" s="15" t="s">
        <v>45</v>
      </c>
      <c r="O1286">
        <v>9.0468761459578828E-2</v>
      </c>
      <c r="P1286">
        <f t="shared" si="40"/>
        <v>1482</v>
      </c>
      <c r="Q1286">
        <v>1482</v>
      </c>
      <c r="R1286">
        <f t="shared" si="41"/>
        <v>18600585</v>
      </c>
    </row>
    <row r="1287" spans="1:18" ht="11.25" customHeight="1">
      <c r="A1287">
        <v>1286</v>
      </c>
      <c r="B1287" s="11">
        <v>2522</v>
      </c>
      <c r="C1287" s="12" t="s">
        <v>4738</v>
      </c>
      <c r="D1287" s="12">
        <v>60357994</v>
      </c>
      <c r="E1287" s="12" t="s">
        <v>1402</v>
      </c>
      <c r="F1287" s="12" t="s">
        <v>2341</v>
      </c>
      <c r="G1287" s="12" t="s">
        <v>38</v>
      </c>
      <c r="H1287" s="12" t="s">
        <v>44</v>
      </c>
      <c r="I1287" s="13">
        <v>140000000</v>
      </c>
      <c r="J1287" s="13">
        <v>140000000</v>
      </c>
      <c r="K1287" s="14">
        <v>45222.419224537036</v>
      </c>
      <c r="L1287" s="15" t="s">
        <v>45</v>
      </c>
      <c r="O1287">
        <v>0.6285047675909019</v>
      </c>
      <c r="P1287">
        <f t="shared" si="40"/>
        <v>601</v>
      </c>
      <c r="Q1287">
        <v>601</v>
      </c>
      <c r="R1287">
        <f t="shared" si="41"/>
        <v>70328602</v>
      </c>
    </row>
    <row r="1288" spans="1:18" ht="11.25" customHeight="1">
      <c r="A1288">
        <v>1287</v>
      </c>
      <c r="B1288" s="11">
        <v>2523</v>
      </c>
      <c r="C1288" s="12" t="s">
        <v>4739</v>
      </c>
      <c r="D1288" s="12">
        <v>1010180650</v>
      </c>
      <c r="E1288" s="12" t="s">
        <v>1710</v>
      </c>
      <c r="F1288" s="12" t="s">
        <v>2341</v>
      </c>
      <c r="G1288" s="12" t="s">
        <v>59</v>
      </c>
      <c r="H1288" s="12" t="s">
        <v>39</v>
      </c>
      <c r="I1288" s="13">
        <v>51000000</v>
      </c>
      <c r="J1288" s="13">
        <v>51000000</v>
      </c>
      <c r="K1288" s="14">
        <v>44986.706921296296</v>
      </c>
      <c r="L1288" s="15" t="s">
        <v>40</v>
      </c>
      <c r="O1288">
        <v>0.18106798766516863</v>
      </c>
      <c r="P1288">
        <f t="shared" si="40"/>
        <v>1365</v>
      </c>
      <c r="Q1288">
        <v>1365</v>
      </c>
      <c r="R1288">
        <f t="shared" si="41"/>
        <v>1024511410</v>
      </c>
    </row>
    <row r="1289" spans="1:18" ht="11.25" customHeight="1">
      <c r="A1289">
        <v>1288</v>
      </c>
      <c r="B1289" s="11">
        <v>2524</v>
      </c>
      <c r="C1289" s="12" t="s">
        <v>4740</v>
      </c>
      <c r="D1289" s="12">
        <v>80825665</v>
      </c>
      <c r="E1289" s="12" t="s">
        <v>1664</v>
      </c>
      <c r="F1289" s="12" t="s">
        <v>2341</v>
      </c>
      <c r="G1289" s="12" t="s">
        <v>52</v>
      </c>
      <c r="H1289" s="12" t="s">
        <v>49</v>
      </c>
      <c r="I1289" s="13">
        <v>20000000</v>
      </c>
      <c r="J1289" s="13">
        <v>20000000</v>
      </c>
      <c r="K1289" s="14">
        <v>45237.391018518516</v>
      </c>
      <c r="L1289" s="15" t="s">
        <v>54</v>
      </c>
      <c r="O1289">
        <v>0.7517773809594146</v>
      </c>
      <c r="P1289">
        <f t="shared" si="40"/>
        <v>413</v>
      </c>
      <c r="Q1289">
        <v>413</v>
      </c>
      <c r="R1289">
        <f t="shared" si="41"/>
        <v>1031120565</v>
      </c>
    </row>
    <row r="1290" spans="1:18" ht="11.25" customHeight="1">
      <c r="A1290">
        <v>1289</v>
      </c>
      <c r="B1290" s="11">
        <v>2525</v>
      </c>
      <c r="C1290" s="12" t="s">
        <v>4741</v>
      </c>
      <c r="D1290" s="12">
        <v>74245358</v>
      </c>
      <c r="E1290" s="12" t="s">
        <v>1684</v>
      </c>
      <c r="F1290" s="12" t="s">
        <v>2341</v>
      </c>
      <c r="G1290" s="12" t="s">
        <v>59</v>
      </c>
      <c r="H1290" s="12" t="s">
        <v>49</v>
      </c>
      <c r="I1290" s="13">
        <v>15000000</v>
      </c>
      <c r="J1290" s="13">
        <v>15000000</v>
      </c>
      <c r="K1290" s="14">
        <v>45237.391597222224</v>
      </c>
      <c r="L1290" s="15" t="s">
        <v>54</v>
      </c>
      <c r="O1290">
        <v>0.94518987566302848</v>
      </c>
      <c r="P1290">
        <f t="shared" si="40"/>
        <v>95</v>
      </c>
      <c r="Q1290">
        <v>95</v>
      </c>
      <c r="R1290">
        <f t="shared" si="41"/>
        <v>93414223</v>
      </c>
    </row>
    <row r="1291" spans="1:18" ht="11.25" customHeight="1">
      <c r="A1291">
        <v>1290</v>
      </c>
      <c r="B1291" s="11">
        <v>2526</v>
      </c>
      <c r="C1291" s="12" t="s">
        <v>4742</v>
      </c>
      <c r="D1291" s="12">
        <v>24175336</v>
      </c>
      <c r="E1291" s="12" t="s">
        <v>4743</v>
      </c>
      <c r="F1291" s="12" t="s">
        <v>2341</v>
      </c>
      <c r="G1291" s="12" t="s">
        <v>59</v>
      </c>
      <c r="H1291" s="12" t="s">
        <v>44</v>
      </c>
      <c r="I1291" s="13">
        <v>48000000</v>
      </c>
      <c r="J1291" s="13">
        <v>48000000</v>
      </c>
      <c r="K1291" s="14">
        <v>45244.383125</v>
      </c>
      <c r="L1291" s="15" t="s">
        <v>45</v>
      </c>
      <c r="O1291">
        <v>0.10709664904652738</v>
      </c>
      <c r="P1291">
        <f t="shared" si="40"/>
        <v>1458</v>
      </c>
      <c r="Q1291">
        <v>1458</v>
      </c>
      <c r="R1291">
        <f t="shared" si="41"/>
        <v>9497292</v>
      </c>
    </row>
    <row r="1292" spans="1:18" ht="11.25" customHeight="1">
      <c r="A1292">
        <v>1291</v>
      </c>
      <c r="B1292" s="11">
        <v>2527</v>
      </c>
      <c r="C1292" s="12" t="s">
        <v>4744</v>
      </c>
      <c r="D1292" s="12">
        <v>19462166</v>
      </c>
      <c r="E1292" s="12" t="s">
        <v>213</v>
      </c>
      <c r="F1292" s="12" t="s">
        <v>2341</v>
      </c>
      <c r="G1292" s="12" t="s">
        <v>130</v>
      </c>
      <c r="H1292" s="12" t="s">
        <v>44</v>
      </c>
      <c r="I1292" s="13">
        <v>56000000</v>
      </c>
      <c r="J1292" s="13">
        <v>56000000</v>
      </c>
      <c r="K1292" s="14">
        <v>44986.675254629627</v>
      </c>
      <c r="L1292" s="15" t="s">
        <v>45</v>
      </c>
      <c r="O1292">
        <v>0.91932411391801538</v>
      </c>
      <c r="P1292">
        <f t="shared" si="40"/>
        <v>144</v>
      </c>
      <c r="Q1292">
        <v>144</v>
      </c>
      <c r="R1292">
        <f t="shared" si="41"/>
        <v>74082282</v>
      </c>
    </row>
    <row r="1293" spans="1:18" ht="11.25" customHeight="1">
      <c r="A1293">
        <v>1292</v>
      </c>
      <c r="B1293" s="11">
        <v>2528</v>
      </c>
      <c r="C1293" s="12" t="s">
        <v>4745</v>
      </c>
      <c r="D1293" s="12">
        <v>19250662</v>
      </c>
      <c r="E1293" s="12" t="s">
        <v>4746</v>
      </c>
      <c r="F1293" s="12" t="s">
        <v>2341</v>
      </c>
      <c r="G1293" s="12" t="s">
        <v>52</v>
      </c>
      <c r="H1293" s="12" t="s">
        <v>44</v>
      </c>
      <c r="I1293" s="13">
        <v>55000000</v>
      </c>
      <c r="J1293" s="13">
        <v>55000000</v>
      </c>
      <c r="K1293" s="14">
        <v>45244.383171296293</v>
      </c>
      <c r="L1293" s="15" t="s">
        <v>84</v>
      </c>
      <c r="O1293">
        <v>0.29233274366139239</v>
      </c>
      <c r="P1293">
        <f t="shared" si="40"/>
        <v>1157</v>
      </c>
      <c r="Q1293">
        <v>1157</v>
      </c>
      <c r="R1293">
        <f t="shared" si="41"/>
        <v>80110930</v>
      </c>
    </row>
    <row r="1294" spans="1:18" ht="11.25" customHeight="1">
      <c r="A1294">
        <v>1293</v>
      </c>
      <c r="B1294" s="11">
        <v>2529</v>
      </c>
      <c r="C1294" s="12" t="s">
        <v>4747</v>
      </c>
      <c r="D1294" s="12">
        <v>14652387</v>
      </c>
      <c r="E1294" s="12" t="s">
        <v>4748</v>
      </c>
      <c r="F1294" s="12" t="s">
        <v>2341</v>
      </c>
      <c r="G1294" s="12" t="s">
        <v>52</v>
      </c>
      <c r="H1294" s="12" t="s">
        <v>49</v>
      </c>
      <c r="I1294" s="13">
        <v>130000000</v>
      </c>
      <c r="J1294" s="13">
        <v>130000000</v>
      </c>
      <c r="K1294" s="14">
        <v>45244.383206018516</v>
      </c>
      <c r="L1294" s="15" t="s">
        <v>54</v>
      </c>
      <c r="O1294">
        <v>0.988586361716699</v>
      </c>
      <c r="P1294">
        <f t="shared" si="40"/>
        <v>14</v>
      </c>
      <c r="Q1294">
        <v>14</v>
      </c>
      <c r="R1294">
        <f t="shared" si="41"/>
        <v>86088353</v>
      </c>
    </row>
    <row r="1295" spans="1:18" ht="11.25" customHeight="1">
      <c r="A1295">
        <v>1294</v>
      </c>
      <c r="B1295" s="11">
        <v>2530</v>
      </c>
      <c r="C1295" s="12" t="s">
        <v>4749</v>
      </c>
      <c r="D1295" s="12">
        <v>1010101402</v>
      </c>
      <c r="E1295" s="12" t="s">
        <v>1090</v>
      </c>
      <c r="F1295" s="12" t="s">
        <v>2341</v>
      </c>
      <c r="G1295" s="12" t="s">
        <v>38</v>
      </c>
      <c r="H1295" s="12" t="s">
        <v>44</v>
      </c>
      <c r="I1295" s="13">
        <v>18000000</v>
      </c>
      <c r="J1295" s="13">
        <v>18000000</v>
      </c>
      <c r="K1295" s="14">
        <v>45078.412881944445</v>
      </c>
      <c r="L1295" s="15" t="s">
        <v>54</v>
      </c>
      <c r="O1295">
        <v>0.3568330740441239</v>
      </c>
      <c r="P1295">
        <f t="shared" si="40"/>
        <v>1040</v>
      </c>
      <c r="Q1295">
        <v>1040</v>
      </c>
      <c r="R1295">
        <f t="shared" si="41"/>
        <v>23582384</v>
      </c>
    </row>
    <row r="1296" spans="1:18" ht="11.25" customHeight="1">
      <c r="A1296">
        <v>1295</v>
      </c>
      <c r="B1296" s="11">
        <v>2531</v>
      </c>
      <c r="C1296" s="12" t="s">
        <v>4750</v>
      </c>
      <c r="D1296" s="12">
        <v>75106404</v>
      </c>
      <c r="E1296" s="12" t="s">
        <v>1251</v>
      </c>
      <c r="F1296" s="12" t="s">
        <v>2341</v>
      </c>
      <c r="G1296" s="12" t="s">
        <v>59</v>
      </c>
      <c r="H1296" s="12" t="s">
        <v>44</v>
      </c>
      <c r="I1296" s="13">
        <v>92000000</v>
      </c>
      <c r="J1296" s="13">
        <v>92000000</v>
      </c>
      <c r="K1296" s="14">
        <v>45222.3906712963</v>
      </c>
      <c r="L1296" s="15" t="s">
        <v>54</v>
      </c>
      <c r="O1296">
        <v>0.15244886536792734</v>
      </c>
      <c r="P1296">
        <f t="shared" si="40"/>
        <v>1395</v>
      </c>
      <c r="Q1296">
        <v>1395</v>
      </c>
      <c r="R1296">
        <f t="shared" si="41"/>
        <v>65732638</v>
      </c>
    </row>
    <row r="1297" spans="1:18" ht="11.25" customHeight="1">
      <c r="A1297">
        <v>1296</v>
      </c>
      <c r="B1297" s="11">
        <v>2532</v>
      </c>
      <c r="C1297" s="12" t="s">
        <v>4751</v>
      </c>
      <c r="D1297" s="12">
        <v>7321377</v>
      </c>
      <c r="E1297" s="12" t="s">
        <v>1779</v>
      </c>
      <c r="F1297" s="12" t="s">
        <v>2341</v>
      </c>
      <c r="G1297" s="12" t="s">
        <v>59</v>
      </c>
      <c r="H1297" s="12" t="s">
        <v>44</v>
      </c>
      <c r="I1297" s="13">
        <v>27000000</v>
      </c>
      <c r="J1297" s="13">
        <v>27000000</v>
      </c>
      <c r="K1297" s="14">
        <v>45222.413055555553</v>
      </c>
      <c r="L1297" s="15" t="s">
        <v>54</v>
      </c>
      <c r="O1297">
        <v>0.13689451310494771</v>
      </c>
      <c r="P1297">
        <f t="shared" si="40"/>
        <v>1415</v>
      </c>
      <c r="Q1297">
        <v>1415</v>
      </c>
      <c r="R1297">
        <f t="shared" si="41"/>
        <v>14324986</v>
      </c>
    </row>
    <row r="1298" spans="1:18" ht="11.25" customHeight="1">
      <c r="A1298">
        <v>1297</v>
      </c>
      <c r="B1298" s="11">
        <v>2533</v>
      </c>
      <c r="C1298" s="12" t="s">
        <v>4752</v>
      </c>
      <c r="D1298" s="12">
        <v>11685380</v>
      </c>
      <c r="E1298" s="12" t="s">
        <v>4753</v>
      </c>
      <c r="F1298" s="12" t="s">
        <v>2341</v>
      </c>
      <c r="G1298" s="12" t="s">
        <v>38</v>
      </c>
      <c r="H1298" s="12" t="s">
        <v>49</v>
      </c>
      <c r="I1298" s="13">
        <v>80000000</v>
      </c>
      <c r="J1298" s="13">
        <v>80000000</v>
      </c>
      <c r="K1298" s="14">
        <v>45244.383321759262</v>
      </c>
      <c r="L1298" s="15" t="s">
        <v>54</v>
      </c>
      <c r="O1298">
        <v>0.32554640013313851</v>
      </c>
      <c r="P1298">
        <f t="shared" si="40"/>
        <v>1088</v>
      </c>
      <c r="Q1298">
        <v>1088</v>
      </c>
      <c r="R1298">
        <f t="shared" si="41"/>
        <v>1030573068</v>
      </c>
    </row>
    <row r="1299" spans="1:18" ht="11.25" customHeight="1">
      <c r="A1299">
        <v>1298</v>
      </c>
      <c r="B1299" s="11">
        <v>2534</v>
      </c>
      <c r="C1299" s="12" t="s">
        <v>4754</v>
      </c>
      <c r="D1299" s="12">
        <v>40010451</v>
      </c>
      <c r="E1299" s="12" t="s">
        <v>1074</v>
      </c>
      <c r="F1299" s="12" t="s">
        <v>2341</v>
      </c>
      <c r="G1299" s="12" t="s">
        <v>59</v>
      </c>
      <c r="H1299" s="12" t="s">
        <v>44</v>
      </c>
      <c r="I1299" s="13">
        <v>70000000</v>
      </c>
      <c r="J1299" s="13">
        <v>70000000</v>
      </c>
      <c r="K1299" s="14">
        <v>45078.410370370373</v>
      </c>
      <c r="L1299" s="15" t="s">
        <v>84</v>
      </c>
      <c r="O1299">
        <v>0.5656950583215129</v>
      </c>
      <c r="P1299">
        <f t="shared" si="40"/>
        <v>702</v>
      </c>
      <c r="Q1299">
        <v>702</v>
      </c>
      <c r="R1299">
        <f t="shared" si="41"/>
        <v>81740828</v>
      </c>
    </row>
    <row r="1300" spans="1:18" ht="11.25" customHeight="1">
      <c r="A1300">
        <v>1299</v>
      </c>
      <c r="B1300" s="11">
        <v>2535</v>
      </c>
      <c r="C1300" s="12" t="s">
        <v>4755</v>
      </c>
      <c r="D1300" s="12">
        <v>40028032</v>
      </c>
      <c r="E1300" s="12" t="s">
        <v>1836</v>
      </c>
      <c r="F1300" s="12" t="s">
        <v>2341</v>
      </c>
      <c r="G1300" s="12" t="s">
        <v>38</v>
      </c>
      <c r="H1300" s="12" t="s">
        <v>44</v>
      </c>
      <c r="I1300" s="13">
        <v>70000000</v>
      </c>
      <c r="J1300" s="13">
        <v>70000000</v>
      </c>
      <c r="K1300" s="14">
        <v>45237.397013888891</v>
      </c>
      <c r="L1300" s="15" t="s">
        <v>45</v>
      </c>
      <c r="O1300">
        <v>0.26336546046617015</v>
      </c>
      <c r="P1300">
        <f t="shared" si="40"/>
        <v>1207</v>
      </c>
      <c r="Q1300">
        <v>1207</v>
      </c>
      <c r="R1300">
        <f t="shared" si="41"/>
        <v>94365298</v>
      </c>
    </row>
    <row r="1301" spans="1:18" ht="11.25" customHeight="1">
      <c r="A1301">
        <v>1300</v>
      </c>
      <c r="B1301" s="11">
        <v>2536</v>
      </c>
      <c r="C1301" s="12" t="s">
        <v>4756</v>
      </c>
      <c r="D1301" s="12">
        <v>93082437</v>
      </c>
      <c r="E1301" s="12" t="s">
        <v>4757</v>
      </c>
      <c r="F1301" s="12" t="s">
        <v>2341</v>
      </c>
      <c r="G1301" s="12" t="s">
        <v>52</v>
      </c>
      <c r="H1301" s="12" t="s">
        <v>44</v>
      </c>
      <c r="I1301" s="13">
        <v>40000000</v>
      </c>
      <c r="J1301" s="13">
        <v>40000000</v>
      </c>
      <c r="K1301" s="14">
        <v>45244.383518518516</v>
      </c>
      <c r="L1301" s="15" t="s">
        <v>45</v>
      </c>
      <c r="O1301">
        <v>0.10585476200715394</v>
      </c>
      <c r="P1301">
        <f t="shared" si="40"/>
        <v>1461</v>
      </c>
      <c r="Q1301">
        <v>1461</v>
      </c>
      <c r="R1301">
        <f t="shared" si="41"/>
        <v>19489478</v>
      </c>
    </row>
    <row r="1302" spans="1:18" ht="11.25" customHeight="1">
      <c r="A1302">
        <v>1301</v>
      </c>
      <c r="B1302" s="11">
        <v>2537</v>
      </c>
      <c r="C1302" s="12" t="s">
        <v>4758</v>
      </c>
      <c r="D1302" s="12">
        <v>14798303</v>
      </c>
      <c r="E1302" s="12" t="s">
        <v>1765</v>
      </c>
      <c r="F1302" s="12" t="s">
        <v>2341</v>
      </c>
      <c r="G1302" s="12" t="s">
        <v>59</v>
      </c>
      <c r="H1302" s="12" t="s">
        <v>44</v>
      </c>
      <c r="I1302" s="13">
        <v>80000000</v>
      </c>
      <c r="J1302" s="13">
        <v>80000000</v>
      </c>
      <c r="K1302" s="14">
        <v>45237.394363425927</v>
      </c>
      <c r="L1302" s="15" t="s">
        <v>45</v>
      </c>
      <c r="O1302">
        <v>0.82337774102358618</v>
      </c>
      <c r="P1302">
        <f t="shared" si="40"/>
        <v>298</v>
      </c>
      <c r="Q1302">
        <v>298</v>
      </c>
      <c r="R1302">
        <f t="shared" si="41"/>
        <v>80150288</v>
      </c>
    </row>
    <row r="1303" spans="1:18" ht="11.25" customHeight="1">
      <c r="A1303">
        <v>1302</v>
      </c>
      <c r="B1303" s="11">
        <v>2538</v>
      </c>
      <c r="C1303" s="12" t="s">
        <v>4759</v>
      </c>
      <c r="D1303" s="12">
        <v>93130931</v>
      </c>
      <c r="E1303" s="12" t="s">
        <v>4760</v>
      </c>
      <c r="F1303" s="12" t="s">
        <v>2341</v>
      </c>
      <c r="G1303" s="12" t="s">
        <v>59</v>
      </c>
      <c r="H1303" s="12" t="s">
        <v>44</v>
      </c>
      <c r="I1303" s="13">
        <v>30000000</v>
      </c>
      <c r="J1303" s="13">
        <v>30000000</v>
      </c>
      <c r="K1303" s="14">
        <v>45244.383634259262</v>
      </c>
      <c r="L1303" s="15" t="s">
        <v>45</v>
      </c>
      <c r="O1303">
        <v>0.80941842034032241</v>
      </c>
      <c r="P1303">
        <f t="shared" si="40"/>
        <v>327</v>
      </c>
      <c r="Q1303">
        <v>327</v>
      </c>
      <c r="R1303">
        <f t="shared" si="41"/>
        <v>7554827</v>
      </c>
    </row>
    <row r="1304" spans="1:18" ht="11.25" customHeight="1">
      <c r="A1304">
        <v>1303</v>
      </c>
      <c r="B1304" s="11">
        <v>2539</v>
      </c>
      <c r="C1304" s="12" t="s">
        <v>4761</v>
      </c>
      <c r="D1304" s="12">
        <v>10134692</v>
      </c>
      <c r="E1304" s="12" t="s">
        <v>1942</v>
      </c>
      <c r="F1304" s="12" t="s">
        <v>2341</v>
      </c>
      <c r="G1304" s="12" t="s">
        <v>59</v>
      </c>
      <c r="H1304" s="12" t="s">
        <v>44</v>
      </c>
      <c r="I1304" s="13">
        <v>150000000</v>
      </c>
      <c r="J1304" s="13">
        <v>150000000</v>
      </c>
      <c r="K1304" s="14">
        <v>45237.403136574074</v>
      </c>
      <c r="L1304" s="15" t="s">
        <v>45</v>
      </c>
      <c r="O1304">
        <v>0.8075038311241044</v>
      </c>
      <c r="P1304">
        <f t="shared" si="40"/>
        <v>328</v>
      </c>
      <c r="Q1304">
        <v>328</v>
      </c>
      <c r="R1304">
        <f t="shared" si="41"/>
        <v>1113790109</v>
      </c>
    </row>
    <row r="1305" spans="1:18" ht="11.25" customHeight="1">
      <c r="A1305">
        <v>1304</v>
      </c>
      <c r="B1305" s="11">
        <v>2540</v>
      </c>
      <c r="C1305" s="12" t="s">
        <v>4762</v>
      </c>
      <c r="D1305" s="12">
        <v>91349635</v>
      </c>
      <c r="E1305" s="12" t="s">
        <v>4763</v>
      </c>
      <c r="F1305" s="12" t="s">
        <v>2341</v>
      </c>
      <c r="G1305" s="12" t="s">
        <v>38</v>
      </c>
      <c r="H1305" s="12" t="s">
        <v>49</v>
      </c>
      <c r="I1305" s="13">
        <v>50000000</v>
      </c>
      <c r="J1305" s="13">
        <v>50000000</v>
      </c>
      <c r="K1305" s="14">
        <v>45244.383680555555</v>
      </c>
      <c r="L1305" s="15" t="s">
        <v>54</v>
      </c>
      <c r="O1305">
        <v>0.89111314332131897</v>
      </c>
      <c r="P1305">
        <f t="shared" si="40"/>
        <v>185</v>
      </c>
      <c r="Q1305">
        <v>185</v>
      </c>
      <c r="R1305">
        <f t="shared" si="41"/>
        <v>1097396024</v>
      </c>
    </row>
    <row r="1306" spans="1:18" ht="11.25" customHeight="1">
      <c r="A1306">
        <v>1305</v>
      </c>
      <c r="B1306" s="11">
        <v>2541</v>
      </c>
      <c r="C1306" s="12" t="s">
        <v>4764</v>
      </c>
      <c r="D1306" s="12">
        <v>13929069</v>
      </c>
      <c r="E1306" s="12" t="s">
        <v>1740</v>
      </c>
      <c r="F1306" s="12" t="s">
        <v>2341</v>
      </c>
      <c r="G1306" s="12" t="s">
        <v>52</v>
      </c>
      <c r="H1306" s="12" t="s">
        <v>49</v>
      </c>
      <c r="I1306" s="13">
        <v>70000000</v>
      </c>
      <c r="J1306" s="13">
        <v>70000000</v>
      </c>
      <c r="K1306" s="14">
        <v>45237.393368055556</v>
      </c>
      <c r="L1306" s="15" t="s">
        <v>54</v>
      </c>
      <c r="O1306">
        <v>0.1141916113087259</v>
      </c>
      <c r="P1306">
        <f t="shared" si="40"/>
        <v>1445</v>
      </c>
      <c r="Q1306">
        <v>1445</v>
      </c>
      <c r="R1306">
        <f t="shared" si="41"/>
        <v>24047911</v>
      </c>
    </row>
    <row r="1307" spans="1:18" ht="11.25" customHeight="1">
      <c r="A1307">
        <v>1306</v>
      </c>
      <c r="B1307" s="11">
        <v>2542</v>
      </c>
      <c r="C1307" s="12" t="s">
        <v>4765</v>
      </c>
      <c r="D1307" s="12">
        <v>65553764</v>
      </c>
      <c r="E1307" s="12" t="s">
        <v>4766</v>
      </c>
      <c r="F1307" s="12" t="s">
        <v>2341</v>
      </c>
      <c r="G1307" s="12" t="s">
        <v>52</v>
      </c>
      <c r="H1307" s="12" t="s">
        <v>49</v>
      </c>
      <c r="I1307" s="13">
        <v>126000000</v>
      </c>
      <c r="J1307" s="13">
        <v>126000000</v>
      </c>
      <c r="K1307" s="14">
        <v>45244.383819444447</v>
      </c>
      <c r="L1307" s="15" t="s">
        <v>54</v>
      </c>
      <c r="O1307">
        <v>0.91062073342616057</v>
      </c>
      <c r="P1307">
        <f t="shared" si="40"/>
        <v>155</v>
      </c>
      <c r="Q1307">
        <v>155</v>
      </c>
      <c r="R1307">
        <f t="shared" si="41"/>
        <v>1122647465</v>
      </c>
    </row>
    <row r="1308" spans="1:18" ht="11.25" customHeight="1">
      <c r="A1308">
        <v>1307</v>
      </c>
      <c r="B1308" s="11">
        <v>2543</v>
      </c>
      <c r="C1308" s="12" t="s">
        <v>4767</v>
      </c>
      <c r="D1308" s="12">
        <v>1085265841</v>
      </c>
      <c r="E1308" s="12" t="s">
        <v>2014</v>
      </c>
      <c r="F1308" s="12" t="s">
        <v>2341</v>
      </c>
      <c r="G1308" s="12" t="s">
        <v>59</v>
      </c>
      <c r="H1308" s="12" t="s">
        <v>44</v>
      </c>
      <c r="I1308" s="13">
        <v>80000000</v>
      </c>
      <c r="J1308" s="13">
        <v>80000000</v>
      </c>
      <c r="K1308" s="14">
        <v>45237.410532407404</v>
      </c>
      <c r="L1308" s="15" t="s">
        <v>54</v>
      </c>
      <c r="O1308">
        <v>0.73886841135620529</v>
      </c>
      <c r="P1308">
        <f t="shared" si="40"/>
        <v>431</v>
      </c>
      <c r="Q1308">
        <v>431</v>
      </c>
      <c r="R1308">
        <f t="shared" si="41"/>
        <v>1075212886</v>
      </c>
    </row>
    <row r="1309" spans="1:18" ht="11.25" customHeight="1">
      <c r="A1309">
        <v>1308</v>
      </c>
      <c r="B1309" s="11">
        <v>2544</v>
      </c>
      <c r="C1309" s="12" t="s">
        <v>4768</v>
      </c>
      <c r="D1309" s="12">
        <v>1090363854</v>
      </c>
      <c r="E1309" s="12" t="s">
        <v>1463</v>
      </c>
      <c r="F1309" s="12" t="s">
        <v>2341</v>
      </c>
      <c r="G1309" s="12" t="s">
        <v>59</v>
      </c>
      <c r="H1309" s="12" t="s">
        <v>44</v>
      </c>
      <c r="I1309" s="13">
        <v>83000000</v>
      </c>
      <c r="J1309" s="13">
        <v>83000000</v>
      </c>
      <c r="K1309" s="14">
        <v>45222.434907407405</v>
      </c>
      <c r="L1309" s="15" t="s">
        <v>54</v>
      </c>
      <c r="O1309">
        <v>3.2426503517864802E-2</v>
      </c>
      <c r="P1309">
        <f t="shared" si="40"/>
        <v>1571</v>
      </c>
      <c r="Q1309">
        <v>1571</v>
      </c>
      <c r="R1309">
        <f t="shared" si="41"/>
        <v>60302678</v>
      </c>
    </row>
    <row r="1310" spans="1:18" ht="11.25" customHeight="1">
      <c r="A1310">
        <v>1309</v>
      </c>
      <c r="B1310" s="11">
        <v>2545</v>
      </c>
      <c r="C1310" s="12" t="s">
        <v>4769</v>
      </c>
      <c r="D1310" s="12">
        <v>65752540</v>
      </c>
      <c r="E1310" s="12" t="s">
        <v>4770</v>
      </c>
      <c r="F1310" s="12" t="s">
        <v>2341</v>
      </c>
      <c r="G1310" s="12" t="s">
        <v>38</v>
      </c>
      <c r="H1310" s="12" t="s">
        <v>44</v>
      </c>
      <c r="I1310" s="13">
        <v>102000000</v>
      </c>
      <c r="J1310" s="13">
        <v>102000000</v>
      </c>
      <c r="K1310" s="14">
        <v>45244.383888888886</v>
      </c>
      <c r="L1310" s="15" t="s">
        <v>45</v>
      </c>
      <c r="O1310">
        <v>0.88809514026838987</v>
      </c>
      <c r="P1310">
        <f t="shared" si="40"/>
        <v>189</v>
      </c>
      <c r="Q1310">
        <v>189</v>
      </c>
      <c r="R1310">
        <f t="shared" si="41"/>
        <v>74189287</v>
      </c>
    </row>
    <row r="1311" spans="1:18" ht="11.25" customHeight="1">
      <c r="A1311">
        <v>1310</v>
      </c>
      <c r="B1311" s="11">
        <v>2546</v>
      </c>
      <c r="C1311" s="12" t="s">
        <v>4771</v>
      </c>
      <c r="D1311" s="12">
        <v>1050220265</v>
      </c>
      <c r="E1311" s="12" t="s">
        <v>1551</v>
      </c>
      <c r="F1311" s="12" t="s">
        <v>2341</v>
      </c>
      <c r="G1311" s="12" t="s">
        <v>59</v>
      </c>
      <c r="H1311" s="12" t="s">
        <v>44</v>
      </c>
      <c r="I1311" s="13">
        <v>80000000</v>
      </c>
      <c r="J1311" s="13">
        <v>80000000</v>
      </c>
      <c r="K1311" s="14">
        <v>45222.469895833332</v>
      </c>
      <c r="L1311" s="15" t="s">
        <v>54</v>
      </c>
      <c r="O1311">
        <v>0.89695295383037066</v>
      </c>
      <c r="P1311">
        <f t="shared" si="40"/>
        <v>175</v>
      </c>
      <c r="Q1311">
        <v>175</v>
      </c>
      <c r="R1311">
        <f t="shared" si="41"/>
        <v>7335491</v>
      </c>
    </row>
    <row r="1312" spans="1:18" ht="11.25" customHeight="1">
      <c r="A1312">
        <v>1311</v>
      </c>
      <c r="B1312" s="11">
        <v>2547</v>
      </c>
      <c r="C1312" s="12" t="s">
        <v>4772</v>
      </c>
      <c r="D1312" s="12">
        <v>80772690</v>
      </c>
      <c r="E1312" s="12" t="s">
        <v>4773</v>
      </c>
      <c r="F1312" s="12" t="s">
        <v>2341</v>
      </c>
      <c r="G1312" s="12" t="s">
        <v>130</v>
      </c>
      <c r="H1312" s="12" t="s">
        <v>44</v>
      </c>
      <c r="I1312" s="13">
        <v>90000000</v>
      </c>
      <c r="J1312" s="13">
        <v>90000000</v>
      </c>
      <c r="K1312" s="14">
        <v>45244.383946759262</v>
      </c>
      <c r="L1312" s="15" t="s">
        <v>54</v>
      </c>
      <c r="O1312">
        <v>0.36068765036370753</v>
      </c>
      <c r="P1312">
        <f t="shared" si="40"/>
        <v>1032</v>
      </c>
      <c r="Q1312">
        <v>1032</v>
      </c>
      <c r="R1312">
        <f t="shared" si="41"/>
        <v>97437246</v>
      </c>
    </row>
    <row r="1313" spans="1:18" ht="11.25" customHeight="1">
      <c r="A1313">
        <v>1312</v>
      </c>
      <c r="B1313" s="11">
        <v>2548</v>
      </c>
      <c r="C1313" s="12" t="s">
        <v>4774</v>
      </c>
      <c r="D1313" s="12">
        <v>2235249</v>
      </c>
      <c r="E1313" s="12" t="s">
        <v>545</v>
      </c>
      <c r="F1313" s="12" t="s">
        <v>2341</v>
      </c>
      <c r="G1313" s="12" t="s">
        <v>48</v>
      </c>
      <c r="H1313" s="12" t="s">
        <v>49</v>
      </c>
      <c r="I1313" s="13">
        <v>70000000</v>
      </c>
      <c r="J1313" s="13">
        <v>80000000</v>
      </c>
      <c r="K1313" s="14">
        <v>45065.683194444442</v>
      </c>
      <c r="L1313" s="15" t="s">
        <v>54</v>
      </c>
      <c r="O1313">
        <v>0.23455042621974587</v>
      </c>
      <c r="P1313">
        <f t="shared" si="40"/>
        <v>1271</v>
      </c>
      <c r="Q1313">
        <v>1271</v>
      </c>
      <c r="R1313">
        <f t="shared" si="41"/>
        <v>43651779</v>
      </c>
    </row>
    <row r="1314" spans="1:18" ht="11.25" customHeight="1">
      <c r="A1314">
        <v>1313</v>
      </c>
      <c r="B1314" s="11">
        <v>2549</v>
      </c>
      <c r="C1314" s="12" t="s">
        <v>4775</v>
      </c>
      <c r="D1314" s="12">
        <v>17337089</v>
      </c>
      <c r="E1314" s="12" t="s">
        <v>1004</v>
      </c>
      <c r="F1314" s="12" t="s">
        <v>2341</v>
      </c>
      <c r="G1314" s="12" t="s">
        <v>59</v>
      </c>
      <c r="H1314" s="12" t="s">
        <v>44</v>
      </c>
      <c r="I1314" s="13">
        <v>53000000</v>
      </c>
      <c r="J1314" s="13">
        <v>53000000</v>
      </c>
      <c r="K1314" s="14">
        <v>45078.391296296293</v>
      </c>
      <c r="L1314" s="15" t="s">
        <v>45</v>
      </c>
      <c r="O1314">
        <v>0.42189675817478156</v>
      </c>
      <c r="P1314">
        <f t="shared" si="40"/>
        <v>934</v>
      </c>
      <c r="Q1314">
        <v>934</v>
      </c>
      <c r="R1314">
        <f t="shared" si="41"/>
        <v>1116242142</v>
      </c>
    </row>
    <row r="1315" spans="1:18" ht="11.25" customHeight="1">
      <c r="A1315">
        <v>1314</v>
      </c>
      <c r="B1315" s="11">
        <v>2550</v>
      </c>
      <c r="C1315" s="12" t="s">
        <v>4776</v>
      </c>
      <c r="D1315" s="12">
        <v>91533040</v>
      </c>
      <c r="E1315" s="12" t="s">
        <v>4777</v>
      </c>
      <c r="F1315" s="12" t="s">
        <v>2341</v>
      </c>
      <c r="G1315" s="12" t="s">
        <v>59</v>
      </c>
      <c r="H1315" s="12" t="s">
        <v>44</v>
      </c>
      <c r="I1315" s="13">
        <v>104000000</v>
      </c>
      <c r="J1315" s="13">
        <v>104000000</v>
      </c>
      <c r="K1315" s="14">
        <v>45244.384108796294</v>
      </c>
      <c r="L1315" s="15" t="s">
        <v>54</v>
      </c>
      <c r="O1315">
        <v>0.6588930902982032</v>
      </c>
      <c r="P1315">
        <f t="shared" si="40"/>
        <v>546</v>
      </c>
      <c r="Q1315">
        <v>546</v>
      </c>
      <c r="R1315">
        <f t="shared" si="41"/>
        <v>52903971</v>
      </c>
    </row>
    <row r="1316" spans="1:18" ht="11.25" customHeight="1">
      <c r="A1316">
        <v>1315</v>
      </c>
      <c r="B1316" s="11">
        <v>2551</v>
      </c>
      <c r="C1316" s="12" t="s">
        <v>4778</v>
      </c>
      <c r="D1316" s="12">
        <v>4059082</v>
      </c>
      <c r="E1316" s="12" t="s">
        <v>1619</v>
      </c>
      <c r="F1316" s="12" t="s">
        <v>2341</v>
      </c>
      <c r="G1316" s="12" t="s">
        <v>59</v>
      </c>
      <c r="H1316" s="12" t="s">
        <v>44</v>
      </c>
      <c r="I1316" s="13">
        <v>70000000</v>
      </c>
      <c r="J1316" s="13">
        <v>70000000</v>
      </c>
      <c r="K1316" s="14">
        <v>45237.389189814814</v>
      </c>
      <c r="L1316" s="15" t="s">
        <v>45</v>
      </c>
      <c r="O1316">
        <v>0.8760117729264707</v>
      </c>
      <c r="P1316">
        <f t="shared" si="40"/>
        <v>214</v>
      </c>
      <c r="Q1316">
        <v>214</v>
      </c>
      <c r="R1316">
        <f t="shared" si="41"/>
        <v>19180233</v>
      </c>
    </row>
    <row r="1317" spans="1:18" ht="11.25" customHeight="1">
      <c r="A1317">
        <v>1316</v>
      </c>
      <c r="B1317" s="11">
        <v>2552</v>
      </c>
      <c r="C1317" s="12" t="s">
        <v>4779</v>
      </c>
      <c r="D1317" s="12">
        <v>93437892</v>
      </c>
      <c r="E1317" s="12" t="s">
        <v>1704</v>
      </c>
      <c r="F1317" s="12" t="s">
        <v>2341</v>
      </c>
      <c r="G1317" s="12" t="s">
        <v>52</v>
      </c>
      <c r="H1317" s="12" t="s">
        <v>49</v>
      </c>
      <c r="I1317" s="13">
        <v>81000000</v>
      </c>
      <c r="J1317" s="13">
        <v>81000000</v>
      </c>
      <c r="K1317" s="14">
        <v>45237.392314814817</v>
      </c>
      <c r="L1317" s="15" t="s">
        <v>54</v>
      </c>
      <c r="O1317">
        <v>0.15054994718466996</v>
      </c>
      <c r="P1317">
        <f t="shared" si="40"/>
        <v>1400</v>
      </c>
      <c r="Q1317">
        <v>1400</v>
      </c>
      <c r="R1317">
        <f t="shared" si="41"/>
        <v>17268518</v>
      </c>
    </row>
    <row r="1318" spans="1:18" ht="11.25" customHeight="1">
      <c r="A1318">
        <v>1317</v>
      </c>
      <c r="B1318" s="11">
        <v>2553</v>
      </c>
      <c r="C1318" s="12" t="s">
        <v>4780</v>
      </c>
      <c r="D1318" s="12">
        <v>1022943207</v>
      </c>
      <c r="E1318" s="12" t="s">
        <v>1964</v>
      </c>
      <c r="F1318" s="12" t="s">
        <v>2341</v>
      </c>
      <c r="G1318" s="12" t="s">
        <v>59</v>
      </c>
      <c r="H1318" s="12" t="s">
        <v>44</v>
      </c>
      <c r="I1318" s="13">
        <v>50000000</v>
      </c>
      <c r="J1318" s="13">
        <v>50000000</v>
      </c>
      <c r="K1318" s="14">
        <v>45237.404594907406</v>
      </c>
      <c r="L1318" s="15" t="s">
        <v>54</v>
      </c>
      <c r="O1318">
        <v>0.2436116336984091</v>
      </c>
      <c r="P1318">
        <f t="shared" si="40"/>
        <v>1246</v>
      </c>
      <c r="Q1318">
        <v>1246</v>
      </c>
      <c r="R1318">
        <f t="shared" si="41"/>
        <v>79894670</v>
      </c>
    </row>
    <row r="1319" spans="1:18" ht="11.25" customHeight="1">
      <c r="A1319">
        <v>1318</v>
      </c>
      <c r="B1319" s="11">
        <v>2554</v>
      </c>
      <c r="C1319" s="12" t="s">
        <v>4781</v>
      </c>
      <c r="D1319" s="12">
        <v>1058817294</v>
      </c>
      <c r="E1319" s="12" t="s">
        <v>4782</v>
      </c>
      <c r="F1319" s="12" t="s">
        <v>2341</v>
      </c>
      <c r="G1319" s="12" t="s">
        <v>59</v>
      </c>
      <c r="H1319" s="12" t="s">
        <v>44</v>
      </c>
      <c r="I1319" s="13">
        <v>100000000</v>
      </c>
      <c r="J1319" s="13">
        <v>100000000</v>
      </c>
      <c r="K1319" s="14">
        <v>45244.384270833332</v>
      </c>
      <c r="L1319" s="15" t="s">
        <v>54</v>
      </c>
      <c r="O1319">
        <v>0.21843710524110505</v>
      </c>
      <c r="P1319">
        <f t="shared" si="40"/>
        <v>1295</v>
      </c>
      <c r="Q1319">
        <v>1295</v>
      </c>
      <c r="R1319">
        <f t="shared" si="41"/>
        <v>75106404</v>
      </c>
    </row>
    <row r="1320" spans="1:18" ht="11.25" customHeight="1">
      <c r="A1320">
        <v>1319</v>
      </c>
      <c r="B1320" s="11">
        <v>2555</v>
      </c>
      <c r="C1320" s="12" t="s">
        <v>4783</v>
      </c>
      <c r="D1320" s="12">
        <v>1014209269</v>
      </c>
      <c r="E1320" s="12" t="s">
        <v>1851</v>
      </c>
      <c r="F1320" s="12" t="s">
        <v>2341</v>
      </c>
      <c r="G1320" s="12" t="s">
        <v>38</v>
      </c>
      <c r="H1320" s="12" t="s">
        <v>44</v>
      </c>
      <c r="I1320" s="13">
        <v>25000000</v>
      </c>
      <c r="J1320" s="13">
        <v>25000000</v>
      </c>
      <c r="K1320" s="14">
        <v>45237.398148148146</v>
      </c>
      <c r="L1320" s="15" t="s">
        <v>54</v>
      </c>
      <c r="O1320">
        <v>0.79799456720483997</v>
      </c>
      <c r="P1320">
        <f t="shared" si="40"/>
        <v>343</v>
      </c>
      <c r="Q1320">
        <v>343</v>
      </c>
      <c r="R1320">
        <f t="shared" si="41"/>
        <v>54256553</v>
      </c>
    </row>
    <row r="1321" spans="1:18" ht="11.25" customHeight="1">
      <c r="A1321">
        <v>1320</v>
      </c>
      <c r="B1321" s="11">
        <v>2556</v>
      </c>
      <c r="C1321" s="12" t="s">
        <v>4784</v>
      </c>
      <c r="D1321" s="12">
        <v>1032404194</v>
      </c>
      <c r="E1321" s="12" t="s">
        <v>4785</v>
      </c>
      <c r="F1321" s="12" t="s">
        <v>2341</v>
      </c>
      <c r="G1321" s="12" t="s">
        <v>59</v>
      </c>
      <c r="H1321" s="12" t="s">
        <v>44</v>
      </c>
      <c r="I1321" s="13">
        <v>82000000</v>
      </c>
      <c r="J1321" s="13">
        <v>82000000</v>
      </c>
      <c r="K1321" s="14">
        <v>45244.384386574071</v>
      </c>
      <c r="L1321" s="15" t="s">
        <v>54</v>
      </c>
      <c r="O1321">
        <v>0.70750724593407566</v>
      </c>
      <c r="P1321">
        <f t="shared" si="40"/>
        <v>481</v>
      </c>
      <c r="Q1321">
        <v>481</v>
      </c>
      <c r="R1321">
        <f t="shared" si="41"/>
        <v>13871978</v>
      </c>
    </row>
    <row r="1322" spans="1:18" ht="11.25" customHeight="1">
      <c r="A1322">
        <v>1321</v>
      </c>
      <c r="B1322" s="11">
        <v>2557</v>
      </c>
      <c r="C1322" s="12" t="s">
        <v>4786</v>
      </c>
      <c r="D1322" s="12">
        <v>80760392</v>
      </c>
      <c r="E1322" s="12" t="s">
        <v>4787</v>
      </c>
      <c r="F1322" s="12" t="s">
        <v>2341</v>
      </c>
      <c r="G1322" s="12" t="s">
        <v>52</v>
      </c>
      <c r="H1322" s="12" t="s">
        <v>44</v>
      </c>
      <c r="I1322" s="13">
        <v>91000000</v>
      </c>
      <c r="J1322" s="13">
        <v>91000000</v>
      </c>
      <c r="K1322" s="14">
        <v>45244.38449074074</v>
      </c>
      <c r="L1322" s="15" t="s">
        <v>45</v>
      </c>
      <c r="O1322">
        <v>0.64413096211732612</v>
      </c>
      <c r="P1322">
        <f t="shared" si="40"/>
        <v>570</v>
      </c>
      <c r="Q1322">
        <v>570</v>
      </c>
      <c r="R1322">
        <f t="shared" si="41"/>
        <v>13742908</v>
      </c>
    </row>
    <row r="1323" spans="1:18" ht="11.25" customHeight="1">
      <c r="A1323">
        <v>1322</v>
      </c>
      <c r="B1323" s="11">
        <v>2558</v>
      </c>
      <c r="C1323" s="12" t="s">
        <v>4788</v>
      </c>
      <c r="D1323" s="12">
        <v>80829481</v>
      </c>
      <c r="E1323" s="12" t="s">
        <v>1825</v>
      </c>
      <c r="F1323" s="12" t="s">
        <v>2341</v>
      </c>
      <c r="G1323" s="12" t="s">
        <v>38</v>
      </c>
      <c r="H1323" s="12" t="s">
        <v>44</v>
      </c>
      <c r="I1323" s="13">
        <v>35000000</v>
      </c>
      <c r="J1323" s="13">
        <v>35000000</v>
      </c>
      <c r="K1323" s="14">
        <v>44986.391423611109</v>
      </c>
      <c r="L1323" s="15" t="s">
        <v>54</v>
      </c>
      <c r="O1323">
        <v>0.45787650630698895</v>
      </c>
      <c r="P1323">
        <f t="shared" si="40"/>
        <v>876</v>
      </c>
      <c r="Q1323">
        <v>876</v>
      </c>
      <c r="R1323">
        <f t="shared" si="41"/>
        <v>80173137</v>
      </c>
    </row>
    <row r="1324" spans="1:18" ht="11.25" customHeight="1">
      <c r="A1324">
        <v>1323</v>
      </c>
      <c r="B1324" s="11">
        <v>2559</v>
      </c>
      <c r="C1324" s="12" t="s">
        <v>4789</v>
      </c>
      <c r="D1324" s="12">
        <v>52076616</v>
      </c>
      <c r="E1324" s="12" t="s">
        <v>1510</v>
      </c>
      <c r="F1324" s="12" t="s">
        <v>2341</v>
      </c>
      <c r="G1324" s="12" t="s">
        <v>59</v>
      </c>
      <c r="H1324" s="12" t="s">
        <v>44</v>
      </c>
      <c r="I1324" s="13">
        <v>40000000</v>
      </c>
      <c r="J1324" s="13">
        <v>40000000</v>
      </c>
      <c r="K1324" s="14">
        <v>45222.454398148147</v>
      </c>
      <c r="L1324" s="15" t="s">
        <v>45</v>
      </c>
      <c r="O1324">
        <v>2.9670244681847313E-2</v>
      </c>
      <c r="P1324">
        <f t="shared" si="40"/>
        <v>1575</v>
      </c>
      <c r="Q1324">
        <v>1575</v>
      </c>
      <c r="R1324">
        <f t="shared" si="41"/>
        <v>12131117</v>
      </c>
    </row>
    <row r="1325" spans="1:18" ht="11.25" customHeight="1">
      <c r="A1325">
        <v>1324</v>
      </c>
      <c r="B1325" s="11">
        <v>2560</v>
      </c>
      <c r="C1325" s="12" t="s">
        <v>4790</v>
      </c>
      <c r="D1325" s="12">
        <v>86076812</v>
      </c>
      <c r="E1325" s="12" t="s">
        <v>4791</v>
      </c>
      <c r="F1325" s="12" t="s">
        <v>2341</v>
      </c>
      <c r="G1325" s="12" t="s">
        <v>52</v>
      </c>
      <c r="H1325" s="12" t="s">
        <v>49</v>
      </c>
      <c r="I1325" s="13">
        <v>131000000</v>
      </c>
      <c r="J1325" s="13">
        <v>131000000</v>
      </c>
      <c r="K1325" s="14">
        <v>45244.384791666664</v>
      </c>
      <c r="L1325" s="15" t="s">
        <v>54</v>
      </c>
      <c r="O1325">
        <v>0.20694848251423026</v>
      </c>
      <c r="P1325">
        <f t="shared" si="40"/>
        <v>1316</v>
      </c>
      <c r="Q1325">
        <v>1316</v>
      </c>
      <c r="R1325">
        <f t="shared" si="41"/>
        <v>93437892</v>
      </c>
    </row>
    <row r="1326" spans="1:18" ht="11.25" customHeight="1">
      <c r="A1326">
        <v>1325</v>
      </c>
      <c r="B1326" s="11">
        <v>2561</v>
      </c>
      <c r="C1326" s="12" t="s">
        <v>4792</v>
      </c>
      <c r="D1326" s="12">
        <v>79900605</v>
      </c>
      <c r="E1326" s="12" t="s">
        <v>1437</v>
      </c>
      <c r="F1326" s="12" t="s">
        <v>2341</v>
      </c>
      <c r="G1326" s="12" t="s">
        <v>38</v>
      </c>
      <c r="H1326" s="12" t="s">
        <v>44</v>
      </c>
      <c r="I1326" s="13">
        <v>25000000</v>
      </c>
      <c r="J1326" s="13">
        <v>25000000</v>
      </c>
      <c r="K1326" s="14">
        <v>45222.429189814815</v>
      </c>
      <c r="L1326" s="15" t="s">
        <v>45</v>
      </c>
      <c r="O1326">
        <v>0.31743804106013673</v>
      </c>
      <c r="P1326">
        <f t="shared" si="40"/>
        <v>1099</v>
      </c>
      <c r="Q1326">
        <v>1099</v>
      </c>
      <c r="R1326">
        <f t="shared" si="41"/>
        <v>93135519</v>
      </c>
    </row>
    <row r="1327" spans="1:18" ht="11.25" customHeight="1">
      <c r="A1327">
        <v>1326</v>
      </c>
      <c r="B1327" s="11">
        <v>2562</v>
      </c>
      <c r="C1327" s="12" t="s">
        <v>4793</v>
      </c>
      <c r="D1327" s="12">
        <v>1073558412</v>
      </c>
      <c r="E1327" s="12" t="s">
        <v>1633</v>
      </c>
      <c r="F1327" s="12" t="s">
        <v>2341</v>
      </c>
      <c r="G1327" s="12" t="s">
        <v>52</v>
      </c>
      <c r="H1327" s="12" t="s">
        <v>44</v>
      </c>
      <c r="I1327" s="13">
        <v>50000000</v>
      </c>
      <c r="J1327" s="13">
        <v>50000000</v>
      </c>
      <c r="K1327" s="14">
        <v>45237.389456018522</v>
      </c>
      <c r="L1327" s="15" t="s">
        <v>54</v>
      </c>
      <c r="O1327">
        <v>0.65131716587585653</v>
      </c>
      <c r="P1327">
        <f t="shared" si="40"/>
        <v>558</v>
      </c>
      <c r="Q1327">
        <v>558</v>
      </c>
      <c r="R1327">
        <f t="shared" si="41"/>
        <v>80362969</v>
      </c>
    </row>
    <row r="1328" spans="1:18" ht="11.25" customHeight="1">
      <c r="A1328">
        <v>1327</v>
      </c>
      <c r="B1328" s="11">
        <v>2563</v>
      </c>
      <c r="C1328" s="12" t="s">
        <v>4794</v>
      </c>
      <c r="D1328" s="12">
        <v>19167606</v>
      </c>
      <c r="E1328" s="12" t="s">
        <v>816</v>
      </c>
      <c r="F1328" s="12" t="s">
        <v>2341</v>
      </c>
      <c r="G1328" s="12" t="s">
        <v>38</v>
      </c>
      <c r="H1328" s="12" t="s">
        <v>44</v>
      </c>
      <c r="I1328" s="13">
        <v>150000000</v>
      </c>
      <c r="J1328" s="13">
        <v>150000000</v>
      </c>
      <c r="K1328" s="14">
        <v>45078.363842592589</v>
      </c>
      <c r="L1328" s="15" t="s">
        <v>45</v>
      </c>
      <c r="O1328">
        <v>0.97909834914985239</v>
      </c>
      <c r="P1328">
        <f t="shared" si="40"/>
        <v>29</v>
      </c>
      <c r="Q1328">
        <v>29</v>
      </c>
      <c r="R1328">
        <f t="shared" si="41"/>
        <v>46357749</v>
      </c>
    </row>
    <row r="1329" spans="1:18" ht="11.25" customHeight="1">
      <c r="A1329">
        <v>1328</v>
      </c>
      <c r="B1329" s="11">
        <v>2564</v>
      </c>
      <c r="C1329" s="12" t="s">
        <v>4795</v>
      </c>
      <c r="D1329" s="12">
        <v>30317884</v>
      </c>
      <c r="E1329" s="12" t="s">
        <v>1445</v>
      </c>
      <c r="F1329" s="12" t="s">
        <v>2341</v>
      </c>
      <c r="G1329" s="12" t="s">
        <v>38</v>
      </c>
      <c r="H1329" s="12" t="s">
        <v>44</v>
      </c>
      <c r="I1329" s="13">
        <v>120000000</v>
      </c>
      <c r="J1329" s="13">
        <v>120000000</v>
      </c>
      <c r="K1329" s="14">
        <v>45222.431921296295</v>
      </c>
      <c r="L1329" s="15" t="s">
        <v>45</v>
      </c>
      <c r="O1329">
        <v>4.1535375725987755E-2</v>
      </c>
      <c r="P1329">
        <f t="shared" si="40"/>
        <v>1547</v>
      </c>
      <c r="Q1329">
        <v>1547</v>
      </c>
      <c r="R1329">
        <f t="shared" si="41"/>
        <v>1032393607</v>
      </c>
    </row>
    <row r="1330" spans="1:18" ht="11.25" customHeight="1">
      <c r="A1330">
        <v>1329</v>
      </c>
      <c r="B1330" s="11">
        <v>2565</v>
      </c>
      <c r="C1330" s="12" t="s">
        <v>4796</v>
      </c>
      <c r="D1330" s="12">
        <v>75107787</v>
      </c>
      <c r="E1330" s="12" t="s">
        <v>1496</v>
      </c>
      <c r="F1330" s="12" t="s">
        <v>2341</v>
      </c>
      <c r="G1330" s="12" t="s">
        <v>59</v>
      </c>
      <c r="H1330" s="12" t="s">
        <v>44</v>
      </c>
      <c r="I1330" s="13">
        <v>55000000</v>
      </c>
      <c r="J1330" s="13">
        <v>55000000</v>
      </c>
      <c r="K1330" s="14">
        <v>45222.445555555554</v>
      </c>
      <c r="L1330" s="15" t="s">
        <v>54</v>
      </c>
      <c r="O1330">
        <v>0.51674980841800744</v>
      </c>
      <c r="P1330">
        <f t="shared" si="40"/>
        <v>768</v>
      </c>
      <c r="Q1330">
        <v>768</v>
      </c>
      <c r="R1330">
        <f t="shared" si="41"/>
        <v>1057579992</v>
      </c>
    </row>
    <row r="1331" spans="1:18" ht="11.25" customHeight="1">
      <c r="A1331">
        <v>1330</v>
      </c>
      <c r="B1331" s="11">
        <v>2566</v>
      </c>
      <c r="C1331" s="12" t="s">
        <v>4797</v>
      </c>
      <c r="D1331" s="12">
        <v>1103217491</v>
      </c>
      <c r="E1331" s="12" t="s">
        <v>1777</v>
      </c>
      <c r="F1331" s="12" t="s">
        <v>2341</v>
      </c>
      <c r="G1331" s="12" t="s">
        <v>38</v>
      </c>
      <c r="H1331" s="12" t="s">
        <v>39</v>
      </c>
      <c r="I1331" s="13">
        <v>77000000</v>
      </c>
      <c r="J1331" s="13">
        <v>77000000</v>
      </c>
      <c r="K1331" s="14">
        <v>45237.394814814812</v>
      </c>
      <c r="L1331" s="15" t="s">
        <v>54</v>
      </c>
      <c r="O1331">
        <v>0.39396713588361465</v>
      </c>
      <c r="P1331">
        <f t="shared" si="40"/>
        <v>978</v>
      </c>
      <c r="Q1331">
        <v>978</v>
      </c>
      <c r="R1331">
        <f t="shared" si="41"/>
        <v>80143738</v>
      </c>
    </row>
    <row r="1332" spans="1:18" ht="11.25" customHeight="1">
      <c r="A1332">
        <v>1331</v>
      </c>
      <c r="B1332" s="11">
        <v>2567</v>
      </c>
      <c r="C1332" s="12" t="s">
        <v>4798</v>
      </c>
      <c r="D1332" s="12">
        <v>80196251</v>
      </c>
      <c r="E1332" s="12" t="s">
        <v>1849</v>
      </c>
      <c r="F1332" s="12" t="s">
        <v>2341</v>
      </c>
      <c r="G1332" s="12" t="s">
        <v>38</v>
      </c>
      <c r="H1332" s="12" t="s">
        <v>44</v>
      </c>
      <c r="I1332" s="13">
        <v>140000000</v>
      </c>
      <c r="J1332" s="13">
        <v>140000000</v>
      </c>
      <c r="K1332" s="14">
        <v>45237.398113425923</v>
      </c>
      <c r="L1332" s="15" t="s">
        <v>54</v>
      </c>
      <c r="O1332">
        <v>0.85357801968687796</v>
      </c>
      <c r="P1332">
        <f t="shared" si="40"/>
        <v>249</v>
      </c>
      <c r="Q1332">
        <v>249</v>
      </c>
      <c r="R1332">
        <f t="shared" si="41"/>
        <v>31655184</v>
      </c>
    </row>
    <row r="1333" spans="1:18" ht="11.25" customHeight="1">
      <c r="A1333">
        <v>1332</v>
      </c>
      <c r="B1333" s="11">
        <v>2568</v>
      </c>
      <c r="C1333" s="12" t="s">
        <v>4799</v>
      </c>
      <c r="D1333" s="12">
        <v>1063160536</v>
      </c>
      <c r="E1333" s="12" t="s">
        <v>1567</v>
      </c>
      <c r="F1333" s="12" t="s">
        <v>2341</v>
      </c>
      <c r="G1333" s="12" t="s">
        <v>59</v>
      </c>
      <c r="H1333" s="12" t="s">
        <v>44</v>
      </c>
      <c r="I1333" s="13">
        <v>15000000</v>
      </c>
      <c r="J1333" s="13">
        <v>15000000</v>
      </c>
      <c r="K1333" s="14">
        <v>45222.488923611112</v>
      </c>
      <c r="L1333" s="15" t="s">
        <v>54</v>
      </c>
      <c r="O1333">
        <v>1.8497061521211E-3</v>
      </c>
      <c r="P1333">
        <f t="shared" si="40"/>
        <v>1619</v>
      </c>
      <c r="Q1333">
        <v>1619</v>
      </c>
      <c r="R1333">
        <f t="shared" si="41"/>
        <v>52328258</v>
      </c>
    </row>
    <row r="1334" spans="1:18" ht="11.25" customHeight="1">
      <c r="A1334">
        <v>1333</v>
      </c>
      <c r="B1334" s="11">
        <v>2569</v>
      </c>
      <c r="C1334" s="12" t="s">
        <v>4800</v>
      </c>
      <c r="D1334" s="12">
        <v>10126291</v>
      </c>
      <c r="E1334" s="12" t="s">
        <v>4801</v>
      </c>
      <c r="F1334" s="12" t="s">
        <v>2341</v>
      </c>
      <c r="G1334" s="12" t="s">
        <v>38</v>
      </c>
      <c r="H1334" s="12" t="s">
        <v>44</v>
      </c>
      <c r="I1334" s="13">
        <v>100000000</v>
      </c>
      <c r="J1334" s="13">
        <v>100000000</v>
      </c>
      <c r="K1334" s="14">
        <v>45244.38553240741</v>
      </c>
      <c r="L1334" s="15" t="s">
        <v>45</v>
      </c>
      <c r="O1334">
        <v>0.85442919348343516</v>
      </c>
      <c r="P1334">
        <f t="shared" si="40"/>
        <v>247</v>
      </c>
      <c r="Q1334">
        <v>247</v>
      </c>
      <c r="R1334">
        <f t="shared" si="41"/>
        <v>20391615</v>
      </c>
    </row>
    <row r="1335" spans="1:18" ht="11.25" customHeight="1">
      <c r="A1335">
        <v>1334</v>
      </c>
      <c r="B1335" s="11">
        <v>2570</v>
      </c>
      <c r="C1335" s="12" t="s">
        <v>4802</v>
      </c>
      <c r="D1335" s="12">
        <v>1098670042</v>
      </c>
      <c r="E1335" s="12" t="s">
        <v>2047</v>
      </c>
      <c r="F1335" s="12" t="s">
        <v>2341</v>
      </c>
      <c r="G1335" s="12" t="s">
        <v>59</v>
      </c>
      <c r="H1335" s="12" t="s">
        <v>44</v>
      </c>
      <c r="I1335" s="13">
        <v>21000000</v>
      </c>
      <c r="J1335" s="13">
        <v>21000000</v>
      </c>
      <c r="K1335" s="14">
        <v>45237.416250000002</v>
      </c>
      <c r="L1335" s="15" t="s">
        <v>54</v>
      </c>
      <c r="O1335">
        <v>0.60441752848201757</v>
      </c>
      <c r="P1335">
        <f t="shared" si="40"/>
        <v>647</v>
      </c>
      <c r="Q1335">
        <v>647</v>
      </c>
      <c r="R1335">
        <f t="shared" si="41"/>
        <v>93438387</v>
      </c>
    </row>
    <row r="1336" spans="1:18" ht="11.25" customHeight="1">
      <c r="A1336">
        <v>1335</v>
      </c>
      <c r="B1336" s="11">
        <v>2571</v>
      </c>
      <c r="C1336" s="12" t="s">
        <v>4803</v>
      </c>
      <c r="D1336" s="12">
        <v>70855433</v>
      </c>
      <c r="E1336" s="12" t="s">
        <v>4804</v>
      </c>
      <c r="F1336" s="12" t="s">
        <v>2341</v>
      </c>
      <c r="G1336" s="12" t="s">
        <v>52</v>
      </c>
      <c r="H1336" s="12" t="s">
        <v>44</v>
      </c>
      <c r="I1336" s="13">
        <v>48000000</v>
      </c>
      <c r="J1336" s="13">
        <v>48000000</v>
      </c>
      <c r="K1336" s="14">
        <v>45244.385648148149</v>
      </c>
      <c r="L1336" s="15" t="s">
        <v>45</v>
      </c>
      <c r="O1336">
        <v>0.45597014437237249</v>
      </c>
      <c r="P1336">
        <f t="shared" si="40"/>
        <v>880</v>
      </c>
      <c r="Q1336">
        <v>880</v>
      </c>
      <c r="R1336">
        <f t="shared" si="41"/>
        <v>1026260649</v>
      </c>
    </row>
    <row r="1337" spans="1:18" ht="11.25" customHeight="1">
      <c r="A1337">
        <v>1336</v>
      </c>
      <c r="B1337" s="11">
        <v>2572</v>
      </c>
      <c r="C1337" s="12" t="s">
        <v>4805</v>
      </c>
      <c r="D1337" s="12">
        <v>7218121</v>
      </c>
      <c r="E1337" s="12" t="s">
        <v>4806</v>
      </c>
      <c r="F1337" s="12" t="s">
        <v>2341</v>
      </c>
      <c r="G1337" s="12" t="s">
        <v>59</v>
      </c>
      <c r="H1337" s="12" t="s">
        <v>44</v>
      </c>
      <c r="I1337" s="13">
        <v>70000000</v>
      </c>
      <c r="J1337" s="13">
        <v>70000000</v>
      </c>
      <c r="K1337" s="14">
        <v>45244.385682870372</v>
      </c>
      <c r="L1337" s="15" t="s">
        <v>45</v>
      </c>
      <c r="O1337">
        <v>0.45725063985414682</v>
      </c>
      <c r="P1337">
        <f t="shared" si="40"/>
        <v>878</v>
      </c>
      <c r="Q1337">
        <v>878</v>
      </c>
      <c r="R1337">
        <f t="shared" si="41"/>
        <v>1085261143</v>
      </c>
    </row>
    <row r="1338" spans="1:18" ht="11.25" customHeight="1">
      <c r="A1338">
        <v>1337</v>
      </c>
      <c r="B1338" s="11">
        <v>2573</v>
      </c>
      <c r="C1338" s="12" t="s">
        <v>4807</v>
      </c>
      <c r="D1338" s="12">
        <v>79840625</v>
      </c>
      <c r="E1338" s="12" t="s">
        <v>1867</v>
      </c>
      <c r="F1338" s="12" t="s">
        <v>2341</v>
      </c>
      <c r="G1338" s="12" t="s">
        <v>59</v>
      </c>
      <c r="H1338" s="12" t="s">
        <v>44</v>
      </c>
      <c r="I1338" s="13">
        <v>90000000</v>
      </c>
      <c r="J1338" s="13">
        <v>90000000</v>
      </c>
      <c r="K1338" s="14">
        <v>45237.399375000001</v>
      </c>
      <c r="L1338" s="15" t="s">
        <v>45</v>
      </c>
      <c r="O1338">
        <v>0.72276451507765427</v>
      </c>
      <c r="P1338">
        <f t="shared" si="40"/>
        <v>454</v>
      </c>
      <c r="Q1338">
        <v>454</v>
      </c>
      <c r="R1338">
        <f t="shared" si="41"/>
        <v>17313390</v>
      </c>
    </row>
    <row r="1339" spans="1:18" ht="11.25" customHeight="1">
      <c r="A1339">
        <v>1338</v>
      </c>
      <c r="B1339" s="11">
        <v>2574</v>
      </c>
      <c r="C1339" s="12" t="s">
        <v>4808</v>
      </c>
      <c r="D1339" s="12">
        <v>40386144</v>
      </c>
      <c r="E1339" s="12" t="s">
        <v>4809</v>
      </c>
      <c r="F1339" s="12" t="s">
        <v>2341</v>
      </c>
      <c r="G1339" s="12" t="s">
        <v>38</v>
      </c>
      <c r="H1339" s="12" t="s">
        <v>44</v>
      </c>
      <c r="I1339" s="13">
        <v>150000000</v>
      </c>
      <c r="J1339" s="13">
        <v>150000000</v>
      </c>
      <c r="K1339" s="14">
        <v>45244.385798611111</v>
      </c>
      <c r="L1339" s="15" t="s">
        <v>45</v>
      </c>
      <c r="O1339">
        <v>0.69103773683563285</v>
      </c>
      <c r="P1339">
        <f t="shared" si="40"/>
        <v>503</v>
      </c>
      <c r="Q1339">
        <v>503</v>
      </c>
      <c r="R1339">
        <f t="shared" si="41"/>
        <v>1096038332</v>
      </c>
    </row>
    <row r="1340" spans="1:18" ht="11.25" customHeight="1">
      <c r="A1340">
        <v>1339</v>
      </c>
      <c r="B1340" s="11">
        <v>2575</v>
      </c>
      <c r="C1340" s="12" t="s">
        <v>4810</v>
      </c>
      <c r="D1340" s="12">
        <v>4226615</v>
      </c>
      <c r="E1340" s="12" t="s">
        <v>4811</v>
      </c>
      <c r="F1340" s="12" t="s">
        <v>2341</v>
      </c>
      <c r="G1340" s="12" t="s">
        <v>38</v>
      </c>
      <c r="H1340" s="12" t="s">
        <v>44</v>
      </c>
      <c r="I1340" s="13">
        <v>16000000</v>
      </c>
      <c r="J1340" s="13">
        <v>16000000</v>
      </c>
      <c r="K1340" s="14">
        <v>45244.385810185187</v>
      </c>
      <c r="L1340" s="15" t="s">
        <v>45</v>
      </c>
      <c r="O1340">
        <v>0.67378804695231131</v>
      </c>
      <c r="P1340">
        <f t="shared" si="40"/>
        <v>524</v>
      </c>
      <c r="Q1340">
        <v>524</v>
      </c>
      <c r="R1340">
        <f t="shared" si="41"/>
        <v>1037599942</v>
      </c>
    </row>
    <row r="1341" spans="1:18" ht="11.25" customHeight="1">
      <c r="A1341">
        <v>1340</v>
      </c>
      <c r="B1341" s="11">
        <v>2576</v>
      </c>
      <c r="C1341" s="12" t="s">
        <v>4812</v>
      </c>
      <c r="D1341" s="12">
        <v>79527883</v>
      </c>
      <c r="E1341" s="12" t="s">
        <v>1148</v>
      </c>
      <c r="F1341" s="12" t="s">
        <v>2341</v>
      </c>
      <c r="G1341" s="12" t="s">
        <v>48</v>
      </c>
      <c r="H1341" s="12" t="s">
        <v>44</v>
      </c>
      <c r="I1341" s="13">
        <v>65000000</v>
      </c>
      <c r="J1341" s="13">
        <v>65000000</v>
      </c>
      <c r="K1341" s="14">
        <v>45078.429456018515</v>
      </c>
      <c r="L1341" s="15" t="s">
        <v>45</v>
      </c>
      <c r="O1341">
        <v>0.94093466243378587</v>
      </c>
      <c r="P1341">
        <f t="shared" si="40"/>
        <v>103</v>
      </c>
      <c r="Q1341">
        <v>103</v>
      </c>
      <c r="R1341">
        <f t="shared" si="41"/>
        <v>1121914954</v>
      </c>
    </row>
    <row r="1342" spans="1:18" ht="11.25" customHeight="1">
      <c r="A1342">
        <v>1341</v>
      </c>
      <c r="B1342" s="11">
        <v>2577</v>
      </c>
      <c r="C1342" s="12" t="s">
        <v>4813</v>
      </c>
      <c r="D1342" s="12">
        <v>37294624</v>
      </c>
      <c r="E1342" s="12" t="s">
        <v>1755</v>
      </c>
      <c r="F1342" s="12" t="s">
        <v>2341</v>
      </c>
      <c r="G1342" s="12" t="s">
        <v>38</v>
      </c>
      <c r="H1342" s="12" t="s">
        <v>44</v>
      </c>
      <c r="I1342" s="13">
        <v>70000000</v>
      </c>
      <c r="J1342" s="13">
        <v>65000000</v>
      </c>
      <c r="K1342" s="14">
        <v>45237.393692129626</v>
      </c>
      <c r="L1342" s="15" t="s">
        <v>54</v>
      </c>
      <c r="O1342">
        <v>0.3526736532483894</v>
      </c>
      <c r="P1342">
        <f t="shared" si="40"/>
        <v>1050</v>
      </c>
      <c r="Q1342">
        <v>1050</v>
      </c>
      <c r="R1342">
        <f t="shared" si="41"/>
        <v>1098628960</v>
      </c>
    </row>
    <row r="1343" spans="1:18" ht="11.25" customHeight="1">
      <c r="A1343">
        <v>1342</v>
      </c>
      <c r="B1343" s="11">
        <v>2578</v>
      </c>
      <c r="C1343" s="12" t="s">
        <v>4814</v>
      </c>
      <c r="D1343" s="12">
        <v>94356320</v>
      </c>
      <c r="E1343" s="12" t="s">
        <v>2104</v>
      </c>
      <c r="F1343" s="12" t="s">
        <v>2341</v>
      </c>
      <c r="G1343" s="12" t="s">
        <v>52</v>
      </c>
      <c r="H1343" s="12" t="s">
        <v>44</v>
      </c>
      <c r="I1343" s="13">
        <v>95000000</v>
      </c>
      <c r="J1343" s="13">
        <v>95000000</v>
      </c>
      <c r="K1343" s="14">
        <v>45237.440625000003</v>
      </c>
      <c r="L1343" s="15" t="s">
        <v>45</v>
      </c>
      <c r="O1343">
        <v>0.48499596882796348</v>
      </c>
      <c r="P1343">
        <f t="shared" si="40"/>
        <v>827</v>
      </c>
      <c r="Q1343">
        <v>827</v>
      </c>
      <c r="R1343">
        <f t="shared" si="41"/>
        <v>81754121</v>
      </c>
    </row>
    <row r="1344" spans="1:18" ht="11.25" customHeight="1">
      <c r="A1344">
        <v>1343</v>
      </c>
      <c r="B1344" s="11">
        <v>2579</v>
      </c>
      <c r="C1344" s="12" t="s">
        <v>4815</v>
      </c>
      <c r="D1344" s="12">
        <v>66953604</v>
      </c>
      <c r="E1344" s="12" t="s">
        <v>4816</v>
      </c>
      <c r="F1344" s="12" t="s">
        <v>2341</v>
      </c>
      <c r="G1344" s="12" t="s">
        <v>52</v>
      </c>
      <c r="H1344" s="12" t="s">
        <v>44</v>
      </c>
      <c r="I1344" s="13">
        <v>74000000</v>
      </c>
      <c r="J1344" s="13">
        <v>74000000</v>
      </c>
      <c r="K1344" s="14">
        <v>45244.385949074072</v>
      </c>
      <c r="L1344" s="15" t="s">
        <v>54</v>
      </c>
      <c r="O1344">
        <v>0.76275683768730018</v>
      </c>
      <c r="P1344">
        <f t="shared" si="40"/>
        <v>400</v>
      </c>
      <c r="Q1344">
        <v>400</v>
      </c>
      <c r="R1344">
        <f t="shared" si="41"/>
        <v>79998243</v>
      </c>
    </row>
    <row r="1345" spans="1:18" ht="11.25" customHeight="1">
      <c r="A1345">
        <v>1344</v>
      </c>
      <c r="B1345" s="11">
        <v>2580</v>
      </c>
      <c r="C1345" s="12" t="s">
        <v>4817</v>
      </c>
      <c r="D1345" s="12">
        <v>17649240</v>
      </c>
      <c r="E1345" s="12" t="s">
        <v>2124</v>
      </c>
      <c r="F1345" s="12" t="s">
        <v>2341</v>
      </c>
      <c r="G1345" s="12" t="s">
        <v>48</v>
      </c>
      <c r="H1345" s="12" t="s">
        <v>44</v>
      </c>
      <c r="I1345" s="13">
        <v>30000000</v>
      </c>
      <c r="J1345" s="13">
        <v>30000000</v>
      </c>
      <c r="K1345" s="14">
        <v>45237.925381944442</v>
      </c>
      <c r="L1345" s="15" t="s">
        <v>45</v>
      </c>
      <c r="O1345">
        <v>0.23641336870181229</v>
      </c>
      <c r="P1345">
        <f t="shared" si="40"/>
        <v>1265</v>
      </c>
      <c r="Q1345">
        <v>1265</v>
      </c>
      <c r="R1345">
        <f t="shared" si="41"/>
        <v>79584887</v>
      </c>
    </row>
    <row r="1346" spans="1:18" ht="11.25" customHeight="1">
      <c r="A1346">
        <v>1345</v>
      </c>
      <c r="B1346" s="11">
        <v>2581</v>
      </c>
      <c r="C1346" s="12" t="s">
        <v>4818</v>
      </c>
      <c r="D1346" s="12">
        <v>52291869</v>
      </c>
      <c r="E1346" s="12" t="s">
        <v>1249</v>
      </c>
      <c r="F1346" s="12" t="s">
        <v>2341</v>
      </c>
      <c r="G1346" s="12" t="s">
        <v>59</v>
      </c>
      <c r="H1346" s="12" t="s">
        <v>49</v>
      </c>
      <c r="I1346" s="13">
        <v>115000000</v>
      </c>
      <c r="J1346" s="13">
        <v>115000000</v>
      </c>
      <c r="K1346" s="14">
        <v>45222.390104166669</v>
      </c>
      <c r="L1346" s="15" t="s">
        <v>54</v>
      </c>
      <c r="O1346">
        <v>0.57451365453918102</v>
      </c>
      <c r="P1346">
        <f t="shared" si="40"/>
        <v>692</v>
      </c>
      <c r="Q1346">
        <v>692</v>
      </c>
      <c r="R1346">
        <f t="shared" si="41"/>
        <v>1019076067</v>
      </c>
    </row>
    <row r="1347" spans="1:18" ht="11.25" customHeight="1">
      <c r="A1347">
        <v>1346</v>
      </c>
      <c r="B1347" s="11">
        <v>2582</v>
      </c>
      <c r="C1347" s="12" t="s">
        <v>4819</v>
      </c>
      <c r="D1347" s="12">
        <v>1072493472</v>
      </c>
      <c r="E1347" s="12" t="s">
        <v>1788</v>
      </c>
      <c r="F1347" s="12" t="s">
        <v>2341</v>
      </c>
      <c r="G1347" s="12" t="s">
        <v>59</v>
      </c>
      <c r="H1347" s="12" t="s">
        <v>44</v>
      </c>
      <c r="I1347" s="13">
        <v>110000000</v>
      </c>
      <c r="J1347" s="13">
        <v>110000000</v>
      </c>
      <c r="K1347" s="14">
        <v>45237.39503472222</v>
      </c>
      <c r="L1347" s="15" t="s">
        <v>54</v>
      </c>
      <c r="O1347">
        <v>0.89446283294559781</v>
      </c>
      <c r="P1347">
        <f t="shared" ref="P1347:P1410" si="42">RANK(O1347,$O$2:$O$1622,0)</f>
        <v>180</v>
      </c>
      <c r="Q1347">
        <v>180</v>
      </c>
      <c r="R1347">
        <f t="shared" ref="R1347:R1410" si="43">VLOOKUP(Q1347,A:D,4,FALSE)</f>
        <v>55173581</v>
      </c>
    </row>
    <row r="1348" spans="1:18" ht="11.25" customHeight="1">
      <c r="A1348">
        <v>1347</v>
      </c>
      <c r="B1348" s="11">
        <v>2583</v>
      </c>
      <c r="C1348" s="12" t="s">
        <v>4820</v>
      </c>
      <c r="D1348" s="12">
        <v>80059317</v>
      </c>
      <c r="E1348" s="12" t="s">
        <v>4821</v>
      </c>
      <c r="F1348" s="12" t="s">
        <v>2341</v>
      </c>
      <c r="G1348" s="12" t="s">
        <v>38</v>
      </c>
      <c r="H1348" s="12" t="s">
        <v>44</v>
      </c>
      <c r="I1348" s="13">
        <v>150000000</v>
      </c>
      <c r="J1348" s="13">
        <v>150000000</v>
      </c>
      <c r="K1348" s="14">
        <v>45244.386111111111</v>
      </c>
      <c r="L1348" s="15" t="s">
        <v>54</v>
      </c>
      <c r="O1348">
        <v>0.19855904436065808</v>
      </c>
      <c r="P1348">
        <f t="shared" si="42"/>
        <v>1336</v>
      </c>
      <c r="Q1348">
        <v>1336</v>
      </c>
      <c r="R1348">
        <f t="shared" si="43"/>
        <v>7218121</v>
      </c>
    </row>
    <row r="1349" spans="1:18" ht="11.25" customHeight="1">
      <c r="A1349">
        <v>1348</v>
      </c>
      <c r="B1349" s="11">
        <v>2584</v>
      </c>
      <c r="C1349" s="12" t="s">
        <v>4822</v>
      </c>
      <c r="D1349" s="12">
        <v>79700744</v>
      </c>
      <c r="E1349" s="12" t="s">
        <v>4823</v>
      </c>
      <c r="F1349" s="12" t="s">
        <v>2341</v>
      </c>
      <c r="G1349" s="12" t="s">
        <v>38</v>
      </c>
      <c r="H1349" s="12" t="s">
        <v>44</v>
      </c>
      <c r="I1349" s="13">
        <v>30000000</v>
      </c>
      <c r="J1349" s="13">
        <v>30000000</v>
      </c>
      <c r="K1349" s="14">
        <v>45244.386122685188</v>
      </c>
      <c r="L1349" s="15" t="s">
        <v>45</v>
      </c>
      <c r="O1349">
        <v>2.7363872963681701E-2</v>
      </c>
      <c r="P1349">
        <f t="shared" si="42"/>
        <v>1582</v>
      </c>
      <c r="Q1349">
        <v>1582</v>
      </c>
      <c r="R1349">
        <f t="shared" si="43"/>
        <v>91500100</v>
      </c>
    </row>
    <row r="1350" spans="1:18" ht="11.25" customHeight="1">
      <c r="A1350">
        <v>1349</v>
      </c>
      <c r="B1350" s="11">
        <v>2585</v>
      </c>
      <c r="C1350" s="12" t="s">
        <v>4824</v>
      </c>
      <c r="D1350" s="12">
        <v>1083460457</v>
      </c>
      <c r="E1350" s="12" t="s">
        <v>4825</v>
      </c>
      <c r="F1350" s="12" t="s">
        <v>2341</v>
      </c>
      <c r="G1350" s="12" t="s">
        <v>52</v>
      </c>
      <c r="H1350" s="12" t="s">
        <v>44</v>
      </c>
      <c r="I1350" s="13">
        <v>69000000</v>
      </c>
      <c r="J1350" s="13">
        <v>69000000</v>
      </c>
      <c r="K1350" s="14">
        <v>45244.38616898148</v>
      </c>
      <c r="L1350" s="15" t="s">
        <v>54</v>
      </c>
      <c r="O1350">
        <v>0.8741085095294312</v>
      </c>
      <c r="P1350">
        <f t="shared" si="42"/>
        <v>217</v>
      </c>
      <c r="Q1350">
        <v>217</v>
      </c>
      <c r="R1350">
        <f t="shared" si="43"/>
        <v>76312483</v>
      </c>
    </row>
    <row r="1351" spans="1:18" ht="11.25" customHeight="1">
      <c r="A1351">
        <v>1350</v>
      </c>
      <c r="B1351" s="11">
        <v>2586</v>
      </c>
      <c r="C1351" s="12" t="s">
        <v>4826</v>
      </c>
      <c r="D1351" s="12">
        <v>79908915</v>
      </c>
      <c r="E1351" s="12" t="s">
        <v>1406</v>
      </c>
      <c r="F1351" s="12" t="s">
        <v>2341</v>
      </c>
      <c r="G1351" s="12" t="s">
        <v>38</v>
      </c>
      <c r="H1351" s="12" t="s">
        <v>49</v>
      </c>
      <c r="I1351" s="13">
        <v>70000000</v>
      </c>
      <c r="J1351" s="13">
        <v>70000000</v>
      </c>
      <c r="K1351" s="14">
        <v>44986.864629629628</v>
      </c>
      <c r="L1351" s="15" t="s">
        <v>54</v>
      </c>
      <c r="O1351">
        <v>0.63676033758327277</v>
      </c>
      <c r="P1351">
        <f t="shared" si="42"/>
        <v>585</v>
      </c>
      <c r="Q1351">
        <v>585</v>
      </c>
      <c r="R1351">
        <f t="shared" si="43"/>
        <v>7313061</v>
      </c>
    </row>
    <row r="1352" spans="1:18" ht="11.25" customHeight="1">
      <c r="A1352">
        <v>1351</v>
      </c>
      <c r="B1352" s="11">
        <v>2587</v>
      </c>
      <c r="C1352" s="12" t="s">
        <v>4827</v>
      </c>
      <c r="D1352" s="12">
        <v>80153676</v>
      </c>
      <c r="E1352" s="12" t="s">
        <v>4108</v>
      </c>
      <c r="F1352" s="12" t="s">
        <v>2341</v>
      </c>
      <c r="G1352" s="12" t="s">
        <v>52</v>
      </c>
      <c r="H1352" s="12" t="s">
        <v>49</v>
      </c>
      <c r="I1352" s="13">
        <v>60000000</v>
      </c>
      <c r="J1352" s="13">
        <v>60000000</v>
      </c>
      <c r="K1352" s="14">
        <v>45222.39025462963</v>
      </c>
      <c r="L1352" s="15" t="s">
        <v>54</v>
      </c>
      <c r="O1352">
        <v>0.64793115068310358</v>
      </c>
      <c r="P1352">
        <f t="shared" si="42"/>
        <v>562</v>
      </c>
      <c r="Q1352">
        <v>562</v>
      </c>
      <c r="R1352">
        <f t="shared" si="43"/>
        <v>1113645849</v>
      </c>
    </row>
    <row r="1353" spans="1:18" ht="11.25" customHeight="1">
      <c r="A1353">
        <v>1352</v>
      </c>
      <c r="B1353" s="11">
        <v>2588</v>
      </c>
      <c r="C1353" s="12" t="s">
        <v>4828</v>
      </c>
      <c r="D1353" s="12">
        <v>1022346883</v>
      </c>
      <c r="E1353" s="12" t="s">
        <v>1498</v>
      </c>
      <c r="F1353" s="12" t="s">
        <v>2341</v>
      </c>
      <c r="G1353" s="12" t="s">
        <v>52</v>
      </c>
      <c r="H1353" s="12" t="s">
        <v>44</v>
      </c>
      <c r="I1353" s="13">
        <v>38000000</v>
      </c>
      <c r="J1353" s="13">
        <v>38000000</v>
      </c>
      <c r="K1353" s="14">
        <v>44986.374305555553</v>
      </c>
      <c r="L1353" s="15" t="s">
        <v>54</v>
      </c>
      <c r="O1353">
        <v>0.81143497331796388</v>
      </c>
      <c r="P1353">
        <f t="shared" si="42"/>
        <v>323</v>
      </c>
      <c r="Q1353">
        <v>323</v>
      </c>
      <c r="R1353">
        <f t="shared" si="43"/>
        <v>94473335</v>
      </c>
    </row>
    <row r="1354" spans="1:18" ht="11.25" customHeight="1">
      <c r="A1354">
        <v>1353</v>
      </c>
      <c r="B1354" s="11">
        <v>2589</v>
      </c>
      <c r="C1354" s="12" t="s">
        <v>4829</v>
      </c>
      <c r="D1354" s="12">
        <v>14704086</v>
      </c>
      <c r="E1354" s="12" t="s">
        <v>1641</v>
      </c>
      <c r="F1354" s="12" t="s">
        <v>2341</v>
      </c>
      <c r="G1354" s="12" t="s">
        <v>38</v>
      </c>
      <c r="H1354" s="12" t="s">
        <v>44</v>
      </c>
      <c r="I1354" s="13">
        <v>25000000</v>
      </c>
      <c r="J1354" s="13">
        <v>25000000</v>
      </c>
      <c r="K1354" s="14">
        <v>45237.389756944445</v>
      </c>
      <c r="L1354" s="15" t="s">
        <v>54</v>
      </c>
      <c r="O1354">
        <v>0.98737900028329784</v>
      </c>
      <c r="P1354">
        <f t="shared" si="42"/>
        <v>16</v>
      </c>
      <c r="Q1354">
        <v>16</v>
      </c>
      <c r="R1354">
        <f t="shared" si="43"/>
        <v>79745533</v>
      </c>
    </row>
    <row r="1355" spans="1:18" ht="11.25" customHeight="1">
      <c r="A1355">
        <v>1354</v>
      </c>
      <c r="B1355" s="11">
        <v>2590</v>
      </c>
      <c r="C1355" s="12" t="s">
        <v>4830</v>
      </c>
      <c r="D1355" s="12">
        <v>15920543</v>
      </c>
      <c r="E1355" s="12" t="s">
        <v>1068</v>
      </c>
      <c r="F1355" s="12" t="s">
        <v>2341</v>
      </c>
      <c r="G1355" s="12" t="s">
        <v>52</v>
      </c>
      <c r="H1355" s="12" t="s">
        <v>44</v>
      </c>
      <c r="I1355" s="13">
        <v>112000000</v>
      </c>
      <c r="J1355" s="13">
        <v>112000000</v>
      </c>
      <c r="K1355" s="14">
        <v>45078.40934027778</v>
      </c>
      <c r="L1355" s="15" t="s">
        <v>45</v>
      </c>
      <c r="O1355">
        <v>1.3663150986939265E-2</v>
      </c>
      <c r="P1355">
        <f t="shared" si="42"/>
        <v>1601</v>
      </c>
      <c r="Q1355">
        <v>1601</v>
      </c>
      <c r="R1355">
        <f t="shared" si="43"/>
        <v>79410031</v>
      </c>
    </row>
    <row r="1356" spans="1:18" ht="11.25" customHeight="1">
      <c r="A1356">
        <v>1355</v>
      </c>
      <c r="B1356" s="11">
        <v>2591</v>
      </c>
      <c r="C1356" s="12" t="s">
        <v>4831</v>
      </c>
      <c r="D1356" s="12">
        <v>11224739</v>
      </c>
      <c r="E1356" s="12" t="s">
        <v>2074</v>
      </c>
      <c r="F1356" s="12" t="s">
        <v>2341</v>
      </c>
      <c r="G1356" s="12" t="s">
        <v>52</v>
      </c>
      <c r="H1356" s="12" t="s">
        <v>44</v>
      </c>
      <c r="I1356" s="13">
        <v>80000000</v>
      </c>
      <c r="J1356" s="13">
        <v>80000000</v>
      </c>
      <c r="K1356" s="14">
        <v>45237.421238425923</v>
      </c>
      <c r="L1356" s="15" t="s">
        <v>45</v>
      </c>
      <c r="O1356">
        <v>0.19793151496922612</v>
      </c>
      <c r="P1356">
        <f t="shared" si="42"/>
        <v>1339</v>
      </c>
      <c r="Q1356">
        <v>1339</v>
      </c>
      <c r="R1356">
        <f t="shared" si="43"/>
        <v>4226615</v>
      </c>
    </row>
    <row r="1357" spans="1:18" ht="11.25" customHeight="1">
      <c r="A1357">
        <v>1356</v>
      </c>
      <c r="B1357" s="11">
        <v>2592</v>
      </c>
      <c r="C1357" s="12" t="s">
        <v>4832</v>
      </c>
      <c r="D1357" s="12">
        <v>1094271581</v>
      </c>
      <c r="E1357" s="12" t="s">
        <v>1675</v>
      </c>
      <c r="F1357" s="12" t="s">
        <v>2341</v>
      </c>
      <c r="G1357" s="12" t="s">
        <v>59</v>
      </c>
      <c r="H1357" s="12" t="s">
        <v>44</v>
      </c>
      <c r="I1357" s="13">
        <v>47000000</v>
      </c>
      <c r="J1357" s="13">
        <v>47000000</v>
      </c>
      <c r="K1357" s="14">
        <v>45237.391365740739</v>
      </c>
      <c r="L1357" s="15" t="s">
        <v>54</v>
      </c>
      <c r="O1357">
        <v>7.9159073982344563E-2</v>
      </c>
      <c r="P1357">
        <f t="shared" si="42"/>
        <v>1494</v>
      </c>
      <c r="Q1357">
        <v>1494</v>
      </c>
      <c r="R1357">
        <f t="shared" si="43"/>
        <v>9399623</v>
      </c>
    </row>
    <row r="1358" spans="1:18" ht="11.25" customHeight="1">
      <c r="A1358">
        <v>1357</v>
      </c>
      <c r="B1358" s="11">
        <v>2593</v>
      </c>
      <c r="C1358" s="12" t="s">
        <v>4833</v>
      </c>
      <c r="D1358" s="12">
        <v>4751878</v>
      </c>
      <c r="E1358" s="12" t="s">
        <v>2049</v>
      </c>
      <c r="F1358" s="12" t="s">
        <v>2341</v>
      </c>
      <c r="G1358" s="12" t="s">
        <v>38</v>
      </c>
      <c r="H1358" s="12" t="s">
        <v>44</v>
      </c>
      <c r="I1358" s="13">
        <v>67000000</v>
      </c>
      <c r="J1358" s="13">
        <v>67000000</v>
      </c>
      <c r="K1358" s="14">
        <v>45237.416712962964</v>
      </c>
      <c r="L1358" s="15" t="s">
        <v>45</v>
      </c>
      <c r="O1358">
        <v>0.15155910157831987</v>
      </c>
      <c r="P1358">
        <f t="shared" si="42"/>
        <v>1398</v>
      </c>
      <c r="Q1358">
        <v>1398</v>
      </c>
      <c r="R1358">
        <f t="shared" si="43"/>
        <v>1101684348</v>
      </c>
    </row>
    <row r="1359" spans="1:18" ht="11.25" customHeight="1">
      <c r="A1359">
        <v>1358</v>
      </c>
      <c r="B1359" s="11">
        <v>2594</v>
      </c>
      <c r="C1359" s="12" t="s">
        <v>4834</v>
      </c>
      <c r="D1359" s="12">
        <v>16765864</v>
      </c>
      <c r="E1359" s="12" t="s">
        <v>2106</v>
      </c>
      <c r="F1359" s="12" t="s">
        <v>2341</v>
      </c>
      <c r="G1359" s="12" t="s">
        <v>52</v>
      </c>
      <c r="H1359" s="12" t="s">
        <v>44</v>
      </c>
      <c r="I1359" s="13">
        <v>11000000</v>
      </c>
      <c r="J1359" s="13">
        <v>11000000</v>
      </c>
      <c r="K1359" s="14">
        <v>45237.442453703705</v>
      </c>
      <c r="L1359" s="15" t="s">
        <v>45</v>
      </c>
      <c r="O1359">
        <v>0.82676757582188576</v>
      </c>
      <c r="P1359">
        <f t="shared" si="42"/>
        <v>292</v>
      </c>
      <c r="Q1359">
        <v>292</v>
      </c>
      <c r="R1359">
        <f t="shared" si="43"/>
        <v>1099212518</v>
      </c>
    </row>
    <row r="1360" spans="1:18" ht="11.25" customHeight="1">
      <c r="A1360">
        <v>1359</v>
      </c>
      <c r="B1360" s="11">
        <v>2595</v>
      </c>
      <c r="C1360" s="12" t="s">
        <v>4835</v>
      </c>
      <c r="D1360" s="12">
        <v>15904411</v>
      </c>
      <c r="E1360" s="12" t="s">
        <v>1008</v>
      </c>
      <c r="F1360" s="12" t="s">
        <v>2341</v>
      </c>
      <c r="G1360" s="12" t="s">
        <v>59</v>
      </c>
      <c r="H1360" s="12" t="s">
        <v>44</v>
      </c>
      <c r="I1360" s="13">
        <v>50000000</v>
      </c>
      <c r="J1360" s="13">
        <v>50000000</v>
      </c>
      <c r="K1360" s="14">
        <v>45078.391412037039</v>
      </c>
      <c r="L1360" s="15" t="s">
        <v>45</v>
      </c>
      <c r="O1360">
        <v>0.72925225055600329</v>
      </c>
      <c r="P1360">
        <f t="shared" si="42"/>
        <v>447</v>
      </c>
      <c r="Q1360">
        <v>447</v>
      </c>
      <c r="R1360">
        <f t="shared" si="43"/>
        <v>80008500</v>
      </c>
    </row>
    <row r="1361" spans="1:18" ht="11.25" customHeight="1">
      <c r="A1361">
        <v>1360</v>
      </c>
      <c r="B1361" s="11">
        <v>2596</v>
      </c>
      <c r="C1361" s="12" t="s">
        <v>4836</v>
      </c>
      <c r="D1361" s="12">
        <v>79999383</v>
      </c>
      <c r="E1361" s="12" t="s">
        <v>4837</v>
      </c>
      <c r="F1361" s="12" t="s">
        <v>2341</v>
      </c>
      <c r="G1361" s="12" t="s">
        <v>38</v>
      </c>
      <c r="H1361" s="12" t="s">
        <v>49</v>
      </c>
      <c r="I1361" s="13">
        <v>17000000</v>
      </c>
      <c r="J1361" s="13">
        <v>17000000</v>
      </c>
      <c r="K1361" s="14">
        <v>45244.386770833335</v>
      </c>
      <c r="L1361" s="15" t="s">
        <v>54</v>
      </c>
      <c r="O1361">
        <v>0.18568496377686772</v>
      </c>
      <c r="P1361">
        <f t="shared" si="42"/>
        <v>1356</v>
      </c>
      <c r="Q1361">
        <v>1356</v>
      </c>
      <c r="R1361">
        <f t="shared" si="43"/>
        <v>1094271581</v>
      </c>
    </row>
    <row r="1362" spans="1:18" ht="11.25" customHeight="1">
      <c r="A1362">
        <v>1361</v>
      </c>
      <c r="B1362" s="11">
        <v>2597</v>
      </c>
      <c r="C1362" s="12" t="s">
        <v>4838</v>
      </c>
      <c r="D1362" s="12">
        <v>93135900</v>
      </c>
      <c r="E1362" s="12" t="s">
        <v>2065</v>
      </c>
      <c r="F1362" s="12" t="s">
        <v>2341</v>
      </c>
      <c r="G1362" s="12" t="s">
        <v>59</v>
      </c>
      <c r="H1362" s="12" t="s">
        <v>44</v>
      </c>
      <c r="I1362" s="13">
        <v>86000000</v>
      </c>
      <c r="J1362" s="13">
        <v>86000000</v>
      </c>
      <c r="K1362" s="14">
        <v>45237.420543981483</v>
      </c>
      <c r="L1362" s="15" t="s">
        <v>45</v>
      </c>
      <c r="O1362">
        <v>0.20227406076669863</v>
      </c>
      <c r="P1362">
        <f t="shared" si="42"/>
        <v>1330</v>
      </c>
      <c r="Q1362">
        <v>1330</v>
      </c>
      <c r="R1362">
        <f t="shared" si="43"/>
        <v>1103217491</v>
      </c>
    </row>
    <row r="1363" spans="1:18" ht="11.25" customHeight="1">
      <c r="A1363">
        <v>1362</v>
      </c>
      <c r="B1363" s="11">
        <v>2598</v>
      </c>
      <c r="C1363" s="12" t="s">
        <v>4839</v>
      </c>
      <c r="D1363" s="12">
        <v>7369602</v>
      </c>
      <c r="E1363" s="12" t="s">
        <v>1426</v>
      </c>
      <c r="F1363" s="12" t="s">
        <v>2341</v>
      </c>
      <c r="G1363" s="12" t="s">
        <v>52</v>
      </c>
      <c r="H1363" s="12" t="s">
        <v>44</v>
      </c>
      <c r="I1363" s="13">
        <v>108000000</v>
      </c>
      <c r="J1363" s="13">
        <v>108000000</v>
      </c>
      <c r="K1363" s="14">
        <v>45222.426157407404</v>
      </c>
      <c r="L1363" s="15" t="s">
        <v>54</v>
      </c>
      <c r="O1363">
        <v>0.78173431046110831</v>
      </c>
      <c r="P1363">
        <f t="shared" si="42"/>
        <v>369</v>
      </c>
      <c r="Q1363">
        <v>369</v>
      </c>
      <c r="R1363">
        <f t="shared" si="43"/>
        <v>1069924923</v>
      </c>
    </row>
    <row r="1364" spans="1:18" ht="11.25" customHeight="1">
      <c r="A1364">
        <v>1363</v>
      </c>
      <c r="B1364" s="11">
        <v>2599</v>
      </c>
      <c r="C1364" s="12" t="s">
        <v>4840</v>
      </c>
      <c r="D1364" s="12">
        <v>1022331085</v>
      </c>
      <c r="E1364" s="12" t="s">
        <v>1747</v>
      </c>
      <c r="F1364" s="12" t="s">
        <v>2341</v>
      </c>
      <c r="G1364" s="12" t="s">
        <v>38</v>
      </c>
      <c r="H1364" s="12" t="s">
        <v>44</v>
      </c>
      <c r="I1364" s="13">
        <v>25000000</v>
      </c>
      <c r="J1364" s="13">
        <v>25000000</v>
      </c>
      <c r="K1364" s="14">
        <v>45237.393518518518</v>
      </c>
      <c r="L1364" s="15" t="s">
        <v>54</v>
      </c>
      <c r="O1364">
        <v>0.82472694163245586</v>
      </c>
      <c r="P1364">
        <f t="shared" si="42"/>
        <v>297</v>
      </c>
      <c r="Q1364">
        <v>297</v>
      </c>
      <c r="R1364">
        <f t="shared" si="43"/>
        <v>5824198</v>
      </c>
    </row>
    <row r="1365" spans="1:18" ht="11.25" customHeight="1">
      <c r="A1365">
        <v>1364</v>
      </c>
      <c r="B1365" s="11">
        <v>2600</v>
      </c>
      <c r="C1365" s="12" t="s">
        <v>4841</v>
      </c>
      <c r="D1365" s="12">
        <v>6244897</v>
      </c>
      <c r="E1365" s="12" t="s">
        <v>4842</v>
      </c>
      <c r="F1365" s="12" t="s">
        <v>2341</v>
      </c>
      <c r="G1365" s="12" t="s">
        <v>52</v>
      </c>
      <c r="H1365" s="12" t="s">
        <v>44</v>
      </c>
      <c r="I1365" s="13">
        <v>11000000</v>
      </c>
      <c r="J1365" s="13">
        <v>11000000</v>
      </c>
      <c r="K1365" s="14">
        <v>45244.387013888889</v>
      </c>
      <c r="L1365" s="15" t="s">
        <v>45</v>
      </c>
      <c r="O1365">
        <v>0.95883231312893424</v>
      </c>
      <c r="P1365">
        <f t="shared" si="42"/>
        <v>63</v>
      </c>
      <c r="Q1365">
        <v>63</v>
      </c>
      <c r="R1365">
        <f t="shared" si="43"/>
        <v>80236149</v>
      </c>
    </row>
    <row r="1366" spans="1:18" ht="11.25" customHeight="1">
      <c r="A1366">
        <v>1365</v>
      </c>
      <c r="B1366" s="11">
        <v>2601</v>
      </c>
      <c r="C1366" s="12" t="s">
        <v>4843</v>
      </c>
      <c r="D1366" s="12">
        <v>1024511410</v>
      </c>
      <c r="E1366" s="12" t="s">
        <v>4844</v>
      </c>
      <c r="F1366" s="12" t="s">
        <v>2341</v>
      </c>
      <c r="G1366" s="12" t="s">
        <v>59</v>
      </c>
      <c r="H1366" s="12" t="s">
        <v>44</v>
      </c>
      <c r="I1366" s="13">
        <v>87000000</v>
      </c>
      <c r="J1366" s="13">
        <v>87000000</v>
      </c>
      <c r="K1366" s="14">
        <v>45244.387199074074</v>
      </c>
      <c r="L1366" s="15" t="s">
        <v>54</v>
      </c>
      <c r="O1366">
        <v>0.31067915125627732</v>
      </c>
      <c r="P1366">
        <f t="shared" si="42"/>
        <v>1113</v>
      </c>
      <c r="Q1366">
        <v>1113</v>
      </c>
      <c r="R1366">
        <f t="shared" si="43"/>
        <v>80770657</v>
      </c>
    </row>
    <row r="1367" spans="1:18" ht="11.25" customHeight="1">
      <c r="A1367">
        <v>1366</v>
      </c>
      <c r="B1367" s="11">
        <v>2602</v>
      </c>
      <c r="C1367" s="12" t="s">
        <v>4845</v>
      </c>
      <c r="D1367" s="12">
        <v>1101683155</v>
      </c>
      <c r="E1367" s="12" t="s">
        <v>4846</v>
      </c>
      <c r="F1367" s="12" t="s">
        <v>2341</v>
      </c>
      <c r="G1367" s="12" t="s">
        <v>59</v>
      </c>
      <c r="H1367" s="12" t="s">
        <v>44</v>
      </c>
      <c r="I1367" s="13">
        <v>89000000</v>
      </c>
      <c r="J1367" s="13">
        <v>89000000</v>
      </c>
      <c r="K1367" s="14">
        <v>45244.387245370373</v>
      </c>
      <c r="L1367" s="15" t="s">
        <v>54</v>
      </c>
      <c r="O1367">
        <v>0.81494585356941618</v>
      </c>
      <c r="P1367">
        <f t="shared" si="42"/>
        <v>315</v>
      </c>
      <c r="Q1367">
        <v>315</v>
      </c>
      <c r="R1367">
        <f t="shared" si="43"/>
        <v>1121416640</v>
      </c>
    </row>
    <row r="1368" spans="1:18" ht="11.25" customHeight="1">
      <c r="A1368">
        <v>1367</v>
      </c>
      <c r="B1368" s="11">
        <v>2603</v>
      </c>
      <c r="C1368" s="12" t="s">
        <v>4847</v>
      </c>
      <c r="D1368" s="12">
        <v>35375234</v>
      </c>
      <c r="E1368" s="12" t="s">
        <v>4465</v>
      </c>
      <c r="F1368" s="12" t="s">
        <v>2341</v>
      </c>
      <c r="G1368" s="12" t="s">
        <v>59</v>
      </c>
      <c r="H1368" s="12" t="s">
        <v>44</v>
      </c>
      <c r="I1368" s="13">
        <v>40000000</v>
      </c>
      <c r="J1368" s="13">
        <v>40000000</v>
      </c>
      <c r="K1368" s="14">
        <v>45222.460613425923</v>
      </c>
      <c r="L1368" s="15" t="s">
        <v>84</v>
      </c>
      <c r="O1368">
        <v>0.87087127714711454</v>
      </c>
      <c r="P1368">
        <f t="shared" si="42"/>
        <v>225</v>
      </c>
      <c r="Q1368">
        <v>225</v>
      </c>
      <c r="R1368">
        <f t="shared" si="43"/>
        <v>79654070</v>
      </c>
    </row>
    <row r="1369" spans="1:18" ht="11.25" customHeight="1">
      <c r="A1369">
        <v>1368</v>
      </c>
      <c r="B1369" s="11">
        <v>2604</v>
      </c>
      <c r="C1369" s="12" t="s">
        <v>4848</v>
      </c>
      <c r="D1369" s="12">
        <v>79999999</v>
      </c>
      <c r="E1369" s="12" t="s">
        <v>1050</v>
      </c>
      <c r="F1369" s="12" t="s">
        <v>2341</v>
      </c>
      <c r="G1369" s="12" t="s">
        <v>38</v>
      </c>
      <c r="H1369" s="12" t="s">
        <v>49</v>
      </c>
      <c r="I1369" s="13">
        <v>30000000</v>
      </c>
      <c r="J1369" s="13">
        <v>30000000</v>
      </c>
      <c r="K1369" s="14">
        <v>45078.403958333336</v>
      </c>
      <c r="L1369" s="15" t="s">
        <v>54</v>
      </c>
      <c r="O1369">
        <v>0.49418106886297786</v>
      </c>
      <c r="P1369">
        <f t="shared" si="42"/>
        <v>807</v>
      </c>
      <c r="Q1369">
        <v>807</v>
      </c>
      <c r="R1369">
        <f t="shared" si="43"/>
        <v>80209328</v>
      </c>
    </row>
    <row r="1370" spans="1:18" ht="11.25" customHeight="1">
      <c r="A1370">
        <v>1369</v>
      </c>
      <c r="B1370" s="11">
        <v>2605</v>
      </c>
      <c r="C1370" s="12" t="s">
        <v>4849</v>
      </c>
      <c r="D1370" s="12">
        <v>76312856</v>
      </c>
      <c r="E1370" s="12" t="s">
        <v>4850</v>
      </c>
      <c r="F1370" s="12" t="s">
        <v>2341</v>
      </c>
      <c r="G1370" s="12" t="s">
        <v>38</v>
      </c>
      <c r="H1370" s="12" t="s">
        <v>44</v>
      </c>
      <c r="I1370" s="13">
        <v>11000000</v>
      </c>
      <c r="J1370" s="13">
        <v>11000000</v>
      </c>
      <c r="K1370" s="14">
        <v>45244.387349537035</v>
      </c>
      <c r="L1370" s="15" t="s">
        <v>45</v>
      </c>
      <c r="O1370">
        <v>0.99045519785471337</v>
      </c>
      <c r="P1370">
        <f t="shared" si="42"/>
        <v>10</v>
      </c>
      <c r="Q1370">
        <v>10</v>
      </c>
      <c r="R1370">
        <f t="shared" si="43"/>
        <v>79708697</v>
      </c>
    </row>
    <row r="1371" spans="1:18" ht="11.25" customHeight="1">
      <c r="A1371">
        <v>1370</v>
      </c>
      <c r="B1371" s="11">
        <v>2606</v>
      </c>
      <c r="C1371" s="12" t="s">
        <v>4851</v>
      </c>
      <c r="D1371" s="12">
        <v>34567475</v>
      </c>
      <c r="E1371" s="12" t="s">
        <v>1346</v>
      </c>
      <c r="F1371" s="12" t="s">
        <v>2341</v>
      </c>
      <c r="G1371" s="12" t="s">
        <v>59</v>
      </c>
      <c r="H1371" s="12" t="s">
        <v>44</v>
      </c>
      <c r="I1371" s="13">
        <v>94000000</v>
      </c>
      <c r="J1371" s="13">
        <v>94000000</v>
      </c>
      <c r="K1371" s="14">
        <v>45222.408182870371</v>
      </c>
      <c r="L1371" s="15" t="s">
        <v>45</v>
      </c>
      <c r="O1371">
        <v>0.12376666182185914</v>
      </c>
      <c r="P1371">
        <f t="shared" si="42"/>
        <v>1432</v>
      </c>
      <c r="Q1371">
        <v>1432</v>
      </c>
      <c r="R1371">
        <f t="shared" si="43"/>
        <v>97480564</v>
      </c>
    </row>
    <row r="1372" spans="1:18" ht="11.25" customHeight="1">
      <c r="A1372">
        <v>1371</v>
      </c>
      <c r="B1372" s="11">
        <v>2607</v>
      </c>
      <c r="C1372" s="12" t="s">
        <v>4852</v>
      </c>
      <c r="D1372" s="12">
        <v>87060979</v>
      </c>
      <c r="E1372" s="12" t="s">
        <v>1726</v>
      </c>
      <c r="F1372" s="12" t="s">
        <v>2341</v>
      </c>
      <c r="G1372" s="12" t="s">
        <v>38</v>
      </c>
      <c r="H1372" s="12" t="s">
        <v>44</v>
      </c>
      <c r="I1372" s="13">
        <v>55000000</v>
      </c>
      <c r="J1372" s="13">
        <v>55000000</v>
      </c>
      <c r="K1372" s="14">
        <v>45237.392858796295</v>
      </c>
      <c r="L1372" s="15" t="s">
        <v>54</v>
      </c>
      <c r="O1372">
        <v>4.1026557527180763E-2</v>
      </c>
      <c r="P1372">
        <f t="shared" si="42"/>
        <v>1550</v>
      </c>
      <c r="Q1372">
        <v>1550</v>
      </c>
      <c r="R1372">
        <f t="shared" si="43"/>
        <v>41646955</v>
      </c>
    </row>
    <row r="1373" spans="1:18" ht="11.25" customHeight="1">
      <c r="A1373">
        <v>1372</v>
      </c>
      <c r="B1373" s="11">
        <v>2608</v>
      </c>
      <c r="C1373" s="12" t="s">
        <v>4853</v>
      </c>
      <c r="D1373" s="12">
        <v>12751205</v>
      </c>
      <c r="E1373" s="12" t="s">
        <v>1072</v>
      </c>
      <c r="F1373" s="12" t="s">
        <v>2341</v>
      </c>
      <c r="G1373" s="12" t="s">
        <v>59</v>
      </c>
      <c r="H1373" s="12" t="s">
        <v>44</v>
      </c>
      <c r="I1373" s="13">
        <v>97000000</v>
      </c>
      <c r="J1373" s="13">
        <v>97000000</v>
      </c>
      <c r="K1373" s="14">
        <v>45078.409942129627</v>
      </c>
      <c r="L1373" s="15" t="s">
        <v>54</v>
      </c>
      <c r="O1373">
        <v>0.85879699602674886</v>
      </c>
      <c r="P1373">
        <f t="shared" si="42"/>
        <v>239</v>
      </c>
      <c r="Q1373">
        <v>239</v>
      </c>
      <c r="R1373">
        <f t="shared" si="43"/>
        <v>52156747</v>
      </c>
    </row>
    <row r="1374" spans="1:18" ht="11.25" customHeight="1">
      <c r="A1374">
        <v>1373</v>
      </c>
      <c r="B1374" s="11">
        <v>2609</v>
      </c>
      <c r="C1374" s="12" t="s">
        <v>4854</v>
      </c>
      <c r="D1374" s="12">
        <v>63392102</v>
      </c>
      <c r="E1374" s="12" t="s">
        <v>2507</v>
      </c>
      <c r="F1374" s="12" t="s">
        <v>2341</v>
      </c>
      <c r="G1374" s="12" t="s">
        <v>59</v>
      </c>
      <c r="H1374" s="12" t="s">
        <v>44</v>
      </c>
      <c r="I1374" s="13">
        <v>28000000</v>
      </c>
      <c r="J1374" s="13">
        <v>28000000</v>
      </c>
      <c r="K1374" s="14">
        <v>44986.45684027778</v>
      </c>
      <c r="L1374" s="15" t="s">
        <v>45</v>
      </c>
      <c r="O1374">
        <v>0.54902154035204942</v>
      </c>
      <c r="P1374">
        <f t="shared" si="42"/>
        <v>720</v>
      </c>
      <c r="Q1374">
        <v>720</v>
      </c>
      <c r="R1374">
        <f t="shared" si="43"/>
        <v>1035388416</v>
      </c>
    </row>
    <row r="1375" spans="1:18" ht="11.25" customHeight="1">
      <c r="A1375">
        <v>1374</v>
      </c>
      <c r="B1375" s="11">
        <v>2610</v>
      </c>
      <c r="C1375" s="12" t="s">
        <v>4855</v>
      </c>
      <c r="D1375" s="12">
        <v>1121869362</v>
      </c>
      <c r="E1375" s="12" t="s">
        <v>4856</v>
      </c>
      <c r="F1375" s="12" t="s">
        <v>2341</v>
      </c>
      <c r="G1375" s="12" t="s">
        <v>59</v>
      </c>
      <c r="H1375" s="12" t="s">
        <v>44</v>
      </c>
      <c r="I1375" s="13">
        <v>101000000</v>
      </c>
      <c r="J1375" s="13">
        <v>101000000</v>
      </c>
      <c r="K1375" s="14">
        <v>45244.387650462966</v>
      </c>
      <c r="L1375" s="15" t="s">
        <v>54</v>
      </c>
      <c r="O1375">
        <v>0.37661097055688098</v>
      </c>
      <c r="P1375">
        <f t="shared" si="42"/>
        <v>1007</v>
      </c>
      <c r="Q1375">
        <v>1007</v>
      </c>
      <c r="R1375">
        <f t="shared" si="43"/>
        <v>91269106</v>
      </c>
    </row>
    <row r="1376" spans="1:18" ht="11.25" customHeight="1">
      <c r="A1376">
        <v>1375</v>
      </c>
      <c r="B1376" s="11">
        <v>2611</v>
      </c>
      <c r="C1376" s="12" t="s">
        <v>4857</v>
      </c>
      <c r="D1376" s="12">
        <v>79466016</v>
      </c>
      <c r="E1376" s="12" t="s">
        <v>4858</v>
      </c>
      <c r="F1376" s="12" t="s">
        <v>2341</v>
      </c>
      <c r="G1376" s="12" t="s">
        <v>38</v>
      </c>
      <c r="H1376" s="12" t="s">
        <v>44</v>
      </c>
      <c r="I1376" s="13">
        <v>100000000</v>
      </c>
      <c r="J1376" s="13">
        <v>100000000</v>
      </c>
      <c r="K1376" s="14">
        <v>45244.387881944444</v>
      </c>
      <c r="L1376" s="15" t="s">
        <v>45</v>
      </c>
      <c r="O1376">
        <v>0.62817028739961867</v>
      </c>
      <c r="P1376">
        <f t="shared" si="42"/>
        <v>604</v>
      </c>
      <c r="Q1376">
        <v>604</v>
      </c>
      <c r="R1376">
        <f t="shared" si="43"/>
        <v>80211175</v>
      </c>
    </row>
    <row r="1377" spans="1:18" ht="11.25" customHeight="1">
      <c r="A1377">
        <v>1376</v>
      </c>
      <c r="B1377" s="11">
        <v>2612</v>
      </c>
      <c r="C1377" s="12" t="s">
        <v>4859</v>
      </c>
      <c r="D1377" s="12">
        <v>1053837311</v>
      </c>
      <c r="E1377" s="12" t="s">
        <v>1979</v>
      </c>
      <c r="F1377" s="12" t="s">
        <v>2341</v>
      </c>
      <c r="G1377" s="12" t="s">
        <v>52</v>
      </c>
      <c r="H1377" s="12" t="s">
        <v>44</v>
      </c>
      <c r="I1377" s="13">
        <v>36000000</v>
      </c>
      <c r="J1377" s="13">
        <v>36000000</v>
      </c>
      <c r="K1377" s="14">
        <v>45237.406354166669</v>
      </c>
      <c r="L1377" s="15" t="s">
        <v>54</v>
      </c>
      <c r="O1377">
        <v>0.3819357681958514</v>
      </c>
      <c r="P1377">
        <f t="shared" si="42"/>
        <v>993</v>
      </c>
      <c r="Q1377">
        <v>993</v>
      </c>
      <c r="R1377">
        <f t="shared" si="43"/>
        <v>94390304</v>
      </c>
    </row>
    <row r="1378" spans="1:18" ht="11.25" customHeight="1">
      <c r="A1378">
        <v>1377</v>
      </c>
      <c r="B1378" s="11">
        <v>2613</v>
      </c>
      <c r="C1378" s="12" t="s">
        <v>4860</v>
      </c>
      <c r="D1378" s="12">
        <v>19250590</v>
      </c>
      <c r="E1378" s="12" t="s">
        <v>4861</v>
      </c>
      <c r="F1378" s="12" t="s">
        <v>2341</v>
      </c>
      <c r="G1378" s="12" t="s">
        <v>38</v>
      </c>
      <c r="H1378" s="12" t="s">
        <v>44</v>
      </c>
      <c r="I1378" s="13">
        <v>90000000</v>
      </c>
      <c r="J1378" s="13">
        <v>90000000</v>
      </c>
      <c r="K1378" s="14">
        <v>45251.376168981478</v>
      </c>
      <c r="L1378" s="15" t="s">
        <v>45</v>
      </c>
      <c r="O1378">
        <v>4.6550271535883869E-2</v>
      </c>
      <c r="P1378">
        <f t="shared" si="42"/>
        <v>1540</v>
      </c>
      <c r="Q1378">
        <v>1540</v>
      </c>
      <c r="R1378">
        <f t="shared" si="43"/>
        <v>39701971</v>
      </c>
    </row>
    <row r="1379" spans="1:18" ht="11.25" customHeight="1">
      <c r="A1379">
        <v>1378</v>
      </c>
      <c r="B1379" s="11">
        <v>2614</v>
      </c>
      <c r="C1379" s="12" t="s">
        <v>4862</v>
      </c>
      <c r="D1379" s="12">
        <v>1022973859</v>
      </c>
      <c r="E1379" s="12" t="s">
        <v>1241</v>
      </c>
      <c r="F1379" s="12" t="s">
        <v>2341</v>
      </c>
      <c r="G1379" s="12" t="s">
        <v>38</v>
      </c>
      <c r="H1379" s="12" t="s">
        <v>44</v>
      </c>
      <c r="I1379" s="13">
        <v>39000000</v>
      </c>
      <c r="J1379" s="13">
        <v>39000000</v>
      </c>
      <c r="K1379" s="14">
        <v>45222.38685185185</v>
      </c>
      <c r="L1379" s="15" t="s">
        <v>54</v>
      </c>
      <c r="O1379">
        <v>0.73730912352134259</v>
      </c>
      <c r="P1379">
        <f t="shared" si="42"/>
        <v>434</v>
      </c>
      <c r="Q1379">
        <v>434</v>
      </c>
      <c r="R1379">
        <f t="shared" si="43"/>
        <v>80932614</v>
      </c>
    </row>
    <row r="1380" spans="1:18" ht="11.25" customHeight="1">
      <c r="A1380">
        <v>1379</v>
      </c>
      <c r="B1380" s="11">
        <v>2615</v>
      </c>
      <c r="C1380" s="12" t="s">
        <v>4863</v>
      </c>
      <c r="D1380" s="12">
        <v>13176189</v>
      </c>
      <c r="E1380" s="12" t="s">
        <v>1178</v>
      </c>
      <c r="F1380" s="12" t="s">
        <v>2341</v>
      </c>
      <c r="G1380" s="12" t="s">
        <v>59</v>
      </c>
      <c r="H1380" s="12" t="s">
        <v>44</v>
      </c>
      <c r="I1380" s="13">
        <v>25000000</v>
      </c>
      <c r="J1380" s="13">
        <v>25000000</v>
      </c>
      <c r="K1380" s="14">
        <v>45078.442708333336</v>
      </c>
      <c r="L1380" s="15" t="s">
        <v>54</v>
      </c>
      <c r="O1380">
        <v>0.29646869433668155</v>
      </c>
      <c r="P1380">
        <f t="shared" si="42"/>
        <v>1146</v>
      </c>
      <c r="Q1380">
        <v>1146</v>
      </c>
      <c r="R1380">
        <f t="shared" si="43"/>
        <v>80000751</v>
      </c>
    </row>
    <row r="1381" spans="1:18" ht="11.25" customHeight="1">
      <c r="A1381">
        <v>1380</v>
      </c>
      <c r="B1381" s="11">
        <v>2616</v>
      </c>
      <c r="C1381" s="12" t="s">
        <v>4864</v>
      </c>
      <c r="D1381" s="12">
        <v>93336051</v>
      </c>
      <c r="E1381" s="12" t="s">
        <v>568</v>
      </c>
      <c r="F1381" s="12" t="s">
        <v>2341</v>
      </c>
      <c r="G1381" s="12" t="s">
        <v>52</v>
      </c>
      <c r="H1381" s="12" t="s">
        <v>44</v>
      </c>
      <c r="I1381" s="13">
        <v>95000000</v>
      </c>
      <c r="J1381" s="13">
        <v>95000000</v>
      </c>
      <c r="K1381" s="14">
        <v>45078.324930555558</v>
      </c>
      <c r="L1381" s="15" t="s">
        <v>45</v>
      </c>
      <c r="O1381">
        <v>0.3792135268445771</v>
      </c>
      <c r="P1381">
        <f t="shared" si="42"/>
        <v>998</v>
      </c>
      <c r="Q1381">
        <v>998</v>
      </c>
      <c r="R1381">
        <f t="shared" si="43"/>
        <v>79830825</v>
      </c>
    </row>
    <row r="1382" spans="1:18" ht="11.25" customHeight="1">
      <c r="A1382">
        <v>1381</v>
      </c>
      <c r="B1382" s="11">
        <v>2617</v>
      </c>
      <c r="C1382" s="12" t="s">
        <v>4865</v>
      </c>
      <c r="D1382" s="12">
        <v>75145226</v>
      </c>
      <c r="E1382" s="12" t="s">
        <v>4866</v>
      </c>
      <c r="F1382" s="12" t="s">
        <v>2341</v>
      </c>
      <c r="G1382" s="12" t="s">
        <v>38</v>
      </c>
      <c r="H1382" s="12" t="s">
        <v>44</v>
      </c>
      <c r="I1382" s="13">
        <v>50000000</v>
      </c>
      <c r="J1382" s="13">
        <v>50000000</v>
      </c>
      <c r="K1382" s="14">
        <v>45251.376817129632</v>
      </c>
      <c r="L1382" s="15" t="s">
        <v>45</v>
      </c>
      <c r="O1382">
        <v>0.69288247296322136</v>
      </c>
      <c r="P1382">
        <f t="shared" si="42"/>
        <v>500</v>
      </c>
      <c r="Q1382">
        <v>500</v>
      </c>
      <c r="R1382">
        <f t="shared" si="43"/>
        <v>41737932</v>
      </c>
    </row>
    <row r="1383" spans="1:18" ht="11.25" customHeight="1">
      <c r="A1383">
        <v>1382</v>
      </c>
      <c r="B1383" s="11">
        <v>2618</v>
      </c>
      <c r="C1383" s="12" t="s">
        <v>4867</v>
      </c>
      <c r="D1383" s="12">
        <v>19085170</v>
      </c>
      <c r="E1383" s="12" t="s">
        <v>4292</v>
      </c>
      <c r="F1383" s="12" t="s">
        <v>2341</v>
      </c>
      <c r="G1383" s="12" t="s">
        <v>59</v>
      </c>
      <c r="H1383" s="12" t="s">
        <v>44</v>
      </c>
      <c r="I1383" s="13">
        <v>21000000</v>
      </c>
      <c r="J1383" s="13">
        <v>21000000</v>
      </c>
      <c r="K1383" s="14">
        <v>45222.412581018521</v>
      </c>
      <c r="L1383" s="15" t="s">
        <v>45</v>
      </c>
      <c r="O1383">
        <v>4.1406258369624083E-2</v>
      </c>
      <c r="P1383">
        <f t="shared" si="42"/>
        <v>1548</v>
      </c>
      <c r="Q1383">
        <v>1548</v>
      </c>
      <c r="R1383">
        <f t="shared" si="43"/>
        <v>80008079</v>
      </c>
    </row>
    <row r="1384" spans="1:18" ht="11.25" customHeight="1">
      <c r="A1384">
        <v>1383</v>
      </c>
      <c r="B1384" s="11">
        <v>2619</v>
      </c>
      <c r="C1384" s="12" t="s">
        <v>4868</v>
      </c>
      <c r="D1384" s="12">
        <v>79809260</v>
      </c>
      <c r="E1384" s="12" t="s">
        <v>4869</v>
      </c>
      <c r="F1384" s="12" t="s">
        <v>2341</v>
      </c>
      <c r="G1384" s="12" t="s">
        <v>59</v>
      </c>
      <c r="H1384" s="12" t="s">
        <v>44</v>
      </c>
      <c r="I1384" s="13">
        <v>15000000</v>
      </c>
      <c r="J1384" s="13">
        <v>15000000</v>
      </c>
      <c r="K1384" s="14">
        <v>45251.37709490741</v>
      </c>
      <c r="L1384" s="15" t="s">
        <v>45</v>
      </c>
      <c r="O1384">
        <v>0.20216535983666617</v>
      </c>
      <c r="P1384">
        <f t="shared" si="42"/>
        <v>1332</v>
      </c>
      <c r="Q1384">
        <v>1332</v>
      </c>
      <c r="R1384">
        <f t="shared" si="43"/>
        <v>1063160536</v>
      </c>
    </row>
    <row r="1385" spans="1:18" ht="11.25" customHeight="1">
      <c r="A1385">
        <v>1384</v>
      </c>
      <c r="B1385" s="11">
        <v>2620</v>
      </c>
      <c r="C1385" s="12" t="s">
        <v>4870</v>
      </c>
      <c r="D1385" s="12">
        <v>80156918</v>
      </c>
      <c r="E1385" s="12" t="s">
        <v>1362</v>
      </c>
      <c r="F1385" s="12" t="s">
        <v>2341</v>
      </c>
      <c r="G1385" s="12" t="s">
        <v>38</v>
      </c>
      <c r="H1385" s="12" t="s">
        <v>44</v>
      </c>
      <c r="I1385" s="13">
        <v>70000000</v>
      </c>
      <c r="J1385" s="13">
        <v>70000000</v>
      </c>
      <c r="K1385" s="14">
        <v>45222.410381944443</v>
      </c>
      <c r="L1385" s="15" t="s">
        <v>54</v>
      </c>
      <c r="O1385">
        <v>0.12955922506860051</v>
      </c>
      <c r="P1385">
        <f t="shared" si="42"/>
        <v>1424</v>
      </c>
      <c r="Q1385">
        <v>1424</v>
      </c>
      <c r="R1385">
        <f t="shared" si="43"/>
        <v>51995188</v>
      </c>
    </row>
    <row r="1386" spans="1:18" ht="11.25" customHeight="1">
      <c r="A1386">
        <v>1385</v>
      </c>
      <c r="B1386" s="11">
        <v>2621</v>
      </c>
      <c r="C1386" s="12" t="s">
        <v>4871</v>
      </c>
      <c r="D1386" s="12">
        <v>1030537433</v>
      </c>
      <c r="E1386" s="12" t="s">
        <v>1960</v>
      </c>
      <c r="F1386" s="12" t="s">
        <v>2341</v>
      </c>
      <c r="G1386" s="12" t="s">
        <v>38</v>
      </c>
      <c r="H1386" s="12" t="s">
        <v>44</v>
      </c>
      <c r="I1386" s="13">
        <v>20000000</v>
      </c>
      <c r="J1386" s="13">
        <v>30000000</v>
      </c>
      <c r="K1386" s="14">
        <v>45237.404108796298</v>
      </c>
      <c r="L1386" s="15" t="s">
        <v>54</v>
      </c>
      <c r="O1386">
        <v>0.67988982997786185</v>
      </c>
      <c r="P1386">
        <f t="shared" si="42"/>
        <v>512</v>
      </c>
      <c r="Q1386">
        <v>512</v>
      </c>
      <c r="R1386">
        <f t="shared" si="43"/>
        <v>80365157</v>
      </c>
    </row>
    <row r="1387" spans="1:18" ht="11.25" customHeight="1">
      <c r="A1387">
        <v>1386</v>
      </c>
      <c r="B1387" s="11">
        <v>2622</v>
      </c>
      <c r="C1387" s="12" t="s">
        <v>4872</v>
      </c>
      <c r="D1387" s="12">
        <v>80828993</v>
      </c>
      <c r="E1387" s="12" t="s">
        <v>1728</v>
      </c>
      <c r="F1387" s="12" t="s">
        <v>2341</v>
      </c>
      <c r="G1387" s="12" t="s">
        <v>52</v>
      </c>
      <c r="H1387" s="12" t="s">
        <v>49</v>
      </c>
      <c r="I1387" s="13">
        <v>120000000</v>
      </c>
      <c r="J1387" s="13">
        <v>120000000</v>
      </c>
      <c r="K1387" s="14">
        <v>45237.392881944441</v>
      </c>
      <c r="L1387" s="15" t="s">
        <v>54</v>
      </c>
      <c r="O1387">
        <v>0.44338257892933242</v>
      </c>
      <c r="P1387">
        <f t="shared" si="42"/>
        <v>901</v>
      </c>
      <c r="Q1387">
        <v>901</v>
      </c>
      <c r="R1387">
        <f t="shared" si="43"/>
        <v>1042060934</v>
      </c>
    </row>
    <row r="1388" spans="1:18" ht="11.25" customHeight="1">
      <c r="A1388">
        <v>1387</v>
      </c>
      <c r="B1388" s="11">
        <v>2623</v>
      </c>
      <c r="C1388" s="12" t="s">
        <v>4873</v>
      </c>
      <c r="D1388" s="12">
        <v>79772194</v>
      </c>
      <c r="E1388" s="12" t="s">
        <v>4874</v>
      </c>
      <c r="F1388" s="12" t="s">
        <v>2341</v>
      </c>
      <c r="G1388" s="12" t="s">
        <v>38</v>
      </c>
      <c r="H1388" s="12" t="s">
        <v>49</v>
      </c>
      <c r="I1388" s="13">
        <v>50000000</v>
      </c>
      <c r="J1388" s="13">
        <v>50000000</v>
      </c>
      <c r="K1388" s="14">
        <v>45251.377442129633</v>
      </c>
      <c r="L1388" s="15" t="s">
        <v>54</v>
      </c>
      <c r="O1388">
        <v>0.72094694996242803</v>
      </c>
      <c r="P1388">
        <f t="shared" si="42"/>
        <v>458</v>
      </c>
      <c r="Q1388">
        <v>458</v>
      </c>
      <c r="R1388">
        <f t="shared" si="43"/>
        <v>1121840671</v>
      </c>
    </row>
    <row r="1389" spans="1:18" ht="11.25" customHeight="1">
      <c r="A1389">
        <v>1388</v>
      </c>
      <c r="B1389" s="11">
        <v>2624</v>
      </c>
      <c r="C1389" s="12" t="s">
        <v>4875</v>
      </c>
      <c r="D1389" s="12">
        <v>1085313021</v>
      </c>
      <c r="E1389" s="12" t="s">
        <v>4876</v>
      </c>
      <c r="F1389" s="12" t="s">
        <v>2341</v>
      </c>
      <c r="G1389" s="12" t="s">
        <v>38</v>
      </c>
      <c r="H1389" s="12" t="s">
        <v>44</v>
      </c>
      <c r="I1389" s="13">
        <v>15000000</v>
      </c>
      <c r="J1389" s="13">
        <v>15000000</v>
      </c>
      <c r="K1389" s="14">
        <v>45251.377465277779</v>
      </c>
      <c r="L1389" s="15" t="s">
        <v>54</v>
      </c>
      <c r="O1389">
        <v>0.6668727543926104</v>
      </c>
      <c r="P1389">
        <f t="shared" si="42"/>
        <v>531</v>
      </c>
      <c r="Q1389">
        <v>531</v>
      </c>
      <c r="R1389">
        <f t="shared" si="43"/>
        <v>86080512</v>
      </c>
    </row>
    <row r="1390" spans="1:18" ht="11.25" customHeight="1">
      <c r="A1390">
        <v>1389</v>
      </c>
      <c r="B1390" s="11">
        <v>2625</v>
      </c>
      <c r="C1390" s="12" t="s">
        <v>4877</v>
      </c>
      <c r="D1390" s="12">
        <v>1072651370</v>
      </c>
      <c r="E1390" s="12" t="s">
        <v>4878</v>
      </c>
      <c r="F1390" s="12" t="s">
        <v>2341</v>
      </c>
      <c r="G1390" s="12" t="s">
        <v>59</v>
      </c>
      <c r="H1390" s="12" t="s">
        <v>44</v>
      </c>
      <c r="I1390" s="13">
        <v>54000000</v>
      </c>
      <c r="J1390" s="13">
        <v>54000000</v>
      </c>
      <c r="K1390" s="14">
        <v>45251.377465277779</v>
      </c>
      <c r="L1390" s="15" t="s">
        <v>54</v>
      </c>
      <c r="O1390">
        <v>0.65712976555693114</v>
      </c>
      <c r="P1390">
        <f t="shared" si="42"/>
        <v>548</v>
      </c>
      <c r="Q1390">
        <v>548</v>
      </c>
      <c r="R1390">
        <f t="shared" si="43"/>
        <v>1024474550</v>
      </c>
    </row>
    <row r="1391" spans="1:18" ht="11.25" customHeight="1">
      <c r="A1391">
        <v>1390</v>
      </c>
      <c r="B1391" s="11">
        <v>2626</v>
      </c>
      <c r="C1391" s="12" t="s">
        <v>4879</v>
      </c>
      <c r="D1391" s="12">
        <v>98350006</v>
      </c>
      <c r="E1391" s="12" t="s">
        <v>4880</v>
      </c>
      <c r="F1391" s="12" t="s">
        <v>2341</v>
      </c>
      <c r="G1391" s="12" t="s">
        <v>38</v>
      </c>
      <c r="H1391" s="12" t="s">
        <v>44</v>
      </c>
      <c r="I1391" s="13">
        <v>35000000</v>
      </c>
      <c r="J1391" s="13">
        <v>35000000</v>
      </c>
      <c r="K1391" s="14">
        <v>45251.377581018518</v>
      </c>
      <c r="L1391" s="15" t="s">
        <v>45</v>
      </c>
      <c r="O1391">
        <v>0.73425955892300943</v>
      </c>
      <c r="P1391">
        <f t="shared" si="42"/>
        <v>439</v>
      </c>
      <c r="Q1391">
        <v>439</v>
      </c>
      <c r="R1391">
        <f t="shared" si="43"/>
        <v>41607497</v>
      </c>
    </row>
    <row r="1392" spans="1:18" ht="11.25" customHeight="1">
      <c r="A1392">
        <v>1391</v>
      </c>
      <c r="B1392" s="11">
        <v>2627</v>
      </c>
      <c r="C1392" s="12" t="s">
        <v>4881</v>
      </c>
      <c r="D1392" s="12">
        <v>15901719</v>
      </c>
      <c r="E1392" s="12" t="s">
        <v>4882</v>
      </c>
      <c r="F1392" s="12" t="s">
        <v>2341</v>
      </c>
      <c r="G1392" s="12" t="s">
        <v>52</v>
      </c>
      <c r="H1392" s="12" t="s">
        <v>44</v>
      </c>
      <c r="I1392" s="13">
        <v>135000000</v>
      </c>
      <c r="J1392" s="13">
        <v>135000000</v>
      </c>
      <c r="K1392" s="14">
        <v>45251.377743055556</v>
      </c>
      <c r="L1392" s="15" t="s">
        <v>45</v>
      </c>
      <c r="O1392">
        <v>0.59891772658835207</v>
      </c>
      <c r="P1392">
        <f t="shared" si="42"/>
        <v>657</v>
      </c>
      <c r="Q1392">
        <v>657</v>
      </c>
      <c r="R1392">
        <f t="shared" si="43"/>
        <v>80794014</v>
      </c>
    </row>
    <row r="1393" spans="1:18" ht="11.25" customHeight="1">
      <c r="A1393">
        <v>1392</v>
      </c>
      <c r="B1393" s="11">
        <v>2628</v>
      </c>
      <c r="C1393" s="12" t="s">
        <v>4883</v>
      </c>
      <c r="D1393" s="12">
        <v>79222977</v>
      </c>
      <c r="E1393" s="12" t="s">
        <v>1985</v>
      </c>
      <c r="F1393" s="12" t="s">
        <v>2341</v>
      </c>
      <c r="G1393" s="12" t="s">
        <v>52</v>
      </c>
      <c r="H1393" s="12" t="s">
        <v>44</v>
      </c>
      <c r="I1393" s="13">
        <v>50000000</v>
      </c>
      <c r="J1393" s="13">
        <v>50000000</v>
      </c>
      <c r="K1393" s="14">
        <v>45237.406898148147</v>
      </c>
      <c r="L1393" s="15" t="s">
        <v>54</v>
      </c>
      <c r="O1393">
        <v>0.43785954768109558</v>
      </c>
      <c r="P1393">
        <f t="shared" si="42"/>
        <v>910</v>
      </c>
      <c r="Q1393">
        <v>910</v>
      </c>
      <c r="R1393">
        <f t="shared" si="43"/>
        <v>1013620791</v>
      </c>
    </row>
    <row r="1394" spans="1:18" ht="11.25" customHeight="1">
      <c r="A1394">
        <v>1393</v>
      </c>
      <c r="B1394" s="11">
        <v>2629</v>
      </c>
      <c r="C1394" s="12" t="s">
        <v>4884</v>
      </c>
      <c r="D1394" s="12">
        <v>80768842</v>
      </c>
      <c r="E1394" s="12" t="s">
        <v>4885</v>
      </c>
      <c r="F1394" s="12" t="s">
        <v>2341</v>
      </c>
      <c r="G1394" s="12" t="s">
        <v>59</v>
      </c>
      <c r="H1394" s="12" t="s">
        <v>44</v>
      </c>
      <c r="I1394" s="13">
        <v>25000000</v>
      </c>
      <c r="J1394" s="13">
        <v>25000000</v>
      </c>
      <c r="K1394" s="14">
        <v>45251.377824074072</v>
      </c>
      <c r="L1394" s="15" t="s">
        <v>54</v>
      </c>
      <c r="O1394">
        <v>0.37710398048921612</v>
      </c>
      <c r="P1394">
        <f t="shared" si="42"/>
        <v>1006</v>
      </c>
      <c r="Q1394">
        <v>1006</v>
      </c>
      <c r="R1394">
        <f t="shared" si="43"/>
        <v>1110528541</v>
      </c>
    </row>
    <row r="1395" spans="1:18" ht="11.25" customHeight="1">
      <c r="A1395">
        <v>1394</v>
      </c>
      <c r="B1395" s="11">
        <v>2630</v>
      </c>
      <c r="C1395" s="12" t="s">
        <v>4886</v>
      </c>
      <c r="D1395" s="12">
        <v>10182780</v>
      </c>
      <c r="E1395" s="12" t="s">
        <v>4887</v>
      </c>
      <c r="F1395" s="12" t="s">
        <v>2341</v>
      </c>
      <c r="G1395" s="12" t="s">
        <v>59</v>
      </c>
      <c r="H1395" s="12" t="s">
        <v>44</v>
      </c>
      <c r="I1395" s="13">
        <v>80000000</v>
      </c>
      <c r="J1395" s="13">
        <v>80000000</v>
      </c>
      <c r="K1395" s="14">
        <v>45251.377939814818</v>
      </c>
      <c r="L1395" s="15" t="s">
        <v>45</v>
      </c>
      <c r="O1395">
        <v>0.48098307574553723</v>
      </c>
      <c r="P1395">
        <f t="shared" si="42"/>
        <v>835</v>
      </c>
      <c r="Q1395">
        <v>835</v>
      </c>
      <c r="R1395">
        <f t="shared" si="43"/>
        <v>1101754546</v>
      </c>
    </row>
    <row r="1396" spans="1:18" ht="11.25" customHeight="1">
      <c r="A1396">
        <v>1395</v>
      </c>
      <c r="B1396" s="11">
        <v>2631</v>
      </c>
      <c r="C1396" s="12" t="s">
        <v>4888</v>
      </c>
      <c r="D1396" s="12">
        <v>65732638</v>
      </c>
      <c r="E1396" s="12" t="s">
        <v>4889</v>
      </c>
      <c r="F1396" s="12" t="s">
        <v>2341</v>
      </c>
      <c r="G1396" s="12" t="s">
        <v>130</v>
      </c>
      <c r="H1396" s="12" t="s">
        <v>44</v>
      </c>
      <c r="I1396" s="13">
        <v>20000000</v>
      </c>
      <c r="J1396" s="13">
        <v>20000000</v>
      </c>
      <c r="K1396" s="14">
        <v>45251.378055555557</v>
      </c>
      <c r="L1396" s="15" t="s">
        <v>45</v>
      </c>
      <c r="O1396">
        <v>0.5643886217546652</v>
      </c>
      <c r="P1396">
        <f t="shared" si="42"/>
        <v>703</v>
      </c>
      <c r="Q1396">
        <v>703</v>
      </c>
      <c r="R1396">
        <f t="shared" si="43"/>
        <v>98697998</v>
      </c>
    </row>
    <row r="1397" spans="1:18" ht="11.25" customHeight="1">
      <c r="A1397">
        <v>1396</v>
      </c>
      <c r="B1397" s="11">
        <v>2632</v>
      </c>
      <c r="C1397" s="12" t="s">
        <v>4890</v>
      </c>
      <c r="D1397" s="12">
        <v>80901058</v>
      </c>
      <c r="E1397" s="12" t="s">
        <v>4891</v>
      </c>
      <c r="F1397" s="12" t="s">
        <v>2341</v>
      </c>
      <c r="G1397" s="12" t="s">
        <v>52</v>
      </c>
      <c r="H1397" s="12" t="s">
        <v>44</v>
      </c>
      <c r="I1397" s="13">
        <v>35000000</v>
      </c>
      <c r="J1397" s="13">
        <v>35000000</v>
      </c>
      <c r="K1397" s="14">
        <v>45252.301041666666</v>
      </c>
      <c r="L1397" s="15" t="s">
        <v>54</v>
      </c>
      <c r="O1397">
        <v>0.96584683996856602</v>
      </c>
      <c r="P1397">
        <f t="shared" si="42"/>
        <v>52</v>
      </c>
      <c r="Q1397">
        <v>52</v>
      </c>
      <c r="R1397">
        <f t="shared" si="43"/>
        <v>1116258995</v>
      </c>
    </row>
    <row r="1398" spans="1:18" ht="11.25" customHeight="1">
      <c r="A1398">
        <v>1397</v>
      </c>
      <c r="B1398" s="11">
        <v>2633</v>
      </c>
      <c r="C1398" s="12" t="s">
        <v>4892</v>
      </c>
      <c r="D1398" s="12">
        <v>16762104</v>
      </c>
      <c r="E1398" s="12" t="s">
        <v>778</v>
      </c>
      <c r="F1398" s="12" t="s">
        <v>2341</v>
      </c>
      <c r="G1398" s="12" t="s">
        <v>59</v>
      </c>
      <c r="H1398" s="12" t="s">
        <v>44</v>
      </c>
      <c r="I1398" s="13">
        <v>40000000</v>
      </c>
      <c r="J1398" s="13">
        <v>40000000</v>
      </c>
      <c r="K1398" s="14">
        <v>45078.361273148148</v>
      </c>
      <c r="L1398" s="15" t="s">
        <v>45</v>
      </c>
      <c r="O1398">
        <v>0.89955904293700295</v>
      </c>
      <c r="P1398">
        <f t="shared" si="42"/>
        <v>170</v>
      </c>
      <c r="Q1398">
        <v>170</v>
      </c>
      <c r="R1398">
        <f t="shared" si="43"/>
        <v>93402240</v>
      </c>
    </row>
    <row r="1399" spans="1:18" ht="11.25" customHeight="1">
      <c r="A1399">
        <v>1398</v>
      </c>
      <c r="B1399" s="11">
        <v>2634</v>
      </c>
      <c r="C1399" s="12" t="s">
        <v>4893</v>
      </c>
      <c r="D1399" s="12">
        <v>1101684348</v>
      </c>
      <c r="E1399" s="12" t="s">
        <v>4894</v>
      </c>
      <c r="F1399" s="12" t="s">
        <v>2341</v>
      </c>
      <c r="G1399" s="12" t="s">
        <v>59</v>
      </c>
      <c r="H1399" s="12" t="s">
        <v>44</v>
      </c>
      <c r="I1399" s="13">
        <v>102000000</v>
      </c>
      <c r="J1399" s="13">
        <v>102000000</v>
      </c>
      <c r="K1399" s="14">
        <v>45251.378171296295</v>
      </c>
      <c r="L1399" s="15" t="s">
        <v>54</v>
      </c>
      <c r="O1399">
        <v>0.84486217223741511</v>
      </c>
      <c r="P1399">
        <f t="shared" si="42"/>
        <v>262</v>
      </c>
      <c r="Q1399">
        <v>262</v>
      </c>
      <c r="R1399">
        <f t="shared" si="43"/>
        <v>1053798426</v>
      </c>
    </row>
    <row r="1400" spans="1:18" ht="11.25" customHeight="1">
      <c r="A1400">
        <v>1399</v>
      </c>
      <c r="B1400" s="11">
        <v>2635</v>
      </c>
      <c r="C1400" s="12" t="s">
        <v>4895</v>
      </c>
      <c r="D1400" s="12">
        <v>52697467</v>
      </c>
      <c r="E1400" s="12" t="s">
        <v>1247</v>
      </c>
      <c r="F1400" s="12" t="s">
        <v>2341</v>
      </c>
      <c r="G1400" s="12" t="s">
        <v>38</v>
      </c>
      <c r="H1400" s="12" t="s">
        <v>49</v>
      </c>
      <c r="I1400" s="13">
        <v>150000000</v>
      </c>
      <c r="J1400" s="13">
        <v>150000000</v>
      </c>
      <c r="K1400" s="14">
        <v>45222.388773148145</v>
      </c>
      <c r="L1400" s="15" t="s">
        <v>54</v>
      </c>
      <c r="O1400">
        <v>0.81346401475811858</v>
      </c>
      <c r="P1400">
        <f t="shared" si="42"/>
        <v>319</v>
      </c>
      <c r="Q1400">
        <v>319</v>
      </c>
      <c r="R1400">
        <f t="shared" si="43"/>
        <v>74282376</v>
      </c>
    </row>
    <row r="1401" spans="1:18" ht="11.25" customHeight="1">
      <c r="A1401">
        <v>1400</v>
      </c>
      <c r="B1401" s="11">
        <v>2636</v>
      </c>
      <c r="C1401" s="12" t="s">
        <v>4896</v>
      </c>
      <c r="D1401" s="12">
        <v>17268518</v>
      </c>
      <c r="E1401" s="12" t="s">
        <v>1530</v>
      </c>
      <c r="F1401" s="12" t="s">
        <v>2341</v>
      </c>
      <c r="G1401" s="12" t="s">
        <v>59</v>
      </c>
      <c r="H1401" s="12" t="s">
        <v>44</v>
      </c>
      <c r="I1401" s="13">
        <v>105000000</v>
      </c>
      <c r="J1401" s="13">
        <v>105000000</v>
      </c>
      <c r="K1401" s="14">
        <v>45222.459282407406</v>
      </c>
      <c r="L1401" s="15" t="s">
        <v>54</v>
      </c>
      <c r="O1401">
        <v>0.49644205963932575</v>
      </c>
      <c r="P1401">
        <f t="shared" si="42"/>
        <v>802</v>
      </c>
      <c r="Q1401">
        <v>802</v>
      </c>
      <c r="R1401">
        <f t="shared" si="43"/>
        <v>1012388321</v>
      </c>
    </row>
    <row r="1402" spans="1:18" ht="11.25" customHeight="1">
      <c r="A1402">
        <v>1401</v>
      </c>
      <c r="B1402" s="11">
        <v>2637</v>
      </c>
      <c r="C1402" s="12" t="s">
        <v>4897</v>
      </c>
      <c r="D1402" s="12">
        <v>1116543021</v>
      </c>
      <c r="E1402" s="12" t="s">
        <v>1861</v>
      </c>
      <c r="F1402" s="12" t="s">
        <v>2341</v>
      </c>
      <c r="G1402" s="12" t="s">
        <v>38</v>
      </c>
      <c r="H1402" s="12" t="s">
        <v>44</v>
      </c>
      <c r="I1402" s="13">
        <v>22000000</v>
      </c>
      <c r="J1402" s="13">
        <v>22000000</v>
      </c>
      <c r="K1402" s="14">
        <v>44986.543194444443</v>
      </c>
      <c r="L1402" s="15" t="s">
        <v>54</v>
      </c>
      <c r="O1402">
        <v>0.83907996044958777</v>
      </c>
      <c r="P1402">
        <f t="shared" si="42"/>
        <v>268</v>
      </c>
      <c r="Q1402">
        <v>268</v>
      </c>
      <c r="R1402">
        <f t="shared" si="43"/>
        <v>1122118793</v>
      </c>
    </row>
    <row r="1403" spans="1:18" ht="11.25" customHeight="1">
      <c r="A1403">
        <v>1402</v>
      </c>
      <c r="B1403" s="11">
        <v>2638</v>
      </c>
      <c r="C1403" s="12" t="s">
        <v>4898</v>
      </c>
      <c r="D1403" s="12">
        <v>5823160</v>
      </c>
      <c r="E1403" s="12" t="s">
        <v>4899</v>
      </c>
      <c r="F1403" s="12" t="s">
        <v>2341</v>
      </c>
      <c r="G1403" s="12" t="s">
        <v>59</v>
      </c>
      <c r="H1403" s="12" t="s">
        <v>44</v>
      </c>
      <c r="I1403" s="13">
        <v>80000000</v>
      </c>
      <c r="J1403" s="13">
        <v>80000000</v>
      </c>
      <c r="K1403" s="14">
        <v>45251.378645833334</v>
      </c>
      <c r="L1403" s="15" t="s">
        <v>45</v>
      </c>
      <c r="O1403">
        <v>0.14127819796613683</v>
      </c>
      <c r="P1403">
        <f t="shared" si="42"/>
        <v>1410</v>
      </c>
      <c r="Q1403">
        <v>1410</v>
      </c>
      <c r="R1403">
        <f t="shared" si="43"/>
        <v>1045699081</v>
      </c>
    </row>
    <row r="1404" spans="1:18" ht="11.25" customHeight="1">
      <c r="A1404">
        <v>1403</v>
      </c>
      <c r="B1404" s="11">
        <v>2639</v>
      </c>
      <c r="C1404" s="12" t="s">
        <v>4900</v>
      </c>
      <c r="D1404" s="12">
        <v>11412527</v>
      </c>
      <c r="E1404" s="12" t="s">
        <v>4901</v>
      </c>
      <c r="F1404" s="12" t="s">
        <v>2341</v>
      </c>
      <c r="G1404" s="12" t="s">
        <v>52</v>
      </c>
      <c r="H1404" s="12" t="s">
        <v>44</v>
      </c>
      <c r="I1404" s="13">
        <v>25000000</v>
      </c>
      <c r="J1404" s="13">
        <v>25000000</v>
      </c>
      <c r="K1404" s="14">
        <v>45251.378692129627</v>
      </c>
      <c r="L1404" s="15" t="s">
        <v>45</v>
      </c>
      <c r="O1404">
        <v>0.95026005933351576</v>
      </c>
      <c r="P1404">
        <f t="shared" si="42"/>
        <v>86</v>
      </c>
      <c r="Q1404">
        <v>86</v>
      </c>
      <c r="R1404">
        <f t="shared" si="43"/>
        <v>63392102</v>
      </c>
    </row>
    <row r="1405" spans="1:18" ht="11.25" customHeight="1">
      <c r="A1405">
        <v>1404</v>
      </c>
      <c r="B1405" s="11">
        <v>2640</v>
      </c>
      <c r="C1405" s="12" t="s">
        <v>4902</v>
      </c>
      <c r="D1405" s="12">
        <v>39568916</v>
      </c>
      <c r="E1405" s="12" t="s">
        <v>4903</v>
      </c>
      <c r="F1405" s="12" t="s">
        <v>2341</v>
      </c>
      <c r="G1405" s="12" t="s">
        <v>59</v>
      </c>
      <c r="H1405" s="12" t="s">
        <v>44</v>
      </c>
      <c r="I1405" s="13">
        <v>101000000</v>
      </c>
      <c r="J1405" s="13">
        <v>101000000</v>
      </c>
      <c r="K1405" s="14">
        <v>45251.378692129627</v>
      </c>
      <c r="L1405" s="15" t="s">
        <v>45</v>
      </c>
      <c r="O1405">
        <v>0.37327541099131378</v>
      </c>
      <c r="P1405">
        <f t="shared" si="42"/>
        <v>1013</v>
      </c>
      <c r="Q1405">
        <v>1013</v>
      </c>
      <c r="R1405">
        <f t="shared" si="43"/>
        <v>9975125</v>
      </c>
    </row>
    <row r="1406" spans="1:18" ht="11.25" customHeight="1">
      <c r="A1406">
        <v>1405</v>
      </c>
      <c r="B1406" s="11">
        <v>2641</v>
      </c>
      <c r="C1406" s="12" t="s">
        <v>4904</v>
      </c>
      <c r="D1406" s="12">
        <v>51742241</v>
      </c>
      <c r="E1406" s="12" t="s">
        <v>4905</v>
      </c>
      <c r="F1406" s="12" t="s">
        <v>2341</v>
      </c>
      <c r="G1406" s="12" t="s">
        <v>38</v>
      </c>
      <c r="H1406" s="12" t="s">
        <v>44</v>
      </c>
      <c r="I1406" s="13">
        <v>51000000</v>
      </c>
      <c r="J1406" s="13">
        <v>51000000</v>
      </c>
      <c r="K1406" s="14">
        <v>45251.378796296296</v>
      </c>
      <c r="L1406" s="15" t="s">
        <v>84</v>
      </c>
      <c r="O1406">
        <v>0.93645013385462594</v>
      </c>
      <c r="P1406">
        <f t="shared" si="42"/>
        <v>107</v>
      </c>
      <c r="Q1406">
        <v>107</v>
      </c>
      <c r="R1406">
        <f t="shared" si="43"/>
        <v>79107443</v>
      </c>
    </row>
    <row r="1407" spans="1:18" ht="11.25" customHeight="1">
      <c r="A1407">
        <v>1406</v>
      </c>
      <c r="B1407" s="11">
        <v>2642</v>
      </c>
      <c r="C1407" s="12" t="s">
        <v>4906</v>
      </c>
      <c r="D1407" s="12">
        <v>1057545791</v>
      </c>
      <c r="E1407" s="12" t="s">
        <v>4907</v>
      </c>
      <c r="F1407" s="12" t="s">
        <v>2341</v>
      </c>
      <c r="G1407" s="12" t="s">
        <v>59</v>
      </c>
      <c r="H1407" s="12" t="s">
        <v>44</v>
      </c>
      <c r="I1407" s="13">
        <v>57000000</v>
      </c>
      <c r="J1407" s="13">
        <v>57000000</v>
      </c>
      <c r="K1407" s="14">
        <v>45251.378796296296</v>
      </c>
      <c r="L1407" s="15" t="s">
        <v>54</v>
      </c>
      <c r="O1407">
        <v>0.24728644536226263</v>
      </c>
      <c r="P1407">
        <f t="shared" si="42"/>
        <v>1236</v>
      </c>
      <c r="Q1407">
        <v>1236</v>
      </c>
      <c r="R1407">
        <f t="shared" si="43"/>
        <v>16773948</v>
      </c>
    </row>
    <row r="1408" spans="1:18" ht="11.25" customHeight="1">
      <c r="A1408">
        <v>1407</v>
      </c>
      <c r="B1408" s="11">
        <v>2643</v>
      </c>
      <c r="C1408" s="12" t="s">
        <v>4908</v>
      </c>
      <c r="D1408" s="12">
        <v>40021561</v>
      </c>
      <c r="E1408" s="12" t="s">
        <v>4909</v>
      </c>
      <c r="F1408" s="12" t="s">
        <v>2341</v>
      </c>
      <c r="G1408" s="12" t="s">
        <v>59</v>
      </c>
      <c r="H1408" s="12" t="s">
        <v>44</v>
      </c>
      <c r="I1408" s="13">
        <v>12000000</v>
      </c>
      <c r="J1408" s="13">
        <v>12000000</v>
      </c>
      <c r="K1408" s="14">
        <v>45251.378865740742</v>
      </c>
      <c r="L1408" s="15" t="s">
        <v>84</v>
      </c>
      <c r="O1408">
        <v>6.7438582304019112E-2</v>
      </c>
      <c r="P1408">
        <f t="shared" si="42"/>
        <v>1512</v>
      </c>
      <c r="Q1408">
        <v>1512</v>
      </c>
      <c r="R1408">
        <f t="shared" si="43"/>
        <v>30294443</v>
      </c>
    </row>
    <row r="1409" spans="1:18" ht="11.25" customHeight="1">
      <c r="A1409">
        <v>1408</v>
      </c>
      <c r="B1409" s="11">
        <v>2644</v>
      </c>
      <c r="C1409" s="12" t="s">
        <v>4910</v>
      </c>
      <c r="D1409" s="12">
        <v>14567450</v>
      </c>
      <c r="E1409" s="12" t="s">
        <v>4911</v>
      </c>
      <c r="F1409" s="12" t="s">
        <v>2341</v>
      </c>
      <c r="G1409" s="12" t="s">
        <v>59</v>
      </c>
      <c r="H1409" s="12" t="s">
        <v>44</v>
      </c>
      <c r="I1409" s="13">
        <v>60000000</v>
      </c>
      <c r="J1409" s="13">
        <v>60000000</v>
      </c>
      <c r="K1409" s="14">
        <v>45251.378923611112</v>
      </c>
      <c r="L1409" s="15" t="s">
        <v>54</v>
      </c>
      <c r="O1409">
        <v>0.91938701390351285</v>
      </c>
      <c r="P1409">
        <f t="shared" si="42"/>
        <v>142</v>
      </c>
      <c r="Q1409">
        <v>142</v>
      </c>
      <c r="R1409">
        <f t="shared" si="43"/>
        <v>1018453134</v>
      </c>
    </row>
    <row r="1410" spans="1:18" ht="11.25" customHeight="1">
      <c r="A1410">
        <v>1409</v>
      </c>
      <c r="B1410" s="11">
        <v>2645</v>
      </c>
      <c r="C1410" s="12" t="s">
        <v>4912</v>
      </c>
      <c r="D1410" s="12">
        <v>1080264081</v>
      </c>
      <c r="E1410" s="12" t="s">
        <v>4913</v>
      </c>
      <c r="F1410" s="12" t="s">
        <v>2341</v>
      </c>
      <c r="G1410" s="12" t="s">
        <v>52</v>
      </c>
      <c r="H1410" s="12" t="s">
        <v>44</v>
      </c>
      <c r="I1410" s="13">
        <v>20000000</v>
      </c>
      <c r="J1410" s="13">
        <v>20000000</v>
      </c>
      <c r="K1410" s="14">
        <v>45251.378969907404</v>
      </c>
      <c r="L1410" s="15" t="s">
        <v>54</v>
      </c>
      <c r="O1410">
        <v>0.77159562565793405</v>
      </c>
      <c r="P1410">
        <f t="shared" si="42"/>
        <v>385</v>
      </c>
      <c r="Q1410">
        <v>385</v>
      </c>
      <c r="R1410">
        <f t="shared" si="43"/>
        <v>21112467</v>
      </c>
    </row>
    <row r="1411" spans="1:18" ht="11.25" customHeight="1">
      <c r="A1411">
        <v>1410</v>
      </c>
      <c r="B1411" s="11">
        <v>2646</v>
      </c>
      <c r="C1411" s="12" t="s">
        <v>4914</v>
      </c>
      <c r="D1411" s="12">
        <v>1045699081</v>
      </c>
      <c r="E1411" s="12" t="s">
        <v>4915</v>
      </c>
      <c r="F1411" s="12" t="s">
        <v>2341</v>
      </c>
      <c r="G1411" s="12" t="s">
        <v>59</v>
      </c>
      <c r="H1411" s="12" t="s">
        <v>44</v>
      </c>
      <c r="I1411" s="13">
        <v>60000000</v>
      </c>
      <c r="J1411" s="13">
        <v>60000000</v>
      </c>
      <c r="K1411" s="14">
        <v>45251.37903935185</v>
      </c>
      <c r="L1411" s="15" t="s">
        <v>54</v>
      </c>
      <c r="O1411">
        <v>0.30820561445319361</v>
      </c>
      <c r="P1411">
        <f t="shared" ref="P1411:P1474" si="44">RANK(O1411,$O$2:$O$1622,0)</f>
        <v>1124</v>
      </c>
      <c r="Q1411">
        <v>1124</v>
      </c>
      <c r="R1411">
        <f t="shared" ref="R1411:R1474" si="45">VLOOKUP(Q1411,A:D,4,FALSE)</f>
        <v>1053824062</v>
      </c>
    </row>
    <row r="1412" spans="1:18" ht="11.25" customHeight="1">
      <c r="A1412">
        <v>1411</v>
      </c>
      <c r="B1412" s="11">
        <v>2647</v>
      </c>
      <c r="C1412" s="12" t="s">
        <v>4916</v>
      </c>
      <c r="D1412" s="12">
        <v>4166248</v>
      </c>
      <c r="E1412" s="12" t="s">
        <v>175</v>
      </c>
      <c r="F1412" s="12" t="s">
        <v>2341</v>
      </c>
      <c r="G1412" s="12" t="s">
        <v>38</v>
      </c>
      <c r="H1412" s="12" t="s">
        <v>44</v>
      </c>
      <c r="I1412" s="13">
        <v>86000000</v>
      </c>
      <c r="J1412" s="13">
        <v>86000000</v>
      </c>
      <c r="K1412" s="14">
        <v>44986.626168981478</v>
      </c>
      <c r="L1412" s="15" t="s">
        <v>84</v>
      </c>
      <c r="O1412">
        <v>0.55661040703359443</v>
      </c>
      <c r="P1412">
        <f t="shared" si="44"/>
        <v>709</v>
      </c>
      <c r="Q1412">
        <v>709</v>
      </c>
      <c r="R1412">
        <f t="shared" si="45"/>
        <v>98778659</v>
      </c>
    </row>
    <row r="1413" spans="1:18" ht="11.25" customHeight="1">
      <c r="A1413">
        <v>1412</v>
      </c>
      <c r="B1413" s="11">
        <v>2648</v>
      </c>
      <c r="C1413" s="12" t="s">
        <v>4917</v>
      </c>
      <c r="D1413" s="12">
        <v>1110452448</v>
      </c>
      <c r="E1413" s="12" t="s">
        <v>4918</v>
      </c>
      <c r="F1413" s="12" t="s">
        <v>2341</v>
      </c>
      <c r="G1413" s="12" t="s">
        <v>48</v>
      </c>
      <c r="H1413" s="12" t="s">
        <v>44</v>
      </c>
      <c r="I1413" s="13">
        <v>90000000</v>
      </c>
      <c r="J1413" s="13">
        <v>90000000</v>
      </c>
      <c r="K1413" s="14">
        <v>45251.379074074073</v>
      </c>
      <c r="L1413" s="15" t="s">
        <v>54</v>
      </c>
      <c r="O1413">
        <v>0.49039657303862461</v>
      </c>
      <c r="P1413">
        <f t="shared" si="44"/>
        <v>814</v>
      </c>
      <c r="Q1413">
        <v>814</v>
      </c>
      <c r="R1413">
        <f t="shared" si="45"/>
        <v>70909235</v>
      </c>
    </row>
    <row r="1414" spans="1:18" ht="11.25" customHeight="1">
      <c r="A1414">
        <v>1413</v>
      </c>
      <c r="B1414" s="11">
        <v>2649</v>
      </c>
      <c r="C1414" s="12" t="s">
        <v>4919</v>
      </c>
      <c r="D1414" s="12">
        <v>12992726</v>
      </c>
      <c r="E1414" s="12" t="s">
        <v>702</v>
      </c>
      <c r="F1414" s="12" t="s">
        <v>2341</v>
      </c>
      <c r="G1414" s="12" t="s">
        <v>59</v>
      </c>
      <c r="H1414" s="12" t="s">
        <v>44</v>
      </c>
      <c r="I1414" s="13">
        <v>35000000</v>
      </c>
      <c r="J1414" s="13">
        <v>35000000</v>
      </c>
      <c r="K1414" s="14">
        <v>45078.352453703701</v>
      </c>
      <c r="L1414" s="15" t="s">
        <v>45</v>
      </c>
      <c r="O1414">
        <v>0.81834935709596712</v>
      </c>
      <c r="P1414">
        <f t="shared" si="44"/>
        <v>308</v>
      </c>
      <c r="Q1414">
        <v>308</v>
      </c>
      <c r="R1414">
        <f t="shared" si="45"/>
        <v>79299527</v>
      </c>
    </row>
    <row r="1415" spans="1:18" ht="11.25" customHeight="1">
      <c r="A1415">
        <v>1414</v>
      </c>
      <c r="B1415" s="11">
        <v>2650</v>
      </c>
      <c r="C1415" s="12" t="s">
        <v>4920</v>
      </c>
      <c r="D1415" s="12">
        <v>80233517</v>
      </c>
      <c r="E1415" s="12" t="s">
        <v>4921</v>
      </c>
      <c r="F1415" s="12" t="s">
        <v>2341</v>
      </c>
      <c r="G1415" s="12" t="s">
        <v>59</v>
      </c>
      <c r="H1415" s="12" t="s">
        <v>44</v>
      </c>
      <c r="I1415" s="13">
        <v>26000000</v>
      </c>
      <c r="J1415" s="13">
        <v>26000000</v>
      </c>
      <c r="K1415" s="14">
        <v>45251.379189814812</v>
      </c>
      <c r="L1415" s="15" t="s">
        <v>45</v>
      </c>
      <c r="O1415">
        <v>2.1179230668334159E-2</v>
      </c>
      <c r="P1415">
        <f t="shared" si="44"/>
        <v>1590</v>
      </c>
      <c r="Q1415">
        <v>1590</v>
      </c>
      <c r="R1415">
        <f t="shared" si="45"/>
        <v>74377790</v>
      </c>
    </row>
    <row r="1416" spans="1:18" ht="11.25" customHeight="1">
      <c r="A1416">
        <v>1415</v>
      </c>
      <c r="B1416" s="11">
        <v>2651</v>
      </c>
      <c r="C1416" s="12" t="s">
        <v>4922</v>
      </c>
      <c r="D1416" s="12">
        <v>14324986</v>
      </c>
      <c r="E1416" s="12" t="s">
        <v>4923</v>
      </c>
      <c r="F1416" s="12" t="s">
        <v>2341</v>
      </c>
      <c r="G1416" s="12" t="s">
        <v>52</v>
      </c>
      <c r="H1416" s="12" t="s">
        <v>49</v>
      </c>
      <c r="I1416" s="13">
        <v>27000000</v>
      </c>
      <c r="J1416" s="13">
        <v>27000000</v>
      </c>
      <c r="K1416" s="14">
        <v>45251.379340277781</v>
      </c>
      <c r="L1416" s="15" t="s">
        <v>54</v>
      </c>
      <c r="O1416">
        <v>0.43071767877240474</v>
      </c>
      <c r="P1416">
        <f t="shared" si="44"/>
        <v>920</v>
      </c>
      <c r="Q1416">
        <v>920</v>
      </c>
      <c r="R1416">
        <f t="shared" si="45"/>
        <v>1024462136</v>
      </c>
    </row>
    <row r="1417" spans="1:18" ht="11.25" customHeight="1">
      <c r="A1417">
        <v>1416</v>
      </c>
      <c r="B1417" s="11">
        <v>2652</v>
      </c>
      <c r="C1417" s="12" t="s">
        <v>4924</v>
      </c>
      <c r="D1417" s="12">
        <v>5853645</v>
      </c>
      <c r="E1417" s="12" t="s">
        <v>966</v>
      </c>
      <c r="F1417" s="12" t="s">
        <v>2341</v>
      </c>
      <c r="G1417" s="12" t="s">
        <v>59</v>
      </c>
      <c r="H1417" s="12" t="s">
        <v>44</v>
      </c>
      <c r="I1417" s="13">
        <v>58000000</v>
      </c>
      <c r="J1417" s="13">
        <v>58000000</v>
      </c>
      <c r="K1417" s="14">
        <v>45078.385972222219</v>
      </c>
      <c r="L1417" s="15" t="s">
        <v>45</v>
      </c>
      <c r="O1417">
        <v>0.93450591578912623</v>
      </c>
      <c r="P1417">
        <f t="shared" si="44"/>
        <v>117</v>
      </c>
      <c r="Q1417">
        <v>117</v>
      </c>
      <c r="R1417">
        <f t="shared" si="45"/>
        <v>1014260103</v>
      </c>
    </row>
    <row r="1418" spans="1:18" ht="11.25" customHeight="1">
      <c r="A1418">
        <v>1417</v>
      </c>
      <c r="B1418" s="11">
        <v>2653</v>
      </c>
      <c r="C1418" s="12" t="s">
        <v>4925</v>
      </c>
      <c r="D1418" s="12">
        <v>1088307885</v>
      </c>
      <c r="E1418" s="12" t="s">
        <v>4926</v>
      </c>
      <c r="F1418" s="12" t="s">
        <v>2341</v>
      </c>
      <c r="G1418" s="12" t="s">
        <v>59</v>
      </c>
      <c r="H1418" s="12" t="s">
        <v>44</v>
      </c>
      <c r="I1418" s="13">
        <v>15000000</v>
      </c>
      <c r="J1418" s="13">
        <v>15000000</v>
      </c>
      <c r="K1418" s="14">
        <v>45251.379548611112</v>
      </c>
      <c r="L1418" s="15" t="s">
        <v>54</v>
      </c>
      <c r="O1418">
        <v>0.53222993165981969</v>
      </c>
      <c r="P1418">
        <f t="shared" si="44"/>
        <v>748</v>
      </c>
      <c r="Q1418">
        <v>748</v>
      </c>
      <c r="R1418">
        <f t="shared" si="45"/>
        <v>43754179</v>
      </c>
    </row>
    <row r="1419" spans="1:18" ht="11.25" customHeight="1">
      <c r="A1419">
        <v>1418</v>
      </c>
      <c r="B1419" s="11">
        <v>2654</v>
      </c>
      <c r="C1419" s="12" t="s">
        <v>4927</v>
      </c>
      <c r="D1419" s="12">
        <v>1024486592</v>
      </c>
      <c r="E1419" s="12" t="s">
        <v>4928</v>
      </c>
      <c r="F1419" s="12" t="s">
        <v>2341</v>
      </c>
      <c r="G1419" s="12" t="s">
        <v>38</v>
      </c>
      <c r="H1419" s="12" t="s">
        <v>44</v>
      </c>
      <c r="I1419" s="13">
        <v>130000000</v>
      </c>
      <c r="J1419" s="13">
        <v>130000000</v>
      </c>
      <c r="K1419" s="14">
        <v>45251.379583333335</v>
      </c>
      <c r="L1419" s="15" t="s">
        <v>54</v>
      </c>
      <c r="O1419">
        <v>0.4840235321285361</v>
      </c>
      <c r="P1419">
        <f t="shared" si="44"/>
        <v>829</v>
      </c>
      <c r="Q1419">
        <v>829</v>
      </c>
      <c r="R1419">
        <f t="shared" si="45"/>
        <v>1064989891</v>
      </c>
    </row>
    <row r="1420" spans="1:18" ht="11.25" customHeight="1">
      <c r="A1420">
        <v>1419</v>
      </c>
      <c r="B1420" s="11">
        <v>2655</v>
      </c>
      <c r="C1420" s="12" t="s">
        <v>4929</v>
      </c>
      <c r="D1420" s="12">
        <v>17445924</v>
      </c>
      <c r="E1420" s="12" t="s">
        <v>541</v>
      </c>
      <c r="F1420" s="12" t="s">
        <v>2341</v>
      </c>
      <c r="G1420" s="12" t="s">
        <v>38</v>
      </c>
      <c r="H1420" s="12" t="s">
        <v>44</v>
      </c>
      <c r="I1420" s="13">
        <v>37000000</v>
      </c>
      <c r="J1420" s="13">
        <v>37000000</v>
      </c>
      <c r="K1420" s="14">
        <v>44991.386643518519</v>
      </c>
      <c r="L1420" s="15" t="s">
        <v>45</v>
      </c>
      <c r="O1420">
        <v>0.35629914130552509</v>
      </c>
      <c r="P1420">
        <f t="shared" si="44"/>
        <v>1041</v>
      </c>
      <c r="Q1420">
        <v>1041</v>
      </c>
      <c r="R1420">
        <f t="shared" si="45"/>
        <v>1074415942</v>
      </c>
    </row>
    <row r="1421" spans="1:18" ht="11.25" customHeight="1">
      <c r="A1421">
        <v>1420</v>
      </c>
      <c r="B1421" s="11">
        <v>2656</v>
      </c>
      <c r="C1421" s="12" t="s">
        <v>4930</v>
      </c>
      <c r="D1421" s="12">
        <v>43160808</v>
      </c>
      <c r="E1421" s="12" t="s">
        <v>1794</v>
      </c>
      <c r="F1421" s="12" t="s">
        <v>2341</v>
      </c>
      <c r="G1421" s="12" t="s">
        <v>48</v>
      </c>
      <c r="H1421" s="12" t="s">
        <v>44</v>
      </c>
      <c r="I1421" s="13">
        <v>60000000</v>
      </c>
      <c r="J1421" s="13">
        <v>60000000</v>
      </c>
      <c r="K1421" s="14">
        <v>45237.395185185182</v>
      </c>
      <c r="L1421" s="15" t="s">
        <v>45</v>
      </c>
      <c r="O1421">
        <v>0.41276583099993924</v>
      </c>
      <c r="P1421">
        <f t="shared" si="44"/>
        <v>948</v>
      </c>
      <c r="Q1421">
        <v>948</v>
      </c>
      <c r="R1421">
        <f t="shared" si="45"/>
        <v>1121902864</v>
      </c>
    </row>
    <row r="1422" spans="1:18" ht="11.25" customHeight="1">
      <c r="A1422">
        <v>1421</v>
      </c>
      <c r="B1422" s="11">
        <v>2657</v>
      </c>
      <c r="C1422" s="12" t="s">
        <v>4931</v>
      </c>
      <c r="D1422" s="12">
        <v>10307955</v>
      </c>
      <c r="E1422" s="12" t="s">
        <v>4932</v>
      </c>
      <c r="F1422" s="12" t="s">
        <v>2341</v>
      </c>
      <c r="G1422" s="12" t="s">
        <v>52</v>
      </c>
      <c r="H1422" s="12" t="s">
        <v>44</v>
      </c>
      <c r="I1422" s="13">
        <v>35000000</v>
      </c>
      <c r="J1422" s="13">
        <v>35000000</v>
      </c>
      <c r="K1422" s="14">
        <v>45251.379675925928</v>
      </c>
      <c r="L1422" s="15" t="s">
        <v>54</v>
      </c>
      <c r="O1422">
        <v>2.5634762514631038E-2</v>
      </c>
      <c r="P1422">
        <f t="shared" si="44"/>
        <v>1584</v>
      </c>
      <c r="Q1422">
        <v>1584</v>
      </c>
      <c r="R1422">
        <f t="shared" si="45"/>
        <v>53074034</v>
      </c>
    </row>
    <row r="1423" spans="1:18" ht="11.25" customHeight="1">
      <c r="A1423">
        <v>1422</v>
      </c>
      <c r="B1423" s="11">
        <v>2658</v>
      </c>
      <c r="C1423" s="12" t="s">
        <v>4933</v>
      </c>
      <c r="D1423" s="12">
        <v>9739345</v>
      </c>
      <c r="E1423" s="12" t="s">
        <v>4934</v>
      </c>
      <c r="F1423" s="12" t="s">
        <v>2341</v>
      </c>
      <c r="G1423" s="12" t="s">
        <v>59</v>
      </c>
      <c r="H1423" s="12" t="s">
        <v>44</v>
      </c>
      <c r="I1423" s="13">
        <v>86000000</v>
      </c>
      <c r="J1423" s="13">
        <v>86000000</v>
      </c>
      <c r="K1423" s="14">
        <v>45251.379710648151</v>
      </c>
      <c r="L1423" s="15" t="s">
        <v>54</v>
      </c>
      <c r="O1423">
        <v>0.39183420966133231</v>
      </c>
      <c r="P1423">
        <f t="shared" si="44"/>
        <v>983</v>
      </c>
      <c r="Q1423">
        <v>983</v>
      </c>
      <c r="R1423">
        <f t="shared" si="45"/>
        <v>80255528</v>
      </c>
    </row>
    <row r="1424" spans="1:18" ht="11.25" customHeight="1">
      <c r="A1424">
        <v>1423</v>
      </c>
      <c r="B1424" s="11">
        <v>2659</v>
      </c>
      <c r="C1424" s="12" t="s">
        <v>4935</v>
      </c>
      <c r="D1424" s="12">
        <v>1030522545</v>
      </c>
      <c r="E1424" s="12" t="s">
        <v>4936</v>
      </c>
      <c r="F1424" s="12" t="s">
        <v>2341</v>
      </c>
      <c r="G1424" s="12" t="s">
        <v>59</v>
      </c>
      <c r="H1424" s="12" t="s">
        <v>44</v>
      </c>
      <c r="I1424" s="13">
        <v>97000000</v>
      </c>
      <c r="J1424" s="13">
        <v>25000000</v>
      </c>
      <c r="K1424" s="14">
        <v>45251.37972222222</v>
      </c>
      <c r="L1424" s="15" t="s">
        <v>54</v>
      </c>
      <c r="O1424">
        <v>0.11844470991852785</v>
      </c>
      <c r="P1424">
        <f t="shared" si="44"/>
        <v>1439</v>
      </c>
      <c r="Q1424">
        <v>1439</v>
      </c>
      <c r="R1424">
        <f t="shared" si="45"/>
        <v>7718016</v>
      </c>
    </row>
    <row r="1425" spans="1:18" ht="11.25" customHeight="1">
      <c r="A1425">
        <v>1424</v>
      </c>
      <c r="B1425" s="11">
        <v>2660</v>
      </c>
      <c r="C1425" s="12" t="s">
        <v>4937</v>
      </c>
      <c r="D1425" s="12">
        <v>51995188</v>
      </c>
      <c r="E1425" s="12" t="s">
        <v>4938</v>
      </c>
      <c r="F1425" s="12" t="s">
        <v>2341</v>
      </c>
      <c r="G1425" s="12" t="s">
        <v>38</v>
      </c>
      <c r="H1425" s="12" t="s">
        <v>44</v>
      </c>
      <c r="I1425" s="13">
        <v>97000000</v>
      </c>
      <c r="J1425" s="13">
        <v>97000000</v>
      </c>
      <c r="K1425" s="14">
        <v>45251.379745370374</v>
      </c>
      <c r="L1425" s="15" t="s">
        <v>45</v>
      </c>
      <c r="O1425">
        <v>0.5505139976559954</v>
      </c>
      <c r="P1425">
        <f t="shared" si="44"/>
        <v>717</v>
      </c>
      <c r="Q1425">
        <v>717</v>
      </c>
      <c r="R1425">
        <f t="shared" si="45"/>
        <v>1092351515</v>
      </c>
    </row>
    <row r="1426" spans="1:18" ht="11.25" customHeight="1">
      <c r="A1426">
        <v>1425</v>
      </c>
      <c r="B1426" s="11">
        <v>2661</v>
      </c>
      <c r="C1426" s="12" t="s">
        <v>4939</v>
      </c>
      <c r="D1426" s="12">
        <v>86082920</v>
      </c>
      <c r="E1426" s="12" t="s">
        <v>1834</v>
      </c>
      <c r="F1426" s="12" t="s">
        <v>2341</v>
      </c>
      <c r="G1426" s="12" t="s">
        <v>38</v>
      </c>
      <c r="H1426" s="12" t="s">
        <v>44</v>
      </c>
      <c r="I1426" s="13">
        <v>26000000</v>
      </c>
      <c r="J1426" s="13">
        <v>26000000</v>
      </c>
      <c r="K1426" s="14">
        <v>45237.396932870368</v>
      </c>
      <c r="L1426" s="15" t="s">
        <v>54</v>
      </c>
      <c r="O1426">
        <v>0.5475114158084502</v>
      </c>
      <c r="P1426">
        <f t="shared" si="44"/>
        <v>725</v>
      </c>
      <c r="Q1426">
        <v>725</v>
      </c>
      <c r="R1426">
        <f t="shared" si="45"/>
        <v>1061721645</v>
      </c>
    </row>
    <row r="1427" spans="1:18" ht="11.25" customHeight="1">
      <c r="A1427">
        <v>1426</v>
      </c>
      <c r="B1427" s="11">
        <v>2662</v>
      </c>
      <c r="C1427" s="12" t="s">
        <v>4940</v>
      </c>
      <c r="D1427" s="12">
        <v>43048173</v>
      </c>
      <c r="E1427" s="12" t="s">
        <v>1700</v>
      </c>
      <c r="F1427" s="12" t="s">
        <v>2341</v>
      </c>
      <c r="G1427" s="12" t="s">
        <v>52</v>
      </c>
      <c r="H1427" s="12" t="s">
        <v>44</v>
      </c>
      <c r="I1427" s="13">
        <v>41000000</v>
      </c>
      <c r="J1427" s="13">
        <v>41000000</v>
      </c>
      <c r="K1427" s="14">
        <v>45237.392013888886</v>
      </c>
      <c r="L1427" s="15" t="s">
        <v>45</v>
      </c>
      <c r="O1427">
        <v>0.49581509795184453</v>
      </c>
      <c r="P1427">
        <f t="shared" si="44"/>
        <v>803</v>
      </c>
      <c r="Q1427">
        <v>803</v>
      </c>
      <c r="R1427">
        <f t="shared" si="45"/>
        <v>1069720766</v>
      </c>
    </row>
    <row r="1428" spans="1:18" ht="11.25" customHeight="1">
      <c r="A1428">
        <v>1427</v>
      </c>
      <c r="B1428" s="11">
        <v>2663</v>
      </c>
      <c r="C1428" s="12" t="s">
        <v>4941</v>
      </c>
      <c r="D1428" s="12">
        <v>66953739</v>
      </c>
      <c r="E1428" s="12" t="s">
        <v>1690</v>
      </c>
      <c r="F1428" s="12" t="s">
        <v>2341</v>
      </c>
      <c r="G1428" s="12" t="s">
        <v>38</v>
      </c>
      <c r="H1428" s="12" t="s">
        <v>44</v>
      </c>
      <c r="I1428" s="13">
        <v>20000000</v>
      </c>
      <c r="J1428" s="13">
        <v>20000000</v>
      </c>
      <c r="K1428" s="14">
        <v>45237.391770833332</v>
      </c>
      <c r="L1428" s="15" t="s">
        <v>45</v>
      </c>
      <c r="O1428">
        <v>0.74413492018558436</v>
      </c>
      <c r="P1428">
        <f t="shared" si="44"/>
        <v>423</v>
      </c>
      <c r="Q1428">
        <v>423</v>
      </c>
      <c r="R1428">
        <f t="shared" si="45"/>
        <v>13959353</v>
      </c>
    </row>
    <row r="1429" spans="1:18" ht="11.25" customHeight="1">
      <c r="A1429">
        <v>1428</v>
      </c>
      <c r="B1429" s="11">
        <v>2664</v>
      </c>
      <c r="C1429" s="12" t="s">
        <v>4942</v>
      </c>
      <c r="D1429" s="12">
        <v>80845762</v>
      </c>
      <c r="E1429" s="12" t="s">
        <v>1064</v>
      </c>
      <c r="F1429" s="12" t="s">
        <v>2341</v>
      </c>
      <c r="G1429" s="12" t="s">
        <v>59</v>
      </c>
      <c r="H1429" s="12" t="s">
        <v>44</v>
      </c>
      <c r="I1429" s="13">
        <v>40000000</v>
      </c>
      <c r="J1429" s="13">
        <v>40000000</v>
      </c>
      <c r="K1429" s="14">
        <v>45078.40896990741</v>
      </c>
      <c r="L1429" s="15" t="s">
        <v>54</v>
      </c>
      <c r="O1429">
        <v>0.8571185557306269</v>
      </c>
      <c r="P1429">
        <f t="shared" si="44"/>
        <v>242</v>
      </c>
      <c r="Q1429">
        <v>242</v>
      </c>
      <c r="R1429">
        <f t="shared" si="45"/>
        <v>1103096053</v>
      </c>
    </row>
    <row r="1430" spans="1:18" ht="11.25" customHeight="1">
      <c r="A1430">
        <v>1429</v>
      </c>
      <c r="B1430" s="11">
        <v>2665</v>
      </c>
      <c r="C1430" s="12" t="s">
        <v>4943</v>
      </c>
      <c r="D1430" s="12">
        <v>10295891</v>
      </c>
      <c r="E1430" s="12" t="s">
        <v>4944</v>
      </c>
      <c r="F1430" s="12" t="s">
        <v>2341</v>
      </c>
      <c r="G1430" s="12" t="s">
        <v>38</v>
      </c>
      <c r="H1430" s="12" t="s">
        <v>49</v>
      </c>
      <c r="I1430" s="13">
        <v>30000000</v>
      </c>
      <c r="J1430" s="13">
        <v>30000000</v>
      </c>
      <c r="K1430" s="14">
        <v>45251.380162037036</v>
      </c>
      <c r="L1430" s="15" t="s">
        <v>54</v>
      </c>
      <c r="O1430">
        <v>0.2036686698880249</v>
      </c>
      <c r="P1430">
        <f t="shared" si="44"/>
        <v>1327</v>
      </c>
      <c r="Q1430">
        <v>1327</v>
      </c>
      <c r="R1430">
        <f t="shared" si="45"/>
        <v>19167606</v>
      </c>
    </row>
    <row r="1431" spans="1:18" ht="11.25" customHeight="1">
      <c r="A1431">
        <v>1430</v>
      </c>
      <c r="B1431" s="11">
        <v>2666</v>
      </c>
      <c r="C1431" s="12" t="s">
        <v>4945</v>
      </c>
      <c r="D1431" s="12">
        <v>1107071438</v>
      </c>
      <c r="E1431" s="12" t="s">
        <v>2071</v>
      </c>
      <c r="F1431" s="12" t="s">
        <v>2341</v>
      </c>
      <c r="G1431" s="12" t="s">
        <v>59</v>
      </c>
      <c r="H1431" s="12" t="s">
        <v>44</v>
      </c>
      <c r="I1431" s="13">
        <v>35000000</v>
      </c>
      <c r="J1431" s="13">
        <v>35000000</v>
      </c>
      <c r="K1431" s="14">
        <v>45237.421041666668</v>
      </c>
      <c r="L1431" s="15" t="s">
        <v>54</v>
      </c>
      <c r="O1431">
        <v>0.20365938411353823</v>
      </c>
      <c r="P1431">
        <f t="shared" si="44"/>
        <v>1328</v>
      </c>
      <c r="Q1431">
        <v>1328</v>
      </c>
      <c r="R1431">
        <f t="shared" si="45"/>
        <v>30317884</v>
      </c>
    </row>
    <row r="1432" spans="1:18" ht="11.25" customHeight="1">
      <c r="A1432">
        <v>1431</v>
      </c>
      <c r="B1432" s="11">
        <v>2667</v>
      </c>
      <c r="C1432" s="12" t="s">
        <v>4946</v>
      </c>
      <c r="D1432" s="12">
        <v>1113642057</v>
      </c>
      <c r="E1432" s="12" t="s">
        <v>4947</v>
      </c>
      <c r="F1432" s="12" t="s">
        <v>2341</v>
      </c>
      <c r="G1432" s="12" t="s">
        <v>38</v>
      </c>
      <c r="H1432" s="12" t="s">
        <v>44</v>
      </c>
      <c r="I1432" s="13">
        <v>21000000</v>
      </c>
      <c r="J1432" s="13">
        <v>21000000</v>
      </c>
      <c r="K1432" s="14">
        <v>45251.380439814813</v>
      </c>
      <c r="L1432" s="15" t="s">
        <v>54</v>
      </c>
      <c r="O1432">
        <v>0.34520965816128957</v>
      </c>
      <c r="P1432">
        <f t="shared" si="44"/>
        <v>1060</v>
      </c>
      <c r="Q1432">
        <v>1060</v>
      </c>
      <c r="R1432">
        <f t="shared" si="45"/>
        <v>1049644063</v>
      </c>
    </row>
    <row r="1433" spans="1:18" ht="11.25" customHeight="1">
      <c r="A1433">
        <v>1432</v>
      </c>
      <c r="B1433" s="11">
        <v>2668</v>
      </c>
      <c r="C1433" s="12" t="s">
        <v>4948</v>
      </c>
      <c r="D1433" s="12">
        <v>97480564</v>
      </c>
      <c r="E1433" s="12" t="s">
        <v>1094</v>
      </c>
      <c r="F1433" s="12" t="s">
        <v>2341</v>
      </c>
      <c r="G1433" s="12" t="s">
        <v>59</v>
      </c>
      <c r="H1433" s="12" t="s">
        <v>44</v>
      </c>
      <c r="I1433" s="13">
        <v>50000000</v>
      </c>
      <c r="J1433" s="13">
        <v>50000000</v>
      </c>
      <c r="K1433" s="14">
        <v>45078.413900462961</v>
      </c>
      <c r="L1433" s="15" t="s">
        <v>45</v>
      </c>
      <c r="O1433">
        <v>0.26189070761000954</v>
      </c>
      <c r="P1433">
        <f t="shared" si="44"/>
        <v>1210</v>
      </c>
      <c r="Q1433">
        <v>1210</v>
      </c>
      <c r="R1433">
        <f t="shared" si="45"/>
        <v>1075872874</v>
      </c>
    </row>
    <row r="1434" spans="1:18" ht="11.25" customHeight="1">
      <c r="A1434">
        <v>1433</v>
      </c>
      <c r="B1434" s="11">
        <v>2669</v>
      </c>
      <c r="C1434" s="12" t="s">
        <v>4949</v>
      </c>
      <c r="D1434" s="12">
        <v>1061046683</v>
      </c>
      <c r="E1434" s="12" t="s">
        <v>2002</v>
      </c>
      <c r="F1434" s="12" t="s">
        <v>2341</v>
      </c>
      <c r="G1434" s="12" t="s">
        <v>59</v>
      </c>
      <c r="H1434" s="12" t="s">
        <v>44</v>
      </c>
      <c r="I1434" s="13">
        <v>70000000</v>
      </c>
      <c r="J1434" s="13">
        <v>70000000</v>
      </c>
      <c r="K1434" s="14">
        <v>45237.409050925926</v>
      </c>
      <c r="L1434" s="15" t="s">
        <v>54</v>
      </c>
      <c r="O1434">
        <v>0.81783543938101433</v>
      </c>
      <c r="P1434">
        <f t="shared" si="44"/>
        <v>309</v>
      </c>
      <c r="Q1434">
        <v>309</v>
      </c>
      <c r="R1434">
        <f t="shared" si="45"/>
        <v>1033745594</v>
      </c>
    </row>
    <row r="1435" spans="1:18" ht="11.25" customHeight="1">
      <c r="A1435">
        <v>1434</v>
      </c>
      <c r="B1435" s="11">
        <v>2670</v>
      </c>
      <c r="C1435" s="12" t="s">
        <v>4950</v>
      </c>
      <c r="D1435" s="12">
        <v>16161936</v>
      </c>
      <c r="E1435" s="12" t="s">
        <v>1897</v>
      </c>
      <c r="F1435" s="12" t="s">
        <v>2341</v>
      </c>
      <c r="G1435" s="12" t="s">
        <v>59</v>
      </c>
      <c r="H1435" s="12" t="s">
        <v>49</v>
      </c>
      <c r="I1435" s="13">
        <v>80000000</v>
      </c>
      <c r="J1435" s="13">
        <v>80000000</v>
      </c>
      <c r="K1435" s="14">
        <v>45237.400358796294</v>
      </c>
      <c r="L1435" s="15" t="s">
        <v>54</v>
      </c>
      <c r="O1435">
        <v>9.5027328046986215E-2</v>
      </c>
      <c r="P1435">
        <f t="shared" si="44"/>
        <v>1474</v>
      </c>
      <c r="Q1435">
        <v>1474</v>
      </c>
      <c r="R1435">
        <f t="shared" si="45"/>
        <v>10279432</v>
      </c>
    </row>
    <row r="1436" spans="1:18" ht="11.25" customHeight="1">
      <c r="A1436">
        <v>1435</v>
      </c>
      <c r="B1436" s="11">
        <v>2671</v>
      </c>
      <c r="C1436" s="12" t="s">
        <v>4951</v>
      </c>
      <c r="D1436" s="12">
        <v>80154294</v>
      </c>
      <c r="E1436" s="12" t="s">
        <v>4952</v>
      </c>
      <c r="F1436" s="12" t="s">
        <v>2341</v>
      </c>
      <c r="G1436" s="12" t="s">
        <v>59</v>
      </c>
      <c r="H1436" s="12" t="s">
        <v>49</v>
      </c>
      <c r="I1436" s="13">
        <v>150000000</v>
      </c>
      <c r="J1436" s="13">
        <v>150000000</v>
      </c>
      <c r="K1436" s="14">
        <v>45251.380891203706</v>
      </c>
      <c r="L1436" s="15" t="s">
        <v>54</v>
      </c>
      <c r="O1436">
        <v>0.78961652642562308</v>
      </c>
      <c r="P1436">
        <f t="shared" si="44"/>
        <v>355</v>
      </c>
      <c r="Q1436">
        <v>355</v>
      </c>
      <c r="R1436">
        <f t="shared" si="45"/>
        <v>1128388565</v>
      </c>
    </row>
    <row r="1437" spans="1:18" ht="11.25" customHeight="1">
      <c r="A1437">
        <v>1436</v>
      </c>
      <c r="B1437" s="11">
        <v>2672</v>
      </c>
      <c r="C1437" s="12" t="s">
        <v>4953</v>
      </c>
      <c r="D1437" s="12">
        <v>75073507</v>
      </c>
      <c r="E1437" s="12" t="s">
        <v>4954</v>
      </c>
      <c r="F1437" s="12" t="s">
        <v>2341</v>
      </c>
      <c r="G1437" s="12" t="s">
        <v>38</v>
      </c>
      <c r="H1437" s="12" t="s">
        <v>44</v>
      </c>
      <c r="I1437" s="13">
        <v>11000000</v>
      </c>
      <c r="J1437" s="13">
        <v>11000000</v>
      </c>
      <c r="K1437" s="14">
        <v>45251.380925925929</v>
      </c>
      <c r="L1437" s="15" t="s">
        <v>45</v>
      </c>
      <c r="O1437">
        <v>6.6831671569141604E-2</v>
      </c>
      <c r="P1437">
        <f t="shared" si="44"/>
        <v>1514</v>
      </c>
      <c r="Q1437">
        <v>1514</v>
      </c>
      <c r="R1437">
        <f t="shared" si="45"/>
        <v>79806845</v>
      </c>
    </row>
    <row r="1438" spans="1:18" ht="11.25" customHeight="1">
      <c r="A1438">
        <v>1437</v>
      </c>
      <c r="B1438" s="11">
        <v>2673</v>
      </c>
      <c r="C1438" s="12" t="s">
        <v>4955</v>
      </c>
      <c r="D1438" s="12">
        <v>19381526</v>
      </c>
      <c r="E1438" s="12" t="s">
        <v>2076</v>
      </c>
      <c r="F1438" s="12" t="s">
        <v>2341</v>
      </c>
      <c r="G1438" s="12" t="s">
        <v>59</v>
      </c>
      <c r="H1438" s="12" t="s">
        <v>44</v>
      </c>
      <c r="I1438" s="13">
        <v>47000000</v>
      </c>
      <c r="J1438" s="13">
        <v>47000000</v>
      </c>
      <c r="K1438" s="14">
        <v>45237.4215625</v>
      </c>
      <c r="L1438" s="15" t="s">
        <v>45</v>
      </c>
      <c r="O1438">
        <v>0.19118928207895125</v>
      </c>
      <c r="P1438">
        <f t="shared" si="44"/>
        <v>1345</v>
      </c>
      <c r="Q1438">
        <v>1345</v>
      </c>
      <c r="R1438">
        <f t="shared" si="45"/>
        <v>52291869</v>
      </c>
    </row>
    <row r="1439" spans="1:18" ht="11.25" customHeight="1">
      <c r="A1439">
        <v>1438</v>
      </c>
      <c r="B1439" s="11">
        <v>2674</v>
      </c>
      <c r="C1439" s="12" t="s">
        <v>4956</v>
      </c>
      <c r="D1439" s="12">
        <v>1077146784</v>
      </c>
      <c r="E1439" s="12" t="s">
        <v>2078</v>
      </c>
      <c r="F1439" s="12" t="s">
        <v>2341</v>
      </c>
      <c r="G1439" s="12" t="s">
        <v>52</v>
      </c>
      <c r="H1439" s="12" t="s">
        <v>44</v>
      </c>
      <c r="I1439" s="13">
        <v>53000000</v>
      </c>
      <c r="J1439" s="13">
        <v>53000000</v>
      </c>
      <c r="K1439" s="14">
        <v>45237.423009259262</v>
      </c>
      <c r="L1439" s="15" t="s">
        <v>54</v>
      </c>
      <c r="O1439">
        <v>0.9603701274221228</v>
      </c>
      <c r="P1439">
        <f t="shared" si="44"/>
        <v>60</v>
      </c>
      <c r="Q1439">
        <v>60</v>
      </c>
      <c r="R1439">
        <f t="shared" si="45"/>
        <v>1057582592</v>
      </c>
    </row>
    <row r="1440" spans="1:18" ht="11.25" customHeight="1">
      <c r="A1440">
        <v>1439</v>
      </c>
      <c r="B1440" s="11">
        <v>2675</v>
      </c>
      <c r="C1440" s="12" t="s">
        <v>4957</v>
      </c>
      <c r="D1440" s="12">
        <v>7718016</v>
      </c>
      <c r="E1440" s="12" t="s">
        <v>1607</v>
      </c>
      <c r="F1440" s="12" t="s">
        <v>2341</v>
      </c>
      <c r="G1440" s="12" t="s">
        <v>59</v>
      </c>
      <c r="H1440" s="12" t="s">
        <v>49</v>
      </c>
      <c r="I1440" s="13">
        <v>135000000</v>
      </c>
      <c r="J1440" s="13">
        <v>135000000</v>
      </c>
      <c r="K1440" s="14">
        <v>45237.388032407405</v>
      </c>
      <c r="L1440" s="15" t="s">
        <v>54</v>
      </c>
      <c r="O1440">
        <v>0.78051870749706331</v>
      </c>
      <c r="P1440">
        <f t="shared" si="44"/>
        <v>371</v>
      </c>
      <c r="Q1440">
        <v>371</v>
      </c>
      <c r="R1440">
        <f t="shared" si="45"/>
        <v>1035282175</v>
      </c>
    </row>
    <row r="1441" spans="1:18" ht="11.25" customHeight="1">
      <c r="A1441">
        <v>1440</v>
      </c>
      <c r="B1441" s="11">
        <v>2676</v>
      </c>
      <c r="C1441" s="12" t="s">
        <v>4958</v>
      </c>
      <c r="D1441" s="12">
        <v>52526209</v>
      </c>
      <c r="E1441" s="12" t="s">
        <v>4959</v>
      </c>
      <c r="F1441" s="12" t="s">
        <v>2341</v>
      </c>
      <c r="G1441" s="12" t="s">
        <v>52</v>
      </c>
      <c r="H1441" s="12" t="s">
        <v>49</v>
      </c>
      <c r="I1441" s="13">
        <v>60000000</v>
      </c>
      <c r="J1441" s="13">
        <v>60000000</v>
      </c>
      <c r="K1441" s="14">
        <v>45251.381192129629</v>
      </c>
      <c r="L1441" s="15" t="s">
        <v>54</v>
      </c>
      <c r="O1441">
        <v>0.76653323048972011</v>
      </c>
      <c r="P1441">
        <f t="shared" si="44"/>
        <v>390</v>
      </c>
      <c r="Q1441">
        <v>390</v>
      </c>
      <c r="R1441">
        <f t="shared" si="45"/>
        <v>30291996</v>
      </c>
    </row>
    <row r="1442" spans="1:18" ht="11.25" customHeight="1">
      <c r="A1442">
        <v>1441</v>
      </c>
      <c r="B1442" s="11">
        <v>2677</v>
      </c>
      <c r="C1442" s="12" t="s">
        <v>4960</v>
      </c>
      <c r="D1442" s="12">
        <v>10698736</v>
      </c>
      <c r="E1442" s="12" t="s">
        <v>1971</v>
      </c>
      <c r="F1442" s="12" t="s">
        <v>2341</v>
      </c>
      <c r="G1442" s="12" t="s">
        <v>59</v>
      </c>
      <c r="H1442" s="12" t="s">
        <v>44</v>
      </c>
      <c r="I1442" s="13">
        <v>65000000</v>
      </c>
      <c r="J1442" s="13">
        <v>65000000</v>
      </c>
      <c r="K1442" s="14">
        <v>45237.405856481484</v>
      </c>
      <c r="L1442" s="15" t="s">
        <v>54</v>
      </c>
      <c r="O1442">
        <v>0.22364232593387479</v>
      </c>
      <c r="P1442">
        <f t="shared" si="44"/>
        <v>1286</v>
      </c>
      <c r="Q1442">
        <v>1286</v>
      </c>
      <c r="R1442">
        <f t="shared" si="45"/>
        <v>60357994</v>
      </c>
    </row>
    <row r="1443" spans="1:18" ht="11.25" customHeight="1">
      <c r="A1443">
        <v>1442</v>
      </c>
      <c r="B1443" s="11">
        <v>2678</v>
      </c>
      <c r="C1443" s="12" t="s">
        <v>4961</v>
      </c>
      <c r="D1443" s="12">
        <v>1013595467</v>
      </c>
      <c r="E1443" s="12" t="s">
        <v>4962</v>
      </c>
      <c r="F1443" s="12" t="s">
        <v>2341</v>
      </c>
      <c r="G1443" s="12" t="s">
        <v>52</v>
      </c>
      <c r="H1443" s="12" t="s">
        <v>44</v>
      </c>
      <c r="I1443" s="13">
        <v>22000000</v>
      </c>
      <c r="J1443" s="13">
        <v>22000000</v>
      </c>
      <c r="K1443" s="14">
        <v>45251.381249999999</v>
      </c>
      <c r="L1443" s="15" t="s">
        <v>54</v>
      </c>
      <c r="O1443">
        <v>0.36074555359843796</v>
      </c>
      <c r="P1443">
        <f t="shared" si="44"/>
        <v>1031</v>
      </c>
      <c r="Q1443">
        <v>1031</v>
      </c>
      <c r="R1443">
        <f t="shared" si="45"/>
        <v>1036598286</v>
      </c>
    </row>
    <row r="1444" spans="1:18" ht="11.25" customHeight="1">
      <c r="A1444">
        <v>1443</v>
      </c>
      <c r="B1444" s="11">
        <v>2679</v>
      </c>
      <c r="C1444" s="12" t="s">
        <v>4963</v>
      </c>
      <c r="D1444" s="12">
        <v>1010173548</v>
      </c>
      <c r="E1444" s="12" t="s">
        <v>2020</v>
      </c>
      <c r="F1444" s="12" t="s">
        <v>2341</v>
      </c>
      <c r="G1444" s="12" t="s">
        <v>59</v>
      </c>
      <c r="H1444" s="12" t="s">
        <v>44</v>
      </c>
      <c r="I1444" s="13">
        <v>100000000</v>
      </c>
      <c r="J1444" s="13">
        <v>100000000</v>
      </c>
      <c r="K1444" s="14">
        <v>45237.410937499997</v>
      </c>
      <c r="L1444" s="15" t="s">
        <v>54</v>
      </c>
      <c r="O1444">
        <v>0.91493112156992984</v>
      </c>
      <c r="P1444">
        <f t="shared" si="44"/>
        <v>151</v>
      </c>
      <c r="Q1444">
        <v>151</v>
      </c>
      <c r="R1444">
        <f t="shared" si="45"/>
        <v>52542532</v>
      </c>
    </row>
    <row r="1445" spans="1:18" ht="11.25" customHeight="1">
      <c r="A1445">
        <v>1444</v>
      </c>
      <c r="B1445" s="11">
        <v>2680</v>
      </c>
      <c r="C1445" s="12" t="s">
        <v>4964</v>
      </c>
      <c r="D1445" s="12">
        <v>79693917</v>
      </c>
      <c r="E1445" s="12" t="s">
        <v>608</v>
      </c>
      <c r="F1445" s="12" t="s">
        <v>2341</v>
      </c>
      <c r="G1445" s="12" t="s">
        <v>52</v>
      </c>
      <c r="H1445" s="12" t="s">
        <v>44</v>
      </c>
      <c r="I1445" s="13">
        <v>70000000</v>
      </c>
      <c r="J1445" s="13">
        <v>70000000</v>
      </c>
      <c r="K1445" s="14">
        <v>45078.342094907406</v>
      </c>
      <c r="L1445" s="15" t="s">
        <v>45</v>
      </c>
      <c r="O1445">
        <v>0.66621028064702592</v>
      </c>
      <c r="P1445">
        <f t="shared" si="44"/>
        <v>533</v>
      </c>
      <c r="Q1445">
        <v>533</v>
      </c>
      <c r="R1445">
        <f t="shared" si="45"/>
        <v>19003393</v>
      </c>
    </row>
    <row r="1446" spans="1:18" ht="11.25" customHeight="1">
      <c r="A1446">
        <v>1445</v>
      </c>
      <c r="B1446" s="11">
        <v>2681</v>
      </c>
      <c r="C1446" s="12" t="s">
        <v>4965</v>
      </c>
      <c r="D1446" s="12">
        <v>24047911</v>
      </c>
      <c r="E1446" s="12" t="s">
        <v>1613</v>
      </c>
      <c r="F1446" s="12" t="s">
        <v>2341</v>
      </c>
      <c r="G1446" s="12" t="s">
        <v>48</v>
      </c>
      <c r="H1446" s="12" t="s">
        <v>44</v>
      </c>
      <c r="I1446" s="13">
        <v>65000000</v>
      </c>
      <c r="J1446" s="13">
        <v>65000000</v>
      </c>
      <c r="K1446" s="14">
        <v>45237.38894675926</v>
      </c>
      <c r="L1446" s="15" t="s">
        <v>45</v>
      </c>
      <c r="O1446">
        <v>0.97392618721143009</v>
      </c>
      <c r="P1446">
        <f t="shared" si="44"/>
        <v>33</v>
      </c>
      <c r="Q1446">
        <v>33</v>
      </c>
      <c r="R1446">
        <f t="shared" si="45"/>
        <v>1049606348</v>
      </c>
    </row>
    <row r="1447" spans="1:18" ht="11.25" customHeight="1">
      <c r="A1447">
        <v>1446</v>
      </c>
      <c r="B1447" s="11">
        <v>2682</v>
      </c>
      <c r="C1447" s="12" t="s">
        <v>4966</v>
      </c>
      <c r="D1447" s="12">
        <v>79977963</v>
      </c>
      <c r="E1447" s="12" t="s">
        <v>4967</v>
      </c>
      <c r="F1447" s="12" t="s">
        <v>2341</v>
      </c>
      <c r="G1447" s="12" t="s">
        <v>38</v>
      </c>
      <c r="H1447" s="12" t="s">
        <v>44</v>
      </c>
      <c r="I1447" s="13">
        <v>25000000</v>
      </c>
      <c r="J1447" s="13">
        <v>25000000</v>
      </c>
      <c r="K1447" s="14">
        <v>45251.381435185183</v>
      </c>
      <c r="L1447" s="15" t="s">
        <v>45</v>
      </c>
      <c r="O1447">
        <v>0.55253122679734801</v>
      </c>
      <c r="P1447">
        <f t="shared" si="44"/>
        <v>715</v>
      </c>
      <c r="Q1447">
        <v>715</v>
      </c>
      <c r="R1447">
        <f t="shared" si="45"/>
        <v>1085307860</v>
      </c>
    </row>
    <row r="1448" spans="1:18" ht="11.25" customHeight="1">
      <c r="A1448">
        <v>1447</v>
      </c>
      <c r="B1448" s="11">
        <v>2683</v>
      </c>
      <c r="C1448" s="12" t="s">
        <v>4968</v>
      </c>
      <c r="D1448" s="12">
        <v>16045227</v>
      </c>
      <c r="E1448" s="12" t="s">
        <v>4969</v>
      </c>
      <c r="F1448" s="12" t="s">
        <v>2341</v>
      </c>
      <c r="G1448" s="12" t="s">
        <v>59</v>
      </c>
      <c r="H1448" s="12" t="s">
        <v>49</v>
      </c>
      <c r="I1448" s="13">
        <v>60000000</v>
      </c>
      <c r="J1448" s="13">
        <v>60000000</v>
      </c>
      <c r="K1448" s="14">
        <v>45251.381458333337</v>
      </c>
      <c r="L1448" s="15" t="s">
        <v>54</v>
      </c>
      <c r="O1448">
        <v>0.83553396331173402</v>
      </c>
      <c r="P1448">
        <f t="shared" si="44"/>
        <v>273</v>
      </c>
      <c r="Q1448">
        <v>273</v>
      </c>
      <c r="R1448">
        <f t="shared" si="45"/>
        <v>93408868</v>
      </c>
    </row>
    <row r="1449" spans="1:18" ht="11.25" customHeight="1">
      <c r="A1449">
        <v>1448</v>
      </c>
      <c r="B1449" s="11">
        <v>2684</v>
      </c>
      <c r="C1449" s="12" t="s">
        <v>4970</v>
      </c>
      <c r="D1449" s="12">
        <v>94497600</v>
      </c>
      <c r="E1449" s="12" t="s">
        <v>4971</v>
      </c>
      <c r="F1449" s="12" t="s">
        <v>2341</v>
      </c>
      <c r="G1449" s="12" t="s">
        <v>62</v>
      </c>
      <c r="H1449" s="12" t="s">
        <v>49</v>
      </c>
      <c r="I1449" s="13">
        <v>28000000</v>
      </c>
      <c r="J1449" s="13">
        <v>28000000</v>
      </c>
      <c r="K1449" s="14">
        <v>45251.381504629629</v>
      </c>
      <c r="L1449" s="15" t="s">
        <v>54</v>
      </c>
      <c r="O1449">
        <v>4.1096781050185327E-2</v>
      </c>
      <c r="P1449">
        <f t="shared" si="44"/>
        <v>1549</v>
      </c>
      <c r="Q1449">
        <v>1549</v>
      </c>
      <c r="R1449">
        <f t="shared" si="45"/>
        <v>80727028</v>
      </c>
    </row>
    <row r="1450" spans="1:18" ht="11.25" customHeight="1">
      <c r="A1450">
        <v>1449</v>
      </c>
      <c r="B1450" s="11">
        <v>2685</v>
      </c>
      <c r="C1450" s="12" t="s">
        <v>4972</v>
      </c>
      <c r="D1450" s="12">
        <v>79953325</v>
      </c>
      <c r="E1450" s="12" t="s">
        <v>4973</v>
      </c>
      <c r="F1450" s="12" t="s">
        <v>2341</v>
      </c>
      <c r="G1450" s="12" t="s">
        <v>59</v>
      </c>
      <c r="H1450" s="12" t="s">
        <v>44</v>
      </c>
      <c r="I1450" s="13">
        <v>150000000</v>
      </c>
      <c r="J1450" s="13">
        <v>150000000</v>
      </c>
      <c r="K1450" s="14">
        <v>45251.381516203706</v>
      </c>
      <c r="L1450" s="15" t="s">
        <v>45</v>
      </c>
      <c r="O1450">
        <v>0.62569316622775317</v>
      </c>
      <c r="P1450">
        <f t="shared" si="44"/>
        <v>608</v>
      </c>
      <c r="Q1450">
        <v>608</v>
      </c>
      <c r="R1450">
        <f t="shared" si="45"/>
        <v>1214213709</v>
      </c>
    </row>
    <row r="1451" spans="1:18" ht="11.25" customHeight="1">
      <c r="A1451">
        <v>1450</v>
      </c>
      <c r="B1451" s="11">
        <v>2686</v>
      </c>
      <c r="C1451" s="12" t="s">
        <v>4974</v>
      </c>
      <c r="D1451" s="12">
        <v>79712750</v>
      </c>
      <c r="E1451" s="12" t="s">
        <v>1751</v>
      </c>
      <c r="F1451" s="12" t="s">
        <v>2341</v>
      </c>
      <c r="G1451" s="12" t="s">
        <v>38</v>
      </c>
      <c r="H1451" s="12" t="s">
        <v>44</v>
      </c>
      <c r="I1451" s="13">
        <v>49000000</v>
      </c>
      <c r="J1451" s="13">
        <v>49000000</v>
      </c>
      <c r="K1451" s="14">
        <v>45237.393611111111</v>
      </c>
      <c r="L1451" s="15" t="s">
        <v>45</v>
      </c>
      <c r="O1451">
        <v>0.65899754277152001</v>
      </c>
      <c r="P1451">
        <f t="shared" si="44"/>
        <v>545</v>
      </c>
      <c r="Q1451">
        <v>545</v>
      </c>
      <c r="R1451">
        <f t="shared" si="45"/>
        <v>70420590</v>
      </c>
    </row>
    <row r="1452" spans="1:18" ht="11.25" customHeight="1">
      <c r="A1452">
        <v>1451</v>
      </c>
      <c r="B1452" s="11">
        <v>2687</v>
      </c>
      <c r="C1452" s="12" t="s">
        <v>4975</v>
      </c>
      <c r="D1452" s="12">
        <v>52062976</v>
      </c>
      <c r="E1452" s="12" t="s">
        <v>4976</v>
      </c>
      <c r="F1452" s="12" t="s">
        <v>2341</v>
      </c>
      <c r="G1452" s="12" t="s">
        <v>38</v>
      </c>
      <c r="H1452" s="12" t="s">
        <v>44</v>
      </c>
      <c r="I1452" s="13">
        <v>14000000</v>
      </c>
      <c r="J1452" s="13">
        <v>14000000</v>
      </c>
      <c r="K1452" s="14">
        <v>45251.381539351853</v>
      </c>
      <c r="L1452" s="15" t="s">
        <v>84</v>
      </c>
      <c r="O1452">
        <v>0.13739304681281295</v>
      </c>
      <c r="P1452">
        <f t="shared" si="44"/>
        <v>1414</v>
      </c>
      <c r="Q1452">
        <v>1414</v>
      </c>
      <c r="R1452">
        <f t="shared" si="45"/>
        <v>80233517</v>
      </c>
    </row>
    <row r="1453" spans="1:18" ht="11.25" customHeight="1">
      <c r="A1453">
        <v>1452</v>
      </c>
      <c r="B1453" s="11">
        <v>2688</v>
      </c>
      <c r="C1453" s="12" t="s">
        <v>4977</v>
      </c>
      <c r="D1453" s="12">
        <v>1121821793</v>
      </c>
      <c r="E1453" s="12" t="s">
        <v>2141</v>
      </c>
      <c r="F1453" s="12" t="s">
        <v>2341</v>
      </c>
      <c r="G1453" s="12" t="s">
        <v>62</v>
      </c>
      <c r="H1453" s="12" t="s">
        <v>44</v>
      </c>
      <c r="I1453" s="13">
        <v>92000000</v>
      </c>
      <c r="J1453" s="13">
        <v>92000000</v>
      </c>
      <c r="K1453" s="14">
        <v>45244.381168981483</v>
      </c>
      <c r="L1453" s="15" t="s">
        <v>54</v>
      </c>
      <c r="O1453">
        <v>0.49918020053232581</v>
      </c>
      <c r="P1453">
        <f t="shared" si="44"/>
        <v>795</v>
      </c>
      <c r="Q1453">
        <v>795</v>
      </c>
      <c r="R1453">
        <f t="shared" si="45"/>
        <v>9873826</v>
      </c>
    </row>
    <row r="1454" spans="1:18" ht="11.25" customHeight="1">
      <c r="A1454">
        <v>1453</v>
      </c>
      <c r="B1454" s="11">
        <v>2689</v>
      </c>
      <c r="C1454" s="12" t="s">
        <v>4978</v>
      </c>
      <c r="D1454" s="12">
        <v>20384751</v>
      </c>
      <c r="E1454" s="12" t="s">
        <v>4979</v>
      </c>
      <c r="F1454" s="12" t="s">
        <v>2341</v>
      </c>
      <c r="G1454" s="12" t="s">
        <v>38</v>
      </c>
      <c r="H1454" s="12" t="s">
        <v>49</v>
      </c>
      <c r="I1454" s="13">
        <v>80000000</v>
      </c>
      <c r="J1454" s="13">
        <v>80000000</v>
      </c>
      <c r="K1454" s="14">
        <v>45251.381678240738</v>
      </c>
      <c r="L1454" s="15" t="s">
        <v>54</v>
      </c>
      <c r="O1454">
        <v>0.29476237191640431</v>
      </c>
      <c r="P1454">
        <f t="shared" si="44"/>
        <v>1152</v>
      </c>
      <c r="Q1454">
        <v>1152</v>
      </c>
      <c r="R1454">
        <f t="shared" si="45"/>
        <v>94480570</v>
      </c>
    </row>
    <row r="1455" spans="1:18" ht="11.25" customHeight="1">
      <c r="A1455">
        <v>1454</v>
      </c>
      <c r="B1455" s="11">
        <v>2690</v>
      </c>
      <c r="C1455" s="12" t="s">
        <v>4980</v>
      </c>
      <c r="D1455" s="12">
        <v>5826267</v>
      </c>
      <c r="E1455" s="12" t="s">
        <v>2862</v>
      </c>
      <c r="F1455" s="12" t="s">
        <v>2341</v>
      </c>
      <c r="G1455" s="12" t="s">
        <v>38</v>
      </c>
      <c r="H1455" s="12" t="s">
        <v>44</v>
      </c>
      <c r="I1455" s="13">
        <v>50000000</v>
      </c>
      <c r="J1455" s="13">
        <v>50000000</v>
      </c>
      <c r="K1455" s="14">
        <v>44986.75445601852</v>
      </c>
      <c r="L1455" s="15" t="s">
        <v>54</v>
      </c>
      <c r="O1455">
        <v>0.4441418674574884</v>
      </c>
      <c r="P1455">
        <f t="shared" si="44"/>
        <v>898</v>
      </c>
      <c r="Q1455">
        <v>898</v>
      </c>
      <c r="R1455">
        <f t="shared" si="45"/>
        <v>52107692</v>
      </c>
    </row>
    <row r="1456" spans="1:18" ht="11.25" customHeight="1">
      <c r="A1456">
        <v>1455</v>
      </c>
      <c r="B1456" s="11">
        <v>2691</v>
      </c>
      <c r="C1456" s="12" t="s">
        <v>4981</v>
      </c>
      <c r="D1456" s="12">
        <v>1013596699</v>
      </c>
      <c r="E1456" s="12" t="s">
        <v>1786</v>
      </c>
      <c r="F1456" s="12" t="s">
        <v>2341</v>
      </c>
      <c r="G1456" s="12" t="s">
        <v>59</v>
      </c>
      <c r="H1456" s="12" t="s">
        <v>44</v>
      </c>
      <c r="I1456" s="13">
        <v>65000000</v>
      </c>
      <c r="J1456" s="13">
        <v>65000000</v>
      </c>
      <c r="K1456" s="14">
        <v>45237.39503472222</v>
      </c>
      <c r="L1456" s="15" t="s">
        <v>54</v>
      </c>
      <c r="O1456">
        <v>0.83091520982855105</v>
      </c>
      <c r="P1456">
        <f t="shared" si="44"/>
        <v>285</v>
      </c>
      <c r="Q1456">
        <v>285</v>
      </c>
      <c r="R1456">
        <f t="shared" si="45"/>
        <v>1075285387</v>
      </c>
    </row>
    <row r="1457" spans="1:18" ht="11.25" customHeight="1">
      <c r="A1457">
        <v>1456</v>
      </c>
      <c r="B1457" s="11">
        <v>2692</v>
      </c>
      <c r="C1457" s="12" t="s">
        <v>4982</v>
      </c>
      <c r="D1457" s="12">
        <v>80006771</v>
      </c>
      <c r="E1457" s="12" t="s">
        <v>1876</v>
      </c>
      <c r="F1457" s="12" t="s">
        <v>2341</v>
      </c>
      <c r="G1457" s="12" t="s">
        <v>59</v>
      </c>
      <c r="H1457" s="12" t="s">
        <v>49</v>
      </c>
      <c r="I1457" s="13">
        <v>150000000</v>
      </c>
      <c r="J1457" s="13">
        <v>150000000</v>
      </c>
      <c r="K1457" s="14">
        <v>45237.39949074074</v>
      </c>
      <c r="L1457" s="15" t="s">
        <v>54</v>
      </c>
      <c r="O1457">
        <v>0.66531205730682885</v>
      </c>
      <c r="P1457">
        <f t="shared" si="44"/>
        <v>534</v>
      </c>
      <c r="Q1457">
        <v>534</v>
      </c>
      <c r="R1457">
        <f t="shared" si="45"/>
        <v>1024463998</v>
      </c>
    </row>
    <row r="1458" spans="1:18" ht="11.25" customHeight="1">
      <c r="A1458">
        <v>1457</v>
      </c>
      <c r="B1458" s="11">
        <v>2693</v>
      </c>
      <c r="C1458" s="12" t="s">
        <v>4983</v>
      </c>
      <c r="D1458" s="12">
        <v>79171558</v>
      </c>
      <c r="E1458" s="12" t="s">
        <v>4984</v>
      </c>
      <c r="F1458" s="12" t="s">
        <v>2341</v>
      </c>
      <c r="G1458" s="12" t="s">
        <v>59</v>
      </c>
      <c r="H1458" s="12" t="s">
        <v>44</v>
      </c>
      <c r="I1458" s="13">
        <v>47000000</v>
      </c>
      <c r="J1458" s="13">
        <v>47000000</v>
      </c>
      <c r="K1458" s="14">
        <v>45251.381909722222</v>
      </c>
      <c r="L1458" s="15" t="s">
        <v>54</v>
      </c>
      <c r="O1458">
        <v>0.92274471921011347</v>
      </c>
      <c r="P1458">
        <f t="shared" si="44"/>
        <v>135</v>
      </c>
      <c r="Q1458">
        <v>135</v>
      </c>
      <c r="R1458">
        <f t="shared" si="45"/>
        <v>92548663</v>
      </c>
    </row>
    <row r="1459" spans="1:18" ht="11.25" customHeight="1">
      <c r="A1459">
        <v>1458</v>
      </c>
      <c r="B1459" s="11">
        <v>2694</v>
      </c>
      <c r="C1459" s="12" t="s">
        <v>4985</v>
      </c>
      <c r="D1459" s="12">
        <v>9497292</v>
      </c>
      <c r="E1459" s="12" t="s">
        <v>507</v>
      </c>
      <c r="F1459" s="12" t="s">
        <v>2341</v>
      </c>
      <c r="G1459" s="12" t="s">
        <v>48</v>
      </c>
      <c r="H1459" s="12" t="s">
        <v>44</v>
      </c>
      <c r="I1459" s="13">
        <v>55000000</v>
      </c>
      <c r="J1459" s="13">
        <v>55000000</v>
      </c>
      <c r="K1459" s="14">
        <v>44988.422766203701</v>
      </c>
      <c r="L1459" s="15" t="s">
        <v>45</v>
      </c>
      <c r="O1459">
        <v>0.32965286842814678</v>
      </c>
      <c r="P1459">
        <f t="shared" si="44"/>
        <v>1081</v>
      </c>
      <c r="Q1459">
        <v>1081</v>
      </c>
      <c r="R1459">
        <f t="shared" si="45"/>
        <v>1000613864</v>
      </c>
    </row>
    <row r="1460" spans="1:18" ht="11.25" customHeight="1">
      <c r="A1460">
        <v>1459</v>
      </c>
      <c r="B1460" s="11">
        <v>2695</v>
      </c>
      <c r="C1460" s="12" t="s">
        <v>4986</v>
      </c>
      <c r="D1460" s="12">
        <v>79347684</v>
      </c>
      <c r="E1460" s="12" t="s">
        <v>4987</v>
      </c>
      <c r="F1460" s="12" t="s">
        <v>2341</v>
      </c>
      <c r="G1460" s="12" t="s">
        <v>59</v>
      </c>
      <c r="H1460" s="12" t="s">
        <v>44</v>
      </c>
      <c r="I1460" s="13">
        <v>150000000</v>
      </c>
      <c r="J1460" s="13">
        <v>150000000</v>
      </c>
      <c r="K1460" s="14">
        <v>45251.381944444445</v>
      </c>
      <c r="L1460" s="15" t="s">
        <v>45</v>
      </c>
      <c r="O1460">
        <v>0.60933270251742933</v>
      </c>
      <c r="P1460">
        <f t="shared" si="44"/>
        <v>636</v>
      </c>
      <c r="Q1460">
        <v>636</v>
      </c>
      <c r="R1460">
        <f t="shared" si="45"/>
        <v>98711871</v>
      </c>
    </row>
    <row r="1461" spans="1:18" ht="11.25" customHeight="1">
      <c r="A1461">
        <v>1460</v>
      </c>
      <c r="B1461" s="11">
        <v>2696</v>
      </c>
      <c r="C1461" s="12" t="s">
        <v>4988</v>
      </c>
      <c r="D1461" s="12">
        <v>7161107</v>
      </c>
      <c r="E1461" s="12" t="s">
        <v>4989</v>
      </c>
      <c r="F1461" s="12" t="s">
        <v>2341</v>
      </c>
      <c r="G1461" s="12" t="s">
        <v>38</v>
      </c>
      <c r="H1461" s="12" t="s">
        <v>44</v>
      </c>
      <c r="I1461" s="13">
        <v>92000000</v>
      </c>
      <c r="J1461" s="13">
        <v>92000000</v>
      </c>
      <c r="K1461" s="14">
        <v>45251.381956018522</v>
      </c>
      <c r="L1461" s="15" t="s">
        <v>45</v>
      </c>
      <c r="O1461">
        <v>0.79591833844996906</v>
      </c>
      <c r="P1461">
        <f t="shared" si="44"/>
        <v>346</v>
      </c>
      <c r="Q1461">
        <v>346</v>
      </c>
      <c r="R1461">
        <f t="shared" si="45"/>
        <v>1057584021</v>
      </c>
    </row>
    <row r="1462" spans="1:18" ht="11.25" customHeight="1">
      <c r="A1462">
        <v>1461</v>
      </c>
      <c r="B1462" s="11">
        <v>2697</v>
      </c>
      <c r="C1462" s="12" t="s">
        <v>4990</v>
      </c>
      <c r="D1462" s="12">
        <v>19489478</v>
      </c>
      <c r="E1462" s="12" t="s">
        <v>4991</v>
      </c>
      <c r="F1462" s="12" t="s">
        <v>2341</v>
      </c>
      <c r="G1462" s="12" t="s">
        <v>38</v>
      </c>
      <c r="H1462" s="12" t="s">
        <v>44</v>
      </c>
      <c r="I1462" s="13">
        <v>15000000</v>
      </c>
      <c r="J1462" s="13">
        <v>15000000</v>
      </c>
      <c r="K1462" s="14">
        <v>45251.382060185184</v>
      </c>
      <c r="L1462" s="15" t="s">
        <v>84</v>
      </c>
      <c r="O1462">
        <v>0.24007796780688628</v>
      </c>
      <c r="P1462">
        <f t="shared" si="44"/>
        <v>1252</v>
      </c>
      <c r="Q1462">
        <v>1252</v>
      </c>
      <c r="R1462">
        <f t="shared" si="45"/>
        <v>14395173</v>
      </c>
    </row>
    <row r="1463" spans="1:18" ht="11.25" customHeight="1">
      <c r="A1463">
        <v>1462</v>
      </c>
      <c r="B1463" s="11">
        <v>2698</v>
      </c>
      <c r="C1463" s="12" t="s">
        <v>4992</v>
      </c>
      <c r="D1463" s="12">
        <v>16368252</v>
      </c>
      <c r="E1463" s="12" t="s">
        <v>1792</v>
      </c>
      <c r="F1463" s="12" t="s">
        <v>2341</v>
      </c>
      <c r="G1463" s="12" t="s">
        <v>59</v>
      </c>
      <c r="H1463" s="12" t="s">
        <v>44</v>
      </c>
      <c r="I1463" s="13">
        <v>50000000</v>
      </c>
      <c r="J1463" s="13">
        <v>50000000</v>
      </c>
      <c r="K1463" s="14">
        <v>45237.395138888889</v>
      </c>
      <c r="L1463" s="15" t="s">
        <v>45</v>
      </c>
      <c r="O1463">
        <v>0.87330995400754241</v>
      </c>
      <c r="P1463">
        <f t="shared" si="44"/>
        <v>219</v>
      </c>
      <c r="Q1463">
        <v>219</v>
      </c>
      <c r="R1463">
        <f t="shared" si="45"/>
        <v>93207426</v>
      </c>
    </row>
    <row r="1464" spans="1:18" ht="11.25" customHeight="1">
      <c r="A1464">
        <v>1463</v>
      </c>
      <c r="B1464" s="11">
        <v>2699</v>
      </c>
      <c r="C1464" s="12" t="s">
        <v>4993</v>
      </c>
      <c r="D1464" s="12">
        <v>38144839</v>
      </c>
      <c r="E1464" s="12" t="s">
        <v>1696</v>
      </c>
      <c r="F1464" s="12" t="s">
        <v>2341</v>
      </c>
      <c r="G1464" s="12" t="s">
        <v>38</v>
      </c>
      <c r="H1464" s="12" t="s">
        <v>39</v>
      </c>
      <c r="I1464" s="13">
        <v>44000000</v>
      </c>
      <c r="J1464" s="13">
        <v>44000000</v>
      </c>
      <c r="K1464" s="14">
        <v>45237.391979166663</v>
      </c>
      <c r="L1464" s="15" t="s">
        <v>40</v>
      </c>
      <c r="O1464">
        <v>0.88457135433750267</v>
      </c>
      <c r="P1464">
        <f t="shared" si="44"/>
        <v>198</v>
      </c>
      <c r="Q1464">
        <v>198</v>
      </c>
      <c r="R1464">
        <f t="shared" si="45"/>
        <v>16734206</v>
      </c>
    </row>
    <row r="1465" spans="1:18" ht="11.25" customHeight="1">
      <c r="A1465">
        <v>1464</v>
      </c>
      <c r="B1465" s="11">
        <v>2700</v>
      </c>
      <c r="C1465" s="12" t="s">
        <v>4994</v>
      </c>
      <c r="D1465" s="12">
        <v>80092932</v>
      </c>
      <c r="E1465" s="12" t="s">
        <v>4995</v>
      </c>
      <c r="F1465" s="12" t="s">
        <v>2341</v>
      </c>
      <c r="G1465" s="12" t="s">
        <v>59</v>
      </c>
      <c r="H1465" s="12" t="s">
        <v>49</v>
      </c>
      <c r="I1465" s="13">
        <v>50000000</v>
      </c>
      <c r="J1465" s="13">
        <v>50000000</v>
      </c>
      <c r="K1465" s="14">
        <v>45251.382256944446</v>
      </c>
      <c r="L1465" s="15" t="s">
        <v>54</v>
      </c>
      <c r="O1465">
        <v>0.98893255629357102</v>
      </c>
      <c r="P1465">
        <f t="shared" si="44"/>
        <v>13</v>
      </c>
      <c r="Q1465">
        <v>13</v>
      </c>
      <c r="R1465">
        <f t="shared" si="45"/>
        <v>23522200</v>
      </c>
    </row>
    <row r="1466" spans="1:18" ht="11.25" customHeight="1">
      <c r="A1466">
        <v>1465</v>
      </c>
      <c r="B1466" s="11">
        <v>2701</v>
      </c>
      <c r="C1466" s="12" t="s">
        <v>4996</v>
      </c>
      <c r="D1466" s="12">
        <v>1026135077</v>
      </c>
      <c r="E1466" s="12" t="s">
        <v>4997</v>
      </c>
      <c r="F1466" s="12" t="s">
        <v>2341</v>
      </c>
      <c r="G1466" s="12" t="s">
        <v>38</v>
      </c>
      <c r="H1466" s="12" t="s">
        <v>44</v>
      </c>
      <c r="I1466" s="13">
        <v>12000000</v>
      </c>
      <c r="J1466" s="13">
        <v>12000000</v>
      </c>
      <c r="K1466" s="14">
        <v>45251.382372685184</v>
      </c>
      <c r="L1466" s="15" t="s">
        <v>54</v>
      </c>
      <c r="O1466">
        <v>0.53519562664193199</v>
      </c>
      <c r="P1466">
        <f t="shared" si="44"/>
        <v>741</v>
      </c>
      <c r="Q1466">
        <v>741</v>
      </c>
      <c r="R1466">
        <f t="shared" si="45"/>
        <v>71262313</v>
      </c>
    </row>
    <row r="1467" spans="1:18" ht="11.25" customHeight="1">
      <c r="A1467">
        <v>1466</v>
      </c>
      <c r="B1467" s="11">
        <v>2702</v>
      </c>
      <c r="C1467" s="12" t="s">
        <v>4998</v>
      </c>
      <c r="D1467" s="12">
        <v>87573939</v>
      </c>
      <c r="E1467" s="12" t="s">
        <v>1373</v>
      </c>
      <c r="F1467" s="12" t="s">
        <v>2341</v>
      </c>
      <c r="G1467" s="12" t="s">
        <v>59</v>
      </c>
      <c r="H1467" s="12" t="s">
        <v>49</v>
      </c>
      <c r="I1467" s="13">
        <v>80000000</v>
      </c>
      <c r="J1467" s="13">
        <v>80000000</v>
      </c>
      <c r="K1467" s="14">
        <v>45222.411192129628</v>
      </c>
      <c r="L1467" s="15" t="s">
        <v>54</v>
      </c>
      <c r="O1467">
        <v>0.62848570814585758</v>
      </c>
      <c r="P1467">
        <f t="shared" si="44"/>
        <v>602</v>
      </c>
      <c r="Q1467">
        <v>602</v>
      </c>
      <c r="R1467">
        <f t="shared" si="45"/>
        <v>1014209883</v>
      </c>
    </row>
    <row r="1468" spans="1:18" ht="11.25" customHeight="1">
      <c r="A1468">
        <v>1467</v>
      </c>
      <c r="B1468" s="11">
        <v>2703</v>
      </c>
      <c r="C1468" s="12" t="s">
        <v>4999</v>
      </c>
      <c r="D1468" s="12">
        <v>98357364</v>
      </c>
      <c r="E1468" s="12" t="s">
        <v>5000</v>
      </c>
      <c r="F1468" s="12" t="s">
        <v>2341</v>
      </c>
      <c r="G1468" s="12" t="s">
        <v>52</v>
      </c>
      <c r="H1468" s="12" t="s">
        <v>44</v>
      </c>
      <c r="I1468" s="13">
        <v>71000000</v>
      </c>
      <c r="J1468" s="13">
        <v>71000000</v>
      </c>
      <c r="K1468" s="14">
        <v>45251.382407407407</v>
      </c>
      <c r="L1468" s="15" t="s">
        <v>45</v>
      </c>
      <c r="O1468">
        <v>0.1058295470056011</v>
      </c>
      <c r="P1468">
        <f t="shared" si="44"/>
        <v>1462</v>
      </c>
      <c r="Q1468">
        <v>1462</v>
      </c>
      <c r="R1468">
        <f t="shared" si="45"/>
        <v>16368252</v>
      </c>
    </row>
    <row r="1469" spans="1:18" ht="11.25" customHeight="1">
      <c r="A1469">
        <v>1468</v>
      </c>
      <c r="B1469" s="11">
        <v>2704</v>
      </c>
      <c r="C1469" s="12" t="s">
        <v>5001</v>
      </c>
      <c r="D1469" s="12">
        <v>83256227</v>
      </c>
      <c r="E1469" s="12" t="s">
        <v>5002</v>
      </c>
      <c r="F1469" s="12" t="s">
        <v>2341</v>
      </c>
      <c r="G1469" s="12" t="s">
        <v>59</v>
      </c>
      <c r="H1469" s="12" t="s">
        <v>49</v>
      </c>
      <c r="I1469" s="13">
        <v>90000000</v>
      </c>
      <c r="J1469" s="13">
        <v>90000000</v>
      </c>
      <c r="K1469" s="14">
        <v>45251.382488425923</v>
      </c>
      <c r="L1469" s="15" t="s">
        <v>54</v>
      </c>
      <c r="O1469">
        <v>0.6007468146062982</v>
      </c>
      <c r="P1469">
        <f t="shared" si="44"/>
        <v>653</v>
      </c>
      <c r="Q1469">
        <v>653</v>
      </c>
      <c r="R1469">
        <f t="shared" si="45"/>
        <v>93436676</v>
      </c>
    </row>
    <row r="1470" spans="1:18" ht="11.25" customHeight="1">
      <c r="A1470">
        <v>1469</v>
      </c>
      <c r="B1470" s="11">
        <v>2705</v>
      </c>
      <c r="C1470" s="12" t="s">
        <v>5003</v>
      </c>
      <c r="D1470" s="12">
        <v>1136883225</v>
      </c>
      <c r="E1470" s="12" t="s">
        <v>5004</v>
      </c>
      <c r="F1470" s="12" t="s">
        <v>2341</v>
      </c>
      <c r="G1470" s="12" t="s">
        <v>48</v>
      </c>
      <c r="H1470" s="12" t="s">
        <v>44</v>
      </c>
      <c r="I1470" s="13">
        <v>109000000</v>
      </c>
      <c r="J1470" s="13">
        <v>109000000</v>
      </c>
      <c r="K1470" s="14">
        <v>45251.382488425923</v>
      </c>
      <c r="L1470" s="15" t="s">
        <v>54</v>
      </c>
      <c r="O1470">
        <v>7.3491751037036868E-2</v>
      </c>
      <c r="P1470">
        <f t="shared" si="44"/>
        <v>1498</v>
      </c>
      <c r="Q1470">
        <v>1498</v>
      </c>
      <c r="R1470">
        <f t="shared" si="45"/>
        <v>19159295</v>
      </c>
    </row>
    <row r="1471" spans="1:18" ht="11.25" customHeight="1">
      <c r="A1471">
        <v>1470</v>
      </c>
      <c r="B1471" s="11">
        <v>2706</v>
      </c>
      <c r="C1471" s="12" t="s">
        <v>5005</v>
      </c>
      <c r="D1471" s="12">
        <v>14254503</v>
      </c>
      <c r="E1471" s="12" t="s">
        <v>1352</v>
      </c>
      <c r="F1471" s="12" t="s">
        <v>2341</v>
      </c>
      <c r="G1471" s="12" t="s">
        <v>38</v>
      </c>
      <c r="H1471" s="12" t="s">
        <v>44</v>
      </c>
      <c r="I1471" s="13">
        <v>50000000</v>
      </c>
      <c r="J1471" s="13">
        <v>50000000</v>
      </c>
      <c r="K1471" s="14">
        <v>45222.408587962964</v>
      </c>
      <c r="L1471" s="15" t="s">
        <v>54</v>
      </c>
      <c r="O1471">
        <v>0.20487303304408888</v>
      </c>
      <c r="P1471">
        <f t="shared" si="44"/>
        <v>1322</v>
      </c>
      <c r="Q1471">
        <v>1322</v>
      </c>
      <c r="R1471">
        <f t="shared" si="45"/>
        <v>80829481</v>
      </c>
    </row>
    <row r="1472" spans="1:18" ht="11.25" customHeight="1">
      <c r="A1472">
        <v>1471</v>
      </c>
      <c r="B1472" s="11">
        <v>2707</v>
      </c>
      <c r="C1472" s="12" t="s">
        <v>5006</v>
      </c>
      <c r="D1472" s="12">
        <v>79749688</v>
      </c>
      <c r="E1472" s="12" t="s">
        <v>5007</v>
      </c>
      <c r="F1472" s="12" t="s">
        <v>2341</v>
      </c>
      <c r="G1472" s="12" t="s">
        <v>59</v>
      </c>
      <c r="H1472" s="12" t="s">
        <v>49</v>
      </c>
      <c r="I1472" s="13">
        <v>150000000</v>
      </c>
      <c r="J1472" s="13">
        <v>150000000</v>
      </c>
      <c r="K1472" s="14">
        <v>45251.382557870369</v>
      </c>
      <c r="L1472" s="15" t="s">
        <v>54</v>
      </c>
      <c r="O1472">
        <v>0.81434354891083149</v>
      </c>
      <c r="P1472">
        <f t="shared" si="44"/>
        <v>317</v>
      </c>
      <c r="Q1472">
        <v>317</v>
      </c>
      <c r="R1472">
        <f t="shared" si="45"/>
        <v>16228041</v>
      </c>
    </row>
    <row r="1473" spans="1:18" ht="11.25" customHeight="1">
      <c r="A1473">
        <v>1472</v>
      </c>
      <c r="B1473" s="11">
        <v>2708</v>
      </c>
      <c r="C1473" s="12" t="s">
        <v>5008</v>
      </c>
      <c r="D1473" s="12">
        <v>7169396</v>
      </c>
      <c r="E1473" s="12" t="s">
        <v>5009</v>
      </c>
      <c r="F1473" s="12" t="s">
        <v>2341</v>
      </c>
      <c r="G1473" s="12" t="s">
        <v>38</v>
      </c>
      <c r="H1473" s="12" t="s">
        <v>44</v>
      </c>
      <c r="I1473" s="13">
        <v>43000000</v>
      </c>
      <c r="J1473" s="13">
        <v>43000000</v>
      </c>
      <c r="K1473" s="14">
        <v>45251.382569444446</v>
      </c>
      <c r="L1473" s="15" t="s">
        <v>45</v>
      </c>
      <c r="O1473">
        <v>0.5361642373983283</v>
      </c>
      <c r="P1473">
        <f t="shared" si="44"/>
        <v>738</v>
      </c>
      <c r="Q1473">
        <v>738</v>
      </c>
      <c r="R1473">
        <f t="shared" si="45"/>
        <v>1121870858</v>
      </c>
    </row>
    <row r="1474" spans="1:18" ht="11.25" customHeight="1">
      <c r="A1474">
        <v>1473</v>
      </c>
      <c r="B1474" s="11">
        <v>2709</v>
      </c>
      <c r="C1474" s="12" t="s">
        <v>5010</v>
      </c>
      <c r="D1474" s="12">
        <v>93135756</v>
      </c>
      <c r="E1474" s="12" t="s">
        <v>1906</v>
      </c>
      <c r="F1474" s="12" t="s">
        <v>2341</v>
      </c>
      <c r="G1474" s="12" t="s">
        <v>59</v>
      </c>
      <c r="H1474" s="12" t="s">
        <v>49</v>
      </c>
      <c r="I1474" s="13">
        <v>90000000</v>
      </c>
      <c r="J1474" s="13">
        <v>90000000</v>
      </c>
      <c r="K1474" s="14">
        <v>45237.400983796295</v>
      </c>
      <c r="L1474" s="15" t="s">
        <v>54</v>
      </c>
      <c r="O1474">
        <v>0.85474173117391283</v>
      </c>
      <c r="P1474">
        <f t="shared" si="44"/>
        <v>245</v>
      </c>
      <c r="Q1474">
        <v>245</v>
      </c>
      <c r="R1474">
        <f t="shared" si="45"/>
        <v>79813746</v>
      </c>
    </row>
    <row r="1475" spans="1:18" ht="11.25" customHeight="1">
      <c r="A1475">
        <v>1474</v>
      </c>
      <c r="B1475" s="11">
        <v>2710</v>
      </c>
      <c r="C1475" s="12" t="s">
        <v>5011</v>
      </c>
      <c r="D1475" s="12">
        <v>10279432</v>
      </c>
      <c r="E1475" s="12" t="s">
        <v>5012</v>
      </c>
      <c r="F1475" s="12" t="s">
        <v>2341</v>
      </c>
      <c r="G1475" s="12" t="s">
        <v>130</v>
      </c>
      <c r="H1475" s="12" t="s">
        <v>44</v>
      </c>
      <c r="I1475" s="13">
        <v>150000000</v>
      </c>
      <c r="J1475" s="13">
        <v>150000000</v>
      </c>
      <c r="K1475" s="14">
        <v>45251.382731481484</v>
      </c>
      <c r="L1475" s="15" t="s">
        <v>45</v>
      </c>
      <c r="O1475">
        <v>5.3756170067704612E-2</v>
      </c>
      <c r="P1475">
        <f t="shared" ref="P1475:P1538" si="46">RANK(O1475,$O$2:$O$1622,0)</f>
        <v>1533</v>
      </c>
      <c r="Q1475">
        <v>1533</v>
      </c>
      <c r="R1475">
        <f t="shared" ref="R1475:R1538" si="47">VLOOKUP(Q1475,A:D,4,FALSE)</f>
        <v>13481378</v>
      </c>
    </row>
    <row r="1476" spans="1:18" ht="11.25" customHeight="1">
      <c r="A1476">
        <v>1475</v>
      </c>
      <c r="B1476" s="11">
        <v>2711</v>
      </c>
      <c r="C1476" s="12" t="s">
        <v>5013</v>
      </c>
      <c r="D1476" s="12">
        <v>13073571</v>
      </c>
      <c r="E1476" s="12" t="s">
        <v>1110</v>
      </c>
      <c r="F1476" s="12" t="s">
        <v>2341</v>
      </c>
      <c r="G1476" s="12" t="s">
        <v>59</v>
      </c>
      <c r="H1476" s="12" t="s">
        <v>44</v>
      </c>
      <c r="I1476" s="13">
        <v>40000000</v>
      </c>
      <c r="J1476" s="13">
        <v>40000000</v>
      </c>
      <c r="K1476" s="14">
        <v>45078.416875000003</v>
      </c>
      <c r="L1476" s="15" t="s">
        <v>45</v>
      </c>
      <c r="O1476">
        <v>0.73431011908864618</v>
      </c>
      <c r="P1476">
        <f t="shared" si="46"/>
        <v>438</v>
      </c>
      <c r="Q1476">
        <v>438</v>
      </c>
      <c r="R1476">
        <f t="shared" si="47"/>
        <v>59824709</v>
      </c>
    </row>
    <row r="1477" spans="1:18" ht="11.25" customHeight="1">
      <c r="A1477">
        <v>1476</v>
      </c>
      <c r="B1477" s="11">
        <v>2712</v>
      </c>
      <c r="C1477" s="12" t="s">
        <v>5014</v>
      </c>
      <c r="D1477" s="12">
        <v>39570193</v>
      </c>
      <c r="E1477" s="12" t="s">
        <v>5015</v>
      </c>
      <c r="F1477" s="12" t="s">
        <v>2341</v>
      </c>
      <c r="G1477" s="12" t="s">
        <v>48</v>
      </c>
      <c r="H1477" s="12" t="s">
        <v>44</v>
      </c>
      <c r="I1477" s="13">
        <v>40000000</v>
      </c>
      <c r="J1477" s="13">
        <v>40000000</v>
      </c>
      <c r="K1477" s="14">
        <v>45251.382905092592</v>
      </c>
      <c r="L1477" s="15" t="s">
        <v>45</v>
      </c>
      <c r="O1477">
        <v>0.95322196616067623</v>
      </c>
      <c r="P1477">
        <f t="shared" si="46"/>
        <v>80</v>
      </c>
      <c r="Q1477">
        <v>80</v>
      </c>
      <c r="R1477">
        <f t="shared" si="47"/>
        <v>79719456</v>
      </c>
    </row>
    <row r="1478" spans="1:18" ht="11.25" customHeight="1">
      <c r="A1478">
        <v>1477</v>
      </c>
      <c r="B1478" s="11">
        <v>2713</v>
      </c>
      <c r="C1478" s="12" t="s">
        <v>5016</v>
      </c>
      <c r="D1478" s="12">
        <v>79537631</v>
      </c>
      <c r="E1478" s="12" t="s">
        <v>5017</v>
      </c>
      <c r="F1478" s="12" t="s">
        <v>2341</v>
      </c>
      <c r="G1478" s="12" t="s">
        <v>38</v>
      </c>
      <c r="H1478" s="12" t="s">
        <v>44</v>
      </c>
      <c r="I1478" s="13">
        <v>100000000</v>
      </c>
      <c r="J1478" s="13">
        <v>100000000</v>
      </c>
      <c r="K1478" s="14">
        <v>45251.382916666669</v>
      </c>
      <c r="L1478" s="15" t="s">
        <v>45</v>
      </c>
      <c r="O1478">
        <v>0.57913021637152706</v>
      </c>
      <c r="P1478">
        <f t="shared" si="46"/>
        <v>688</v>
      </c>
      <c r="Q1478">
        <v>688</v>
      </c>
      <c r="R1478">
        <f t="shared" si="47"/>
        <v>52154059</v>
      </c>
    </row>
    <row r="1479" spans="1:18" ht="11.25" customHeight="1">
      <c r="A1479">
        <v>1478</v>
      </c>
      <c r="B1479" s="11">
        <v>2714</v>
      </c>
      <c r="C1479" s="12" t="s">
        <v>5018</v>
      </c>
      <c r="D1479" s="12">
        <v>7320494</v>
      </c>
      <c r="E1479" s="12" t="s">
        <v>5019</v>
      </c>
      <c r="F1479" s="12" t="s">
        <v>2341</v>
      </c>
      <c r="G1479" s="12" t="s">
        <v>59</v>
      </c>
      <c r="H1479" s="12" t="s">
        <v>44</v>
      </c>
      <c r="I1479" s="13">
        <v>97000000</v>
      </c>
      <c r="J1479" s="13">
        <v>97000000</v>
      </c>
      <c r="K1479" s="14">
        <v>45251.382951388892</v>
      </c>
      <c r="L1479" s="15" t="s">
        <v>54</v>
      </c>
      <c r="O1479">
        <v>0.72634085602513621</v>
      </c>
      <c r="P1479">
        <f t="shared" si="46"/>
        <v>449</v>
      </c>
      <c r="Q1479">
        <v>449</v>
      </c>
      <c r="R1479">
        <f t="shared" si="47"/>
        <v>94370758</v>
      </c>
    </row>
    <row r="1480" spans="1:18" ht="11.25" customHeight="1">
      <c r="A1480">
        <v>1479</v>
      </c>
      <c r="B1480" s="11">
        <v>2715</v>
      </c>
      <c r="C1480" s="12" t="s">
        <v>5020</v>
      </c>
      <c r="D1480" s="12">
        <v>82363095</v>
      </c>
      <c r="E1480" s="12" t="s">
        <v>5021</v>
      </c>
      <c r="F1480" s="12" t="s">
        <v>2341</v>
      </c>
      <c r="G1480" s="12" t="s">
        <v>59</v>
      </c>
      <c r="H1480" s="12" t="s">
        <v>44</v>
      </c>
      <c r="I1480" s="13">
        <v>82000000</v>
      </c>
      <c r="J1480" s="13">
        <v>82000000</v>
      </c>
      <c r="K1480" s="14">
        <v>45251.382962962962</v>
      </c>
      <c r="L1480" s="15" t="s">
        <v>54</v>
      </c>
      <c r="O1480">
        <v>4.0034693203651051E-2</v>
      </c>
      <c r="P1480">
        <f t="shared" si="46"/>
        <v>1555</v>
      </c>
      <c r="Q1480">
        <v>1555</v>
      </c>
      <c r="R1480">
        <f t="shared" si="47"/>
        <v>1098745827</v>
      </c>
    </row>
    <row r="1481" spans="1:18" ht="11.25" customHeight="1">
      <c r="A1481">
        <v>1480</v>
      </c>
      <c r="B1481" s="11">
        <v>2716</v>
      </c>
      <c r="C1481" s="12" t="s">
        <v>5022</v>
      </c>
      <c r="D1481" s="12">
        <v>12209583</v>
      </c>
      <c r="E1481" s="12" t="s">
        <v>1289</v>
      </c>
      <c r="F1481" s="12" t="s">
        <v>2341</v>
      </c>
      <c r="G1481" s="12" t="s">
        <v>59</v>
      </c>
      <c r="H1481" s="12" t="s">
        <v>49</v>
      </c>
      <c r="I1481" s="13">
        <v>68000000</v>
      </c>
      <c r="J1481" s="13">
        <v>68000000</v>
      </c>
      <c r="K1481" s="14">
        <v>45222.396678240744</v>
      </c>
      <c r="L1481" s="15" t="s">
        <v>54</v>
      </c>
      <c r="O1481">
        <v>0.59773339361691347</v>
      </c>
      <c r="P1481">
        <f t="shared" si="46"/>
        <v>661</v>
      </c>
      <c r="Q1481">
        <v>661</v>
      </c>
      <c r="R1481">
        <f t="shared" si="47"/>
        <v>39021625</v>
      </c>
    </row>
    <row r="1482" spans="1:18" ht="11.25" customHeight="1">
      <c r="A1482">
        <v>1481</v>
      </c>
      <c r="B1482" s="11">
        <v>2717</v>
      </c>
      <c r="C1482" s="12" t="s">
        <v>5023</v>
      </c>
      <c r="D1482" s="12">
        <v>79815105</v>
      </c>
      <c r="E1482" s="12" t="s">
        <v>5024</v>
      </c>
      <c r="F1482" s="12" t="s">
        <v>2341</v>
      </c>
      <c r="G1482" s="12" t="s">
        <v>52</v>
      </c>
      <c r="H1482" s="12" t="s">
        <v>49</v>
      </c>
      <c r="I1482" s="13">
        <v>60000000</v>
      </c>
      <c r="J1482" s="13">
        <v>60000000</v>
      </c>
      <c r="K1482" s="14">
        <v>45251.383067129631</v>
      </c>
      <c r="L1482" s="15" t="s">
        <v>54</v>
      </c>
      <c r="O1482">
        <v>0.35418048157115201</v>
      </c>
      <c r="P1482">
        <f t="shared" si="46"/>
        <v>1047</v>
      </c>
      <c r="Q1482">
        <v>1047</v>
      </c>
      <c r="R1482">
        <f t="shared" si="47"/>
        <v>87492265</v>
      </c>
    </row>
    <row r="1483" spans="1:18" ht="11.25" customHeight="1">
      <c r="A1483">
        <v>1482</v>
      </c>
      <c r="B1483" s="11">
        <v>2718</v>
      </c>
      <c r="C1483" s="12" t="s">
        <v>5025</v>
      </c>
      <c r="D1483" s="12">
        <v>18600585</v>
      </c>
      <c r="E1483" s="12" t="s">
        <v>1677</v>
      </c>
      <c r="F1483" s="12" t="s">
        <v>2341</v>
      </c>
      <c r="G1483" s="12" t="s">
        <v>59</v>
      </c>
      <c r="H1483" s="12" t="s">
        <v>44</v>
      </c>
      <c r="I1483" s="13">
        <v>70000000</v>
      </c>
      <c r="J1483" s="13">
        <v>70000000</v>
      </c>
      <c r="K1483" s="14">
        <v>45237.391388888886</v>
      </c>
      <c r="L1483" s="15" t="s">
        <v>45</v>
      </c>
      <c r="O1483">
        <v>0.51616224163848767</v>
      </c>
      <c r="P1483">
        <f t="shared" si="46"/>
        <v>769</v>
      </c>
      <c r="Q1483">
        <v>769</v>
      </c>
      <c r="R1483">
        <f t="shared" si="47"/>
        <v>11039913</v>
      </c>
    </row>
    <row r="1484" spans="1:18" ht="11.25" customHeight="1">
      <c r="A1484">
        <v>1483</v>
      </c>
      <c r="B1484" s="11">
        <v>2719</v>
      </c>
      <c r="C1484" s="12" t="s">
        <v>5026</v>
      </c>
      <c r="D1484" s="12">
        <v>41632929</v>
      </c>
      <c r="E1484" s="12" t="s">
        <v>5027</v>
      </c>
      <c r="F1484" s="12" t="s">
        <v>2341</v>
      </c>
      <c r="G1484" s="12" t="s">
        <v>130</v>
      </c>
      <c r="H1484" s="12" t="s">
        <v>44</v>
      </c>
      <c r="I1484" s="13">
        <v>20000000</v>
      </c>
      <c r="J1484" s="13">
        <v>20000000</v>
      </c>
      <c r="K1484" s="14">
        <v>45251.383263888885</v>
      </c>
      <c r="L1484" s="15" t="s">
        <v>84</v>
      </c>
      <c r="O1484">
        <v>0.74391410983264072</v>
      </c>
      <c r="P1484">
        <f t="shared" si="46"/>
        <v>424</v>
      </c>
      <c r="Q1484">
        <v>424</v>
      </c>
      <c r="R1484">
        <f t="shared" si="47"/>
        <v>79302055</v>
      </c>
    </row>
    <row r="1485" spans="1:18" ht="11.25" customHeight="1">
      <c r="A1485">
        <v>1484</v>
      </c>
      <c r="B1485" s="11">
        <v>2720</v>
      </c>
      <c r="C1485" s="12" t="s">
        <v>5028</v>
      </c>
      <c r="D1485" s="12">
        <v>1108832513</v>
      </c>
      <c r="E1485" s="12" t="s">
        <v>5029</v>
      </c>
      <c r="F1485" s="12" t="s">
        <v>2341</v>
      </c>
      <c r="G1485" s="12" t="s">
        <v>59</v>
      </c>
      <c r="H1485" s="12" t="s">
        <v>44</v>
      </c>
      <c r="I1485" s="13">
        <v>58000000</v>
      </c>
      <c r="J1485" s="13">
        <v>58000000</v>
      </c>
      <c r="K1485" s="14">
        <v>45251.383275462962</v>
      </c>
      <c r="L1485" s="15" t="s">
        <v>54</v>
      </c>
      <c r="O1485">
        <v>0.69569488784764577</v>
      </c>
      <c r="P1485">
        <f t="shared" si="46"/>
        <v>499</v>
      </c>
      <c r="Q1485">
        <v>499</v>
      </c>
      <c r="R1485">
        <f t="shared" si="47"/>
        <v>11450307</v>
      </c>
    </row>
    <row r="1486" spans="1:18" ht="11.25" customHeight="1">
      <c r="A1486">
        <v>1485</v>
      </c>
      <c r="B1486" s="11">
        <v>2721</v>
      </c>
      <c r="C1486" s="12" t="s">
        <v>5030</v>
      </c>
      <c r="D1486" s="12">
        <v>19326843</v>
      </c>
      <c r="E1486" s="12" t="s">
        <v>5031</v>
      </c>
      <c r="F1486" s="12" t="s">
        <v>2341</v>
      </c>
      <c r="G1486" s="12" t="s">
        <v>59</v>
      </c>
      <c r="H1486" s="12" t="s">
        <v>44</v>
      </c>
      <c r="I1486" s="13">
        <v>120000000</v>
      </c>
      <c r="J1486" s="13">
        <v>120000000</v>
      </c>
      <c r="K1486" s="14">
        <v>45251.383368055554</v>
      </c>
      <c r="L1486" s="15" t="s">
        <v>45</v>
      </c>
      <c r="O1486">
        <v>0.38113234529333651</v>
      </c>
      <c r="P1486">
        <f t="shared" si="46"/>
        <v>996</v>
      </c>
      <c r="Q1486">
        <v>996</v>
      </c>
      <c r="R1486">
        <f t="shared" si="47"/>
        <v>93439651</v>
      </c>
    </row>
    <row r="1487" spans="1:18" ht="11.25" customHeight="1">
      <c r="A1487">
        <v>1486</v>
      </c>
      <c r="B1487" s="11">
        <v>2722</v>
      </c>
      <c r="C1487" s="12" t="s">
        <v>5032</v>
      </c>
      <c r="D1487" s="12">
        <v>79454894</v>
      </c>
      <c r="E1487" s="12" t="s">
        <v>1108</v>
      </c>
      <c r="F1487" s="12" t="s">
        <v>2341</v>
      </c>
      <c r="G1487" s="12" t="s">
        <v>59</v>
      </c>
      <c r="H1487" s="12" t="s">
        <v>44</v>
      </c>
      <c r="I1487" s="13">
        <v>50000000</v>
      </c>
      <c r="J1487" s="13">
        <v>50000000</v>
      </c>
      <c r="K1487" s="14">
        <v>45078.416400462964</v>
      </c>
      <c r="L1487" s="15" t="s">
        <v>45</v>
      </c>
      <c r="O1487">
        <v>0.38888348097643266</v>
      </c>
      <c r="P1487">
        <f t="shared" si="46"/>
        <v>986</v>
      </c>
      <c r="Q1487">
        <v>986</v>
      </c>
      <c r="R1487">
        <f t="shared" si="47"/>
        <v>86062599</v>
      </c>
    </row>
    <row r="1488" spans="1:18" ht="11.25" customHeight="1">
      <c r="A1488">
        <v>1487</v>
      </c>
      <c r="B1488" s="11">
        <v>2723</v>
      </c>
      <c r="C1488" s="12" t="s">
        <v>5033</v>
      </c>
      <c r="D1488" s="12">
        <v>1018403354</v>
      </c>
      <c r="E1488" s="12" t="s">
        <v>5034</v>
      </c>
      <c r="F1488" s="12" t="s">
        <v>2341</v>
      </c>
      <c r="G1488" s="12" t="s">
        <v>59</v>
      </c>
      <c r="H1488" s="12" t="s">
        <v>44</v>
      </c>
      <c r="I1488" s="13">
        <v>90000000</v>
      </c>
      <c r="J1488" s="13">
        <v>90000000</v>
      </c>
      <c r="K1488" s="14">
        <v>45251.383402777778</v>
      </c>
      <c r="L1488" s="15" t="s">
        <v>54</v>
      </c>
      <c r="O1488">
        <v>0.31681699155323795</v>
      </c>
      <c r="P1488">
        <f t="shared" si="46"/>
        <v>1100</v>
      </c>
      <c r="Q1488">
        <v>1100</v>
      </c>
      <c r="R1488">
        <f t="shared" si="47"/>
        <v>1108934730</v>
      </c>
    </row>
    <row r="1489" spans="1:18" ht="11.25" customHeight="1">
      <c r="A1489">
        <v>1488</v>
      </c>
      <c r="B1489" s="11">
        <v>2724</v>
      </c>
      <c r="C1489" s="12" t="s">
        <v>5035</v>
      </c>
      <c r="D1489" s="12">
        <v>24627681</v>
      </c>
      <c r="E1489" s="12" t="s">
        <v>5036</v>
      </c>
      <c r="F1489" s="12" t="s">
        <v>2341</v>
      </c>
      <c r="G1489" s="12" t="s">
        <v>59</v>
      </c>
      <c r="H1489" s="12" t="s">
        <v>44</v>
      </c>
      <c r="I1489" s="13">
        <v>40000000</v>
      </c>
      <c r="J1489" s="13">
        <v>40000000</v>
      </c>
      <c r="K1489" s="14">
        <v>45251.383402777778</v>
      </c>
      <c r="L1489" s="15" t="s">
        <v>45</v>
      </c>
      <c r="O1489">
        <v>0.23488895695355816</v>
      </c>
      <c r="P1489">
        <f t="shared" si="46"/>
        <v>1269</v>
      </c>
      <c r="Q1489">
        <v>1269</v>
      </c>
      <c r="R1489">
        <f t="shared" si="47"/>
        <v>51593758</v>
      </c>
    </row>
    <row r="1490" spans="1:18" ht="11.25" customHeight="1">
      <c r="A1490">
        <v>1489</v>
      </c>
      <c r="B1490" s="11">
        <v>2725</v>
      </c>
      <c r="C1490" s="12" t="s">
        <v>5037</v>
      </c>
      <c r="D1490" s="12">
        <v>79995697</v>
      </c>
      <c r="E1490" s="12" t="s">
        <v>5038</v>
      </c>
      <c r="F1490" s="12" t="s">
        <v>2341</v>
      </c>
      <c r="G1490" s="12" t="s">
        <v>59</v>
      </c>
      <c r="H1490" s="12" t="s">
        <v>49</v>
      </c>
      <c r="I1490" s="13">
        <v>26000000</v>
      </c>
      <c r="J1490" s="13">
        <v>26000000</v>
      </c>
      <c r="K1490" s="14">
        <v>45251.383449074077</v>
      </c>
      <c r="L1490" s="15" t="s">
        <v>54</v>
      </c>
      <c r="O1490">
        <v>0.1735410774799091</v>
      </c>
      <c r="P1490">
        <f t="shared" si="46"/>
        <v>1371</v>
      </c>
      <c r="Q1490">
        <v>1371</v>
      </c>
      <c r="R1490">
        <f t="shared" si="47"/>
        <v>87060979</v>
      </c>
    </row>
    <row r="1491" spans="1:18" ht="11.25" customHeight="1">
      <c r="A1491">
        <v>1490</v>
      </c>
      <c r="B1491" s="11">
        <v>2726</v>
      </c>
      <c r="C1491" s="12" t="s">
        <v>5039</v>
      </c>
      <c r="D1491" s="12">
        <v>39746473</v>
      </c>
      <c r="E1491" s="12" t="s">
        <v>5040</v>
      </c>
      <c r="F1491" s="12" t="s">
        <v>2341</v>
      </c>
      <c r="G1491" s="12" t="s">
        <v>38</v>
      </c>
      <c r="H1491" s="12" t="s">
        <v>44</v>
      </c>
      <c r="I1491" s="13">
        <v>54000000</v>
      </c>
      <c r="J1491" s="13">
        <v>54000000</v>
      </c>
      <c r="K1491" s="14">
        <v>45251.383553240739</v>
      </c>
      <c r="L1491" s="15" t="s">
        <v>84</v>
      </c>
      <c r="O1491">
        <v>3.6483943358259774E-3</v>
      </c>
      <c r="P1491">
        <f t="shared" si="46"/>
        <v>1614</v>
      </c>
      <c r="Q1491">
        <v>1614</v>
      </c>
      <c r="R1491">
        <f t="shared" si="47"/>
        <v>98381247</v>
      </c>
    </row>
    <row r="1492" spans="1:18" ht="11.25" customHeight="1">
      <c r="A1492">
        <v>1491</v>
      </c>
      <c r="B1492" s="11">
        <v>2727</v>
      </c>
      <c r="C1492" s="12" t="s">
        <v>5041</v>
      </c>
      <c r="D1492" s="12">
        <v>98382776</v>
      </c>
      <c r="E1492" s="12" t="s">
        <v>894</v>
      </c>
      <c r="F1492" s="12" t="s">
        <v>2341</v>
      </c>
      <c r="G1492" s="12" t="s">
        <v>48</v>
      </c>
      <c r="H1492" s="12" t="s">
        <v>44</v>
      </c>
      <c r="I1492" s="13">
        <v>50000000</v>
      </c>
      <c r="J1492" s="13">
        <v>50000000</v>
      </c>
      <c r="K1492" s="14">
        <v>45078.374849537038</v>
      </c>
      <c r="L1492" s="15" t="s">
        <v>45</v>
      </c>
      <c r="O1492">
        <v>0.37064110142078943</v>
      </c>
      <c r="P1492">
        <f t="shared" si="46"/>
        <v>1017</v>
      </c>
      <c r="Q1492">
        <v>1017</v>
      </c>
      <c r="R1492">
        <f t="shared" si="47"/>
        <v>1022400148</v>
      </c>
    </row>
    <row r="1493" spans="1:18" ht="11.25" customHeight="1">
      <c r="A1493">
        <v>1492</v>
      </c>
      <c r="B1493" s="11">
        <v>2728</v>
      </c>
      <c r="C1493" s="12" t="s">
        <v>5042</v>
      </c>
      <c r="D1493" s="12">
        <v>79739658</v>
      </c>
      <c r="E1493" s="12" t="s">
        <v>5043</v>
      </c>
      <c r="F1493" s="12" t="s">
        <v>2341</v>
      </c>
      <c r="G1493" s="12" t="s">
        <v>38</v>
      </c>
      <c r="H1493" s="12" t="s">
        <v>49</v>
      </c>
      <c r="I1493" s="13">
        <v>87000000</v>
      </c>
      <c r="J1493" s="13">
        <v>87000000</v>
      </c>
      <c r="K1493" s="14">
        <v>45251.383634259262</v>
      </c>
      <c r="L1493" s="15" t="s">
        <v>54</v>
      </c>
      <c r="O1493">
        <v>0.4491682850964378</v>
      </c>
      <c r="P1493">
        <f t="shared" si="46"/>
        <v>891</v>
      </c>
      <c r="Q1493">
        <v>891</v>
      </c>
      <c r="R1493">
        <f t="shared" si="47"/>
        <v>11808270</v>
      </c>
    </row>
    <row r="1494" spans="1:18" ht="11.25" customHeight="1">
      <c r="A1494">
        <v>1493</v>
      </c>
      <c r="B1494" s="11">
        <v>2729</v>
      </c>
      <c r="C1494" s="12" t="s">
        <v>5044</v>
      </c>
      <c r="D1494" s="12">
        <v>65715762</v>
      </c>
      <c r="E1494" s="12" t="s">
        <v>1692</v>
      </c>
      <c r="F1494" s="12" t="s">
        <v>2341</v>
      </c>
      <c r="G1494" s="12" t="s">
        <v>52</v>
      </c>
      <c r="H1494" s="12" t="s">
        <v>44</v>
      </c>
      <c r="I1494" s="13">
        <v>47000000</v>
      </c>
      <c r="J1494" s="13">
        <v>47000000</v>
      </c>
      <c r="K1494" s="14">
        <v>45237.391770833332</v>
      </c>
      <c r="L1494" s="15" t="s">
        <v>45</v>
      </c>
      <c r="O1494">
        <v>0.10954007234110485</v>
      </c>
      <c r="P1494">
        <f t="shared" si="46"/>
        <v>1456</v>
      </c>
      <c r="Q1494">
        <v>1456</v>
      </c>
      <c r="R1494">
        <f t="shared" si="47"/>
        <v>80006771</v>
      </c>
    </row>
    <row r="1495" spans="1:18" ht="11.25" customHeight="1">
      <c r="A1495">
        <v>1494</v>
      </c>
      <c r="B1495" s="11">
        <v>2730</v>
      </c>
      <c r="C1495" s="12" t="s">
        <v>5045</v>
      </c>
      <c r="D1495" s="12">
        <v>9399623</v>
      </c>
      <c r="E1495" s="12" t="s">
        <v>5046</v>
      </c>
      <c r="F1495" s="12" t="s">
        <v>2341</v>
      </c>
      <c r="G1495" s="12" t="s">
        <v>73</v>
      </c>
      <c r="H1495" s="12" t="s">
        <v>49</v>
      </c>
      <c r="I1495" s="13">
        <v>11000000</v>
      </c>
      <c r="J1495" s="13">
        <v>11000000</v>
      </c>
      <c r="K1495" s="14">
        <v>45251.383680555555</v>
      </c>
      <c r="L1495" s="15" t="s">
        <v>54</v>
      </c>
      <c r="O1495">
        <v>0.33750333005272348</v>
      </c>
      <c r="P1495">
        <f t="shared" si="46"/>
        <v>1073</v>
      </c>
      <c r="Q1495">
        <v>1073</v>
      </c>
      <c r="R1495">
        <f t="shared" si="47"/>
        <v>1122129906</v>
      </c>
    </row>
    <row r="1496" spans="1:18" ht="11.25" customHeight="1">
      <c r="A1496">
        <v>1495</v>
      </c>
      <c r="B1496" s="11">
        <v>2731</v>
      </c>
      <c r="C1496" s="12" t="s">
        <v>5047</v>
      </c>
      <c r="D1496" s="12">
        <v>19333793</v>
      </c>
      <c r="E1496" s="12" t="s">
        <v>865</v>
      </c>
      <c r="F1496" s="12" t="s">
        <v>2341</v>
      </c>
      <c r="G1496" s="12" t="s">
        <v>52</v>
      </c>
      <c r="H1496" s="12" t="s">
        <v>44</v>
      </c>
      <c r="I1496" s="13">
        <v>150000000</v>
      </c>
      <c r="J1496" s="13">
        <v>150000000</v>
      </c>
      <c r="K1496" s="14">
        <v>45078.370613425926</v>
      </c>
      <c r="L1496" s="15" t="s">
        <v>45</v>
      </c>
      <c r="O1496">
        <v>0.9973890010941433</v>
      </c>
      <c r="P1496">
        <f t="shared" si="46"/>
        <v>4</v>
      </c>
      <c r="Q1496">
        <v>4</v>
      </c>
      <c r="R1496">
        <f t="shared" si="47"/>
        <v>14799340</v>
      </c>
    </row>
    <row r="1497" spans="1:18" ht="11.25" customHeight="1">
      <c r="A1497">
        <v>1496</v>
      </c>
      <c r="B1497" s="11">
        <v>2732</v>
      </c>
      <c r="C1497" s="12" t="s">
        <v>5048</v>
      </c>
      <c r="D1497" s="12">
        <v>12279657</v>
      </c>
      <c r="E1497" s="12" t="s">
        <v>2116</v>
      </c>
      <c r="F1497" s="12" t="s">
        <v>2341</v>
      </c>
      <c r="G1497" s="12" t="s">
        <v>48</v>
      </c>
      <c r="H1497" s="12" t="s">
        <v>44</v>
      </c>
      <c r="I1497" s="13">
        <v>35000000</v>
      </c>
      <c r="J1497" s="13">
        <v>35000000</v>
      </c>
      <c r="K1497" s="14">
        <v>45237.528449074074</v>
      </c>
      <c r="L1497" s="15" t="s">
        <v>45</v>
      </c>
      <c r="O1497">
        <v>0.53230451709922633</v>
      </c>
      <c r="P1497">
        <f t="shared" si="46"/>
        <v>747</v>
      </c>
      <c r="Q1497">
        <v>747</v>
      </c>
      <c r="R1497">
        <f t="shared" si="47"/>
        <v>98378485</v>
      </c>
    </row>
    <row r="1498" spans="1:18" ht="11.25" customHeight="1">
      <c r="A1498">
        <v>1497</v>
      </c>
      <c r="B1498" s="11">
        <v>2733</v>
      </c>
      <c r="C1498" s="12" t="s">
        <v>5049</v>
      </c>
      <c r="D1498" s="12">
        <v>80926994</v>
      </c>
      <c r="E1498" s="12" t="s">
        <v>1687</v>
      </c>
      <c r="F1498" s="12" t="s">
        <v>2341</v>
      </c>
      <c r="G1498" s="12" t="s">
        <v>48</v>
      </c>
      <c r="H1498" s="12" t="s">
        <v>44</v>
      </c>
      <c r="I1498" s="13">
        <v>28000000</v>
      </c>
      <c r="J1498" s="13">
        <v>28000000</v>
      </c>
      <c r="K1498" s="14">
        <v>45237.391689814816</v>
      </c>
      <c r="L1498" s="15" t="s">
        <v>54</v>
      </c>
      <c r="O1498">
        <v>0.31339550123867799</v>
      </c>
      <c r="P1498">
        <f t="shared" si="46"/>
        <v>1103</v>
      </c>
      <c r="Q1498">
        <v>1103</v>
      </c>
      <c r="R1498">
        <f t="shared" si="47"/>
        <v>1148142195</v>
      </c>
    </row>
    <row r="1499" spans="1:18" ht="11.25" customHeight="1">
      <c r="A1499">
        <v>1498</v>
      </c>
      <c r="B1499" s="11">
        <v>2734</v>
      </c>
      <c r="C1499" s="12" t="s">
        <v>5050</v>
      </c>
      <c r="D1499" s="12">
        <v>19159295</v>
      </c>
      <c r="E1499" s="12" t="s">
        <v>5051</v>
      </c>
      <c r="F1499" s="12" t="s">
        <v>2341</v>
      </c>
      <c r="G1499" s="12" t="s">
        <v>48</v>
      </c>
      <c r="H1499" s="12" t="s">
        <v>44</v>
      </c>
      <c r="I1499" s="13">
        <v>150000000</v>
      </c>
      <c r="J1499" s="13">
        <v>150000000</v>
      </c>
      <c r="K1499" s="14">
        <v>45251.383750000001</v>
      </c>
      <c r="L1499" s="15" t="s">
        <v>45</v>
      </c>
      <c r="O1499">
        <v>0.15149755406188514</v>
      </c>
      <c r="P1499">
        <f t="shared" si="46"/>
        <v>1399</v>
      </c>
      <c r="Q1499">
        <v>1399</v>
      </c>
      <c r="R1499">
        <f t="shared" si="47"/>
        <v>52697467</v>
      </c>
    </row>
    <row r="1500" spans="1:18" ht="11.25" customHeight="1">
      <c r="A1500">
        <v>1499</v>
      </c>
      <c r="B1500" s="11">
        <v>2735</v>
      </c>
      <c r="C1500" s="12" t="s">
        <v>5052</v>
      </c>
      <c r="D1500" s="12">
        <v>1033691521</v>
      </c>
      <c r="E1500" s="12" t="s">
        <v>5053</v>
      </c>
      <c r="F1500" s="12" t="s">
        <v>2341</v>
      </c>
      <c r="G1500" s="12" t="s">
        <v>38</v>
      </c>
      <c r="H1500" s="12" t="s">
        <v>44</v>
      </c>
      <c r="I1500" s="13">
        <v>50000000</v>
      </c>
      <c r="J1500" s="13">
        <v>50000000</v>
      </c>
      <c r="K1500" s="14">
        <v>45251.38386574074</v>
      </c>
      <c r="L1500" s="15" t="s">
        <v>54</v>
      </c>
      <c r="O1500">
        <v>0.24674128847049182</v>
      </c>
      <c r="P1500">
        <f t="shared" si="46"/>
        <v>1241</v>
      </c>
      <c r="Q1500">
        <v>1241</v>
      </c>
      <c r="R1500">
        <f t="shared" si="47"/>
        <v>11388255</v>
      </c>
    </row>
    <row r="1501" spans="1:18" ht="11.25" customHeight="1">
      <c r="A1501">
        <v>1500</v>
      </c>
      <c r="B1501" s="11">
        <v>2736</v>
      </c>
      <c r="C1501" s="12" t="s">
        <v>5054</v>
      </c>
      <c r="D1501" s="12">
        <v>1061732176</v>
      </c>
      <c r="E1501" s="12" t="s">
        <v>5055</v>
      </c>
      <c r="F1501" s="12" t="s">
        <v>2341</v>
      </c>
      <c r="G1501" s="12" t="s">
        <v>38</v>
      </c>
      <c r="H1501" s="12" t="s">
        <v>44</v>
      </c>
      <c r="I1501" s="13">
        <v>58000000</v>
      </c>
      <c r="J1501" s="13">
        <v>58000000</v>
      </c>
      <c r="K1501" s="14">
        <v>45251.38386574074</v>
      </c>
      <c r="L1501" s="15" t="s">
        <v>54</v>
      </c>
      <c r="O1501">
        <v>0.15511621681722443</v>
      </c>
      <c r="P1501">
        <f t="shared" si="46"/>
        <v>1392</v>
      </c>
      <c r="Q1501">
        <v>1392</v>
      </c>
      <c r="R1501">
        <f t="shared" si="47"/>
        <v>79222977</v>
      </c>
    </row>
    <row r="1502" spans="1:18" ht="11.25" customHeight="1">
      <c r="A1502">
        <v>1501</v>
      </c>
      <c r="B1502" s="11">
        <v>2737</v>
      </c>
      <c r="C1502" s="12" t="s">
        <v>5056</v>
      </c>
      <c r="D1502" s="12">
        <v>19126977</v>
      </c>
      <c r="E1502" s="12" t="s">
        <v>1303</v>
      </c>
      <c r="F1502" s="12" t="s">
        <v>2341</v>
      </c>
      <c r="G1502" s="12" t="s">
        <v>48</v>
      </c>
      <c r="H1502" s="12" t="s">
        <v>44</v>
      </c>
      <c r="I1502" s="13">
        <v>70000000</v>
      </c>
      <c r="J1502" s="13">
        <v>70000000</v>
      </c>
      <c r="K1502" s="14">
        <v>45222.399178240739</v>
      </c>
      <c r="L1502" s="15" t="s">
        <v>45</v>
      </c>
      <c r="O1502">
        <v>0.93577993527556247</v>
      </c>
      <c r="P1502">
        <f t="shared" si="46"/>
        <v>110</v>
      </c>
      <c r="Q1502">
        <v>110</v>
      </c>
      <c r="R1502">
        <f t="shared" si="47"/>
        <v>80220133</v>
      </c>
    </row>
    <row r="1503" spans="1:18" ht="11.25" customHeight="1">
      <c r="A1503">
        <v>1502</v>
      </c>
      <c r="B1503" s="11">
        <v>2738</v>
      </c>
      <c r="C1503" s="12" t="s">
        <v>5057</v>
      </c>
      <c r="D1503" s="12">
        <v>52737557</v>
      </c>
      <c r="E1503" s="12" t="s">
        <v>5058</v>
      </c>
      <c r="F1503" s="12" t="s">
        <v>2341</v>
      </c>
      <c r="G1503" s="12" t="s">
        <v>59</v>
      </c>
      <c r="H1503" s="12" t="s">
        <v>44</v>
      </c>
      <c r="I1503" s="13">
        <v>50000000</v>
      </c>
      <c r="J1503" s="13">
        <v>50000000</v>
      </c>
      <c r="K1503" s="14">
        <v>45251.383877314816</v>
      </c>
      <c r="L1503" s="15" t="s">
        <v>54</v>
      </c>
      <c r="O1503">
        <v>0.6131791599821188</v>
      </c>
      <c r="P1503">
        <f t="shared" si="46"/>
        <v>630</v>
      </c>
      <c r="Q1503">
        <v>630</v>
      </c>
      <c r="R1503">
        <f t="shared" si="47"/>
        <v>1100954987</v>
      </c>
    </row>
    <row r="1504" spans="1:18" ht="11.25" customHeight="1">
      <c r="A1504">
        <v>1503</v>
      </c>
      <c r="B1504" s="11">
        <v>2739</v>
      </c>
      <c r="C1504" s="12" t="s">
        <v>5059</v>
      </c>
      <c r="D1504" s="12">
        <v>18130315</v>
      </c>
      <c r="E1504" s="12" t="s">
        <v>5060</v>
      </c>
      <c r="F1504" s="12" t="s">
        <v>2341</v>
      </c>
      <c r="G1504" s="12" t="s">
        <v>59</v>
      </c>
      <c r="H1504" s="12" t="s">
        <v>49</v>
      </c>
      <c r="I1504" s="13">
        <v>132000000</v>
      </c>
      <c r="J1504" s="13">
        <v>132000000</v>
      </c>
      <c r="K1504" s="14">
        <v>45251.383900462963</v>
      </c>
      <c r="L1504" s="15" t="s">
        <v>54</v>
      </c>
      <c r="O1504">
        <v>0.27445350144872604</v>
      </c>
      <c r="P1504">
        <f t="shared" si="46"/>
        <v>1186</v>
      </c>
      <c r="Q1504">
        <v>1186</v>
      </c>
      <c r="R1504">
        <f t="shared" si="47"/>
        <v>79982066</v>
      </c>
    </row>
    <row r="1505" spans="1:18" ht="11.25" customHeight="1">
      <c r="A1505">
        <v>1504</v>
      </c>
      <c r="B1505" s="11">
        <v>2740</v>
      </c>
      <c r="C1505" s="12" t="s">
        <v>5061</v>
      </c>
      <c r="D1505" s="12">
        <v>80493597</v>
      </c>
      <c r="E1505" s="12" t="s">
        <v>5062</v>
      </c>
      <c r="F1505" s="12" t="s">
        <v>2341</v>
      </c>
      <c r="G1505" s="12" t="s">
        <v>62</v>
      </c>
      <c r="H1505" s="12" t="s">
        <v>44</v>
      </c>
      <c r="I1505" s="13">
        <v>44000000</v>
      </c>
      <c r="J1505" s="13">
        <v>44000000</v>
      </c>
      <c r="K1505" s="14">
        <v>45253.402997685182</v>
      </c>
      <c r="L1505" s="15" t="s">
        <v>45</v>
      </c>
      <c r="O1505">
        <v>0.66524081088041298</v>
      </c>
      <c r="P1505">
        <f t="shared" si="46"/>
        <v>535</v>
      </c>
      <c r="Q1505">
        <v>535</v>
      </c>
      <c r="R1505">
        <f t="shared" si="47"/>
        <v>1082839259</v>
      </c>
    </row>
    <row r="1506" spans="1:18" ht="11.25" customHeight="1">
      <c r="A1506">
        <v>1505</v>
      </c>
      <c r="B1506" s="11">
        <v>2741</v>
      </c>
      <c r="C1506" s="12" t="s">
        <v>5063</v>
      </c>
      <c r="D1506" s="12">
        <v>7169043</v>
      </c>
      <c r="E1506" s="12" t="s">
        <v>1098</v>
      </c>
      <c r="F1506" s="12" t="s">
        <v>2341</v>
      </c>
      <c r="G1506" s="12" t="s">
        <v>38</v>
      </c>
      <c r="H1506" s="12" t="s">
        <v>49</v>
      </c>
      <c r="I1506" s="13">
        <v>150000000</v>
      </c>
      <c r="J1506" s="13">
        <v>150000000</v>
      </c>
      <c r="K1506" s="14">
        <v>45078.415289351855</v>
      </c>
      <c r="L1506" s="15" t="s">
        <v>91</v>
      </c>
      <c r="O1506">
        <v>0.74755096334807314</v>
      </c>
      <c r="P1506">
        <f t="shared" si="46"/>
        <v>419</v>
      </c>
      <c r="Q1506">
        <v>419</v>
      </c>
      <c r="R1506">
        <f t="shared" si="47"/>
        <v>88156970</v>
      </c>
    </row>
    <row r="1507" spans="1:18" ht="11.25" customHeight="1">
      <c r="A1507">
        <v>1506</v>
      </c>
      <c r="B1507" s="11">
        <v>2742</v>
      </c>
      <c r="C1507" s="12" t="s">
        <v>5064</v>
      </c>
      <c r="D1507" s="12">
        <v>23574153</v>
      </c>
      <c r="E1507" s="12" t="s">
        <v>5065</v>
      </c>
      <c r="F1507" s="12" t="s">
        <v>2341</v>
      </c>
      <c r="G1507" s="12" t="s">
        <v>38</v>
      </c>
      <c r="H1507" s="12" t="s">
        <v>44</v>
      </c>
      <c r="I1507" s="13">
        <v>19000000</v>
      </c>
      <c r="J1507" s="13">
        <v>19000000</v>
      </c>
      <c r="K1507" s="14">
        <v>45251.383935185186</v>
      </c>
      <c r="L1507" s="15" t="s">
        <v>45</v>
      </c>
      <c r="O1507">
        <v>0.76058335817991596</v>
      </c>
      <c r="P1507">
        <f t="shared" si="46"/>
        <v>405</v>
      </c>
      <c r="Q1507">
        <v>405</v>
      </c>
      <c r="R1507">
        <f t="shared" si="47"/>
        <v>1122131621</v>
      </c>
    </row>
    <row r="1508" spans="1:18" ht="11.25" customHeight="1">
      <c r="A1508">
        <v>1507</v>
      </c>
      <c r="B1508" s="11">
        <v>2743</v>
      </c>
      <c r="C1508" s="12" t="s">
        <v>5066</v>
      </c>
      <c r="D1508" s="12">
        <v>1053800968</v>
      </c>
      <c r="E1508" s="12" t="s">
        <v>72</v>
      </c>
      <c r="F1508" s="12" t="s">
        <v>2341</v>
      </c>
      <c r="G1508" s="12" t="s">
        <v>73</v>
      </c>
      <c r="H1508" s="12" t="s">
        <v>44</v>
      </c>
      <c r="I1508" s="13">
        <v>30000000</v>
      </c>
      <c r="J1508" s="13">
        <v>30000000</v>
      </c>
      <c r="K1508" s="14">
        <v>44986.382361111115</v>
      </c>
      <c r="L1508" s="15" t="s">
        <v>54</v>
      </c>
      <c r="O1508">
        <v>0.76263435444450633</v>
      </c>
      <c r="P1508">
        <f t="shared" si="46"/>
        <v>401</v>
      </c>
      <c r="Q1508">
        <v>401</v>
      </c>
      <c r="R1508">
        <f t="shared" si="47"/>
        <v>79702374</v>
      </c>
    </row>
    <row r="1509" spans="1:18" ht="11.25" customHeight="1">
      <c r="A1509">
        <v>1508</v>
      </c>
      <c r="B1509" s="11">
        <v>2744</v>
      </c>
      <c r="C1509" s="12" t="s">
        <v>5067</v>
      </c>
      <c r="D1509" s="12">
        <v>80654507</v>
      </c>
      <c r="E1509" s="12" t="s">
        <v>5068</v>
      </c>
      <c r="F1509" s="12" t="s">
        <v>2341</v>
      </c>
      <c r="G1509" s="12" t="s">
        <v>62</v>
      </c>
      <c r="H1509" s="12" t="s">
        <v>44</v>
      </c>
      <c r="I1509" s="13">
        <v>21000000</v>
      </c>
      <c r="J1509" s="13">
        <v>21000000</v>
      </c>
      <c r="K1509" s="14">
        <v>45251.384166666663</v>
      </c>
      <c r="L1509" s="15" t="s">
        <v>45</v>
      </c>
      <c r="O1509">
        <v>0.1650677229473082</v>
      </c>
      <c r="P1509">
        <f t="shared" si="46"/>
        <v>1380</v>
      </c>
      <c r="Q1509">
        <v>1380</v>
      </c>
      <c r="R1509">
        <f t="shared" si="47"/>
        <v>93336051</v>
      </c>
    </row>
    <row r="1510" spans="1:18" ht="11.25" customHeight="1">
      <c r="A1510">
        <v>1509</v>
      </c>
      <c r="B1510" s="11">
        <v>2745</v>
      </c>
      <c r="C1510" s="12" t="s">
        <v>5069</v>
      </c>
      <c r="D1510" s="12">
        <v>74377177</v>
      </c>
      <c r="E1510" s="12" t="s">
        <v>5070</v>
      </c>
      <c r="F1510" s="12" t="s">
        <v>2341</v>
      </c>
      <c r="G1510" s="12" t="s">
        <v>38</v>
      </c>
      <c r="H1510" s="12" t="s">
        <v>44</v>
      </c>
      <c r="I1510" s="13">
        <v>50000000</v>
      </c>
      <c r="J1510" s="13">
        <v>50000000</v>
      </c>
      <c r="K1510" s="14">
        <v>45251.384166666663</v>
      </c>
      <c r="L1510" s="15" t="s">
        <v>54</v>
      </c>
      <c r="O1510">
        <v>5.1715009451643201E-2</v>
      </c>
      <c r="P1510">
        <f t="shared" si="46"/>
        <v>1536</v>
      </c>
      <c r="Q1510">
        <v>1536</v>
      </c>
      <c r="R1510">
        <f t="shared" si="47"/>
        <v>93128393</v>
      </c>
    </row>
    <row r="1511" spans="1:18" ht="11.25" customHeight="1">
      <c r="A1511">
        <v>1510</v>
      </c>
      <c r="B1511" s="11">
        <v>2746</v>
      </c>
      <c r="C1511" s="12" t="s">
        <v>5071</v>
      </c>
      <c r="D1511" s="12">
        <v>16549564</v>
      </c>
      <c r="E1511" s="12" t="s">
        <v>5072</v>
      </c>
      <c r="F1511" s="12" t="s">
        <v>2341</v>
      </c>
      <c r="G1511" s="12" t="s">
        <v>59</v>
      </c>
      <c r="H1511" s="12" t="s">
        <v>44</v>
      </c>
      <c r="I1511" s="13">
        <v>14000000</v>
      </c>
      <c r="J1511" s="13">
        <v>14000000</v>
      </c>
      <c r="K1511" s="14">
        <v>45251.38422453704</v>
      </c>
      <c r="L1511" s="15" t="s">
        <v>45</v>
      </c>
      <c r="O1511">
        <v>0.77169875260986209</v>
      </c>
      <c r="P1511">
        <f t="shared" si="46"/>
        <v>384</v>
      </c>
      <c r="Q1511">
        <v>384</v>
      </c>
      <c r="R1511">
        <f t="shared" si="47"/>
        <v>16794456</v>
      </c>
    </row>
    <row r="1512" spans="1:18" ht="11.25" customHeight="1">
      <c r="A1512">
        <v>1511</v>
      </c>
      <c r="B1512" s="11">
        <v>2747</v>
      </c>
      <c r="C1512" s="12" t="s">
        <v>5073</v>
      </c>
      <c r="D1512" s="12">
        <v>1116235237</v>
      </c>
      <c r="E1512" s="12" t="s">
        <v>1749</v>
      </c>
      <c r="F1512" s="12" t="s">
        <v>2341</v>
      </c>
      <c r="G1512" s="12" t="s">
        <v>48</v>
      </c>
      <c r="H1512" s="12" t="s">
        <v>44</v>
      </c>
      <c r="I1512" s="13">
        <v>60000000</v>
      </c>
      <c r="J1512" s="13">
        <v>60000000</v>
      </c>
      <c r="K1512" s="14">
        <v>45237.393541666665</v>
      </c>
      <c r="L1512" s="15" t="s">
        <v>54</v>
      </c>
      <c r="O1512">
        <v>0.8066789733400852</v>
      </c>
      <c r="P1512">
        <f t="shared" si="46"/>
        <v>331</v>
      </c>
      <c r="Q1512">
        <v>331</v>
      </c>
      <c r="R1512">
        <f t="shared" si="47"/>
        <v>1088013429</v>
      </c>
    </row>
    <row r="1513" spans="1:18" ht="11.25" customHeight="1">
      <c r="A1513">
        <v>1512</v>
      </c>
      <c r="B1513" s="11">
        <v>2748</v>
      </c>
      <c r="C1513" s="12" t="s">
        <v>5074</v>
      </c>
      <c r="D1513" s="12">
        <v>30294443</v>
      </c>
      <c r="E1513" s="12" t="s">
        <v>5075</v>
      </c>
      <c r="F1513" s="12" t="s">
        <v>2341</v>
      </c>
      <c r="G1513" s="12" t="s">
        <v>59</v>
      </c>
      <c r="H1513" s="12" t="s">
        <v>44</v>
      </c>
      <c r="I1513" s="13">
        <v>13000000</v>
      </c>
      <c r="J1513" s="13">
        <v>13000000</v>
      </c>
      <c r="K1513" s="14">
        <v>45251.384340277778</v>
      </c>
      <c r="L1513" s="15" t="s">
        <v>84</v>
      </c>
      <c r="O1513">
        <v>0.44624093565644929</v>
      </c>
      <c r="P1513">
        <f t="shared" si="46"/>
        <v>896</v>
      </c>
      <c r="Q1513">
        <v>896</v>
      </c>
      <c r="R1513">
        <f t="shared" si="47"/>
        <v>1053775728</v>
      </c>
    </row>
    <row r="1514" spans="1:18" ht="11.25" customHeight="1">
      <c r="A1514">
        <v>1513</v>
      </c>
      <c r="B1514" s="11">
        <v>2749</v>
      </c>
      <c r="C1514" s="12" t="s">
        <v>5076</v>
      </c>
      <c r="D1514" s="12">
        <v>1016093168</v>
      </c>
      <c r="E1514" s="12" t="s">
        <v>5077</v>
      </c>
      <c r="F1514" s="12" t="s">
        <v>2341</v>
      </c>
      <c r="G1514" s="12" t="s">
        <v>130</v>
      </c>
      <c r="H1514" s="12" t="s">
        <v>44</v>
      </c>
      <c r="I1514" s="13">
        <v>25000000</v>
      </c>
      <c r="J1514" s="13">
        <v>25000000</v>
      </c>
      <c r="K1514" s="14">
        <v>45251.384351851855</v>
      </c>
      <c r="L1514" s="15" t="s">
        <v>54</v>
      </c>
      <c r="O1514">
        <v>0.28622302668044208</v>
      </c>
      <c r="P1514">
        <f t="shared" si="46"/>
        <v>1166</v>
      </c>
      <c r="Q1514">
        <v>1166</v>
      </c>
      <c r="R1514">
        <f t="shared" si="47"/>
        <v>16925112</v>
      </c>
    </row>
    <row r="1515" spans="1:18" ht="11.25" customHeight="1">
      <c r="A1515">
        <v>1514</v>
      </c>
      <c r="B1515" s="11">
        <v>2750</v>
      </c>
      <c r="C1515" s="12" t="s">
        <v>5078</v>
      </c>
      <c r="D1515" s="12">
        <v>79806845</v>
      </c>
      <c r="E1515" s="12" t="s">
        <v>5079</v>
      </c>
      <c r="F1515" s="12" t="s">
        <v>2341</v>
      </c>
      <c r="G1515" s="12" t="s">
        <v>52</v>
      </c>
      <c r="H1515" s="12" t="s">
        <v>49</v>
      </c>
      <c r="I1515" s="13">
        <v>60000000</v>
      </c>
      <c r="J1515" s="13">
        <v>60000000</v>
      </c>
      <c r="K1515" s="14">
        <v>45251.384363425925</v>
      </c>
      <c r="L1515" s="15" t="s">
        <v>54</v>
      </c>
      <c r="O1515">
        <v>0.12419412244449712</v>
      </c>
      <c r="P1515">
        <f t="shared" si="46"/>
        <v>1429</v>
      </c>
      <c r="Q1515">
        <v>1429</v>
      </c>
      <c r="R1515">
        <f t="shared" si="47"/>
        <v>10295891</v>
      </c>
    </row>
    <row r="1516" spans="1:18" ht="11.25" customHeight="1">
      <c r="A1516">
        <v>1515</v>
      </c>
      <c r="B1516" s="11">
        <v>2751</v>
      </c>
      <c r="C1516" s="12" t="s">
        <v>5080</v>
      </c>
      <c r="D1516" s="12">
        <v>80257591</v>
      </c>
      <c r="E1516" s="12" t="s">
        <v>1855</v>
      </c>
      <c r="F1516" s="12" t="s">
        <v>2341</v>
      </c>
      <c r="G1516" s="12" t="s">
        <v>38</v>
      </c>
      <c r="H1516" s="12" t="s">
        <v>44</v>
      </c>
      <c r="I1516" s="13">
        <v>44000000</v>
      </c>
      <c r="J1516" s="13">
        <v>44000000</v>
      </c>
      <c r="K1516" s="14">
        <v>45237.398587962962</v>
      </c>
      <c r="L1516" s="15" t="s">
        <v>54</v>
      </c>
      <c r="O1516">
        <v>0.34584694110950021</v>
      </c>
      <c r="P1516">
        <f t="shared" si="46"/>
        <v>1058</v>
      </c>
      <c r="Q1516">
        <v>1058</v>
      </c>
      <c r="R1516">
        <f t="shared" si="47"/>
        <v>80894395</v>
      </c>
    </row>
    <row r="1517" spans="1:18" ht="11.25" customHeight="1">
      <c r="A1517">
        <v>1516</v>
      </c>
      <c r="B1517" s="11">
        <v>2752</v>
      </c>
      <c r="C1517" s="12" t="s">
        <v>5081</v>
      </c>
      <c r="D1517" s="12">
        <v>66812640</v>
      </c>
      <c r="E1517" s="12" t="s">
        <v>5082</v>
      </c>
      <c r="F1517" s="12" t="s">
        <v>2341</v>
      </c>
      <c r="G1517" s="12" t="s">
        <v>52</v>
      </c>
      <c r="H1517" s="12" t="s">
        <v>44</v>
      </c>
      <c r="I1517" s="13">
        <v>30000000</v>
      </c>
      <c r="J1517" s="13">
        <v>30000000</v>
      </c>
      <c r="K1517" s="14">
        <v>45251.384398148148</v>
      </c>
      <c r="L1517" s="15" t="s">
        <v>45</v>
      </c>
      <c r="O1517">
        <v>0.93379885614312785</v>
      </c>
      <c r="P1517">
        <f t="shared" si="46"/>
        <v>119</v>
      </c>
      <c r="Q1517">
        <v>119</v>
      </c>
      <c r="R1517">
        <f t="shared" si="47"/>
        <v>79218320</v>
      </c>
    </row>
    <row r="1518" spans="1:18" ht="11.25" customHeight="1">
      <c r="A1518">
        <v>1517</v>
      </c>
      <c r="B1518" s="11">
        <v>2753</v>
      </c>
      <c r="C1518" s="12" t="s">
        <v>5083</v>
      </c>
      <c r="D1518" s="12">
        <v>5332979</v>
      </c>
      <c r="E1518" s="12" t="s">
        <v>2081</v>
      </c>
      <c r="F1518" s="12" t="s">
        <v>2341</v>
      </c>
      <c r="G1518" s="12" t="s">
        <v>59</v>
      </c>
      <c r="H1518" s="12" t="s">
        <v>44</v>
      </c>
      <c r="I1518" s="13">
        <v>99000000</v>
      </c>
      <c r="J1518" s="13">
        <v>99000000</v>
      </c>
      <c r="K1518" s="14">
        <v>45237.424814814818</v>
      </c>
      <c r="L1518" s="15" t="s">
        <v>45</v>
      </c>
      <c r="O1518">
        <v>0.26075862267245031</v>
      </c>
      <c r="P1518">
        <f t="shared" si="46"/>
        <v>1211</v>
      </c>
      <c r="Q1518">
        <v>1211</v>
      </c>
      <c r="R1518">
        <f t="shared" si="47"/>
        <v>79701686</v>
      </c>
    </row>
    <row r="1519" spans="1:18" ht="11.25" customHeight="1">
      <c r="A1519">
        <v>1518</v>
      </c>
      <c r="B1519" s="11">
        <v>2754</v>
      </c>
      <c r="C1519" s="12" t="s">
        <v>5084</v>
      </c>
      <c r="D1519" s="12">
        <v>1053664065</v>
      </c>
      <c r="E1519" s="12" t="s">
        <v>5085</v>
      </c>
      <c r="F1519" s="12" t="s">
        <v>2341</v>
      </c>
      <c r="G1519" s="12" t="s">
        <v>59</v>
      </c>
      <c r="H1519" s="12" t="s">
        <v>44</v>
      </c>
      <c r="I1519" s="13">
        <v>85000000</v>
      </c>
      <c r="J1519" s="13">
        <v>85000000</v>
      </c>
      <c r="K1519" s="14">
        <v>45251.384444444448</v>
      </c>
      <c r="L1519" s="15" t="s">
        <v>54</v>
      </c>
      <c r="O1519">
        <v>0.5078647486211012</v>
      </c>
      <c r="P1519">
        <f t="shared" si="46"/>
        <v>783</v>
      </c>
      <c r="Q1519">
        <v>783</v>
      </c>
      <c r="R1519">
        <f t="shared" si="47"/>
        <v>1018489837</v>
      </c>
    </row>
    <row r="1520" spans="1:18" ht="11.25" customHeight="1">
      <c r="A1520">
        <v>1519</v>
      </c>
      <c r="B1520" s="11">
        <v>2755</v>
      </c>
      <c r="C1520" s="12" t="s">
        <v>5086</v>
      </c>
      <c r="D1520" s="12">
        <v>39563664</v>
      </c>
      <c r="E1520" s="12" t="s">
        <v>5087</v>
      </c>
      <c r="F1520" s="12" t="s">
        <v>2341</v>
      </c>
      <c r="G1520" s="12" t="s">
        <v>59</v>
      </c>
      <c r="H1520" s="12" t="s">
        <v>44</v>
      </c>
      <c r="I1520" s="13">
        <v>22000000</v>
      </c>
      <c r="J1520" s="13">
        <v>22000000</v>
      </c>
      <c r="K1520" s="14">
        <v>45251.384479166663</v>
      </c>
      <c r="L1520" s="15" t="s">
        <v>45</v>
      </c>
      <c r="O1520">
        <v>0.76008397783792858</v>
      </c>
      <c r="P1520">
        <f t="shared" si="46"/>
        <v>406</v>
      </c>
      <c r="Q1520">
        <v>406</v>
      </c>
      <c r="R1520">
        <f t="shared" si="47"/>
        <v>80041619</v>
      </c>
    </row>
    <row r="1521" spans="1:18" ht="11.25" customHeight="1">
      <c r="A1521">
        <v>1520</v>
      </c>
      <c r="B1521" s="11">
        <v>2756</v>
      </c>
      <c r="C1521" s="12" t="s">
        <v>5088</v>
      </c>
      <c r="D1521" s="12">
        <v>10771325</v>
      </c>
      <c r="E1521" s="12" t="s">
        <v>1820</v>
      </c>
      <c r="F1521" s="12" t="s">
        <v>2341</v>
      </c>
      <c r="G1521" s="12" t="s">
        <v>59</v>
      </c>
      <c r="H1521" s="12" t="s">
        <v>49</v>
      </c>
      <c r="I1521" s="13">
        <v>19000000</v>
      </c>
      <c r="J1521" s="13">
        <v>19000000</v>
      </c>
      <c r="K1521" s="14">
        <v>45237.396585648145</v>
      </c>
      <c r="L1521" s="15" t="s">
        <v>54</v>
      </c>
      <c r="O1521">
        <v>0.30725089387060134</v>
      </c>
      <c r="P1521">
        <f t="shared" si="46"/>
        <v>1126</v>
      </c>
      <c r="Q1521">
        <v>1126</v>
      </c>
      <c r="R1521">
        <f t="shared" si="47"/>
        <v>1053608525</v>
      </c>
    </row>
    <row r="1522" spans="1:18" ht="11.25" customHeight="1">
      <c r="A1522">
        <v>1521</v>
      </c>
      <c r="B1522" s="11">
        <v>2757</v>
      </c>
      <c r="C1522" s="12" t="s">
        <v>5089</v>
      </c>
      <c r="D1522" s="12">
        <v>1094276817</v>
      </c>
      <c r="E1522" s="12" t="s">
        <v>1989</v>
      </c>
      <c r="F1522" s="12" t="s">
        <v>2341</v>
      </c>
      <c r="G1522" s="12" t="s">
        <v>38</v>
      </c>
      <c r="H1522" s="12" t="s">
        <v>44</v>
      </c>
      <c r="I1522" s="13">
        <v>17000000</v>
      </c>
      <c r="J1522" s="13">
        <v>17000000</v>
      </c>
      <c r="K1522" s="14">
        <v>45237.407071759262</v>
      </c>
      <c r="L1522" s="15" t="s">
        <v>54</v>
      </c>
      <c r="O1522">
        <v>0.91566787127308469</v>
      </c>
      <c r="P1522">
        <f t="shared" si="46"/>
        <v>149</v>
      </c>
      <c r="Q1522">
        <v>149</v>
      </c>
      <c r="R1522">
        <f t="shared" si="47"/>
        <v>79367116</v>
      </c>
    </row>
    <row r="1523" spans="1:18" ht="11.25" customHeight="1">
      <c r="A1523">
        <v>1522</v>
      </c>
      <c r="B1523" s="11">
        <v>2758</v>
      </c>
      <c r="C1523" s="12" t="s">
        <v>5090</v>
      </c>
      <c r="D1523" s="12">
        <v>5833466</v>
      </c>
      <c r="E1523" s="12" t="s">
        <v>5091</v>
      </c>
      <c r="F1523" s="12" t="s">
        <v>2341</v>
      </c>
      <c r="G1523" s="12" t="s">
        <v>59</v>
      </c>
      <c r="H1523" s="12" t="s">
        <v>44</v>
      </c>
      <c r="I1523" s="13">
        <v>100000000</v>
      </c>
      <c r="J1523" s="13">
        <v>100000000</v>
      </c>
      <c r="K1523" s="14">
        <v>45251.384513888886</v>
      </c>
      <c r="L1523" s="15" t="s">
        <v>54</v>
      </c>
      <c r="O1523">
        <v>0.3044804352795315</v>
      </c>
      <c r="P1523">
        <f t="shared" si="46"/>
        <v>1131</v>
      </c>
      <c r="Q1523">
        <v>1131</v>
      </c>
      <c r="R1523">
        <f t="shared" si="47"/>
        <v>79382564</v>
      </c>
    </row>
    <row r="1524" spans="1:18" ht="11.25" customHeight="1">
      <c r="A1524">
        <v>1523</v>
      </c>
      <c r="B1524" s="11">
        <v>2759</v>
      </c>
      <c r="C1524" s="12" t="s">
        <v>5092</v>
      </c>
      <c r="D1524" s="12">
        <v>14321826</v>
      </c>
      <c r="E1524" s="12" t="s">
        <v>1831</v>
      </c>
      <c r="F1524" s="12" t="s">
        <v>2341</v>
      </c>
      <c r="G1524" s="12" t="s">
        <v>59</v>
      </c>
      <c r="H1524" s="12" t="s">
        <v>44</v>
      </c>
      <c r="I1524" s="13">
        <v>46000000</v>
      </c>
      <c r="J1524" s="13">
        <v>46000000</v>
      </c>
      <c r="K1524" s="14">
        <v>45237.396851851852</v>
      </c>
      <c r="L1524" s="15" t="s">
        <v>45</v>
      </c>
      <c r="O1524">
        <v>0.89431153628817228</v>
      </c>
      <c r="P1524">
        <f t="shared" si="46"/>
        <v>181</v>
      </c>
      <c r="Q1524">
        <v>181</v>
      </c>
      <c r="R1524">
        <f t="shared" si="47"/>
        <v>52272572</v>
      </c>
    </row>
    <row r="1525" spans="1:18" ht="11.25" customHeight="1">
      <c r="A1525">
        <v>1524</v>
      </c>
      <c r="B1525" s="11">
        <v>2760</v>
      </c>
      <c r="C1525" s="12" t="s">
        <v>5093</v>
      </c>
      <c r="D1525" s="12">
        <v>74184384</v>
      </c>
      <c r="E1525" s="12" t="s">
        <v>776</v>
      </c>
      <c r="F1525" s="12" t="s">
        <v>2341</v>
      </c>
      <c r="G1525" s="12" t="s">
        <v>38</v>
      </c>
      <c r="H1525" s="12" t="s">
        <v>49</v>
      </c>
      <c r="I1525" s="13">
        <v>150000000</v>
      </c>
      <c r="J1525" s="13">
        <v>150000000</v>
      </c>
      <c r="K1525" s="14">
        <v>45078.360625000001</v>
      </c>
      <c r="L1525" s="15" t="s">
        <v>54</v>
      </c>
      <c r="O1525">
        <v>0.88046423123291839</v>
      </c>
      <c r="P1525">
        <f t="shared" si="46"/>
        <v>205</v>
      </c>
      <c r="Q1525">
        <v>205</v>
      </c>
      <c r="R1525">
        <f t="shared" si="47"/>
        <v>1105680412</v>
      </c>
    </row>
    <row r="1526" spans="1:18" ht="11.25" customHeight="1">
      <c r="A1526">
        <v>1525</v>
      </c>
      <c r="B1526" s="11">
        <v>2761</v>
      </c>
      <c r="C1526" s="12" t="s">
        <v>5094</v>
      </c>
      <c r="D1526" s="12">
        <v>80206898</v>
      </c>
      <c r="E1526" s="12" t="s">
        <v>1770</v>
      </c>
      <c r="F1526" s="12" t="s">
        <v>2341</v>
      </c>
      <c r="G1526" s="12" t="s">
        <v>52</v>
      </c>
      <c r="H1526" s="12" t="s">
        <v>44</v>
      </c>
      <c r="I1526" s="13">
        <v>40000000</v>
      </c>
      <c r="J1526" s="13">
        <v>40000000</v>
      </c>
      <c r="K1526" s="14">
        <v>45237.394502314812</v>
      </c>
      <c r="L1526" s="15" t="s">
        <v>54</v>
      </c>
      <c r="O1526">
        <v>0.88488182807574656</v>
      </c>
      <c r="P1526">
        <f t="shared" si="46"/>
        <v>195</v>
      </c>
      <c r="Q1526">
        <v>195</v>
      </c>
      <c r="R1526">
        <f t="shared" si="47"/>
        <v>16138916</v>
      </c>
    </row>
    <row r="1527" spans="1:18" ht="11.25" customHeight="1">
      <c r="A1527">
        <v>1526</v>
      </c>
      <c r="B1527" s="11">
        <v>2762</v>
      </c>
      <c r="C1527" s="12" t="s">
        <v>5095</v>
      </c>
      <c r="D1527" s="12">
        <v>93134167</v>
      </c>
      <c r="E1527" s="12" t="s">
        <v>5096</v>
      </c>
      <c r="F1527" s="12" t="s">
        <v>2341</v>
      </c>
      <c r="G1527" s="12" t="s">
        <v>48</v>
      </c>
      <c r="H1527" s="12" t="s">
        <v>44</v>
      </c>
      <c r="I1527" s="13">
        <v>32000000</v>
      </c>
      <c r="J1527" s="13">
        <v>32000000</v>
      </c>
      <c r="K1527" s="14">
        <v>45251.384675925925</v>
      </c>
      <c r="L1527" s="15" t="s">
        <v>54</v>
      </c>
      <c r="O1527">
        <v>0.17112238383349287</v>
      </c>
      <c r="P1527">
        <f t="shared" si="46"/>
        <v>1374</v>
      </c>
      <c r="Q1527">
        <v>1374</v>
      </c>
      <c r="R1527">
        <f t="shared" si="47"/>
        <v>1121869362</v>
      </c>
    </row>
    <row r="1528" spans="1:18" ht="11.25" customHeight="1">
      <c r="A1528">
        <v>1527</v>
      </c>
      <c r="B1528" s="11">
        <v>2763</v>
      </c>
      <c r="C1528" s="12" t="s">
        <v>5097</v>
      </c>
      <c r="D1528" s="12">
        <v>79563181</v>
      </c>
      <c r="E1528" s="12" t="s">
        <v>738</v>
      </c>
      <c r="F1528" s="12" t="s">
        <v>2341</v>
      </c>
      <c r="G1528" s="12" t="s">
        <v>48</v>
      </c>
      <c r="H1528" s="12" t="s">
        <v>44</v>
      </c>
      <c r="I1528" s="13">
        <v>50000000</v>
      </c>
      <c r="J1528" s="13">
        <v>50000000</v>
      </c>
      <c r="K1528" s="14">
        <v>45078.356886574074</v>
      </c>
      <c r="L1528" s="15" t="s">
        <v>45</v>
      </c>
      <c r="O1528">
        <v>0.46802181309950452</v>
      </c>
      <c r="P1528">
        <f t="shared" si="46"/>
        <v>854</v>
      </c>
      <c r="Q1528">
        <v>854</v>
      </c>
      <c r="R1528">
        <f t="shared" si="47"/>
        <v>52559784</v>
      </c>
    </row>
    <row r="1529" spans="1:18" ht="11.25" customHeight="1">
      <c r="A1529">
        <v>1528</v>
      </c>
      <c r="B1529" s="11">
        <v>2764</v>
      </c>
      <c r="C1529" s="12" t="s">
        <v>5098</v>
      </c>
      <c r="D1529" s="12">
        <v>1035389632</v>
      </c>
      <c r="E1529" s="12" t="s">
        <v>5099</v>
      </c>
      <c r="F1529" s="12" t="s">
        <v>2341</v>
      </c>
      <c r="G1529" s="12" t="s">
        <v>52</v>
      </c>
      <c r="H1529" s="12" t="s">
        <v>44</v>
      </c>
      <c r="I1529" s="13">
        <v>19000000</v>
      </c>
      <c r="J1529" s="13">
        <v>19000000</v>
      </c>
      <c r="K1529" s="14">
        <v>45251.384791666664</v>
      </c>
      <c r="L1529" s="15" t="s">
        <v>54</v>
      </c>
      <c r="O1529">
        <v>0.48762477358816558</v>
      </c>
      <c r="P1529">
        <f t="shared" si="46"/>
        <v>822</v>
      </c>
      <c r="Q1529">
        <v>822</v>
      </c>
      <c r="R1529">
        <f t="shared" si="47"/>
        <v>1082125423</v>
      </c>
    </row>
    <row r="1530" spans="1:18" ht="11.25" customHeight="1">
      <c r="A1530">
        <v>1529</v>
      </c>
      <c r="B1530" s="11">
        <v>2765</v>
      </c>
      <c r="C1530" s="12" t="s">
        <v>5100</v>
      </c>
      <c r="D1530" s="12">
        <v>23605752</v>
      </c>
      <c r="E1530" s="12" t="s">
        <v>5101</v>
      </c>
      <c r="F1530" s="12" t="s">
        <v>2341</v>
      </c>
      <c r="G1530" s="12" t="s">
        <v>38</v>
      </c>
      <c r="H1530" s="12" t="s">
        <v>44</v>
      </c>
      <c r="I1530" s="13">
        <v>59000000</v>
      </c>
      <c r="J1530" s="13">
        <v>59000000</v>
      </c>
      <c r="K1530" s="14">
        <v>45251.384826388887</v>
      </c>
      <c r="L1530" s="15" t="s">
        <v>84</v>
      </c>
      <c r="O1530">
        <v>0.64083378919317568</v>
      </c>
      <c r="P1530">
        <f t="shared" si="46"/>
        <v>576</v>
      </c>
      <c r="Q1530">
        <v>576</v>
      </c>
      <c r="R1530">
        <f t="shared" si="47"/>
        <v>79810532</v>
      </c>
    </row>
    <row r="1531" spans="1:18" ht="11.25" customHeight="1">
      <c r="A1531">
        <v>1530</v>
      </c>
      <c r="B1531" s="11">
        <v>2766</v>
      </c>
      <c r="C1531" s="12" t="s">
        <v>5102</v>
      </c>
      <c r="D1531" s="12">
        <v>21556388</v>
      </c>
      <c r="E1531" s="12" t="s">
        <v>2860</v>
      </c>
      <c r="F1531" s="12" t="s">
        <v>2341</v>
      </c>
      <c r="G1531" s="12" t="s">
        <v>52</v>
      </c>
      <c r="H1531" s="12" t="s">
        <v>49</v>
      </c>
      <c r="I1531" s="13">
        <v>20000000</v>
      </c>
      <c r="J1531" s="13">
        <v>20000000</v>
      </c>
      <c r="K1531" s="14">
        <v>44986.749444444446</v>
      </c>
      <c r="L1531" s="15" t="s">
        <v>54</v>
      </c>
      <c r="O1531">
        <v>0.56710979883178614</v>
      </c>
      <c r="P1531">
        <f t="shared" si="46"/>
        <v>699</v>
      </c>
      <c r="Q1531">
        <v>699</v>
      </c>
      <c r="R1531">
        <f t="shared" si="47"/>
        <v>94301292</v>
      </c>
    </row>
    <row r="1532" spans="1:18" ht="11.25" customHeight="1">
      <c r="A1532">
        <v>1531</v>
      </c>
      <c r="B1532" s="11">
        <v>2767</v>
      </c>
      <c r="C1532" s="12" t="s">
        <v>5103</v>
      </c>
      <c r="D1532" s="12">
        <v>1101755173</v>
      </c>
      <c r="E1532" s="12" t="s">
        <v>5104</v>
      </c>
      <c r="F1532" s="12" t="s">
        <v>2341</v>
      </c>
      <c r="G1532" s="12" t="s">
        <v>59</v>
      </c>
      <c r="H1532" s="12" t="s">
        <v>44</v>
      </c>
      <c r="I1532" s="13">
        <v>70000000</v>
      </c>
      <c r="J1532" s="13">
        <v>70000000</v>
      </c>
      <c r="K1532" s="14">
        <v>45251.384965277779</v>
      </c>
      <c r="L1532" s="15" t="s">
        <v>54</v>
      </c>
      <c r="O1532">
        <v>0.25631423209928228</v>
      </c>
      <c r="P1532">
        <f t="shared" si="46"/>
        <v>1219</v>
      </c>
      <c r="Q1532">
        <v>1219</v>
      </c>
      <c r="R1532">
        <f t="shared" si="47"/>
        <v>9923548</v>
      </c>
    </row>
    <row r="1533" spans="1:18" ht="11.25" customHeight="1">
      <c r="A1533">
        <v>1532</v>
      </c>
      <c r="B1533" s="11">
        <v>2768</v>
      </c>
      <c r="C1533" s="12" t="s">
        <v>5105</v>
      </c>
      <c r="D1533" s="12">
        <v>16799725</v>
      </c>
      <c r="E1533" s="12" t="s">
        <v>2087</v>
      </c>
      <c r="F1533" s="12" t="s">
        <v>2341</v>
      </c>
      <c r="G1533" s="12" t="s">
        <v>59</v>
      </c>
      <c r="H1533" s="12" t="s">
        <v>44</v>
      </c>
      <c r="I1533" s="13">
        <v>68000000</v>
      </c>
      <c r="J1533" s="13">
        <v>68000000</v>
      </c>
      <c r="K1533" s="14">
        <v>45237.42664351852</v>
      </c>
      <c r="L1533" s="15" t="s">
        <v>45</v>
      </c>
      <c r="O1533">
        <v>0.47772297306942779</v>
      </c>
      <c r="P1533">
        <f t="shared" si="46"/>
        <v>838</v>
      </c>
      <c r="Q1533">
        <v>838</v>
      </c>
      <c r="R1533">
        <f t="shared" si="47"/>
        <v>1121876739</v>
      </c>
    </row>
    <row r="1534" spans="1:18" ht="11.25" customHeight="1">
      <c r="A1534">
        <v>1533</v>
      </c>
      <c r="B1534" s="11">
        <v>2769</v>
      </c>
      <c r="C1534" s="12" t="s">
        <v>5106</v>
      </c>
      <c r="D1534" s="12">
        <v>13481378</v>
      </c>
      <c r="E1534" s="12" t="s">
        <v>5107</v>
      </c>
      <c r="F1534" s="12" t="s">
        <v>2341</v>
      </c>
      <c r="G1534" s="12" t="s">
        <v>52</v>
      </c>
      <c r="H1534" s="12" t="s">
        <v>44</v>
      </c>
      <c r="I1534" s="13">
        <v>70000000</v>
      </c>
      <c r="J1534" s="13">
        <v>70000000</v>
      </c>
      <c r="K1534" s="14">
        <v>45251.384988425925</v>
      </c>
      <c r="L1534" s="15" t="s">
        <v>45</v>
      </c>
      <c r="O1534">
        <v>6.6923936032943332E-2</v>
      </c>
      <c r="P1534">
        <f t="shared" si="46"/>
        <v>1513</v>
      </c>
      <c r="Q1534">
        <v>1513</v>
      </c>
      <c r="R1534">
        <f t="shared" si="47"/>
        <v>1016093168</v>
      </c>
    </row>
    <row r="1535" spans="1:18" ht="11.25" customHeight="1">
      <c r="A1535">
        <v>1534</v>
      </c>
      <c r="B1535" s="11">
        <v>2770</v>
      </c>
      <c r="C1535" s="12" t="s">
        <v>5108</v>
      </c>
      <c r="D1535" s="12">
        <v>1018419464</v>
      </c>
      <c r="E1535" s="12" t="s">
        <v>1645</v>
      </c>
      <c r="F1535" s="12" t="s">
        <v>2341</v>
      </c>
      <c r="G1535" s="12" t="s">
        <v>48</v>
      </c>
      <c r="H1535" s="12" t="s">
        <v>44</v>
      </c>
      <c r="I1535" s="13">
        <v>25000000</v>
      </c>
      <c r="J1535" s="13">
        <v>25000000</v>
      </c>
      <c r="K1535" s="14">
        <v>45237.390185185184</v>
      </c>
      <c r="L1535" s="15" t="s">
        <v>54</v>
      </c>
      <c r="O1535">
        <v>0.87076712667627709</v>
      </c>
      <c r="P1535">
        <f t="shared" si="46"/>
        <v>226</v>
      </c>
      <c r="Q1535">
        <v>226</v>
      </c>
      <c r="R1535">
        <f t="shared" si="47"/>
        <v>1056929668</v>
      </c>
    </row>
    <row r="1536" spans="1:18" ht="11.25" customHeight="1">
      <c r="A1536">
        <v>1535</v>
      </c>
      <c r="B1536" s="11">
        <v>2771</v>
      </c>
      <c r="C1536" s="12" t="s">
        <v>5109</v>
      </c>
      <c r="D1536" s="12">
        <v>30287341</v>
      </c>
      <c r="E1536" s="12" t="s">
        <v>1657</v>
      </c>
      <c r="F1536" s="12" t="s">
        <v>2341</v>
      </c>
      <c r="G1536" s="12" t="s">
        <v>59</v>
      </c>
      <c r="H1536" s="12" t="s">
        <v>49</v>
      </c>
      <c r="I1536" s="13">
        <v>127000000</v>
      </c>
      <c r="J1536" s="13">
        <v>127000000</v>
      </c>
      <c r="K1536" s="14">
        <v>45237.390648148146</v>
      </c>
      <c r="L1536" s="15" t="s">
        <v>54</v>
      </c>
      <c r="O1536">
        <v>0.32324003988375638</v>
      </c>
      <c r="P1536">
        <f t="shared" si="46"/>
        <v>1089</v>
      </c>
      <c r="Q1536">
        <v>1089</v>
      </c>
      <c r="R1536">
        <f t="shared" si="47"/>
        <v>1120869414</v>
      </c>
    </row>
    <row r="1537" spans="1:18" ht="11.25" customHeight="1">
      <c r="A1537">
        <v>1536</v>
      </c>
      <c r="B1537" s="11">
        <v>2772</v>
      </c>
      <c r="C1537" s="12" t="s">
        <v>5110</v>
      </c>
      <c r="D1537" s="12">
        <v>93128393</v>
      </c>
      <c r="E1537" s="12" t="s">
        <v>875</v>
      </c>
      <c r="F1537" s="12" t="s">
        <v>2341</v>
      </c>
      <c r="G1537" s="12" t="s">
        <v>59</v>
      </c>
      <c r="H1537" s="12" t="s">
        <v>44</v>
      </c>
      <c r="I1537" s="13">
        <v>50000000</v>
      </c>
      <c r="J1537" s="13">
        <v>50000000</v>
      </c>
      <c r="K1537" s="14">
        <v>45078.372233796297</v>
      </c>
      <c r="L1537" s="15" t="s">
        <v>45</v>
      </c>
      <c r="O1537">
        <v>0.95706131906144054</v>
      </c>
      <c r="P1537">
        <f t="shared" si="46"/>
        <v>69</v>
      </c>
      <c r="Q1537">
        <v>69</v>
      </c>
      <c r="R1537">
        <f t="shared" si="47"/>
        <v>1053810228</v>
      </c>
    </row>
    <row r="1538" spans="1:18" ht="11.25" customHeight="1">
      <c r="A1538">
        <v>1537</v>
      </c>
      <c r="B1538" s="11">
        <v>2773</v>
      </c>
      <c r="C1538" s="12" t="s">
        <v>5111</v>
      </c>
      <c r="D1538" s="12">
        <v>1101320941</v>
      </c>
      <c r="E1538" s="12" t="s">
        <v>211</v>
      </c>
      <c r="F1538" s="12" t="s">
        <v>2341</v>
      </c>
      <c r="G1538" s="12" t="s">
        <v>59</v>
      </c>
      <c r="H1538" s="12" t="s">
        <v>44</v>
      </c>
      <c r="I1538" s="13">
        <v>54000000</v>
      </c>
      <c r="J1538" s="13">
        <v>54000000</v>
      </c>
      <c r="K1538" s="14">
        <v>44986.673993055556</v>
      </c>
      <c r="L1538" s="15" t="s">
        <v>54</v>
      </c>
      <c r="O1538">
        <v>0.78388503279104149</v>
      </c>
      <c r="P1538">
        <f t="shared" si="46"/>
        <v>365</v>
      </c>
      <c r="Q1538">
        <v>365</v>
      </c>
      <c r="R1538">
        <f t="shared" si="47"/>
        <v>1060588501</v>
      </c>
    </row>
    <row r="1539" spans="1:18" ht="11.25" customHeight="1">
      <c r="A1539">
        <v>1538</v>
      </c>
      <c r="B1539" s="11">
        <v>2774</v>
      </c>
      <c r="C1539" s="12" t="s">
        <v>5112</v>
      </c>
      <c r="D1539" s="12">
        <v>94314477</v>
      </c>
      <c r="E1539" s="12" t="s">
        <v>2051</v>
      </c>
      <c r="F1539" s="12" t="s">
        <v>2341</v>
      </c>
      <c r="G1539" s="12" t="s">
        <v>130</v>
      </c>
      <c r="H1539" s="12" t="s">
        <v>44</v>
      </c>
      <c r="I1539" s="13">
        <v>22000000</v>
      </c>
      <c r="J1539" s="13">
        <v>22000000</v>
      </c>
      <c r="K1539" s="14">
        <v>45237.417002314818</v>
      </c>
      <c r="L1539" s="15" t="s">
        <v>45</v>
      </c>
      <c r="O1539">
        <v>0.27921760556140485</v>
      </c>
      <c r="P1539">
        <f t="shared" ref="P1539:P1602" si="48">RANK(O1539,$O$2:$O$1622,0)</f>
        <v>1181</v>
      </c>
      <c r="Q1539">
        <v>1181</v>
      </c>
      <c r="R1539">
        <f t="shared" ref="R1539:R1602" si="49">VLOOKUP(Q1539,A:D,4,FALSE)</f>
        <v>52107692</v>
      </c>
    </row>
    <row r="1540" spans="1:18" ht="11.25" customHeight="1">
      <c r="A1540">
        <v>1539</v>
      </c>
      <c r="B1540" s="11">
        <v>2775</v>
      </c>
      <c r="C1540" s="12" t="s">
        <v>5113</v>
      </c>
      <c r="D1540" s="12">
        <v>1097396134</v>
      </c>
      <c r="E1540" s="12" t="s">
        <v>5114</v>
      </c>
      <c r="F1540" s="12" t="s">
        <v>2341</v>
      </c>
      <c r="G1540" s="12" t="s">
        <v>52</v>
      </c>
      <c r="H1540" s="12" t="s">
        <v>44</v>
      </c>
      <c r="I1540" s="13">
        <v>11000000</v>
      </c>
      <c r="J1540" s="13">
        <v>11000000</v>
      </c>
      <c r="K1540" s="14">
        <v>45251.385196759256</v>
      </c>
      <c r="L1540" s="15" t="s">
        <v>54</v>
      </c>
      <c r="O1540">
        <v>0.20427407201733216</v>
      </c>
      <c r="P1540">
        <f t="shared" si="48"/>
        <v>1326</v>
      </c>
      <c r="Q1540">
        <v>1326</v>
      </c>
      <c r="R1540">
        <f t="shared" si="49"/>
        <v>1073558412</v>
      </c>
    </row>
    <row r="1541" spans="1:18" ht="11.25" customHeight="1">
      <c r="A1541">
        <v>1540</v>
      </c>
      <c r="B1541" s="11">
        <v>2776</v>
      </c>
      <c r="C1541" s="12" t="s">
        <v>5115</v>
      </c>
      <c r="D1541" s="12">
        <v>39701971</v>
      </c>
      <c r="E1541" s="12" t="s">
        <v>5116</v>
      </c>
      <c r="F1541" s="12" t="s">
        <v>2341</v>
      </c>
      <c r="G1541" s="12" t="s">
        <v>38</v>
      </c>
      <c r="H1541" s="12" t="s">
        <v>44</v>
      </c>
      <c r="I1541" s="13">
        <v>58000000</v>
      </c>
      <c r="J1541" s="13">
        <v>58000000</v>
      </c>
      <c r="K1541" s="14">
        <v>45251.385231481479</v>
      </c>
      <c r="L1541" s="15" t="s">
        <v>84</v>
      </c>
      <c r="O1541">
        <v>0.55771737879507666</v>
      </c>
      <c r="P1541">
        <f t="shared" si="48"/>
        <v>708</v>
      </c>
      <c r="Q1541">
        <v>708</v>
      </c>
      <c r="R1541">
        <f t="shared" si="49"/>
        <v>1069727345</v>
      </c>
    </row>
    <row r="1542" spans="1:18" ht="11.25" customHeight="1">
      <c r="A1542">
        <v>1541</v>
      </c>
      <c r="B1542" s="11">
        <v>2777</v>
      </c>
      <c r="C1542" s="12" t="s">
        <v>5117</v>
      </c>
      <c r="D1542" s="12">
        <v>51582252</v>
      </c>
      <c r="E1542" s="12" t="s">
        <v>5118</v>
      </c>
      <c r="F1542" s="12" t="s">
        <v>2341</v>
      </c>
      <c r="G1542" s="12" t="s">
        <v>52</v>
      </c>
      <c r="H1542" s="12" t="s">
        <v>44</v>
      </c>
      <c r="I1542" s="13">
        <v>36000000</v>
      </c>
      <c r="J1542" s="13">
        <v>36000000</v>
      </c>
      <c r="K1542" s="14">
        <v>45251.385335648149</v>
      </c>
      <c r="L1542" s="15" t="s">
        <v>84</v>
      </c>
      <c r="O1542">
        <v>0.93528354243446343</v>
      </c>
      <c r="P1542">
        <f t="shared" si="48"/>
        <v>113</v>
      </c>
      <c r="Q1542">
        <v>113</v>
      </c>
      <c r="R1542">
        <f t="shared" si="49"/>
        <v>93376244</v>
      </c>
    </row>
    <row r="1543" spans="1:18" ht="11.25" customHeight="1">
      <c r="A1543">
        <v>1542</v>
      </c>
      <c r="B1543" s="11">
        <v>2778</v>
      </c>
      <c r="C1543" s="12" t="s">
        <v>5119</v>
      </c>
      <c r="D1543" s="12">
        <v>16288681</v>
      </c>
      <c r="E1543" s="12" t="s">
        <v>5120</v>
      </c>
      <c r="F1543" s="12" t="s">
        <v>2341</v>
      </c>
      <c r="G1543" s="12" t="s">
        <v>130</v>
      </c>
      <c r="H1543" s="12" t="s">
        <v>44</v>
      </c>
      <c r="I1543" s="13">
        <v>18000000</v>
      </c>
      <c r="J1543" s="13">
        <v>18000000</v>
      </c>
      <c r="K1543" s="14">
        <v>45251.385405092595</v>
      </c>
      <c r="L1543" s="15" t="s">
        <v>54</v>
      </c>
      <c r="O1543">
        <v>5.1126987025415627E-2</v>
      </c>
      <c r="P1543">
        <f t="shared" si="48"/>
        <v>1538</v>
      </c>
      <c r="Q1543">
        <v>1538</v>
      </c>
      <c r="R1543">
        <f t="shared" si="49"/>
        <v>94314477</v>
      </c>
    </row>
    <row r="1544" spans="1:18" ht="11.25" customHeight="1">
      <c r="A1544">
        <v>1543</v>
      </c>
      <c r="B1544" s="11">
        <v>2779</v>
      </c>
      <c r="C1544" s="12" t="s">
        <v>5121</v>
      </c>
      <c r="D1544" s="12">
        <v>1053794167</v>
      </c>
      <c r="E1544" s="12" t="s">
        <v>1799</v>
      </c>
      <c r="F1544" s="12" t="s">
        <v>2341</v>
      </c>
      <c r="G1544" s="12" t="s">
        <v>59</v>
      </c>
      <c r="H1544" s="12" t="s">
        <v>44</v>
      </c>
      <c r="I1544" s="13">
        <v>83000000</v>
      </c>
      <c r="J1544" s="13">
        <v>83000000</v>
      </c>
      <c r="K1544" s="14">
        <v>45237.395497685182</v>
      </c>
      <c r="L1544" s="15" t="s">
        <v>54</v>
      </c>
      <c r="O1544">
        <v>0.70138389609858376</v>
      </c>
      <c r="P1544">
        <f t="shared" si="48"/>
        <v>490</v>
      </c>
      <c r="Q1544">
        <v>490</v>
      </c>
      <c r="R1544">
        <f t="shared" si="49"/>
        <v>1053774065</v>
      </c>
    </row>
    <row r="1545" spans="1:18" ht="11.25" customHeight="1">
      <c r="A1545">
        <v>1544</v>
      </c>
      <c r="B1545" s="11">
        <v>2780</v>
      </c>
      <c r="C1545" s="12" t="s">
        <v>5122</v>
      </c>
      <c r="D1545" s="12">
        <v>79543062</v>
      </c>
      <c r="E1545" s="12" t="s">
        <v>5123</v>
      </c>
      <c r="F1545" s="12" t="s">
        <v>2341</v>
      </c>
      <c r="G1545" s="12" t="s">
        <v>38</v>
      </c>
      <c r="H1545" s="12" t="s">
        <v>49</v>
      </c>
      <c r="I1545" s="13">
        <v>11000000</v>
      </c>
      <c r="J1545" s="13">
        <v>11000000</v>
      </c>
      <c r="K1545" s="14">
        <v>45251.385439814818</v>
      </c>
      <c r="L1545" s="15" t="s">
        <v>54</v>
      </c>
      <c r="O1545">
        <v>0.48926109923321681</v>
      </c>
      <c r="P1545">
        <f t="shared" si="48"/>
        <v>818</v>
      </c>
      <c r="Q1545">
        <v>818</v>
      </c>
      <c r="R1545">
        <f t="shared" si="49"/>
        <v>87473139</v>
      </c>
    </row>
    <row r="1546" spans="1:18" ht="11.25" customHeight="1">
      <c r="A1546">
        <v>1545</v>
      </c>
      <c r="B1546" s="11">
        <v>2781</v>
      </c>
      <c r="C1546" s="12" t="s">
        <v>5124</v>
      </c>
      <c r="D1546" s="12">
        <v>79606446</v>
      </c>
      <c r="E1546" s="12" t="s">
        <v>5125</v>
      </c>
      <c r="F1546" s="12" t="s">
        <v>2341</v>
      </c>
      <c r="G1546" s="12" t="s">
        <v>48</v>
      </c>
      <c r="H1546" s="12" t="s">
        <v>44</v>
      </c>
      <c r="I1546" s="13">
        <v>50000000</v>
      </c>
      <c r="J1546" s="13">
        <v>50000000</v>
      </c>
      <c r="K1546" s="14">
        <v>45251.385462962964</v>
      </c>
      <c r="L1546" s="15" t="s">
        <v>45</v>
      </c>
      <c r="O1546">
        <v>0.1435591141223691</v>
      </c>
      <c r="P1546">
        <f t="shared" si="48"/>
        <v>1406</v>
      </c>
      <c r="Q1546">
        <v>1406</v>
      </c>
      <c r="R1546">
        <f t="shared" si="49"/>
        <v>1057545791</v>
      </c>
    </row>
    <row r="1547" spans="1:18" ht="11.25" customHeight="1">
      <c r="A1547">
        <v>1546</v>
      </c>
      <c r="B1547" s="11">
        <v>2782</v>
      </c>
      <c r="C1547" s="12" t="s">
        <v>5126</v>
      </c>
      <c r="D1547" s="12">
        <v>1077147106</v>
      </c>
      <c r="E1547" s="12" t="s">
        <v>5127</v>
      </c>
      <c r="F1547" s="12" t="s">
        <v>2341</v>
      </c>
      <c r="G1547" s="12" t="s">
        <v>38</v>
      </c>
      <c r="H1547" s="12" t="s">
        <v>44</v>
      </c>
      <c r="I1547" s="13">
        <v>35000000</v>
      </c>
      <c r="J1547" s="13">
        <v>35000000</v>
      </c>
      <c r="K1547" s="14">
        <v>45251.385474537034</v>
      </c>
      <c r="L1547" s="15" t="s">
        <v>54</v>
      </c>
      <c r="O1547">
        <v>0.4998827560982041</v>
      </c>
      <c r="P1547">
        <f t="shared" si="48"/>
        <v>793</v>
      </c>
      <c r="Q1547">
        <v>793</v>
      </c>
      <c r="R1547">
        <f t="shared" si="49"/>
        <v>1023910292</v>
      </c>
    </row>
    <row r="1548" spans="1:18" ht="11.25" customHeight="1">
      <c r="A1548">
        <v>1547</v>
      </c>
      <c r="B1548" s="11">
        <v>2783</v>
      </c>
      <c r="C1548" s="12" t="s">
        <v>5128</v>
      </c>
      <c r="D1548" s="12">
        <v>1032393607</v>
      </c>
      <c r="E1548" s="12" t="s">
        <v>5129</v>
      </c>
      <c r="F1548" s="12" t="s">
        <v>2341</v>
      </c>
      <c r="G1548" s="12" t="s">
        <v>48</v>
      </c>
      <c r="H1548" s="12" t="s">
        <v>44</v>
      </c>
      <c r="I1548" s="13">
        <v>80000000</v>
      </c>
      <c r="J1548" s="13">
        <v>80000000</v>
      </c>
      <c r="K1548" s="14">
        <v>45251.38554398148</v>
      </c>
      <c r="L1548" s="15" t="s">
        <v>54</v>
      </c>
      <c r="O1548">
        <v>0.49530494675833325</v>
      </c>
      <c r="P1548">
        <f t="shared" si="48"/>
        <v>805</v>
      </c>
      <c r="Q1548">
        <v>805</v>
      </c>
      <c r="R1548">
        <f t="shared" si="49"/>
        <v>3277190</v>
      </c>
    </row>
    <row r="1549" spans="1:18" ht="11.25" customHeight="1">
      <c r="A1549">
        <v>1548</v>
      </c>
      <c r="B1549" s="11">
        <v>2784</v>
      </c>
      <c r="C1549" s="12" t="s">
        <v>5130</v>
      </c>
      <c r="D1549" s="12">
        <v>80008079</v>
      </c>
      <c r="E1549" s="12" t="s">
        <v>4511</v>
      </c>
      <c r="F1549" s="12" t="s">
        <v>2341</v>
      </c>
      <c r="G1549" s="12" t="s">
        <v>59</v>
      </c>
      <c r="H1549" s="12" t="s">
        <v>44</v>
      </c>
      <c r="I1549" s="13">
        <v>66000000</v>
      </c>
      <c r="J1549" s="13">
        <v>66000000</v>
      </c>
      <c r="K1549" s="14">
        <v>45222.505358796298</v>
      </c>
      <c r="L1549" s="15" t="s">
        <v>45</v>
      </c>
      <c r="O1549">
        <v>0.95281129708851797</v>
      </c>
      <c r="P1549">
        <f t="shared" si="48"/>
        <v>81</v>
      </c>
      <c r="Q1549">
        <v>81</v>
      </c>
      <c r="R1549">
        <f t="shared" si="49"/>
        <v>1045048766</v>
      </c>
    </row>
    <row r="1550" spans="1:18" ht="11.25" customHeight="1">
      <c r="A1550">
        <v>1549</v>
      </c>
      <c r="B1550" s="11">
        <v>2785</v>
      </c>
      <c r="C1550" s="12" t="s">
        <v>5131</v>
      </c>
      <c r="D1550" s="12">
        <v>80727028</v>
      </c>
      <c r="E1550" s="12" t="s">
        <v>1629</v>
      </c>
      <c r="F1550" s="12" t="s">
        <v>2341</v>
      </c>
      <c r="G1550" s="12" t="s">
        <v>59</v>
      </c>
      <c r="H1550" s="12" t="s">
        <v>49</v>
      </c>
      <c r="I1550" s="13">
        <v>14000000</v>
      </c>
      <c r="J1550" s="13">
        <v>14000000</v>
      </c>
      <c r="K1550" s="14">
        <v>45237.389351851853</v>
      </c>
      <c r="L1550" s="15" t="s">
        <v>54</v>
      </c>
      <c r="O1550">
        <v>0.51367399776630285</v>
      </c>
      <c r="P1550">
        <f t="shared" si="48"/>
        <v>776</v>
      </c>
      <c r="Q1550">
        <v>776</v>
      </c>
      <c r="R1550">
        <f t="shared" si="49"/>
        <v>5864740</v>
      </c>
    </row>
    <row r="1551" spans="1:18" ht="11.25" customHeight="1">
      <c r="A1551">
        <v>1550</v>
      </c>
      <c r="B1551" s="11">
        <v>2786</v>
      </c>
      <c r="C1551" s="12" t="s">
        <v>5132</v>
      </c>
      <c r="D1551" s="12">
        <v>41646955</v>
      </c>
      <c r="E1551" s="12" t="s">
        <v>855</v>
      </c>
      <c r="F1551" s="12" t="s">
        <v>2341</v>
      </c>
      <c r="G1551" s="12" t="s">
        <v>38</v>
      </c>
      <c r="H1551" s="12" t="s">
        <v>44</v>
      </c>
      <c r="I1551" s="13">
        <v>63000000</v>
      </c>
      <c r="J1551" s="13">
        <v>63000000</v>
      </c>
      <c r="K1551" s="14">
        <v>45078.368020833332</v>
      </c>
      <c r="L1551" s="15" t="s">
        <v>84</v>
      </c>
      <c r="O1551">
        <v>0.51490488963782277</v>
      </c>
      <c r="P1551">
        <f t="shared" si="48"/>
        <v>772</v>
      </c>
      <c r="Q1551">
        <v>772</v>
      </c>
      <c r="R1551">
        <f t="shared" si="49"/>
        <v>80750903</v>
      </c>
    </row>
    <row r="1552" spans="1:18" ht="11.25" customHeight="1">
      <c r="A1552">
        <v>1551</v>
      </c>
      <c r="B1552" s="11">
        <v>2787</v>
      </c>
      <c r="C1552" s="12" t="s">
        <v>5133</v>
      </c>
      <c r="D1552" s="12">
        <v>43988078</v>
      </c>
      <c r="E1552" s="12" t="s">
        <v>5134</v>
      </c>
      <c r="F1552" s="12" t="s">
        <v>2341</v>
      </c>
      <c r="G1552" s="12" t="s">
        <v>48</v>
      </c>
      <c r="H1552" s="12" t="s">
        <v>44</v>
      </c>
      <c r="I1552" s="13">
        <v>63000000</v>
      </c>
      <c r="J1552" s="13">
        <v>63000000</v>
      </c>
      <c r="K1552" s="14">
        <v>45251.385729166665</v>
      </c>
      <c r="L1552" s="15" t="s">
        <v>54</v>
      </c>
      <c r="O1552">
        <v>0.58709136880430746</v>
      </c>
      <c r="P1552">
        <f t="shared" si="48"/>
        <v>679</v>
      </c>
      <c r="Q1552">
        <v>679</v>
      </c>
      <c r="R1552">
        <f t="shared" si="49"/>
        <v>1013608666</v>
      </c>
    </row>
    <row r="1553" spans="1:18" ht="11.25" customHeight="1">
      <c r="A1553">
        <v>1552</v>
      </c>
      <c r="B1553" s="11">
        <v>2788</v>
      </c>
      <c r="C1553" s="12" t="s">
        <v>5135</v>
      </c>
      <c r="D1553" s="12">
        <v>39727825</v>
      </c>
      <c r="E1553" s="12" t="s">
        <v>5136</v>
      </c>
      <c r="F1553" s="12" t="s">
        <v>2341</v>
      </c>
      <c r="G1553" s="12" t="s">
        <v>59</v>
      </c>
      <c r="H1553" s="12" t="s">
        <v>44</v>
      </c>
      <c r="I1553" s="13">
        <v>70000000</v>
      </c>
      <c r="J1553" s="13">
        <v>70000000</v>
      </c>
      <c r="K1553" s="14">
        <v>45251.385752314818</v>
      </c>
      <c r="L1553" s="15" t="s">
        <v>45</v>
      </c>
      <c r="O1553">
        <v>0.21869467730509118</v>
      </c>
      <c r="P1553">
        <f t="shared" si="48"/>
        <v>1293</v>
      </c>
      <c r="Q1553">
        <v>1293</v>
      </c>
      <c r="R1553">
        <f t="shared" si="49"/>
        <v>14652387</v>
      </c>
    </row>
    <row r="1554" spans="1:18" ht="11.25" customHeight="1">
      <c r="A1554">
        <v>1553</v>
      </c>
      <c r="B1554" s="11">
        <v>2789</v>
      </c>
      <c r="C1554" s="12" t="s">
        <v>5137</v>
      </c>
      <c r="D1554" s="12">
        <v>10487899</v>
      </c>
      <c r="E1554" s="12" t="s">
        <v>5138</v>
      </c>
      <c r="F1554" s="12" t="s">
        <v>2341</v>
      </c>
      <c r="G1554" s="12" t="s">
        <v>48</v>
      </c>
      <c r="H1554" s="12" t="s">
        <v>49</v>
      </c>
      <c r="I1554" s="13">
        <v>90000000</v>
      </c>
      <c r="J1554" s="13">
        <v>90000000</v>
      </c>
      <c r="K1554" s="14">
        <v>45251.385949074072</v>
      </c>
      <c r="L1554" s="15" t="s">
        <v>54</v>
      </c>
      <c r="O1554">
        <v>7.2571721420893409E-2</v>
      </c>
      <c r="P1554">
        <f t="shared" si="48"/>
        <v>1504</v>
      </c>
      <c r="Q1554">
        <v>1504</v>
      </c>
      <c r="R1554">
        <f t="shared" si="49"/>
        <v>80493597</v>
      </c>
    </row>
    <row r="1555" spans="1:18" ht="11.25" customHeight="1">
      <c r="A1555">
        <v>1554</v>
      </c>
      <c r="B1555" s="11">
        <v>2790</v>
      </c>
      <c r="C1555" s="12" t="s">
        <v>5139</v>
      </c>
      <c r="D1555" s="12">
        <v>79842335</v>
      </c>
      <c r="E1555" s="12" t="s">
        <v>1020</v>
      </c>
      <c r="F1555" s="12" t="s">
        <v>2341</v>
      </c>
      <c r="G1555" s="12" t="s">
        <v>38</v>
      </c>
      <c r="H1555" s="12" t="s">
        <v>44</v>
      </c>
      <c r="I1555" s="13">
        <v>55000000</v>
      </c>
      <c r="J1555" s="13">
        <v>55000000</v>
      </c>
      <c r="K1555" s="14">
        <v>45078.394282407404</v>
      </c>
      <c r="L1555" s="15" t="s">
        <v>45</v>
      </c>
      <c r="O1555">
        <v>0.54168074688623924</v>
      </c>
      <c r="P1555">
        <f t="shared" si="48"/>
        <v>733</v>
      </c>
      <c r="Q1555">
        <v>733</v>
      </c>
      <c r="R1555">
        <f t="shared" si="49"/>
        <v>1113306002</v>
      </c>
    </row>
    <row r="1556" spans="1:18" ht="11.25" customHeight="1">
      <c r="A1556">
        <v>1555</v>
      </c>
      <c r="B1556" s="11">
        <v>2791</v>
      </c>
      <c r="C1556" s="12" t="s">
        <v>5140</v>
      </c>
      <c r="D1556" s="12">
        <v>1098745827</v>
      </c>
      <c r="E1556" s="12" t="s">
        <v>331</v>
      </c>
      <c r="F1556" s="12" t="s">
        <v>2341</v>
      </c>
      <c r="G1556" s="12" t="s">
        <v>48</v>
      </c>
      <c r="H1556" s="12" t="s">
        <v>44</v>
      </c>
      <c r="I1556" s="13">
        <v>30000000</v>
      </c>
      <c r="J1556" s="13">
        <v>30000000</v>
      </c>
      <c r="K1556" s="14">
        <v>44987.352708333332</v>
      </c>
      <c r="L1556" s="15" t="s">
        <v>54</v>
      </c>
      <c r="O1556">
        <v>0.97776246819500867</v>
      </c>
      <c r="P1556">
        <f t="shared" si="48"/>
        <v>30</v>
      </c>
      <c r="Q1556">
        <v>30</v>
      </c>
      <c r="R1556">
        <f t="shared" si="49"/>
        <v>80799066</v>
      </c>
    </row>
    <row r="1557" spans="1:18" ht="11.25" customHeight="1">
      <c r="A1557">
        <v>1556</v>
      </c>
      <c r="B1557" s="11">
        <v>2792</v>
      </c>
      <c r="C1557" s="12" t="s">
        <v>5141</v>
      </c>
      <c r="D1557" s="12">
        <v>52307896</v>
      </c>
      <c r="E1557" s="12" t="s">
        <v>5142</v>
      </c>
      <c r="F1557" s="12" t="s">
        <v>2341</v>
      </c>
      <c r="G1557" s="12" t="s">
        <v>59</v>
      </c>
      <c r="H1557" s="12" t="s">
        <v>49</v>
      </c>
      <c r="I1557" s="13">
        <v>69000000</v>
      </c>
      <c r="J1557" s="13">
        <v>69000000</v>
      </c>
      <c r="K1557" s="14">
        <v>45251.386053240742</v>
      </c>
      <c r="L1557" s="15" t="s">
        <v>54</v>
      </c>
      <c r="O1557">
        <v>0.71266795305772956</v>
      </c>
      <c r="P1557">
        <f t="shared" si="48"/>
        <v>473</v>
      </c>
      <c r="Q1557">
        <v>473</v>
      </c>
      <c r="R1557">
        <f t="shared" si="49"/>
        <v>1056710018</v>
      </c>
    </row>
    <row r="1558" spans="1:18" ht="11.25" customHeight="1">
      <c r="A1558">
        <v>1557</v>
      </c>
      <c r="B1558" s="11">
        <v>2793</v>
      </c>
      <c r="C1558" s="12" t="s">
        <v>5143</v>
      </c>
      <c r="D1558" s="12">
        <v>79650894</v>
      </c>
      <c r="E1558" s="12" t="s">
        <v>2030</v>
      </c>
      <c r="F1558" s="12" t="s">
        <v>2341</v>
      </c>
      <c r="G1558" s="12" t="s">
        <v>59</v>
      </c>
      <c r="H1558" s="12" t="s">
        <v>44</v>
      </c>
      <c r="I1558" s="13">
        <v>32000000</v>
      </c>
      <c r="J1558" s="13">
        <v>32000000</v>
      </c>
      <c r="K1558" s="14">
        <v>45237.412893518522</v>
      </c>
      <c r="L1558" s="15" t="s">
        <v>45</v>
      </c>
      <c r="O1558">
        <v>0.94806624391875394</v>
      </c>
      <c r="P1558">
        <f t="shared" si="48"/>
        <v>90</v>
      </c>
      <c r="Q1558">
        <v>90</v>
      </c>
      <c r="R1558">
        <f t="shared" si="49"/>
        <v>2230759</v>
      </c>
    </row>
    <row r="1559" spans="1:18" ht="11.25" customHeight="1">
      <c r="A1559">
        <v>1558</v>
      </c>
      <c r="B1559" s="11">
        <v>2794</v>
      </c>
      <c r="C1559" s="12" t="s">
        <v>5144</v>
      </c>
      <c r="D1559" s="12">
        <v>74170439</v>
      </c>
      <c r="E1559" s="12" t="s">
        <v>5145</v>
      </c>
      <c r="F1559" s="12" t="s">
        <v>2341</v>
      </c>
      <c r="G1559" s="12" t="s">
        <v>59</v>
      </c>
      <c r="H1559" s="12" t="s">
        <v>44</v>
      </c>
      <c r="I1559" s="13">
        <v>108000000</v>
      </c>
      <c r="J1559" s="13">
        <v>108000000</v>
      </c>
      <c r="K1559" s="14">
        <v>45251.386099537034</v>
      </c>
      <c r="L1559" s="15" t="s">
        <v>54</v>
      </c>
      <c r="O1559">
        <v>0.95114707195610571</v>
      </c>
      <c r="P1559">
        <f t="shared" si="48"/>
        <v>85</v>
      </c>
      <c r="Q1559">
        <v>85</v>
      </c>
      <c r="R1559">
        <f t="shared" si="49"/>
        <v>46457685</v>
      </c>
    </row>
    <row r="1560" spans="1:18" ht="11.25" customHeight="1">
      <c r="A1560">
        <v>1559</v>
      </c>
      <c r="B1560" s="11">
        <v>2795</v>
      </c>
      <c r="C1560" s="12" t="s">
        <v>5146</v>
      </c>
      <c r="D1560" s="12">
        <v>5825635</v>
      </c>
      <c r="E1560" s="12" t="s">
        <v>5147</v>
      </c>
      <c r="F1560" s="12" t="s">
        <v>2341</v>
      </c>
      <c r="G1560" s="12" t="s">
        <v>59</v>
      </c>
      <c r="H1560" s="12" t="s">
        <v>44</v>
      </c>
      <c r="I1560" s="13">
        <v>150000000</v>
      </c>
      <c r="J1560" s="13">
        <v>150000000</v>
      </c>
      <c r="K1560" s="14">
        <v>45251.386180555557</v>
      </c>
      <c r="L1560" s="15" t="s">
        <v>54</v>
      </c>
      <c r="O1560">
        <v>0.47638398571991969</v>
      </c>
      <c r="P1560">
        <f t="shared" si="48"/>
        <v>840</v>
      </c>
      <c r="Q1560">
        <v>840</v>
      </c>
      <c r="R1560">
        <f t="shared" si="49"/>
        <v>1049627883</v>
      </c>
    </row>
    <row r="1561" spans="1:18" ht="11.25" customHeight="1">
      <c r="A1561">
        <v>1560</v>
      </c>
      <c r="B1561" s="11">
        <v>2796</v>
      </c>
      <c r="C1561" s="12" t="s">
        <v>5148</v>
      </c>
      <c r="D1561" s="12">
        <v>1078347230</v>
      </c>
      <c r="E1561" s="12" t="s">
        <v>1914</v>
      </c>
      <c r="F1561" s="12" t="s">
        <v>2341</v>
      </c>
      <c r="G1561" s="12" t="s">
        <v>38</v>
      </c>
      <c r="H1561" s="12" t="s">
        <v>44</v>
      </c>
      <c r="I1561" s="13">
        <v>80000000</v>
      </c>
      <c r="J1561" s="13">
        <v>80000000</v>
      </c>
      <c r="K1561" s="14">
        <v>45237.401307870372</v>
      </c>
      <c r="L1561" s="15" t="s">
        <v>54</v>
      </c>
      <c r="O1561">
        <v>0.31070188204682603</v>
      </c>
      <c r="P1561">
        <f t="shared" si="48"/>
        <v>1112</v>
      </c>
      <c r="Q1561">
        <v>1112</v>
      </c>
      <c r="R1561">
        <f t="shared" si="49"/>
        <v>19118974</v>
      </c>
    </row>
    <row r="1562" spans="1:18" ht="11.25" customHeight="1">
      <c r="A1562">
        <v>1561</v>
      </c>
      <c r="B1562" s="11">
        <v>2797</v>
      </c>
      <c r="C1562" s="12" t="s">
        <v>5149</v>
      </c>
      <c r="D1562" s="12">
        <v>12568141</v>
      </c>
      <c r="E1562" s="12" t="s">
        <v>1330</v>
      </c>
      <c r="F1562" s="12" t="s">
        <v>2341</v>
      </c>
      <c r="G1562" s="12" t="s">
        <v>38</v>
      </c>
      <c r="H1562" s="12" t="s">
        <v>49</v>
      </c>
      <c r="I1562" s="13">
        <v>60000000</v>
      </c>
      <c r="J1562" s="13">
        <v>60000000</v>
      </c>
      <c r="K1562" s="14">
        <v>45222.405763888892</v>
      </c>
      <c r="L1562" s="15" t="s">
        <v>54</v>
      </c>
      <c r="O1562">
        <v>1.2806169516713317E-2</v>
      </c>
      <c r="P1562">
        <f t="shared" si="48"/>
        <v>1604</v>
      </c>
      <c r="Q1562">
        <v>1604</v>
      </c>
      <c r="R1562">
        <f t="shared" si="49"/>
        <v>19095452</v>
      </c>
    </row>
    <row r="1563" spans="1:18" ht="11.25" customHeight="1">
      <c r="A1563">
        <v>1562</v>
      </c>
      <c r="B1563" s="11">
        <v>2798</v>
      </c>
      <c r="C1563" s="12" t="s">
        <v>5150</v>
      </c>
      <c r="D1563" s="12">
        <v>79312824</v>
      </c>
      <c r="E1563" s="12" t="s">
        <v>5151</v>
      </c>
      <c r="F1563" s="12" t="s">
        <v>2341</v>
      </c>
      <c r="G1563" s="12" t="s">
        <v>52</v>
      </c>
      <c r="H1563" s="12" t="s">
        <v>44</v>
      </c>
      <c r="I1563" s="13">
        <v>107000000</v>
      </c>
      <c r="J1563" s="13">
        <v>107000000</v>
      </c>
      <c r="K1563" s="14">
        <v>45251.386250000003</v>
      </c>
      <c r="L1563" s="15" t="s">
        <v>45</v>
      </c>
      <c r="O1563">
        <v>0.57604435694347944</v>
      </c>
      <c r="P1563">
        <f t="shared" si="48"/>
        <v>691</v>
      </c>
      <c r="Q1563">
        <v>691</v>
      </c>
      <c r="R1563">
        <f t="shared" si="49"/>
        <v>1033783561</v>
      </c>
    </row>
    <row r="1564" spans="1:18" ht="11.25" customHeight="1">
      <c r="A1564">
        <v>1563</v>
      </c>
      <c r="B1564" s="11">
        <v>2799</v>
      </c>
      <c r="C1564" s="12" t="s">
        <v>5152</v>
      </c>
      <c r="D1564" s="12">
        <v>79900112</v>
      </c>
      <c r="E1564" s="12" t="s">
        <v>5153</v>
      </c>
      <c r="F1564" s="12" t="s">
        <v>2341</v>
      </c>
      <c r="G1564" s="12" t="s">
        <v>48</v>
      </c>
      <c r="H1564" s="12" t="s">
        <v>49</v>
      </c>
      <c r="I1564" s="13">
        <v>115000000</v>
      </c>
      <c r="J1564" s="13">
        <v>115000000</v>
      </c>
      <c r="K1564" s="14">
        <v>45251.386307870373</v>
      </c>
      <c r="L1564" s="15" t="s">
        <v>54</v>
      </c>
      <c r="O1564">
        <v>3.4569487197579241E-2</v>
      </c>
      <c r="P1564">
        <f t="shared" si="48"/>
        <v>1570</v>
      </c>
      <c r="Q1564">
        <v>1570</v>
      </c>
      <c r="R1564">
        <f t="shared" si="49"/>
        <v>79815209</v>
      </c>
    </row>
    <row r="1565" spans="1:18" ht="11.25" customHeight="1">
      <c r="A1565">
        <v>1564</v>
      </c>
      <c r="B1565" s="11">
        <v>2800</v>
      </c>
      <c r="C1565" s="12" t="s">
        <v>5154</v>
      </c>
      <c r="D1565" s="12">
        <v>23780420</v>
      </c>
      <c r="E1565" s="12" t="s">
        <v>5155</v>
      </c>
      <c r="F1565" s="12" t="s">
        <v>2341</v>
      </c>
      <c r="G1565" s="12" t="s">
        <v>59</v>
      </c>
      <c r="H1565" s="12" t="s">
        <v>44</v>
      </c>
      <c r="I1565" s="13">
        <v>80000000</v>
      </c>
      <c r="J1565" s="13">
        <v>80000000</v>
      </c>
      <c r="K1565" s="14">
        <v>45251.386342592596</v>
      </c>
      <c r="L1565" s="15" t="s">
        <v>45</v>
      </c>
      <c r="O1565">
        <v>0.78016276457659361</v>
      </c>
      <c r="P1565">
        <f t="shared" si="48"/>
        <v>373</v>
      </c>
      <c r="Q1565">
        <v>373</v>
      </c>
      <c r="R1565">
        <f t="shared" si="49"/>
        <v>72154466</v>
      </c>
    </row>
    <row r="1566" spans="1:18" ht="11.25" customHeight="1">
      <c r="A1566">
        <v>1565</v>
      </c>
      <c r="B1566" s="11">
        <v>2801</v>
      </c>
      <c r="C1566" s="12" t="s">
        <v>5156</v>
      </c>
      <c r="D1566" s="12">
        <v>5420659</v>
      </c>
      <c r="E1566" s="12" t="s">
        <v>5157</v>
      </c>
      <c r="F1566" s="12" t="s">
        <v>2341</v>
      </c>
      <c r="G1566" s="12" t="s">
        <v>59</v>
      </c>
      <c r="H1566" s="12" t="s">
        <v>44</v>
      </c>
      <c r="I1566" s="13">
        <v>36000000</v>
      </c>
      <c r="J1566" s="13">
        <v>36000000</v>
      </c>
      <c r="K1566" s="14">
        <v>45251.386435185188</v>
      </c>
      <c r="L1566" s="15" t="s">
        <v>45</v>
      </c>
      <c r="O1566">
        <v>0.33338224117592297</v>
      </c>
      <c r="P1566">
        <f t="shared" si="48"/>
        <v>1077</v>
      </c>
      <c r="Q1566">
        <v>1077</v>
      </c>
      <c r="R1566">
        <f t="shared" si="49"/>
        <v>1090386157</v>
      </c>
    </row>
    <row r="1567" spans="1:18" ht="11.25" customHeight="1">
      <c r="A1567">
        <v>1566</v>
      </c>
      <c r="B1567" s="11">
        <v>2802</v>
      </c>
      <c r="C1567" s="12" t="s">
        <v>5158</v>
      </c>
      <c r="D1567" s="12">
        <v>24197830</v>
      </c>
      <c r="E1567" s="12" t="s">
        <v>1888</v>
      </c>
      <c r="F1567" s="12" t="s">
        <v>2341</v>
      </c>
      <c r="G1567" s="12" t="s">
        <v>130</v>
      </c>
      <c r="H1567" s="12" t="s">
        <v>44</v>
      </c>
      <c r="I1567" s="13">
        <v>40000000</v>
      </c>
      <c r="J1567" s="13">
        <v>40000000</v>
      </c>
      <c r="K1567" s="14">
        <v>45237.399907407409</v>
      </c>
      <c r="L1567" s="15" t="s">
        <v>45</v>
      </c>
      <c r="O1567">
        <v>0.71401462483663125</v>
      </c>
      <c r="P1567">
        <f t="shared" si="48"/>
        <v>470</v>
      </c>
      <c r="Q1567">
        <v>470</v>
      </c>
      <c r="R1567">
        <f t="shared" si="49"/>
        <v>7166220</v>
      </c>
    </row>
    <row r="1568" spans="1:18" ht="11.25" customHeight="1">
      <c r="A1568">
        <v>1567</v>
      </c>
      <c r="B1568" s="11">
        <v>2803</v>
      </c>
      <c r="C1568" s="12" t="s">
        <v>5159</v>
      </c>
      <c r="D1568" s="12">
        <v>94394506</v>
      </c>
      <c r="E1568" s="12" t="s">
        <v>5160</v>
      </c>
      <c r="F1568" s="12" t="s">
        <v>2341</v>
      </c>
      <c r="G1568" s="12" t="s">
        <v>59</v>
      </c>
      <c r="H1568" s="12" t="s">
        <v>44</v>
      </c>
      <c r="I1568" s="13">
        <v>35000000</v>
      </c>
      <c r="J1568" s="13">
        <v>35000000</v>
      </c>
      <c r="K1568" s="14">
        <v>45251.386504629627</v>
      </c>
      <c r="L1568" s="15" t="s">
        <v>45</v>
      </c>
      <c r="O1568">
        <v>0.78224466716485574</v>
      </c>
      <c r="P1568">
        <f t="shared" si="48"/>
        <v>368</v>
      </c>
      <c r="Q1568">
        <v>368</v>
      </c>
      <c r="R1568">
        <f t="shared" si="49"/>
        <v>1085264316</v>
      </c>
    </row>
    <row r="1569" spans="1:18" ht="11.25" customHeight="1">
      <c r="A1569">
        <v>1568</v>
      </c>
      <c r="B1569" s="11">
        <v>2804</v>
      </c>
      <c r="C1569" s="12" t="s">
        <v>5161</v>
      </c>
      <c r="D1569" s="12">
        <v>10283329</v>
      </c>
      <c r="E1569" s="12" t="s">
        <v>5162</v>
      </c>
      <c r="F1569" s="12" t="s">
        <v>2341</v>
      </c>
      <c r="G1569" s="12" t="s">
        <v>59</v>
      </c>
      <c r="H1569" s="12" t="s">
        <v>44</v>
      </c>
      <c r="I1569" s="13">
        <v>90000000</v>
      </c>
      <c r="J1569" s="13">
        <v>90000000</v>
      </c>
      <c r="K1569" s="14">
        <v>45251.38652777778</v>
      </c>
      <c r="L1569" s="15" t="s">
        <v>45</v>
      </c>
      <c r="O1569">
        <v>0.60733945906445441</v>
      </c>
      <c r="P1569">
        <f t="shared" si="48"/>
        <v>642</v>
      </c>
      <c r="Q1569">
        <v>642</v>
      </c>
      <c r="R1569">
        <f t="shared" si="49"/>
        <v>80117861</v>
      </c>
    </row>
    <row r="1570" spans="1:18" ht="11.25" customHeight="1">
      <c r="A1570">
        <v>1569</v>
      </c>
      <c r="B1570" s="11">
        <v>2805</v>
      </c>
      <c r="C1570" s="12" t="s">
        <v>5163</v>
      </c>
      <c r="D1570" s="12">
        <v>1101320389</v>
      </c>
      <c r="E1570" s="12" t="s">
        <v>5164</v>
      </c>
      <c r="F1570" s="12" t="s">
        <v>2341</v>
      </c>
      <c r="G1570" s="12" t="s">
        <v>38</v>
      </c>
      <c r="H1570" s="12" t="s">
        <v>44</v>
      </c>
      <c r="I1570" s="13">
        <v>35000000</v>
      </c>
      <c r="J1570" s="13">
        <v>35000000</v>
      </c>
      <c r="K1570" s="14">
        <v>45251.38652777778</v>
      </c>
      <c r="L1570" s="15" t="s">
        <v>54</v>
      </c>
      <c r="O1570">
        <v>0.15605698682186442</v>
      </c>
      <c r="P1570">
        <f t="shared" si="48"/>
        <v>1390</v>
      </c>
      <c r="Q1570">
        <v>1390</v>
      </c>
      <c r="R1570">
        <f t="shared" si="49"/>
        <v>98350006</v>
      </c>
    </row>
    <row r="1571" spans="1:18" ht="11.25" customHeight="1">
      <c r="A1571">
        <v>1570</v>
      </c>
      <c r="B1571" s="11">
        <v>2806</v>
      </c>
      <c r="C1571" s="12" t="s">
        <v>5165</v>
      </c>
      <c r="D1571" s="12">
        <v>79815209</v>
      </c>
      <c r="E1571" s="12" t="s">
        <v>5166</v>
      </c>
      <c r="F1571" s="12" t="s">
        <v>2341</v>
      </c>
      <c r="G1571" s="12" t="s">
        <v>59</v>
      </c>
      <c r="H1571" s="12" t="s">
        <v>49</v>
      </c>
      <c r="I1571" s="13">
        <v>150000000</v>
      </c>
      <c r="J1571" s="13">
        <v>150000000</v>
      </c>
      <c r="K1571" s="14">
        <v>45251.38653935185</v>
      </c>
      <c r="L1571" s="15" t="s">
        <v>54</v>
      </c>
      <c r="O1571">
        <v>0.84071565900498602</v>
      </c>
      <c r="P1571">
        <f t="shared" si="48"/>
        <v>265</v>
      </c>
      <c r="Q1571">
        <v>265</v>
      </c>
      <c r="R1571">
        <f t="shared" si="49"/>
        <v>21556388</v>
      </c>
    </row>
    <row r="1572" spans="1:18" ht="11.25" customHeight="1">
      <c r="A1572">
        <v>1571</v>
      </c>
      <c r="B1572" s="11">
        <v>2807</v>
      </c>
      <c r="C1572" s="12" t="s">
        <v>5167</v>
      </c>
      <c r="D1572" s="12">
        <v>60302678</v>
      </c>
      <c r="E1572" s="12" t="s">
        <v>5168</v>
      </c>
      <c r="F1572" s="12" t="s">
        <v>2341</v>
      </c>
      <c r="G1572" s="12" t="s">
        <v>38</v>
      </c>
      <c r="H1572" s="12" t="s">
        <v>44</v>
      </c>
      <c r="I1572" s="13">
        <v>68000000</v>
      </c>
      <c r="J1572" s="13">
        <v>68000000</v>
      </c>
      <c r="K1572" s="14">
        <v>45251.386562500003</v>
      </c>
      <c r="L1572" s="15" t="s">
        <v>45</v>
      </c>
      <c r="O1572">
        <v>0.60561060564273461</v>
      </c>
      <c r="P1572">
        <f t="shared" si="48"/>
        <v>644</v>
      </c>
      <c r="Q1572">
        <v>644</v>
      </c>
      <c r="R1572">
        <f t="shared" si="49"/>
        <v>1090455686</v>
      </c>
    </row>
    <row r="1573" spans="1:18" ht="11.25" customHeight="1">
      <c r="A1573">
        <v>1572</v>
      </c>
      <c r="B1573" s="11">
        <v>2808</v>
      </c>
      <c r="C1573" s="12" t="s">
        <v>5169</v>
      </c>
      <c r="D1573" s="12">
        <v>88239453</v>
      </c>
      <c r="E1573" s="12" t="s">
        <v>5170</v>
      </c>
      <c r="F1573" s="12" t="s">
        <v>2341</v>
      </c>
      <c r="G1573" s="12" t="s">
        <v>38</v>
      </c>
      <c r="H1573" s="12" t="s">
        <v>44</v>
      </c>
      <c r="I1573" s="13">
        <v>22000000</v>
      </c>
      <c r="J1573" s="13">
        <v>22000000</v>
      </c>
      <c r="K1573" s="14">
        <v>45251.38658564815</v>
      </c>
      <c r="L1573" s="15" t="s">
        <v>45</v>
      </c>
      <c r="O1573">
        <v>0.87747530994317413</v>
      </c>
      <c r="P1573">
        <f t="shared" si="48"/>
        <v>211</v>
      </c>
      <c r="Q1573">
        <v>211</v>
      </c>
      <c r="R1573">
        <f t="shared" si="49"/>
        <v>88034034</v>
      </c>
    </row>
    <row r="1574" spans="1:18" ht="11.25" customHeight="1">
      <c r="A1574">
        <v>1573</v>
      </c>
      <c r="B1574" s="11">
        <v>2809</v>
      </c>
      <c r="C1574" s="12" t="s">
        <v>5171</v>
      </c>
      <c r="D1574" s="12">
        <v>80071222</v>
      </c>
      <c r="E1574" s="12" t="s">
        <v>5172</v>
      </c>
      <c r="F1574" s="12" t="s">
        <v>2341</v>
      </c>
      <c r="G1574" s="12" t="s">
        <v>59</v>
      </c>
      <c r="H1574" s="12" t="s">
        <v>49</v>
      </c>
      <c r="I1574" s="13">
        <v>78000000</v>
      </c>
      <c r="J1574" s="13">
        <v>78000000</v>
      </c>
      <c r="K1574" s="14">
        <v>45251.386643518519</v>
      </c>
      <c r="L1574" s="15" t="s">
        <v>54</v>
      </c>
      <c r="O1574">
        <v>0.6400987907676291</v>
      </c>
      <c r="P1574">
        <f t="shared" si="48"/>
        <v>577</v>
      </c>
      <c r="Q1574">
        <v>577</v>
      </c>
      <c r="R1574">
        <f t="shared" si="49"/>
        <v>1030570111</v>
      </c>
    </row>
    <row r="1575" spans="1:18" ht="11.25" customHeight="1">
      <c r="A1575">
        <v>1574</v>
      </c>
      <c r="B1575" s="11">
        <v>2810</v>
      </c>
      <c r="C1575" s="12" t="s">
        <v>5173</v>
      </c>
      <c r="D1575" s="12">
        <v>65772195</v>
      </c>
      <c r="E1575" s="12" t="s">
        <v>5174</v>
      </c>
      <c r="F1575" s="12" t="s">
        <v>2341</v>
      </c>
      <c r="G1575" s="12" t="s">
        <v>59</v>
      </c>
      <c r="H1575" s="12" t="s">
        <v>39</v>
      </c>
      <c r="I1575" s="13">
        <v>32000000</v>
      </c>
      <c r="J1575" s="13">
        <v>32000000</v>
      </c>
      <c r="K1575" s="14">
        <v>45251.386724537035</v>
      </c>
      <c r="L1575" s="15" t="s">
        <v>40</v>
      </c>
      <c r="O1575">
        <v>0.51447991188848552</v>
      </c>
      <c r="P1575">
        <f t="shared" si="48"/>
        <v>773</v>
      </c>
      <c r="Q1575">
        <v>773</v>
      </c>
      <c r="R1575">
        <f t="shared" si="49"/>
        <v>1098650725</v>
      </c>
    </row>
    <row r="1576" spans="1:18" ht="11.25" customHeight="1">
      <c r="A1576">
        <v>1575</v>
      </c>
      <c r="B1576" s="11">
        <v>2811</v>
      </c>
      <c r="C1576" s="12" t="s">
        <v>5175</v>
      </c>
      <c r="D1576" s="12">
        <v>12131117</v>
      </c>
      <c r="E1576" s="12" t="s">
        <v>5176</v>
      </c>
      <c r="F1576" s="12" t="s">
        <v>2341</v>
      </c>
      <c r="G1576" s="12" t="s">
        <v>52</v>
      </c>
      <c r="H1576" s="12" t="s">
        <v>49</v>
      </c>
      <c r="I1576" s="13">
        <v>150000000</v>
      </c>
      <c r="J1576" s="13">
        <v>150000000</v>
      </c>
      <c r="K1576" s="14">
        <v>45251.386747685188</v>
      </c>
      <c r="L1576" s="15" t="s">
        <v>54</v>
      </c>
      <c r="O1576">
        <v>0.49363504495434196</v>
      </c>
      <c r="P1576">
        <f t="shared" si="48"/>
        <v>808</v>
      </c>
      <c r="Q1576">
        <v>808</v>
      </c>
      <c r="R1576">
        <f t="shared" si="49"/>
        <v>76329060</v>
      </c>
    </row>
    <row r="1577" spans="1:18" ht="11.25" customHeight="1">
      <c r="A1577">
        <v>1576</v>
      </c>
      <c r="B1577" s="11">
        <v>2812</v>
      </c>
      <c r="C1577" s="12" t="s">
        <v>5177</v>
      </c>
      <c r="D1577" s="12">
        <v>1019013205</v>
      </c>
      <c r="E1577" s="12" t="s">
        <v>5178</v>
      </c>
      <c r="F1577" s="12" t="s">
        <v>2341</v>
      </c>
      <c r="G1577" s="12" t="s">
        <v>59</v>
      </c>
      <c r="H1577" s="12" t="s">
        <v>44</v>
      </c>
      <c r="I1577" s="13">
        <v>61000000</v>
      </c>
      <c r="J1577" s="13">
        <v>61000000</v>
      </c>
      <c r="K1577" s="14">
        <v>45251.386782407404</v>
      </c>
      <c r="L1577" s="15" t="s">
        <v>54</v>
      </c>
      <c r="O1577">
        <v>0.81564422412949356</v>
      </c>
      <c r="P1577">
        <f t="shared" si="48"/>
        <v>311</v>
      </c>
      <c r="Q1577">
        <v>311</v>
      </c>
      <c r="R1577">
        <f t="shared" si="49"/>
        <v>80801628</v>
      </c>
    </row>
    <row r="1578" spans="1:18" ht="11.25" customHeight="1">
      <c r="A1578">
        <v>1577</v>
      </c>
      <c r="B1578" s="11">
        <v>2813</v>
      </c>
      <c r="C1578" s="12" t="s">
        <v>5179</v>
      </c>
      <c r="D1578" s="12">
        <v>80730144</v>
      </c>
      <c r="E1578" s="12" t="s">
        <v>5180</v>
      </c>
      <c r="F1578" s="12" t="s">
        <v>2341</v>
      </c>
      <c r="G1578" s="12" t="s">
        <v>59</v>
      </c>
      <c r="H1578" s="12" t="s">
        <v>49</v>
      </c>
      <c r="I1578" s="13">
        <v>106000000</v>
      </c>
      <c r="J1578" s="13">
        <v>106000000</v>
      </c>
      <c r="K1578" s="14">
        <v>45251.386886574073</v>
      </c>
      <c r="L1578" s="15" t="s">
        <v>54</v>
      </c>
      <c r="O1578">
        <v>0.34231059357362548</v>
      </c>
      <c r="P1578">
        <f t="shared" si="48"/>
        <v>1063</v>
      </c>
      <c r="Q1578">
        <v>1063</v>
      </c>
      <c r="R1578">
        <f t="shared" si="49"/>
        <v>1078636248</v>
      </c>
    </row>
    <row r="1579" spans="1:18" ht="11.25" customHeight="1">
      <c r="A1579">
        <v>1578</v>
      </c>
      <c r="B1579" s="11">
        <v>2814</v>
      </c>
      <c r="C1579" s="12" t="s">
        <v>5181</v>
      </c>
      <c r="D1579" s="12">
        <v>1065601088</v>
      </c>
      <c r="E1579" s="12" t="s">
        <v>5182</v>
      </c>
      <c r="F1579" s="12" t="s">
        <v>2341</v>
      </c>
      <c r="G1579" s="12" t="s">
        <v>38</v>
      </c>
      <c r="H1579" s="12" t="s">
        <v>44</v>
      </c>
      <c r="I1579" s="13">
        <v>11000000</v>
      </c>
      <c r="J1579" s="13">
        <v>11000000</v>
      </c>
      <c r="K1579" s="14">
        <v>45251.386990740742</v>
      </c>
      <c r="L1579" s="15" t="s">
        <v>54</v>
      </c>
      <c r="O1579">
        <v>8.8264882952219237E-3</v>
      </c>
      <c r="P1579">
        <f t="shared" si="48"/>
        <v>1608</v>
      </c>
      <c r="Q1579">
        <v>1608</v>
      </c>
      <c r="R1579">
        <f t="shared" si="49"/>
        <v>79123112</v>
      </c>
    </row>
    <row r="1580" spans="1:18" ht="11.25" customHeight="1">
      <c r="A1580">
        <v>1579</v>
      </c>
      <c r="B1580" s="11">
        <v>2815</v>
      </c>
      <c r="C1580" s="12" t="s">
        <v>5183</v>
      </c>
      <c r="D1580" s="12">
        <v>1031120565</v>
      </c>
      <c r="E1580" s="12" t="s">
        <v>3150</v>
      </c>
      <c r="F1580" s="12" t="s">
        <v>2341</v>
      </c>
      <c r="G1580" s="12" t="s">
        <v>38</v>
      </c>
      <c r="H1580" s="12" t="s">
        <v>44</v>
      </c>
      <c r="I1580" s="13">
        <v>16000000</v>
      </c>
      <c r="J1580" s="13">
        <v>16000000</v>
      </c>
      <c r="K1580" s="14">
        <v>44987.593761574077</v>
      </c>
      <c r="L1580" s="15" t="s">
        <v>54</v>
      </c>
      <c r="O1580">
        <v>0.85392067119657278</v>
      </c>
      <c r="P1580">
        <f t="shared" si="48"/>
        <v>248</v>
      </c>
      <c r="Q1580">
        <v>248</v>
      </c>
      <c r="R1580">
        <f t="shared" si="49"/>
        <v>52897040</v>
      </c>
    </row>
    <row r="1581" spans="1:18" ht="11.25" customHeight="1">
      <c r="A1581">
        <v>1580</v>
      </c>
      <c r="B1581" s="11">
        <v>2816</v>
      </c>
      <c r="C1581" s="12" t="s">
        <v>5184</v>
      </c>
      <c r="D1581" s="12">
        <v>74357709</v>
      </c>
      <c r="E1581" s="12" t="s">
        <v>5185</v>
      </c>
      <c r="F1581" s="12" t="s">
        <v>2341</v>
      </c>
      <c r="G1581" s="12" t="s">
        <v>38</v>
      </c>
      <c r="H1581" s="12" t="s">
        <v>44</v>
      </c>
      <c r="I1581" s="13">
        <v>53000000</v>
      </c>
      <c r="J1581" s="13">
        <v>53000000</v>
      </c>
      <c r="K1581" s="14">
        <v>45251.387141203704</v>
      </c>
      <c r="L1581" s="15" t="s">
        <v>45</v>
      </c>
      <c r="O1581">
        <v>0.46375998697739307</v>
      </c>
      <c r="P1581">
        <f t="shared" si="48"/>
        <v>864</v>
      </c>
      <c r="Q1581">
        <v>864</v>
      </c>
      <c r="R1581">
        <f t="shared" si="49"/>
        <v>7320160</v>
      </c>
    </row>
    <row r="1582" spans="1:18" ht="11.25" customHeight="1">
      <c r="A1582">
        <v>1581</v>
      </c>
      <c r="B1582" s="11">
        <v>2817</v>
      </c>
      <c r="C1582" s="12" t="s">
        <v>5186</v>
      </c>
      <c r="D1582" s="12">
        <v>88152809</v>
      </c>
      <c r="E1582" s="12" t="s">
        <v>1666</v>
      </c>
      <c r="F1582" s="12" t="s">
        <v>2341</v>
      </c>
      <c r="G1582" s="12" t="s">
        <v>38</v>
      </c>
      <c r="H1582" s="12" t="s">
        <v>49</v>
      </c>
      <c r="I1582" s="13">
        <v>100000000</v>
      </c>
      <c r="J1582" s="13">
        <v>100000000</v>
      </c>
      <c r="K1582" s="14">
        <v>45237.391099537039</v>
      </c>
      <c r="L1582" s="15" t="s">
        <v>54</v>
      </c>
      <c r="O1582">
        <v>0.71499198313397649</v>
      </c>
      <c r="P1582">
        <f t="shared" si="48"/>
        <v>466</v>
      </c>
      <c r="Q1582">
        <v>466</v>
      </c>
      <c r="R1582">
        <f t="shared" si="49"/>
        <v>88257633</v>
      </c>
    </row>
    <row r="1583" spans="1:18" ht="11.25" customHeight="1">
      <c r="A1583">
        <v>1582</v>
      </c>
      <c r="B1583" s="11">
        <v>2818</v>
      </c>
      <c r="C1583" s="12" t="s">
        <v>5187</v>
      </c>
      <c r="D1583" s="12">
        <v>91500100</v>
      </c>
      <c r="E1583" s="12" t="s">
        <v>4210</v>
      </c>
      <c r="F1583" s="12" t="s">
        <v>2341</v>
      </c>
      <c r="G1583" s="12" t="s">
        <v>38</v>
      </c>
      <c r="H1583" s="12" t="s">
        <v>49</v>
      </c>
      <c r="I1583" s="13">
        <v>50000000</v>
      </c>
      <c r="J1583" s="13">
        <v>50000000</v>
      </c>
      <c r="K1583" s="14">
        <v>45222.401759259257</v>
      </c>
      <c r="L1583" s="15" t="s">
        <v>54</v>
      </c>
      <c r="O1583">
        <v>0.43846690880540307</v>
      </c>
      <c r="P1583">
        <f t="shared" si="48"/>
        <v>908</v>
      </c>
      <c r="Q1583">
        <v>908</v>
      </c>
      <c r="R1583">
        <f t="shared" si="49"/>
        <v>3296681</v>
      </c>
    </row>
    <row r="1584" spans="1:18" ht="11.25" customHeight="1">
      <c r="A1584">
        <v>1583</v>
      </c>
      <c r="B1584" s="11">
        <v>2819</v>
      </c>
      <c r="C1584" s="12" t="s">
        <v>5188</v>
      </c>
      <c r="D1584" s="12">
        <v>24646688</v>
      </c>
      <c r="E1584" s="12" t="s">
        <v>5189</v>
      </c>
      <c r="F1584" s="12" t="s">
        <v>2341</v>
      </c>
      <c r="G1584" s="12" t="s">
        <v>59</v>
      </c>
      <c r="H1584" s="12" t="s">
        <v>44</v>
      </c>
      <c r="I1584" s="13">
        <v>50000000</v>
      </c>
      <c r="J1584" s="13">
        <v>50000000</v>
      </c>
      <c r="K1584" s="14">
        <v>45251.387280092589</v>
      </c>
      <c r="L1584" s="15" t="s">
        <v>54</v>
      </c>
      <c r="O1584">
        <v>0.84654969635258681</v>
      </c>
      <c r="P1584">
        <f t="shared" si="48"/>
        <v>259</v>
      </c>
      <c r="Q1584">
        <v>259</v>
      </c>
      <c r="R1584">
        <f t="shared" si="49"/>
        <v>86077633</v>
      </c>
    </row>
    <row r="1585" spans="1:18" ht="11.25" customHeight="1">
      <c r="A1585">
        <v>1584</v>
      </c>
      <c r="B1585" s="11">
        <v>2820</v>
      </c>
      <c r="C1585" s="12" t="s">
        <v>5190</v>
      </c>
      <c r="D1585" s="12">
        <v>53074034</v>
      </c>
      <c r="E1585" s="12" t="s">
        <v>5191</v>
      </c>
      <c r="F1585" s="12" t="s">
        <v>2341</v>
      </c>
      <c r="G1585" s="12" t="s">
        <v>59</v>
      </c>
      <c r="H1585" s="12" t="s">
        <v>44</v>
      </c>
      <c r="I1585" s="13">
        <v>150000000</v>
      </c>
      <c r="J1585" s="13">
        <v>150000000</v>
      </c>
      <c r="K1585" s="14">
        <v>45251.387303240743</v>
      </c>
      <c r="L1585" s="15" t="s">
        <v>54</v>
      </c>
      <c r="O1585">
        <v>0.91934459839759841</v>
      </c>
      <c r="P1585">
        <f t="shared" si="48"/>
        <v>143</v>
      </c>
      <c r="Q1585">
        <v>143</v>
      </c>
      <c r="R1585">
        <f t="shared" si="49"/>
        <v>3174390</v>
      </c>
    </row>
    <row r="1586" spans="1:18" ht="11.25" customHeight="1">
      <c r="A1586">
        <v>1585</v>
      </c>
      <c r="B1586" s="11">
        <v>2821</v>
      </c>
      <c r="C1586" s="12" t="s">
        <v>5192</v>
      </c>
      <c r="D1586" s="12">
        <v>80833331</v>
      </c>
      <c r="E1586" s="12" t="s">
        <v>5193</v>
      </c>
      <c r="F1586" s="12" t="s">
        <v>2341</v>
      </c>
      <c r="G1586" s="12" t="s">
        <v>59</v>
      </c>
      <c r="H1586" s="12" t="s">
        <v>44</v>
      </c>
      <c r="I1586" s="13">
        <v>28000000</v>
      </c>
      <c r="J1586" s="13">
        <v>28000000</v>
      </c>
      <c r="K1586" s="14">
        <v>45251.387384259258</v>
      </c>
      <c r="L1586" s="15" t="s">
        <v>54</v>
      </c>
      <c r="O1586">
        <v>0.70847024688743132</v>
      </c>
      <c r="P1586">
        <f t="shared" si="48"/>
        <v>479</v>
      </c>
      <c r="Q1586">
        <v>479</v>
      </c>
      <c r="R1586">
        <f t="shared" si="49"/>
        <v>1152456535</v>
      </c>
    </row>
    <row r="1587" spans="1:18" ht="11.25" customHeight="1">
      <c r="A1587">
        <v>1586</v>
      </c>
      <c r="B1587" s="11">
        <v>2822</v>
      </c>
      <c r="C1587" s="12" t="s">
        <v>5194</v>
      </c>
      <c r="D1587" s="12">
        <v>91158068</v>
      </c>
      <c r="E1587" s="12" t="s">
        <v>5195</v>
      </c>
      <c r="F1587" s="12" t="s">
        <v>2341</v>
      </c>
      <c r="G1587" s="12" t="s">
        <v>38</v>
      </c>
      <c r="H1587" s="12" t="s">
        <v>49</v>
      </c>
      <c r="I1587" s="13">
        <v>150000000</v>
      </c>
      <c r="J1587" s="13">
        <v>150000000</v>
      </c>
      <c r="K1587" s="14">
        <v>45251.387418981481</v>
      </c>
      <c r="L1587" s="15" t="s">
        <v>54</v>
      </c>
      <c r="O1587">
        <v>0.25260501573628713</v>
      </c>
      <c r="P1587">
        <f t="shared" si="48"/>
        <v>1226</v>
      </c>
      <c r="Q1587">
        <v>1226</v>
      </c>
      <c r="R1587">
        <f t="shared" si="49"/>
        <v>55165426</v>
      </c>
    </row>
    <row r="1588" spans="1:18" ht="11.25" customHeight="1">
      <c r="A1588">
        <v>1587</v>
      </c>
      <c r="B1588" s="11">
        <v>2823</v>
      </c>
      <c r="C1588" s="12" t="s">
        <v>5196</v>
      </c>
      <c r="D1588" s="12">
        <v>11259355</v>
      </c>
      <c r="E1588" s="12" t="s">
        <v>5197</v>
      </c>
      <c r="F1588" s="12" t="s">
        <v>2341</v>
      </c>
      <c r="G1588" s="12" t="s">
        <v>38</v>
      </c>
      <c r="H1588" s="12" t="s">
        <v>44</v>
      </c>
      <c r="I1588" s="13">
        <v>30000000</v>
      </c>
      <c r="J1588" s="13">
        <v>30000000</v>
      </c>
      <c r="K1588" s="14">
        <v>45251.387430555558</v>
      </c>
      <c r="L1588" s="15" t="s">
        <v>54</v>
      </c>
      <c r="O1588">
        <v>0.50233218915634914</v>
      </c>
      <c r="P1588">
        <f t="shared" si="48"/>
        <v>788</v>
      </c>
      <c r="Q1588">
        <v>788</v>
      </c>
      <c r="R1588">
        <f t="shared" si="49"/>
        <v>1017142820</v>
      </c>
    </row>
    <row r="1589" spans="1:18" ht="11.25" customHeight="1">
      <c r="A1589">
        <v>1588</v>
      </c>
      <c r="B1589" s="11">
        <v>2824</v>
      </c>
      <c r="C1589" s="12" t="s">
        <v>5198</v>
      </c>
      <c r="D1589" s="12">
        <v>52046064</v>
      </c>
      <c r="E1589" s="12" t="s">
        <v>5199</v>
      </c>
      <c r="F1589" s="12" t="s">
        <v>2341</v>
      </c>
      <c r="G1589" s="12" t="s">
        <v>52</v>
      </c>
      <c r="H1589" s="12" t="s">
        <v>44</v>
      </c>
      <c r="I1589" s="13">
        <v>75000000</v>
      </c>
      <c r="J1589" s="13">
        <v>75000000</v>
      </c>
      <c r="K1589" s="14">
        <v>45251.387442129628</v>
      </c>
      <c r="L1589" s="15" t="s">
        <v>45</v>
      </c>
      <c r="O1589">
        <v>0.91940986463723162</v>
      </c>
      <c r="P1589">
        <f t="shared" si="48"/>
        <v>141</v>
      </c>
      <c r="Q1589">
        <v>141</v>
      </c>
      <c r="R1589">
        <f t="shared" si="49"/>
        <v>40433752</v>
      </c>
    </row>
    <row r="1590" spans="1:18" ht="11.25" customHeight="1">
      <c r="A1590">
        <v>1589</v>
      </c>
      <c r="B1590" s="11">
        <v>2825</v>
      </c>
      <c r="C1590" s="12" t="s">
        <v>5200</v>
      </c>
      <c r="D1590" s="12">
        <v>4223126</v>
      </c>
      <c r="E1590" s="12" t="s">
        <v>2083</v>
      </c>
      <c r="F1590" s="12" t="s">
        <v>2341</v>
      </c>
      <c r="G1590" s="12" t="s">
        <v>59</v>
      </c>
      <c r="H1590" s="12" t="s">
        <v>44</v>
      </c>
      <c r="I1590" s="13">
        <v>60000000</v>
      </c>
      <c r="J1590" s="13">
        <v>60000000</v>
      </c>
      <c r="K1590" s="14">
        <v>45237.425405092596</v>
      </c>
      <c r="L1590" s="15" t="s">
        <v>45</v>
      </c>
      <c r="O1590">
        <v>0.45743903915800321</v>
      </c>
      <c r="P1590">
        <f t="shared" si="48"/>
        <v>877</v>
      </c>
      <c r="Q1590">
        <v>877</v>
      </c>
      <c r="R1590">
        <f t="shared" si="49"/>
        <v>5692449</v>
      </c>
    </row>
    <row r="1591" spans="1:18" ht="11.25" customHeight="1">
      <c r="A1591">
        <v>1590</v>
      </c>
      <c r="B1591" s="11">
        <v>2826</v>
      </c>
      <c r="C1591" s="12" t="s">
        <v>5201</v>
      </c>
      <c r="D1591" s="12">
        <v>74377790</v>
      </c>
      <c r="E1591" s="12" t="s">
        <v>1559</v>
      </c>
      <c r="F1591" s="12" t="s">
        <v>2341</v>
      </c>
      <c r="G1591" s="12" t="s">
        <v>59</v>
      </c>
      <c r="H1591" s="12" t="s">
        <v>49</v>
      </c>
      <c r="I1591" s="13">
        <v>120000000</v>
      </c>
      <c r="J1591" s="13">
        <v>120000000</v>
      </c>
      <c r="K1591" s="14">
        <v>45222.476342592592</v>
      </c>
      <c r="L1591" s="15" t="s">
        <v>54</v>
      </c>
      <c r="O1591">
        <v>0.24931427530635686</v>
      </c>
      <c r="P1591">
        <f t="shared" si="48"/>
        <v>1231</v>
      </c>
      <c r="Q1591">
        <v>1231</v>
      </c>
      <c r="R1591">
        <f t="shared" si="49"/>
        <v>71085335</v>
      </c>
    </row>
    <row r="1592" spans="1:18" ht="11.25" customHeight="1">
      <c r="A1592">
        <v>1591</v>
      </c>
      <c r="B1592" s="11">
        <v>2827</v>
      </c>
      <c r="C1592" s="12" t="s">
        <v>5202</v>
      </c>
      <c r="D1592" s="12">
        <v>1010176517</v>
      </c>
      <c r="E1592" s="12" t="s">
        <v>5203</v>
      </c>
      <c r="F1592" s="12" t="s">
        <v>2341</v>
      </c>
      <c r="G1592" s="12" t="s">
        <v>59</v>
      </c>
      <c r="H1592" s="12" t="s">
        <v>44</v>
      </c>
      <c r="I1592" s="13">
        <v>70000000</v>
      </c>
      <c r="J1592" s="13">
        <v>70000000</v>
      </c>
      <c r="K1592" s="14">
        <v>45251.387523148151</v>
      </c>
      <c r="L1592" s="15" t="s">
        <v>54</v>
      </c>
      <c r="O1592">
        <v>0.7658712701947662</v>
      </c>
      <c r="P1592">
        <f t="shared" si="48"/>
        <v>392</v>
      </c>
      <c r="Q1592">
        <v>392</v>
      </c>
      <c r="R1592">
        <f t="shared" si="49"/>
        <v>1016009266</v>
      </c>
    </row>
    <row r="1593" spans="1:18" ht="11.25" customHeight="1">
      <c r="A1593">
        <v>1592</v>
      </c>
      <c r="B1593" s="11">
        <v>2828</v>
      </c>
      <c r="C1593" s="12" t="s">
        <v>5204</v>
      </c>
      <c r="D1593" s="12">
        <v>88158797</v>
      </c>
      <c r="E1593" s="12" t="s">
        <v>5205</v>
      </c>
      <c r="F1593" s="12" t="s">
        <v>2341</v>
      </c>
      <c r="G1593" s="12" t="s">
        <v>59</v>
      </c>
      <c r="H1593" s="12" t="s">
        <v>44</v>
      </c>
      <c r="I1593" s="13">
        <v>150000000</v>
      </c>
      <c r="J1593" s="13">
        <v>150000000</v>
      </c>
      <c r="K1593" s="14">
        <v>45251.387592592589</v>
      </c>
      <c r="L1593" s="15" t="s">
        <v>45</v>
      </c>
      <c r="O1593">
        <v>0.94218081197845349</v>
      </c>
      <c r="P1593">
        <f t="shared" si="48"/>
        <v>102</v>
      </c>
      <c r="Q1593">
        <v>102</v>
      </c>
      <c r="R1593">
        <f t="shared" si="49"/>
        <v>80054791</v>
      </c>
    </row>
    <row r="1594" spans="1:18" ht="11.25" customHeight="1">
      <c r="A1594">
        <v>1593</v>
      </c>
      <c r="B1594" s="11">
        <v>2829</v>
      </c>
      <c r="C1594" s="12" t="s">
        <v>5206</v>
      </c>
      <c r="D1594" s="12">
        <v>43532784</v>
      </c>
      <c r="E1594" s="12" t="s">
        <v>5207</v>
      </c>
      <c r="F1594" s="12" t="s">
        <v>2341</v>
      </c>
      <c r="G1594" s="12" t="s">
        <v>38</v>
      </c>
      <c r="H1594" s="12" t="s">
        <v>44</v>
      </c>
      <c r="I1594" s="13">
        <v>45000000</v>
      </c>
      <c r="J1594" s="13">
        <v>45000000</v>
      </c>
      <c r="K1594" s="14">
        <v>45251.387627314813</v>
      </c>
      <c r="L1594" s="15" t="s">
        <v>84</v>
      </c>
      <c r="O1594">
        <v>0.62992367843275421</v>
      </c>
      <c r="P1594">
        <f t="shared" si="48"/>
        <v>596</v>
      </c>
      <c r="Q1594">
        <v>596</v>
      </c>
      <c r="R1594">
        <f t="shared" si="49"/>
        <v>12197099</v>
      </c>
    </row>
    <row r="1595" spans="1:18" ht="11.25" customHeight="1">
      <c r="A1595">
        <v>1594</v>
      </c>
      <c r="B1595" s="11">
        <v>2830</v>
      </c>
      <c r="C1595" s="12" t="s">
        <v>5208</v>
      </c>
      <c r="D1595" s="12">
        <v>79321425</v>
      </c>
      <c r="E1595" s="12" t="s">
        <v>5209</v>
      </c>
      <c r="F1595" s="12" t="s">
        <v>2341</v>
      </c>
      <c r="G1595" s="12" t="s">
        <v>62</v>
      </c>
      <c r="H1595" s="12" t="s">
        <v>44</v>
      </c>
      <c r="I1595" s="13">
        <v>43000000</v>
      </c>
      <c r="J1595" s="13">
        <v>43000000</v>
      </c>
      <c r="K1595" s="14">
        <v>45251.387650462966</v>
      </c>
      <c r="L1595" s="15" t="s">
        <v>45</v>
      </c>
      <c r="O1595">
        <v>0.46259408532105262</v>
      </c>
      <c r="P1595">
        <f t="shared" si="48"/>
        <v>871</v>
      </c>
      <c r="Q1595">
        <v>871</v>
      </c>
      <c r="R1595">
        <f t="shared" si="49"/>
        <v>1017122136</v>
      </c>
    </row>
    <row r="1596" spans="1:18" ht="11.25" customHeight="1">
      <c r="A1596">
        <v>1595</v>
      </c>
      <c r="B1596" s="11">
        <v>2831</v>
      </c>
      <c r="C1596" s="12" t="s">
        <v>5210</v>
      </c>
      <c r="D1596" s="12">
        <v>34490055</v>
      </c>
      <c r="E1596" s="12" t="s">
        <v>1813</v>
      </c>
      <c r="F1596" s="12" t="s">
        <v>2341</v>
      </c>
      <c r="G1596" s="12" t="s">
        <v>52</v>
      </c>
      <c r="H1596" s="12" t="s">
        <v>44</v>
      </c>
      <c r="I1596" s="13">
        <v>60000000</v>
      </c>
      <c r="J1596" s="13">
        <v>60000000</v>
      </c>
      <c r="K1596" s="14">
        <v>45237.396296296298</v>
      </c>
      <c r="L1596" s="15" t="s">
        <v>45</v>
      </c>
      <c r="O1596">
        <v>0.66481781582711985</v>
      </c>
      <c r="P1596">
        <f t="shared" si="48"/>
        <v>536</v>
      </c>
      <c r="Q1596">
        <v>536</v>
      </c>
      <c r="R1596">
        <f t="shared" si="49"/>
        <v>87510911</v>
      </c>
    </row>
    <row r="1597" spans="1:18" ht="11.25" customHeight="1">
      <c r="A1597">
        <v>1596</v>
      </c>
      <c r="B1597" s="11">
        <v>2832</v>
      </c>
      <c r="C1597" s="12" t="s">
        <v>5211</v>
      </c>
      <c r="D1597" s="12">
        <v>11447228</v>
      </c>
      <c r="E1597" s="12" t="s">
        <v>5212</v>
      </c>
      <c r="F1597" s="12" t="s">
        <v>2341</v>
      </c>
      <c r="G1597" s="12" t="s">
        <v>38</v>
      </c>
      <c r="H1597" s="12" t="s">
        <v>44</v>
      </c>
      <c r="I1597" s="13">
        <v>18000000</v>
      </c>
      <c r="J1597" s="13">
        <v>18000000</v>
      </c>
      <c r="K1597" s="14">
        <v>45251.387719907405</v>
      </c>
      <c r="L1597" s="15" t="s">
        <v>45</v>
      </c>
      <c r="O1597">
        <v>0.59580909069933008</v>
      </c>
      <c r="P1597">
        <f t="shared" si="48"/>
        <v>663</v>
      </c>
      <c r="Q1597">
        <v>663</v>
      </c>
      <c r="R1597">
        <f t="shared" si="49"/>
        <v>4247382</v>
      </c>
    </row>
    <row r="1598" spans="1:18" ht="11.25" customHeight="1">
      <c r="A1598">
        <v>1597</v>
      </c>
      <c r="B1598" s="11">
        <v>2833</v>
      </c>
      <c r="C1598" s="12" t="s">
        <v>5213</v>
      </c>
      <c r="D1598" s="12">
        <v>79902173</v>
      </c>
      <c r="E1598" s="12" t="s">
        <v>5214</v>
      </c>
      <c r="F1598" s="12" t="s">
        <v>2341</v>
      </c>
      <c r="G1598" s="12" t="s">
        <v>52</v>
      </c>
      <c r="H1598" s="12" t="s">
        <v>44</v>
      </c>
      <c r="I1598" s="13">
        <v>12000000</v>
      </c>
      <c r="J1598" s="13">
        <v>12000000</v>
      </c>
      <c r="K1598" s="14">
        <v>45251.387858796297</v>
      </c>
      <c r="L1598" s="15" t="s">
        <v>45</v>
      </c>
      <c r="O1598">
        <v>0.19811760117378241</v>
      </c>
      <c r="P1598">
        <f t="shared" si="48"/>
        <v>1338</v>
      </c>
      <c r="Q1598">
        <v>1338</v>
      </c>
      <c r="R1598">
        <f t="shared" si="49"/>
        <v>40386144</v>
      </c>
    </row>
    <row r="1599" spans="1:18" ht="11.25" customHeight="1">
      <c r="A1599">
        <v>1598</v>
      </c>
      <c r="B1599" s="11">
        <v>2834</v>
      </c>
      <c r="C1599" s="12" t="s">
        <v>5215</v>
      </c>
      <c r="D1599" s="12">
        <v>91356066</v>
      </c>
      <c r="E1599" s="12" t="s">
        <v>1416</v>
      </c>
      <c r="F1599" s="12" t="s">
        <v>2341</v>
      </c>
      <c r="G1599" s="12" t="s">
        <v>59</v>
      </c>
      <c r="H1599" s="12" t="s">
        <v>44</v>
      </c>
      <c r="I1599" s="13">
        <v>70000000</v>
      </c>
      <c r="J1599" s="13">
        <v>70000000</v>
      </c>
      <c r="K1599" s="14">
        <v>45222.422569444447</v>
      </c>
      <c r="L1599" s="15" t="s">
        <v>54</v>
      </c>
      <c r="O1599">
        <v>7.8422420556626404E-3</v>
      </c>
      <c r="P1599">
        <f t="shared" si="48"/>
        <v>1610</v>
      </c>
      <c r="Q1599">
        <v>1610</v>
      </c>
      <c r="R1599">
        <f t="shared" si="49"/>
        <v>1032362107</v>
      </c>
    </row>
    <row r="1600" spans="1:18" ht="11.25" customHeight="1">
      <c r="A1600">
        <v>1599</v>
      </c>
      <c r="B1600" s="11">
        <v>2835</v>
      </c>
      <c r="C1600" s="12" t="s">
        <v>5216</v>
      </c>
      <c r="D1600" s="12">
        <v>16362677</v>
      </c>
      <c r="E1600" s="12" t="s">
        <v>1966</v>
      </c>
      <c r="F1600" s="12" t="s">
        <v>2341</v>
      </c>
      <c r="G1600" s="12" t="s">
        <v>48</v>
      </c>
      <c r="H1600" s="12" t="s">
        <v>44</v>
      </c>
      <c r="I1600" s="13">
        <v>45000000</v>
      </c>
      <c r="J1600" s="13">
        <v>45000000</v>
      </c>
      <c r="K1600" s="14">
        <v>45237.404733796298</v>
      </c>
      <c r="L1600" s="15" t="s">
        <v>45</v>
      </c>
      <c r="O1600">
        <v>0.81537595681134112</v>
      </c>
      <c r="P1600">
        <f t="shared" si="48"/>
        <v>313</v>
      </c>
      <c r="Q1600">
        <v>313</v>
      </c>
      <c r="R1600">
        <f t="shared" si="49"/>
        <v>1061695157</v>
      </c>
    </row>
    <row r="1601" spans="1:18" ht="11.25" customHeight="1">
      <c r="A1601">
        <v>1600</v>
      </c>
      <c r="B1601" s="11">
        <v>2836</v>
      </c>
      <c r="C1601" s="12" t="s">
        <v>5217</v>
      </c>
      <c r="D1601" s="12">
        <v>19457999</v>
      </c>
      <c r="E1601" s="12" t="s">
        <v>5218</v>
      </c>
      <c r="F1601" s="12" t="s">
        <v>2341</v>
      </c>
      <c r="G1601" s="12" t="s">
        <v>38</v>
      </c>
      <c r="H1601" s="12" t="s">
        <v>44</v>
      </c>
      <c r="I1601" s="13">
        <v>122000000</v>
      </c>
      <c r="J1601" s="13">
        <v>122000000</v>
      </c>
      <c r="K1601" s="14">
        <v>45251.388055555559</v>
      </c>
      <c r="L1601" s="15" t="s">
        <v>45</v>
      </c>
      <c r="O1601">
        <v>0.24604266797980612</v>
      </c>
      <c r="P1601">
        <f t="shared" si="48"/>
        <v>1243</v>
      </c>
      <c r="Q1601">
        <v>1243</v>
      </c>
      <c r="R1601">
        <f t="shared" si="49"/>
        <v>63529739</v>
      </c>
    </row>
    <row r="1602" spans="1:18" ht="11.25" customHeight="1">
      <c r="A1602">
        <v>1601</v>
      </c>
      <c r="B1602" s="11">
        <v>2837</v>
      </c>
      <c r="C1602" s="12" t="s">
        <v>5219</v>
      </c>
      <c r="D1602" s="12">
        <v>79410031</v>
      </c>
      <c r="E1602" s="12" t="s">
        <v>5220</v>
      </c>
      <c r="F1602" s="12" t="s">
        <v>2341</v>
      </c>
      <c r="G1602" s="12" t="s">
        <v>52</v>
      </c>
      <c r="H1602" s="12" t="s">
        <v>44</v>
      </c>
      <c r="I1602" s="13">
        <v>25000000</v>
      </c>
      <c r="J1602" s="13">
        <v>25000000</v>
      </c>
      <c r="K1602" s="14">
        <v>45251.388078703705</v>
      </c>
      <c r="L1602" s="15" t="s">
        <v>45</v>
      </c>
      <c r="O1602">
        <v>0.42680751975214326</v>
      </c>
      <c r="P1602">
        <f t="shared" si="48"/>
        <v>926</v>
      </c>
      <c r="Q1602">
        <v>926</v>
      </c>
      <c r="R1602">
        <f t="shared" si="49"/>
        <v>1057606380</v>
      </c>
    </row>
    <row r="1603" spans="1:18" ht="11.25" customHeight="1">
      <c r="A1603">
        <v>1602</v>
      </c>
      <c r="B1603" s="11">
        <v>2838</v>
      </c>
      <c r="C1603" s="12" t="s">
        <v>5221</v>
      </c>
      <c r="D1603" s="12">
        <v>52272572</v>
      </c>
      <c r="E1603" s="12" t="s">
        <v>2695</v>
      </c>
      <c r="F1603" s="12" t="s">
        <v>2341</v>
      </c>
      <c r="G1603" s="12" t="s">
        <v>48</v>
      </c>
      <c r="H1603" s="12" t="s">
        <v>44</v>
      </c>
      <c r="I1603" s="13">
        <v>70000000</v>
      </c>
      <c r="J1603" s="13">
        <v>70000000</v>
      </c>
      <c r="K1603" s="14">
        <v>44986.635810185187</v>
      </c>
      <c r="L1603" s="15" t="s">
        <v>45</v>
      </c>
      <c r="O1603">
        <v>0.18406501194423086</v>
      </c>
      <c r="P1603">
        <f t="shared" ref="P1603:P1622" si="50">RANK(O1603,$O$2:$O$1622,0)</f>
        <v>1358</v>
      </c>
      <c r="Q1603">
        <v>1358</v>
      </c>
      <c r="R1603">
        <f t="shared" ref="R1603:R1622" si="51">VLOOKUP(Q1603,A:D,4,FALSE)</f>
        <v>16765864</v>
      </c>
    </row>
    <row r="1604" spans="1:18" ht="11.25" customHeight="1">
      <c r="A1604">
        <v>1603</v>
      </c>
      <c r="B1604" s="11">
        <v>2839</v>
      </c>
      <c r="C1604" s="12" t="s">
        <v>5222</v>
      </c>
      <c r="D1604" s="12">
        <v>1015404709</v>
      </c>
      <c r="E1604" s="12" t="s">
        <v>1810</v>
      </c>
      <c r="F1604" s="12" t="s">
        <v>2341</v>
      </c>
      <c r="G1604" s="12" t="s">
        <v>52</v>
      </c>
      <c r="H1604" s="12" t="s">
        <v>44</v>
      </c>
      <c r="I1604" s="13">
        <v>110000000</v>
      </c>
      <c r="J1604" s="13">
        <v>110000000</v>
      </c>
      <c r="K1604" s="14">
        <v>45237.396134259259</v>
      </c>
      <c r="L1604" s="15" t="s">
        <v>54</v>
      </c>
      <c r="O1604">
        <v>0.33116726443602551</v>
      </c>
      <c r="P1604">
        <f t="shared" si="50"/>
        <v>1078</v>
      </c>
      <c r="Q1604">
        <v>1078</v>
      </c>
      <c r="R1604">
        <f t="shared" si="51"/>
        <v>1047230549</v>
      </c>
    </row>
    <row r="1605" spans="1:18" ht="11.25" customHeight="1">
      <c r="A1605">
        <v>1604</v>
      </c>
      <c r="B1605" s="11">
        <v>2840</v>
      </c>
      <c r="C1605" s="12" t="s">
        <v>5223</v>
      </c>
      <c r="D1605" s="12">
        <v>19095452</v>
      </c>
      <c r="E1605" s="12" t="s">
        <v>5224</v>
      </c>
      <c r="F1605" s="12" t="s">
        <v>2341</v>
      </c>
      <c r="G1605" s="12" t="s">
        <v>165</v>
      </c>
      <c r="H1605" s="12" t="s">
        <v>44</v>
      </c>
      <c r="I1605" s="13">
        <v>100000000</v>
      </c>
      <c r="J1605" s="13">
        <v>100000000</v>
      </c>
      <c r="K1605" s="14">
        <v>45251.388229166667</v>
      </c>
      <c r="L1605" s="15" t="s">
        <v>45</v>
      </c>
      <c r="O1605">
        <v>0.18099824260620645</v>
      </c>
      <c r="P1605">
        <f t="shared" si="50"/>
        <v>1366</v>
      </c>
      <c r="Q1605">
        <v>1366</v>
      </c>
      <c r="R1605">
        <f t="shared" si="51"/>
        <v>1101683155</v>
      </c>
    </row>
    <row r="1606" spans="1:18" ht="11.25" customHeight="1">
      <c r="A1606">
        <v>1605</v>
      </c>
      <c r="B1606" s="11">
        <v>2841</v>
      </c>
      <c r="C1606" s="12" t="s">
        <v>5225</v>
      </c>
      <c r="D1606" s="12">
        <v>80241448</v>
      </c>
      <c r="E1606" s="12" t="s">
        <v>5226</v>
      </c>
      <c r="F1606" s="12" t="s">
        <v>2341</v>
      </c>
      <c r="G1606" s="12" t="s">
        <v>48</v>
      </c>
      <c r="H1606" s="12" t="s">
        <v>49</v>
      </c>
      <c r="I1606" s="13">
        <v>38000000</v>
      </c>
      <c r="J1606" s="13">
        <v>38000000</v>
      </c>
      <c r="K1606" s="14">
        <v>45251.388229166667</v>
      </c>
      <c r="L1606" s="15" t="s">
        <v>54</v>
      </c>
      <c r="O1606">
        <v>8.7958398791073145E-2</v>
      </c>
      <c r="P1606">
        <f t="shared" si="50"/>
        <v>1486</v>
      </c>
      <c r="Q1606">
        <v>1486</v>
      </c>
      <c r="R1606">
        <f t="shared" si="51"/>
        <v>79454894</v>
      </c>
    </row>
    <row r="1607" spans="1:18" ht="11.25" customHeight="1">
      <c r="A1607">
        <v>1606</v>
      </c>
      <c r="B1607" s="11">
        <v>2842</v>
      </c>
      <c r="C1607" s="12" t="s">
        <v>5227</v>
      </c>
      <c r="D1607" s="12">
        <v>38257880</v>
      </c>
      <c r="E1607" s="12" t="s">
        <v>5228</v>
      </c>
      <c r="F1607" s="12" t="s">
        <v>2341</v>
      </c>
      <c r="G1607" s="12" t="s">
        <v>48</v>
      </c>
      <c r="H1607" s="12" t="s">
        <v>44</v>
      </c>
      <c r="I1607" s="13">
        <v>20000000</v>
      </c>
      <c r="J1607" s="13">
        <v>20000000</v>
      </c>
      <c r="K1607" s="14">
        <v>45251.388356481482</v>
      </c>
      <c r="L1607" s="15" t="s">
        <v>84</v>
      </c>
      <c r="O1607">
        <v>0.23972421498448671</v>
      </c>
      <c r="P1607">
        <f t="shared" si="50"/>
        <v>1254</v>
      </c>
      <c r="Q1607">
        <v>1254</v>
      </c>
      <c r="R1607">
        <f t="shared" si="51"/>
        <v>12968114</v>
      </c>
    </row>
    <row r="1608" spans="1:18" ht="11.25" customHeight="1">
      <c r="A1608">
        <v>1607</v>
      </c>
      <c r="B1608" s="11">
        <v>2843</v>
      </c>
      <c r="C1608" s="12" t="s">
        <v>5229</v>
      </c>
      <c r="D1608" s="12">
        <v>80350063</v>
      </c>
      <c r="E1608" s="12" t="s">
        <v>5230</v>
      </c>
      <c r="F1608" s="12" t="s">
        <v>2341</v>
      </c>
      <c r="G1608" s="12" t="s">
        <v>59</v>
      </c>
      <c r="H1608" s="12" t="s">
        <v>44</v>
      </c>
      <c r="I1608" s="13">
        <v>120000000</v>
      </c>
      <c r="J1608" s="13">
        <v>120000000</v>
      </c>
      <c r="K1608" s="14">
        <v>45251.388368055559</v>
      </c>
      <c r="L1608" s="15" t="s">
        <v>54</v>
      </c>
      <c r="O1608">
        <v>1.3190837213162165E-2</v>
      </c>
      <c r="P1608">
        <f t="shared" si="50"/>
        <v>1602</v>
      </c>
      <c r="Q1608">
        <v>1602</v>
      </c>
      <c r="R1608">
        <f t="shared" si="51"/>
        <v>52272572</v>
      </c>
    </row>
    <row r="1609" spans="1:18" ht="11.25" customHeight="1">
      <c r="A1609">
        <v>1608</v>
      </c>
      <c r="B1609" s="11">
        <v>2844</v>
      </c>
      <c r="C1609" s="12" t="s">
        <v>5231</v>
      </c>
      <c r="D1609" s="12">
        <v>79123112</v>
      </c>
      <c r="E1609" s="12" t="s">
        <v>4170</v>
      </c>
      <c r="F1609" s="12" t="s">
        <v>2341</v>
      </c>
      <c r="G1609" s="12" t="s">
        <v>62</v>
      </c>
      <c r="H1609" s="12" t="s">
        <v>44</v>
      </c>
      <c r="I1609" s="13">
        <v>40000000</v>
      </c>
      <c r="J1609" s="13">
        <v>40000000</v>
      </c>
      <c r="K1609" s="14">
        <v>45222.395856481482</v>
      </c>
      <c r="L1609" s="15" t="s">
        <v>45</v>
      </c>
      <c r="O1609">
        <v>0.28769642936170636</v>
      </c>
      <c r="P1609">
        <f t="shared" si="50"/>
        <v>1164</v>
      </c>
      <c r="Q1609">
        <v>1164</v>
      </c>
      <c r="R1609">
        <f t="shared" si="51"/>
        <v>52550831</v>
      </c>
    </row>
    <row r="1610" spans="1:18" ht="11.25" customHeight="1">
      <c r="A1610">
        <v>1609</v>
      </c>
      <c r="B1610" s="11">
        <v>2845</v>
      </c>
      <c r="C1610" s="12" t="s">
        <v>5232</v>
      </c>
      <c r="D1610" s="12">
        <v>13959495</v>
      </c>
      <c r="E1610" s="12" t="s">
        <v>5233</v>
      </c>
      <c r="F1610" s="12" t="s">
        <v>2341</v>
      </c>
      <c r="G1610" s="12" t="s">
        <v>59</v>
      </c>
      <c r="H1610" s="12" t="s">
        <v>49</v>
      </c>
      <c r="I1610" s="13">
        <v>38000000</v>
      </c>
      <c r="J1610" s="13">
        <v>38000000</v>
      </c>
      <c r="K1610" s="14">
        <v>45251.38857638889</v>
      </c>
      <c r="L1610" s="15" t="s">
        <v>54</v>
      </c>
      <c r="O1610">
        <v>0.53380632597757804</v>
      </c>
      <c r="P1610">
        <f t="shared" si="50"/>
        <v>742</v>
      </c>
      <c r="Q1610">
        <v>742</v>
      </c>
      <c r="R1610">
        <f t="shared" si="51"/>
        <v>1054916025</v>
      </c>
    </row>
    <row r="1611" spans="1:18" ht="11.25" customHeight="1">
      <c r="A1611">
        <v>1610</v>
      </c>
      <c r="B1611" s="11">
        <v>2846</v>
      </c>
      <c r="C1611" s="12" t="s">
        <v>5234</v>
      </c>
      <c r="D1611" s="12">
        <v>1032362107</v>
      </c>
      <c r="E1611" s="12" t="s">
        <v>5235</v>
      </c>
      <c r="F1611" s="12" t="s">
        <v>2341</v>
      </c>
      <c r="G1611" s="12" t="s">
        <v>59</v>
      </c>
      <c r="H1611" s="12" t="s">
        <v>44</v>
      </c>
      <c r="I1611" s="13">
        <v>30000000</v>
      </c>
      <c r="J1611" s="13">
        <v>30000000</v>
      </c>
      <c r="K1611" s="14">
        <v>45251.388611111113</v>
      </c>
      <c r="L1611" s="15" t="s">
        <v>54</v>
      </c>
      <c r="O1611">
        <v>0.38658536734666782</v>
      </c>
      <c r="P1611">
        <f t="shared" si="50"/>
        <v>991</v>
      </c>
      <c r="Q1611">
        <v>991</v>
      </c>
      <c r="R1611">
        <f t="shared" si="51"/>
        <v>74245214</v>
      </c>
    </row>
    <row r="1612" spans="1:18" ht="11.25" customHeight="1">
      <c r="A1612">
        <v>1611</v>
      </c>
      <c r="B1612" s="11">
        <v>2847</v>
      </c>
      <c r="C1612" s="12" t="s">
        <v>5236</v>
      </c>
      <c r="D1612" s="12">
        <v>24079270</v>
      </c>
      <c r="E1612" s="12" t="s">
        <v>5237</v>
      </c>
      <c r="F1612" s="12" t="s">
        <v>2341</v>
      </c>
      <c r="G1612" s="12" t="s">
        <v>52</v>
      </c>
      <c r="H1612" s="12" t="s">
        <v>44</v>
      </c>
      <c r="I1612" s="13">
        <v>67000000</v>
      </c>
      <c r="J1612" s="13">
        <v>67000000</v>
      </c>
      <c r="K1612" s="14">
        <v>45251.388703703706</v>
      </c>
      <c r="L1612" s="15" t="s">
        <v>45</v>
      </c>
      <c r="O1612">
        <v>0.11862219863048029</v>
      </c>
      <c r="P1612">
        <f t="shared" si="50"/>
        <v>1438</v>
      </c>
      <c r="Q1612">
        <v>1438</v>
      </c>
      <c r="R1612">
        <f t="shared" si="51"/>
        <v>1077146784</v>
      </c>
    </row>
    <row r="1613" spans="1:18" ht="11.25" customHeight="1">
      <c r="A1613">
        <v>1612</v>
      </c>
      <c r="B1613" s="11">
        <v>2848</v>
      </c>
      <c r="C1613" s="12" t="s">
        <v>5238</v>
      </c>
      <c r="D1613" s="12">
        <v>79532083</v>
      </c>
      <c r="E1613" s="12" t="s">
        <v>5239</v>
      </c>
      <c r="F1613" s="12" t="s">
        <v>2341</v>
      </c>
      <c r="G1613" s="12" t="s">
        <v>38</v>
      </c>
      <c r="H1613" s="12" t="s">
        <v>44</v>
      </c>
      <c r="I1613" s="13">
        <v>144000000</v>
      </c>
      <c r="J1613" s="13">
        <v>144000000</v>
      </c>
      <c r="K1613" s="14">
        <v>45251.388726851852</v>
      </c>
      <c r="L1613" s="15" t="s">
        <v>45</v>
      </c>
      <c r="O1613">
        <v>0.16019905471088658</v>
      </c>
      <c r="P1613">
        <f t="shared" si="50"/>
        <v>1384</v>
      </c>
      <c r="Q1613">
        <v>1384</v>
      </c>
      <c r="R1613">
        <f t="shared" si="51"/>
        <v>80156918</v>
      </c>
    </row>
    <row r="1614" spans="1:18" ht="11.25" customHeight="1">
      <c r="A1614">
        <v>1613</v>
      </c>
      <c r="B1614" s="11">
        <v>2849</v>
      </c>
      <c r="C1614" s="12" t="s">
        <v>5240</v>
      </c>
      <c r="D1614" s="12">
        <v>1090370163</v>
      </c>
      <c r="E1614" s="12" t="s">
        <v>5241</v>
      </c>
      <c r="F1614" s="12" t="s">
        <v>2341</v>
      </c>
      <c r="G1614" s="12" t="s">
        <v>59</v>
      </c>
      <c r="H1614" s="12" t="s">
        <v>44</v>
      </c>
      <c r="I1614" s="13">
        <v>21000000</v>
      </c>
      <c r="J1614" s="13">
        <v>21000000</v>
      </c>
      <c r="K1614" s="14">
        <v>45251.388784722221</v>
      </c>
      <c r="L1614" s="15" t="s">
        <v>54</v>
      </c>
      <c r="O1614">
        <v>0.71806035646807942</v>
      </c>
      <c r="P1614">
        <f t="shared" si="50"/>
        <v>462</v>
      </c>
      <c r="Q1614">
        <v>462</v>
      </c>
      <c r="R1614">
        <f t="shared" si="51"/>
        <v>1097991902</v>
      </c>
    </row>
    <row r="1615" spans="1:18" ht="11.25" customHeight="1">
      <c r="A1615">
        <v>1614</v>
      </c>
      <c r="B1615" s="11">
        <v>2850</v>
      </c>
      <c r="C1615" s="12" t="s">
        <v>5242</v>
      </c>
      <c r="D1615" s="12">
        <v>98381247</v>
      </c>
      <c r="E1615" s="12" t="s">
        <v>5243</v>
      </c>
      <c r="F1615" s="12" t="s">
        <v>2341</v>
      </c>
      <c r="G1615" s="12" t="s">
        <v>59</v>
      </c>
      <c r="H1615" s="12" t="s">
        <v>44</v>
      </c>
      <c r="I1615" s="13">
        <v>80000000</v>
      </c>
      <c r="J1615" s="13">
        <v>80000000</v>
      </c>
      <c r="K1615" s="14">
        <v>45251.388819444444</v>
      </c>
      <c r="L1615" s="15" t="s">
        <v>45</v>
      </c>
      <c r="O1615">
        <v>0.79285637809374931</v>
      </c>
      <c r="P1615">
        <f t="shared" si="50"/>
        <v>352</v>
      </c>
      <c r="Q1615">
        <v>352</v>
      </c>
      <c r="R1615">
        <f t="shared" si="51"/>
        <v>1061708293</v>
      </c>
    </row>
    <row r="1616" spans="1:18" ht="11.25" customHeight="1">
      <c r="A1616">
        <v>1615</v>
      </c>
      <c r="B1616" s="11">
        <v>2851</v>
      </c>
      <c r="C1616" s="12" t="s">
        <v>5244</v>
      </c>
      <c r="D1616" s="12">
        <v>1112218071</v>
      </c>
      <c r="E1616" s="12" t="s">
        <v>1973</v>
      </c>
      <c r="F1616" s="12" t="s">
        <v>2341</v>
      </c>
      <c r="G1616" s="12" t="s">
        <v>38</v>
      </c>
      <c r="H1616" s="12" t="s">
        <v>44</v>
      </c>
      <c r="I1616" s="13">
        <v>45000000</v>
      </c>
      <c r="J1616" s="13">
        <v>45000000</v>
      </c>
      <c r="K1616" s="14">
        <v>45237.405902777777</v>
      </c>
      <c r="L1616" s="15" t="s">
        <v>54</v>
      </c>
      <c r="O1616">
        <v>0.24715859060684575</v>
      </c>
      <c r="P1616">
        <f t="shared" si="50"/>
        <v>1237</v>
      </c>
      <c r="Q1616">
        <v>1237</v>
      </c>
      <c r="R1616">
        <f t="shared" si="51"/>
        <v>1026152612</v>
      </c>
    </row>
    <row r="1617" spans="1:18" ht="11.25" customHeight="1">
      <c r="A1617">
        <v>1616</v>
      </c>
      <c r="B1617" s="11">
        <v>2852</v>
      </c>
      <c r="C1617" s="12" t="s">
        <v>5245</v>
      </c>
      <c r="D1617" s="12">
        <v>7574329</v>
      </c>
      <c r="E1617" s="12" t="s">
        <v>1918</v>
      </c>
      <c r="F1617" s="12" t="s">
        <v>2341</v>
      </c>
      <c r="G1617" s="12" t="s">
        <v>38</v>
      </c>
      <c r="H1617" s="12" t="s">
        <v>44</v>
      </c>
      <c r="I1617" s="13">
        <v>59000000</v>
      </c>
      <c r="J1617" s="13">
        <v>59000000</v>
      </c>
      <c r="K1617" s="14">
        <v>45237.401319444441</v>
      </c>
      <c r="L1617" s="15" t="s">
        <v>54</v>
      </c>
      <c r="O1617">
        <v>0.64523176245567515</v>
      </c>
      <c r="P1617">
        <f t="shared" si="50"/>
        <v>567</v>
      </c>
      <c r="Q1617">
        <v>567</v>
      </c>
      <c r="R1617">
        <f t="shared" si="51"/>
        <v>53038258</v>
      </c>
    </row>
    <row r="1618" spans="1:18" ht="11.25" customHeight="1">
      <c r="A1618">
        <v>1617</v>
      </c>
      <c r="B1618" s="11">
        <v>2853</v>
      </c>
      <c r="C1618" s="12" t="s">
        <v>5246</v>
      </c>
      <c r="D1618" s="12">
        <v>6013600</v>
      </c>
      <c r="E1618" s="12" t="s">
        <v>1412</v>
      </c>
      <c r="F1618" s="12" t="s">
        <v>2341</v>
      </c>
      <c r="G1618" s="12" t="s">
        <v>48</v>
      </c>
      <c r="H1618" s="12" t="s">
        <v>44</v>
      </c>
      <c r="I1618" s="13">
        <v>29000000</v>
      </c>
      <c r="J1618" s="13">
        <v>29000000</v>
      </c>
      <c r="K1618" s="14">
        <v>45222.422500000001</v>
      </c>
      <c r="L1618" s="15" t="s">
        <v>45</v>
      </c>
      <c r="O1618">
        <v>0.28185425916317963</v>
      </c>
      <c r="P1618">
        <f t="shared" si="50"/>
        <v>1172</v>
      </c>
      <c r="Q1618">
        <v>1172</v>
      </c>
      <c r="R1618">
        <f t="shared" si="51"/>
        <v>79635597</v>
      </c>
    </row>
    <row r="1619" spans="1:18" ht="11.25" customHeight="1">
      <c r="A1619">
        <v>1618</v>
      </c>
      <c r="B1619" s="11">
        <v>2854</v>
      </c>
      <c r="C1619" s="12" t="s">
        <v>5247</v>
      </c>
      <c r="D1619" s="12">
        <v>51878385</v>
      </c>
      <c r="E1619" s="12" t="s">
        <v>1018</v>
      </c>
      <c r="F1619" s="12" t="s">
        <v>2341</v>
      </c>
      <c r="G1619" s="12" t="s">
        <v>38</v>
      </c>
      <c r="H1619" s="12" t="s">
        <v>44</v>
      </c>
      <c r="I1619" s="13">
        <v>70000000</v>
      </c>
      <c r="J1619" s="13">
        <v>70000000</v>
      </c>
      <c r="K1619" s="14">
        <v>45078.394074074073</v>
      </c>
      <c r="L1619" s="15" t="s">
        <v>84</v>
      </c>
      <c r="O1619">
        <v>0.6475346887141018</v>
      </c>
      <c r="P1619">
        <f t="shared" si="50"/>
        <v>563</v>
      </c>
      <c r="Q1619">
        <v>563</v>
      </c>
      <c r="R1619">
        <f t="shared" si="51"/>
        <v>1110457049</v>
      </c>
    </row>
    <row r="1620" spans="1:18" ht="11.25" customHeight="1">
      <c r="A1620">
        <v>1619</v>
      </c>
      <c r="B1620" s="11">
        <v>2855</v>
      </c>
      <c r="C1620" s="12" t="s">
        <v>5248</v>
      </c>
      <c r="D1620" s="12">
        <v>52328258</v>
      </c>
      <c r="E1620" s="12" t="s">
        <v>5249</v>
      </c>
      <c r="F1620" s="12" t="s">
        <v>2341</v>
      </c>
      <c r="G1620" s="12" t="s">
        <v>52</v>
      </c>
      <c r="H1620" s="12" t="s">
        <v>44</v>
      </c>
      <c r="I1620" s="13">
        <v>50000000</v>
      </c>
      <c r="J1620" s="13">
        <v>50000000</v>
      </c>
      <c r="K1620" s="14">
        <v>45251.389050925929</v>
      </c>
      <c r="L1620" s="15" t="s">
        <v>84</v>
      </c>
      <c r="O1620">
        <v>0.67280060833114175</v>
      </c>
      <c r="P1620">
        <f t="shared" si="50"/>
        <v>525</v>
      </c>
      <c r="Q1620">
        <v>525</v>
      </c>
      <c r="R1620">
        <f t="shared" si="51"/>
        <v>32278821</v>
      </c>
    </row>
    <row r="1621" spans="1:18" ht="11.25" customHeight="1">
      <c r="A1621">
        <v>1620</v>
      </c>
      <c r="B1621" s="11">
        <v>2856</v>
      </c>
      <c r="C1621" s="12" t="s">
        <v>5250</v>
      </c>
      <c r="D1621" s="12">
        <v>79417106</v>
      </c>
      <c r="E1621" s="12" t="s">
        <v>5251</v>
      </c>
      <c r="F1621" s="12" t="s">
        <v>2341</v>
      </c>
      <c r="G1621" s="12" t="s">
        <v>62</v>
      </c>
      <c r="H1621" s="12" t="s">
        <v>44</v>
      </c>
      <c r="I1621" s="13">
        <v>68000000</v>
      </c>
      <c r="J1621" s="13">
        <v>68000000</v>
      </c>
      <c r="K1621" s="14">
        <v>45251.389074074075</v>
      </c>
      <c r="L1621" s="15" t="s">
        <v>45</v>
      </c>
      <c r="O1621">
        <v>0.52275510208784093</v>
      </c>
      <c r="P1621">
        <f t="shared" si="50"/>
        <v>763</v>
      </c>
      <c r="Q1621">
        <v>763</v>
      </c>
      <c r="R1621">
        <f t="shared" si="51"/>
        <v>88268810</v>
      </c>
    </row>
    <row r="1622" spans="1:18" ht="11.25" customHeight="1">
      <c r="A1622">
        <v>1621</v>
      </c>
      <c r="B1622" s="11">
        <v>2857</v>
      </c>
      <c r="C1622" s="12" t="s">
        <v>5252</v>
      </c>
      <c r="D1622" s="12">
        <v>4517562</v>
      </c>
      <c r="E1622" s="12" t="s">
        <v>5253</v>
      </c>
      <c r="F1622" s="12" t="s">
        <v>2341</v>
      </c>
      <c r="G1622" s="12" t="s">
        <v>59</v>
      </c>
      <c r="H1622" s="12" t="s">
        <v>49</v>
      </c>
      <c r="I1622" s="13">
        <v>65000000</v>
      </c>
      <c r="J1622" s="13">
        <v>65000000</v>
      </c>
      <c r="K1622" s="14">
        <v>45251.389189814814</v>
      </c>
      <c r="L1622" s="15" t="s">
        <v>54</v>
      </c>
      <c r="O1622">
        <v>0.83823038950832107</v>
      </c>
      <c r="P1622">
        <f t="shared" si="50"/>
        <v>269</v>
      </c>
      <c r="Q1622">
        <v>269</v>
      </c>
      <c r="R1622">
        <f t="shared" si="51"/>
        <v>1022371306</v>
      </c>
    </row>
  </sheetData>
  <conditionalFormatting sqref="Q1:Q65536">
    <cfRule type="duplicateValues" dxfId="76" priority="1" stopIfTrue="1"/>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43"/>
  <sheetViews>
    <sheetView showGridLines="0" zoomScale="115" zoomScaleNormal="115" workbookViewId="0">
      <pane ySplit="3" topLeftCell="A1328" activePane="bottomLeft" state="frozen"/>
      <selection pane="bottomLeft" activeCell="C1348" sqref="C1348"/>
    </sheetView>
  </sheetViews>
  <sheetFormatPr baseColWidth="10" defaultRowHeight="15" customHeight="1"/>
  <cols>
    <col min="1" max="1" width="18.42578125" style="39" bestFit="1" customWidth="1"/>
    <col min="2" max="2" width="14.140625" style="39" bestFit="1" customWidth="1"/>
    <col min="3" max="3" width="37.85546875" style="38" bestFit="1" customWidth="1"/>
    <col min="4" max="4" width="12.7109375" style="71" bestFit="1" customWidth="1"/>
    <col min="5" max="5" width="13" style="72" bestFit="1" customWidth="1"/>
    <col min="6" max="6" width="11.140625" style="72" bestFit="1" customWidth="1"/>
    <col min="7" max="7" width="20.140625" style="83" bestFit="1" customWidth="1"/>
    <col min="8" max="8" width="24.42578125" style="83" bestFit="1" customWidth="1"/>
    <col min="9" max="9" width="24.85546875" style="83" bestFit="1" customWidth="1"/>
    <col min="10" max="10" width="17.42578125" style="84" bestFit="1" customWidth="1"/>
    <col min="11" max="11" width="19.85546875" style="68" bestFit="1" customWidth="1"/>
    <col min="12" max="12" width="18.42578125" style="39" bestFit="1" customWidth="1"/>
    <col min="13" max="15" width="11.42578125" style="68"/>
    <col min="16" max="16384" width="11.42578125" style="27"/>
  </cols>
  <sheetData>
    <row r="1" spans="1:14" ht="15" customHeight="1">
      <c r="A1" s="58"/>
      <c r="B1" s="72" t="s">
        <v>6376</v>
      </c>
      <c r="L1" s="58"/>
    </row>
    <row r="2" spans="1:14" ht="15" customHeight="1">
      <c r="A2" s="74"/>
      <c r="B2" s="39" t="s">
        <v>6377</v>
      </c>
      <c r="L2" s="74"/>
    </row>
    <row r="3" spans="1:14" ht="15" customHeight="1">
      <c r="A3" s="46" t="s">
        <v>0</v>
      </c>
      <c r="B3" s="46" t="s">
        <v>5258</v>
      </c>
      <c r="C3" s="46" t="s">
        <v>5259</v>
      </c>
      <c r="D3" s="46" t="s">
        <v>5260</v>
      </c>
      <c r="E3" s="46" t="s">
        <v>5261</v>
      </c>
      <c r="F3" s="46" t="s">
        <v>5262</v>
      </c>
      <c r="G3" s="85" t="s">
        <v>5263</v>
      </c>
      <c r="H3" s="85" t="s">
        <v>5264</v>
      </c>
      <c r="I3" s="85" t="s">
        <v>5265</v>
      </c>
      <c r="J3" s="85" t="s">
        <v>5266</v>
      </c>
      <c r="K3" s="67" t="s">
        <v>5293</v>
      </c>
      <c r="L3" s="46" t="s">
        <v>0</v>
      </c>
      <c r="N3"/>
    </row>
    <row r="4" spans="1:14" ht="15" customHeight="1">
      <c r="A4" s="28">
        <v>1</v>
      </c>
      <c r="B4" s="28">
        <v>1</v>
      </c>
      <c r="C4" s="29" t="s">
        <v>2595</v>
      </c>
      <c r="D4" s="60">
        <v>1053790792</v>
      </c>
      <c r="E4" s="31" t="s">
        <v>54</v>
      </c>
      <c r="F4" s="31" t="s">
        <v>5267</v>
      </c>
      <c r="G4" s="86">
        <v>8000000</v>
      </c>
      <c r="H4" s="86">
        <v>0</v>
      </c>
      <c r="I4" s="86">
        <v>25600</v>
      </c>
      <c r="J4" s="87">
        <v>7974400</v>
      </c>
      <c r="K4" s="69">
        <f>VLOOKUP(D4,'SOLICITUDES 2023'!$C:$H,6,FALSE)-G4</f>
        <v>0</v>
      </c>
      <c r="L4" s="28">
        <v>1</v>
      </c>
      <c r="N4"/>
    </row>
    <row r="5" spans="1:14" ht="15" customHeight="1">
      <c r="A5" s="28">
        <v>1</v>
      </c>
      <c r="B5" s="28">
        <v>2</v>
      </c>
      <c r="C5" s="29" t="s">
        <v>2393</v>
      </c>
      <c r="D5" s="60">
        <v>1098623250</v>
      </c>
      <c r="E5" s="31" t="s">
        <v>54</v>
      </c>
      <c r="F5" s="31" t="s">
        <v>5268</v>
      </c>
      <c r="G5" s="86">
        <v>10000000</v>
      </c>
      <c r="H5" s="86">
        <v>4349734</v>
      </c>
      <c r="I5" s="86">
        <v>32000</v>
      </c>
      <c r="J5" s="87">
        <v>5618266</v>
      </c>
      <c r="K5" s="69">
        <f>VLOOKUP(D5,'SOLICITUDES 2023'!$C:$H,6,FALSE)-G5</f>
        <v>0</v>
      </c>
      <c r="L5" s="28">
        <v>1</v>
      </c>
      <c r="M5" s="27"/>
      <c r="N5"/>
    </row>
    <row r="6" spans="1:14" ht="15" customHeight="1">
      <c r="A6" s="28">
        <v>1</v>
      </c>
      <c r="B6" s="28">
        <v>3</v>
      </c>
      <c r="C6" s="29" t="s">
        <v>2384</v>
      </c>
      <c r="D6" s="60">
        <v>1061738921</v>
      </c>
      <c r="E6" s="31" t="s">
        <v>54</v>
      </c>
      <c r="F6" s="31" t="s">
        <v>5267</v>
      </c>
      <c r="G6" s="86">
        <v>10000000</v>
      </c>
      <c r="H6" s="86">
        <v>0</v>
      </c>
      <c r="I6" s="86">
        <v>32000</v>
      </c>
      <c r="J6" s="87">
        <v>9968000</v>
      </c>
      <c r="K6" s="69">
        <f>VLOOKUP(D6,'SOLICITUDES 2023'!$C:$H,6,FALSE)-G6</f>
        <v>0</v>
      </c>
      <c r="L6" s="28">
        <v>1</v>
      </c>
      <c r="N6"/>
    </row>
    <row r="7" spans="1:14" ht="15" customHeight="1">
      <c r="A7" s="28">
        <v>1</v>
      </c>
      <c r="B7" s="28">
        <v>4</v>
      </c>
      <c r="C7" s="29" t="s">
        <v>2366</v>
      </c>
      <c r="D7" s="60">
        <v>86088353</v>
      </c>
      <c r="E7" s="31" t="s">
        <v>54</v>
      </c>
      <c r="F7" s="31" t="s">
        <v>5268</v>
      </c>
      <c r="G7" s="86">
        <v>10000000</v>
      </c>
      <c r="H7" s="86">
        <v>3116709</v>
      </c>
      <c r="I7" s="86">
        <v>32000</v>
      </c>
      <c r="J7" s="87">
        <v>6851291</v>
      </c>
      <c r="K7" s="69">
        <f>VLOOKUP(D7,'SOLICITUDES 2023'!$C:$H,6,FALSE)-G7</f>
        <v>0</v>
      </c>
      <c r="L7" s="28">
        <v>1</v>
      </c>
      <c r="N7"/>
    </row>
    <row r="8" spans="1:14" ht="15" customHeight="1">
      <c r="A8" s="28">
        <v>1</v>
      </c>
      <c r="B8" s="28">
        <v>5</v>
      </c>
      <c r="C8" s="29" t="s">
        <v>2638</v>
      </c>
      <c r="D8" s="60">
        <v>93089537</v>
      </c>
      <c r="E8" s="31" t="s">
        <v>54</v>
      </c>
      <c r="F8" s="31" t="s">
        <v>5267</v>
      </c>
      <c r="G8" s="86">
        <v>10000000</v>
      </c>
      <c r="H8" s="86">
        <v>0</v>
      </c>
      <c r="I8" s="86">
        <v>32000</v>
      </c>
      <c r="J8" s="87">
        <v>9968000</v>
      </c>
      <c r="K8" s="69">
        <f>VLOOKUP(D8,'SOLICITUDES 2023'!$C:$H,6,FALSE)-G8</f>
        <v>0</v>
      </c>
      <c r="L8" s="28">
        <v>1</v>
      </c>
      <c r="N8"/>
    </row>
    <row r="9" spans="1:14" ht="15" customHeight="1">
      <c r="A9" s="28">
        <v>1</v>
      </c>
      <c r="B9" s="28">
        <v>6</v>
      </c>
      <c r="C9" s="29" t="s">
        <v>2591</v>
      </c>
      <c r="D9" s="60">
        <v>1022394615</v>
      </c>
      <c r="E9" s="31" t="s">
        <v>54</v>
      </c>
      <c r="F9" s="31" t="s">
        <v>5268</v>
      </c>
      <c r="G9" s="86">
        <v>6500000</v>
      </c>
      <c r="H9" s="86">
        <v>4245034</v>
      </c>
      <c r="I9" s="86">
        <v>20800</v>
      </c>
      <c r="J9" s="87">
        <v>2234166</v>
      </c>
      <c r="K9" s="69">
        <f>VLOOKUP(D9,'SOLICITUDES 2023'!$C:$H,6,FALSE)-G9</f>
        <v>0</v>
      </c>
      <c r="L9" s="28">
        <v>1</v>
      </c>
      <c r="N9"/>
    </row>
    <row r="10" spans="1:14" ht="15" customHeight="1">
      <c r="A10" s="28">
        <v>1</v>
      </c>
      <c r="B10" s="28">
        <v>7</v>
      </c>
      <c r="C10" s="29" t="s">
        <v>2503</v>
      </c>
      <c r="D10" s="60">
        <v>80038282</v>
      </c>
      <c r="E10" s="31" t="s">
        <v>54</v>
      </c>
      <c r="F10" s="31" t="s">
        <v>5267</v>
      </c>
      <c r="G10" s="86">
        <v>10000000</v>
      </c>
      <c r="H10" s="86">
        <v>0</v>
      </c>
      <c r="I10" s="86">
        <v>32000</v>
      </c>
      <c r="J10" s="87">
        <v>9968000</v>
      </c>
      <c r="K10" s="69">
        <f>VLOOKUP(D10,'SOLICITUDES 2023'!$C:$H,6,FALSE)-G10</f>
        <v>0</v>
      </c>
      <c r="L10" s="28">
        <v>1</v>
      </c>
      <c r="N10"/>
    </row>
    <row r="11" spans="1:14" ht="15" customHeight="1">
      <c r="A11" s="28">
        <v>1</v>
      </c>
      <c r="B11" s="28">
        <v>8</v>
      </c>
      <c r="C11" s="29" t="s">
        <v>2442</v>
      </c>
      <c r="D11" s="60">
        <v>1014244468</v>
      </c>
      <c r="E11" s="31" t="s">
        <v>54</v>
      </c>
      <c r="F11" s="31" t="s">
        <v>5267</v>
      </c>
      <c r="G11" s="86">
        <v>4000000</v>
      </c>
      <c r="H11" s="86">
        <v>0</v>
      </c>
      <c r="I11" s="86">
        <v>12800</v>
      </c>
      <c r="J11" s="87">
        <v>3987200</v>
      </c>
      <c r="K11" s="69">
        <f>VLOOKUP(D11,'SOLICITUDES 2023'!$C:$H,6,FALSE)-G11</f>
        <v>0</v>
      </c>
      <c r="L11" s="28">
        <v>1</v>
      </c>
      <c r="N11"/>
    </row>
    <row r="12" spans="1:14" ht="15" customHeight="1">
      <c r="A12" s="28">
        <v>1</v>
      </c>
      <c r="B12" s="28">
        <v>9</v>
      </c>
      <c r="C12" s="29" t="s">
        <v>2624</v>
      </c>
      <c r="D12" s="60">
        <v>1070609249</v>
      </c>
      <c r="E12" s="31" t="s">
        <v>54</v>
      </c>
      <c r="F12" s="31" t="s">
        <v>5267</v>
      </c>
      <c r="G12" s="86">
        <v>10000000</v>
      </c>
      <c r="H12" s="86">
        <v>0</v>
      </c>
      <c r="I12" s="86">
        <v>32000</v>
      </c>
      <c r="J12" s="87">
        <v>9968000</v>
      </c>
      <c r="K12" s="69">
        <f>VLOOKUP(D12,'SOLICITUDES 2023'!$C:$H,6,FALSE)-G12</f>
        <v>0</v>
      </c>
      <c r="L12" s="28">
        <v>1</v>
      </c>
      <c r="N12"/>
    </row>
    <row r="13" spans="1:14" ht="15" customHeight="1">
      <c r="A13" s="28">
        <v>1</v>
      </c>
      <c r="B13" s="28">
        <v>10</v>
      </c>
      <c r="C13" s="29" t="s">
        <v>2412</v>
      </c>
      <c r="D13" s="60">
        <v>75098734</v>
      </c>
      <c r="E13" s="31" t="s">
        <v>54</v>
      </c>
      <c r="F13" s="31" t="s">
        <v>5268</v>
      </c>
      <c r="G13" s="86">
        <v>4000000</v>
      </c>
      <c r="H13" s="86">
        <v>1179446</v>
      </c>
      <c r="I13" s="86">
        <v>12800</v>
      </c>
      <c r="J13" s="87">
        <v>2807754</v>
      </c>
      <c r="K13" s="69">
        <f>VLOOKUP(D13,'SOLICITUDES 2023'!$C:$H,6,FALSE)-G13</f>
        <v>0</v>
      </c>
      <c r="L13" s="28">
        <v>1</v>
      </c>
      <c r="N13"/>
    </row>
    <row r="14" spans="1:14" ht="15" customHeight="1">
      <c r="A14" s="28">
        <v>1</v>
      </c>
      <c r="B14" s="28">
        <v>11</v>
      </c>
      <c r="C14" s="29" t="s">
        <v>2662</v>
      </c>
      <c r="D14" s="60">
        <v>1090408878</v>
      </c>
      <c r="E14" s="31" t="s">
        <v>54</v>
      </c>
      <c r="F14" s="31" t="s">
        <v>5267</v>
      </c>
      <c r="G14" s="86">
        <v>10000000</v>
      </c>
      <c r="H14" s="86">
        <v>0</v>
      </c>
      <c r="I14" s="86">
        <v>32000</v>
      </c>
      <c r="J14" s="87">
        <v>9968000</v>
      </c>
      <c r="K14" s="69">
        <f>VLOOKUP(D14,'SOLICITUDES 2023'!$C:$H,6,FALSE)-G14</f>
        <v>0</v>
      </c>
      <c r="L14" s="28">
        <v>1</v>
      </c>
      <c r="N14"/>
    </row>
    <row r="15" spans="1:14" ht="15" customHeight="1">
      <c r="A15" s="28">
        <v>1</v>
      </c>
      <c r="B15" s="28">
        <v>12</v>
      </c>
      <c r="C15" s="29" t="s">
        <v>2448</v>
      </c>
      <c r="D15" s="60">
        <v>53099173</v>
      </c>
      <c r="E15" s="31" t="s">
        <v>54</v>
      </c>
      <c r="F15" s="31" t="s">
        <v>5267</v>
      </c>
      <c r="G15" s="86">
        <v>10000000</v>
      </c>
      <c r="H15" s="86">
        <v>0</v>
      </c>
      <c r="I15" s="86">
        <v>32000</v>
      </c>
      <c r="J15" s="87">
        <v>9968000</v>
      </c>
      <c r="K15" s="69">
        <f>VLOOKUP(D15,'SOLICITUDES 2023'!$C:$H,6,FALSE)-G15</f>
        <v>0</v>
      </c>
      <c r="L15" s="28">
        <v>1</v>
      </c>
      <c r="N15"/>
    </row>
    <row r="16" spans="1:14" ht="15" customHeight="1">
      <c r="A16" s="28">
        <v>1</v>
      </c>
      <c r="B16" s="28">
        <v>13</v>
      </c>
      <c r="C16" s="29" t="s">
        <v>2454</v>
      </c>
      <c r="D16" s="60">
        <v>1013625022</v>
      </c>
      <c r="E16" s="31" t="s">
        <v>54</v>
      </c>
      <c r="F16" s="31" t="s">
        <v>5267</v>
      </c>
      <c r="G16" s="86">
        <v>4000000</v>
      </c>
      <c r="H16" s="86">
        <v>0</v>
      </c>
      <c r="I16" s="86">
        <v>12800</v>
      </c>
      <c r="J16" s="87">
        <v>3987200</v>
      </c>
      <c r="K16" s="69">
        <f>VLOOKUP(D16,'SOLICITUDES 2023'!$C:$H,6,FALSE)-G16</f>
        <v>0</v>
      </c>
      <c r="L16" s="28">
        <v>1</v>
      </c>
      <c r="N16"/>
    </row>
    <row r="17" spans="1:14" ht="15" customHeight="1">
      <c r="A17" s="28">
        <v>1</v>
      </c>
      <c r="B17" s="28">
        <v>14</v>
      </c>
      <c r="C17" s="29" t="s">
        <v>5269</v>
      </c>
      <c r="D17" s="60">
        <v>80732863</v>
      </c>
      <c r="E17" s="31" t="s">
        <v>54</v>
      </c>
      <c r="F17" s="31" t="s">
        <v>5268</v>
      </c>
      <c r="G17" s="86">
        <v>6000000</v>
      </c>
      <c r="H17" s="86">
        <v>1195035</v>
      </c>
      <c r="I17" s="86">
        <v>19200</v>
      </c>
      <c r="J17" s="87">
        <v>4785765</v>
      </c>
      <c r="K17" s="69">
        <f>VLOOKUP(D17,'SOLICITUDES 2023'!$C:$H,6,FALSE)-G17</f>
        <v>0</v>
      </c>
      <c r="L17" s="28">
        <v>1</v>
      </c>
      <c r="N17"/>
    </row>
    <row r="18" spans="1:14" ht="15" customHeight="1">
      <c r="A18" s="28">
        <v>1</v>
      </c>
      <c r="B18" s="28">
        <v>15</v>
      </c>
      <c r="C18" s="29" t="s">
        <v>2422</v>
      </c>
      <c r="D18" s="60">
        <v>91185431</v>
      </c>
      <c r="E18" s="31" t="s">
        <v>54</v>
      </c>
      <c r="F18" s="31" t="s">
        <v>5268</v>
      </c>
      <c r="G18" s="86">
        <v>9000000</v>
      </c>
      <c r="H18" s="86">
        <v>4605797</v>
      </c>
      <c r="I18" s="86">
        <v>28800</v>
      </c>
      <c r="J18" s="87">
        <v>4365403</v>
      </c>
      <c r="K18" s="69">
        <f>VLOOKUP(D18,'SOLICITUDES 2023'!$C:$H,6,FALSE)-G18</f>
        <v>0</v>
      </c>
      <c r="L18" s="28">
        <v>1</v>
      </c>
      <c r="N18"/>
    </row>
    <row r="19" spans="1:14" ht="15" customHeight="1">
      <c r="A19" s="28">
        <v>1</v>
      </c>
      <c r="B19" s="28">
        <v>16</v>
      </c>
      <c r="C19" s="29" t="s">
        <v>2565</v>
      </c>
      <c r="D19" s="60">
        <v>1049482858</v>
      </c>
      <c r="E19" s="31" t="s">
        <v>54</v>
      </c>
      <c r="F19" s="31" t="s">
        <v>5267</v>
      </c>
      <c r="G19" s="86">
        <v>10000000</v>
      </c>
      <c r="H19" s="86">
        <v>0</v>
      </c>
      <c r="I19" s="86">
        <v>32000</v>
      </c>
      <c r="J19" s="87">
        <v>9968000</v>
      </c>
      <c r="K19" s="69">
        <f>VLOOKUP(D19,'SOLICITUDES 2023'!$C:$H,6,FALSE)-G19</f>
        <v>0</v>
      </c>
      <c r="L19" s="28">
        <v>1</v>
      </c>
      <c r="N19"/>
    </row>
    <row r="20" spans="1:14" ht="15" customHeight="1">
      <c r="A20" s="28">
        <v>1</v>
      </c>
      <c r="B20" s="28">
        <v>17</v>
      </c>
      <c r="C20" s="29" t="s">
        <v>2519</v>
      </c>
      <c r="D20" s="60">
        <v>80004402</v>
      </c>
      <c r="E20" s="31" t="s">
        <v>54</v>
      </c>
      <c r="F20" s="31" t="s">
        <v>5267</v>
      </c>
      <c r="G20" s="86">
        <v>10000000</v>
      </c>
      <c r="H20" s="86">
        <v>0</v>
      </c>
      <c r="I20" s="86">
        <v>20000</v>
      </c>
      <c r="J20" s="87">
        <v>9980000</v>
      </c>
      <c r="K20" s="69">
        <f>VLOOKUP(D20,'SOLICITUDES 2023'!$C:$H,6,FALSE)-G20</f>
        <v>0</v>
      </c>
      <c r="L20" s="28">
        <v>1</v>
      </c>
      <c r="N20"/>
    </row>
    <row r="21" spans="1:14" ht="15" customHeight="1">
      <c r="A21" s="28">
        <v>1</v>
      </c>
      <c r="B21" s="28">
        <v>18</v>
      </c>
      <c r="C21" s="29" t="s">
        <v>2642</v>
      </c>
      <c r="D21" s="60">
        <v>80125299</v>
      </c>
      <c r="E21" s="31" t="s">
        <v>54</v>
      </c>
      <c r="F21" s="31" t="s">
        <v>5267</v>
      </c>
      <c r="G21" s="86">
        <v>10000000</v>
      </c>
      <c r="H21" s="86">
        <v>0</v>
      </c>
      <c r="I21" s="86">
        <v>20000</v>
      </c>
      <c r="J21" s="87">
        <v>9980000</v>
      </c>
      <c r="K21" s="69">
        <f>VLOOKUP(D21,'SOLICITUDES 2023'!$C:$H,6,FALSE)-G21</f>
        <v>0</v>
      </c>
      <c r="L21" s="28">
        <v>1</v>
      </c>
    </row>
    <row r="22" spans="1:14" ht="15" customHeight="1">
      <c r="A22" s="28">
        <v>1</v>
      </c>
      <c r="B22" s="28">
        <v>19</v>
      </c>
      <c r="C22" s="29" t="s">
        <v>1498</v>
      </c>
      <c r="D22" s="60">
        <v>1022346883</v>
      </c>
      <c r="E22" s="61"/>
      <c r="F22" s="31" t="s">
        <v>5267</v>
      </c>
      <c r="G22" s="86">
        <v>15000000</v>
      </c>
      <c r="H22" s="86">
        <v>0</v>
      </c>
      <c r="I22" s="86">
        <v>48000</v>
      </c>
      <c r="J22" s="88">
        <f>+G22-I22-H22</f>
        <v>14952000</v>
      </c>
      <c r="K22" s="69">
        <f>VLOOKUP(D22,'SOLICITUDES 2023'!$C:$H,6,FALSE)-G22</f>
        <v>0</v>
      </c>
      <c r="L22" s="28">
        <v>1</v>
      </c>
    </row>
    <row r="23" spans="1:14" ht="15" customHeight="1">
      <c r="A23" s="28">
        <v>1</v>
      </c>
      <c r="B23" s="28">
        <v>20</v>
      </c>
      <c r="C23" s="29" t="s">
        <v>2388</v>
      </c>
      <c r="D23" s="60">
        <v>16139707</v>
      </c>
      <c r="E23" s="61"/>
      <c r="F23" s="31" t="s">
        <v>5267</v>
      </c>
      <c r="G23" s="86">
        <v>13000000</v>
      </c>
      <c r="H23" s="86">
        <v>0</v>
      </c>
      <c r="I23" s="86">
        <v>41600</v>
      </c>
      <c r="J23" s="88">
        <f t="shared" ref="J23:J68" si="0">+G23-I23-H23</f>
        <v>12958400</v>
      </c>
      <c r="K23" s="69">
        <f>VLOOKUP(D23,'SOLICITUDES 2023'!$C:$H,6,FALSE)-G23</f>
        <v>0</v>
      </c>
      <c r="L23" s="28">
        <v>1</v>
      </c>
    </row>
    <row r="24" spans="1:14" ht="15" customHeight="1">
      <c r="A24" s="28">
        <v>1</v>
      </c>
      <c r="B24" s="28">
        <v>21</v>
      </c>
      <c r="C24" s="29" t="s">
        <v>2426</v>
      </c>
      <c r="D24" s="60">
        <v>86074085</v>
      </c>
      <c r="E24" s="61"/>
      <c r="F24" s="31" t="s">
        <v>5267</v>
      </c>
      <c r="G24" s="86">
        <v>12000000</v>
      </c>
      <c r="H24" s="86">
        <v>0</v>
      </c>
      <c r="I24" s="86">
        <v>38400</v>
      </c>
      <c r="J24" s="88">
        <f t="shared" si="0"/>
        <v>11961600</v>
      </c>
      <c r="K24" s="69">
        <f>VLOOKUP(D24,'SOLICITUDES 2023'!$C:$H,6,FALSE)-G24</f>
        <v>0</v>
      </c>
      <c r="L24" s="28">
        <v>1</v>
      </c>
    </row>
    <row r="25" spans="1:14" ht="15" customHeight="1">
      <c r="A25" s="28">
        <v>1</v>
      </c>
      <c r="B25" s="28">
        <v>22</v>
      </c>
      <c r="C25" s="29" t="s">
        <v>2346</v>
      </c>
      <c r="D25" s="60">
        <v>14799340</v>
      </c>
      <c r="E25" s="61"/>
      <c r="F25" s="31" t="s">
        <v>5268</v>
      </c>
      <c r="G25" s="86">
        <v>102000000</v>
      </c>
      <c r="H25" s="86">
        <v>3116709</v>
      </c>
      <c r="I25" s="86">
        <v>326400</v>
      </c>
      <c r="J25" s="88">
        <f t="shared" si="0"/>
        <v>98556891</v>
      </c>
      <c r="K25" s="69">
        <f>VLOOKUP(D25,'SOLICITUDES 2023'!$C:$H,6,FALSE)-G25</f>
        <v>0</v>
      </c>
      <c r="L25" s="28">
        <v>1</v>
      </c>
    </row>
    <row r="26" spans="1:14" ht="15" customHeight="1">
      <c r="A26" s="28">
        <v>1</v>
      </c>
      <c r="B26" s="28">
        <v>23</v>
      </c>
      <c r="C26" s="29" t="s">
        <v>2407</v>
      </c>
      <c r="D26" s="60">
        <v>1053781096</v>
      </c>
      <c r="E26" s="61"/>
      <c r="F26" s="31" t="s">
        <v>5267</v>
      </c>
      <c r="G26" s="86">
        <v>60000000</v>
      </c>
      <c r="H26" s="86">
        <v>0</v>
      </c>
      <c r="I26" s="86">
        <v>192000</v>
      </c>
      <c r="J26" s="88">
        <f t="shared" si="0"/>
        <v>59808000</v>
      </c>
      <c r="K26" s="69">
        <f>VLOOKUP(D26,'SOLICITUDES 2023'!$C:$H,6,FALSE)-G26</f>
        <v>0</v>
      </c>
      <c r="L26" s="28">
        <v>1</v>
      </c>
    </row>
    <row r="27" spans="1:14" ht="15" customHeight="1">
      <c r="A27" s="30">
        <v>1</v>
      </c>
      <c r="B27" s="30">
        <v>24</v>
      </c>
      <c r="C27" s="29" t="s">
        <v>2424</v>
      </c>
      <c r="D27" s="62">
        <v>52547005</v>
      </c>
      <c r="E27" s="63"/>
      <c r="F27" s="41" t="s">
        <v>5267</v>
      </c>
      <c r="G27" s="86">
        <v>83000000</v>
      </c>
      <c r="H27" s="86">
        <v>0</v>
      </c>
      <c r="I27" s="89">
        <v>265600</v>
      </c>
      <c r="J27" s="88">
        <f t="shared" si="0"/>
        <v>82734400</v>
      </c>
      <c r="K27" s="69">
        <f>VLOOKUP(D27,'SOLICITUDES 2023'!$C:$H,6,FALSE)-G27</f>
        <v>0</v>
      </c>
      <c r="L27" s="30">
        <v>1</v>
      </c>
    </row>
    <row r="28" spans="1:14" ht="15" customHeight="1">
      <c r="A28" s="28">
        <v>1</v>
      </c>
      <c r="B28" s="28">
        <v>25</v>
      </c>
      <c r="C28" s="29" t="s">
        <v>2405</v>
      </c>
      <c r="D28" s="60">
        <v>1053764874</v>
      </c>
      <c r="E28" s="61"/>
      <c r="F28" s="31" t="s">
        <v>5267</v>
      </c>
      <c r="G28" s="86">
        <v>12000000</v>
      </c>
      <c r="H28" s="86">
        <v>0</v>
      </c>
      <c r="I28" s="86">
        <v>38400</v>
      </c>
      <c r="J28" s="88">
        <f t="shared" si="0"/>
        <v>11961600</v>
      </c>
      <c r="K28" s="69">
        <f>VLOOKUP(D28,'SOLICITUDES 2023'!$C:$H,6,FALSE)-G28</f>
        <v>0</v>
      </c>
      <c r="L28" s="28">
        <v>1</v>
      </c>
    </row>
    <row r="29" spans="1:14" ht="15" customHeight="1">
      <c r="A29" s="28">
        <v>1</v>
      </c>
      <c r="B29" s="28">
        <v>26</v>
      </c>
      <c r="C29" s="29" t="s">
        <v>2410</v>
      </c>
      <c r="D29" s="60">
        <v>80137835</v>
      </c>
      <c r="E29" s="61"/>
      <c r="F29" s="31" t="s">
        <v>5268</v>
      </c>
      <c r="G29" s="86">
        <v>92000000</v>
      </c>
      <c r="H29" s="86">
        <v>3794457</v>
      </c>
      <c r="I29" s="86">
        <v>294400</v>
      </c>
      <c r="J29" s="88">
        <f t="shared" si="0"/>
        <v>87911143</v>
      </c>
      <c r="K29" s="69">
        <f>VLOOKUP(D29,'SOLICITUDES 2023'!$C:$H,6,FALSE)-G29</f>
        <v>0</v>
      </c>
      <c r="L29" s="28">
        <v>1</v>
      </c>
    </row>
    <row r="30" spans="1:14" ht="15" customHeight="1">
      <c r="A30" s="28">
        <v>1</v>
      </c>
      <c r="B30" s="28">
        <v>27</v>
      </c>
      <c r="C30" s="29" t="s">
        <v>2436</v>
      </c>
      <c r="D30" s="60">
        <v>80877813</v>
      </c>
      <c r="E30" s="61"/>
      <c r="F30" s="31" t="s">
        <v>5268</v>
      </c>
      <c r="G30" s="86">
        <v>25000000</v>
      </c>
      <c r="H30" s="86">
        <v>4821170</v>
      </c>
      <c r="I30" s="86">
        <v>80000</v>
      </c>
      <c r="J30" s="88">
        <f t="shared" si="0"/>
        <v>20098830</v>
      </c>
      <c r="K30" s="69">
        <f>VLOOKUP(D30,'SOLICITUDES 2023'!$C:$H,6,FALSE)-G30</f>
        <v>0</v>
      </c>
      <c r="L30" s="28">
        <v>1</v>
      </c>
    </row>
    <row r="31" spans="1:14" ht="15" customHeight="1">
      <c r="A31" s="28">
        <v>1</v>
      </c>
      <c r="B31" s="28">
        <v>28</v>
      </c>
      <c r="C31" s="29" t="s">
        <v>2479</v>
      </c>
      <c r="D31" s="60">
        <v>91519760</v>
      </c>
      <c r="E31" s="61"/>
      <c r="F31" s="31" t="s">
        <v>5268</v>
      </c>
      <c r="G31" s="86">
        <v>72000000</v>
      </c>
      <c r="H31" s="86">
        <v>6876753</v>
      </c>
      <c r="I31" s="86">
        <v>230400</v>
      </c>
      <c r="J31" s="88">
        <f t="shared" si="0"/>
        <v>64892847</v>
      </c>
      <c r="K31" s="69">
        <f>VLOOKUP(D31,'SOLICITUDES 2023'!$C:$H,6,FALSE)-G31</f>
        <v>0</v>
      </c>
      <c r="L31" s="28">
        <v>1</v>
      </c>
    </row>
    <row r="32" spans="1:14" ht="15" customHeight="1">
      <c r="A32" s="28">
        <v>1</v>
      </c>
      <c r="B32" s="28">
        <v>29</v>
      </c>
      <c r="C32" s="29" t="s">
        <v>2545</v>
      </c>
      <c r="D32" s="60">
        <v>1020738334</v>
      </c>
      <c r="E32" s="61"/>
      <c r="F32" s="31" t="s">
        <v>5268</v>
      </c>
      <c r="G32" s="86">
        <v>81000000</v>
      </c>
      <c r="H32" s="86">
        <v>757752</v>
      </c>
      <c r="I32" s="86">
        <v>259200</v>
      </c>
      <c r="J32" s="88">
        <f t="shared" si="0"/>
        <v>79983048</v>
      </c>
      <c r="K32" s="69">
        <f>VLOOKUP(D32,'SOLICITUDES 2023'!$C:$H,6,FALSE)-G32</f>
        <v>0</v>
      </c>
      <c r="L32" s="28">
        <v>1</v>
      </c>
    </row>
    <row r="33" spans="1:12" ht="15" customHeight="1">
      <c r="A33" s="28">
        <v>1</v>
      </c>
      <c r="B33" s="28">
        <v>30</v>
      </c>
      <c r="C33" s="29" t="s">
        <v>2416</v>
      </c>
      <c r="D33" s="60">
        <v>1053785189</v>
      </c>
      <c r="E33" s="61"/>
      <c r="F33" s="31" t="s">
        <v>5267</v>
      </c>
      <c r="G33" s="86">
        <v>70000000</v>
      </c>
      <c r="H33" s="86">
        <v>0</v>
      </c>
      <c r="I33" s="86">
        <v>224000</v>
      </c>
      <c r="J33" s="88">
        <f t="shared" si="0"/>
        <v>69776000</v>
      </c>
      <c r="K33" s="69">
        <f>VLOOKUP(D33,'SOLICITUDES 2023'!$C:$H,6,FALSE)-G33</f>
        <v>0</v>
      </c>
      <c r="L33" s="28">
        <v>1</v>
      </c>
    </row>
    <row r="34" spans="1:12" ht="15" customHeight="1">
      <c r="A34" s="28">
        <v>1</v>
      </c>
      <c r="B34" s="28">
        <v>31</v>
      </c>
      <c r="C34" s="29" t="s">
        <v>2452</v>
      </c>
      <c r="D34" s="60">
        <v>94483246</v>
      </c>
      <c r="E34" s="61"/>
      <c r="F34" s="31" t="s">
        <v>5267</v>
      </c>
      <c r="G34" s="86">
        <v>22000000</v>
      </c>
      <c r="H34" s="86">
        <v>0</v>
      </c>
      <c r="I34" s="86">
        <v>70400</v>
      </c>
      <c r="J34" s="88">
        <f t="shared" si="0"/>
        <v>21929600</v>
      </c>
      <c r="K34" s="69">
        <f>VLOOKUP(D34,'SOLICITUDES 2023'!$C:$H,6,FALSE)-G34</f>
        <v>0</v>
      </c>
      <c r="L34" s="28">
        <v>1</v>
      </c>
    </row>
    <row r="35" spans="1:12" ht="15" customHeight="1">
      <c r="A35" s="28">
        <v>1</v>
      </c>
      <c r="B35" s="28">
        <v>32</v>
      </c>
      <c r="C35" s="29" t="s">
        <v>2428</v>
      </c>
      <c r="D35" s="60">
        <v>75094392</v>
      </c>
      <c r="E35" s="61"/>
      <c r="F35" s="31" t="s">
        <v>5267</v>
      </c>
      <c r="G35" s="86">
        <v>31000000</v>
      </c>
      <c r="H35" s="86">
        <v>0</v>
      </c>
      <c r="I35" s="86">
        <v>99200</v>
      </c>
      <c r="J35" s="88">
        <f t="shared" si="0"/>
        <v>30900800</v>
      </c>
      <c r="K35" s="69">
        <f>VLOOKUP(D35,'SOLICITUDES 2023'!$C:$H,6,FALSE)-G35</f>
        <v>0</v>
      </c>
      <c r="L35" s="28">
        <v>1</v>
      </c>
    </row>
    <row r="36" spans="1:12" ht="15" customHeight="1">
      <c r="A36" s="28">
        <v>1</v>
      </c>
      <c r="B36" s="28">
        <v>33</v>
      </c>
      <c r="C36" s="29" t="s">
        <v>2467</v>
      </c>
      <c r="D36" s="60">
        <v>1019040809</v>
      </c>
      <c r="E36" s="61"/>
      <c r="F36" s="31" t="s">
        <v>5267</v>
      </c>
      <c r="G36" s="86">
        <v>48000000</v>
      </c>
      <c r="H36" s="86">
        <v>0</v>
      </c>
      <c r="I36" s="86">
        <v>153600</v>
      </c>
      <c r="J36" s="88">
        <f t="shared" si="0"/>
        <v>47846400</v>
      </c>
      <c r="K36" s="69">
        <f>VLOOKUP(D36,'SOLICITUDES 2023'!$C:$H,6,FALSE)-G36</f>
        <v>0</v>
      </c>
      <c r="L36" s="28">
        <v>1</v>
      </c>
    </row>
    <row r="37" spans="1:12" ht="15" customHeight="1">
      <c r="A37" s="28">
        <v>1</v>
      </c>
      <c r="B37" s="28">
        <v>34</v>
      </c>
      <c r="C37" s="29" t="s">
        <v>2380</v>
      </c>
      <c r="D37" s="60">
        <v>16919864</v>
      </c>
      <c r="E37" s="61"/>
      <c r="F37" s="31" t="s">
        <v>5267</v>
      </c>
      <c r="G37" s="86">
        <v>15000000</v>
      </c>
      <c r="H37" s="86">
        <v>0</v>
      </c>
      <c r="I37" s="86">
        <v>48000</v>
      </c>
      <c r="J37" s="88">
        <f t="shared" si="0"/>
        <v>14952000</v>
      </c>
      <c r="K37" s="69">
        <f>VLOOKUP(D37,'SOLICITUDES 2023'!$C:$H,6,FALSE)-G37</f>
        <v>0</v>
      </c>
      <c r="L37" s="28">
        <v>1</v>
      </c>
    </row>
    <row r="38" spans="1:12" ht="15" customHeight="1">
      <c r="A38" s="28">
        <v>1</v>
      </c>
      <c r="B38" s="28">
        <v>35</v>
      </c>
      <c r="C38" s="29" t="s">
        <v>2483</v>
      </c>
      <c r="D38" s="60">
        <v>7187160</v>
      </c>
      <c r="E38" s="61"/>
      <c r="F38" s="31" t="s">
        <v>5267</v>
      </c>
      <c r="G38" s="86">
        <v>72000000</v>
      </c>
      <c r="H38" s="86">
        <v>0</v>
      </c>
      <c r="I38" s="86">
        <v>230400</v>
      </c>
      <c r="J38" s="88">
        <f t="shared" si="0"/>
        <v>71769600</v>
      </c>
      <c r="K38" s="69">
        <f>VLOOKUP(D38,'SOLICITUDES 2023'!$C:$H,6,FALSE)-G38</f>
        <v>0</v>
      </c>
      <c r="L38" s="28">
        <v>1</v>
      </c>
    </row>
    <row r="39" spans="1:12" ht="15" customHeight="1">
      <c r="A39" s="47">
        <v>1</v>
      </c>
      <c r="B39" s="47">
        <v>36</v>
      </c>
      <c r="C39" s="48" t="s">
        <v>5270</v>
      </c>
      <c r="D39" s="64">
        <v>1092910827</v>
      </c>
      <c r="E39" s="49" t="s">
        <v>5254</v>
      </c>
      <c r="F39" s="49" t="s">
        <v>5256</v>
      </c>
      <c r="G39" s="90">
        <v>32000000</v>
      </c>
      <c r="H39" s="90">
        <v>3493905</v>
      </c>
      <c r="I39" s="90">
        <v>102400</v>
      </c>
      <c r="J39" s="91">
        <v>28403695</v>
      </c>
      <c r="K39" s="69">
        <f>VLOOKUP(D39,'SOLICITUDES 2023'!$C:$H,6,FALSE)-G39</f>
        <v>0</v>
      </c>
      <c r="L39" s="47">
        <v>1</v>
      </c>
    </row>
    <row r="40" spans="1:12" ht="15" customHeight="1">
      <c r="A40" s="47">
        <v>1</v>
      </c>
      <c r="B40" s="47">
        <v>37</v>
      </c>
      <c r="C40" s="48" t="s">
        <v>5271</v>
      </c>
      <c r="D40" s="64">
        <v>1014260103</v>
      </c>
      <c r="E40" s="49" t="s">
        <v>5254</v>
      </c>
      <c r="F40" s="49" t="s">
        <v>5256</v>
      </c>
      <c r="G40" s="90">
        <v>30000000</v>
      </c>
      <c r="H40" s="90">
        <v>5311230</v>
      </c>
      <c r="I40" s="90">
        <v>96000</v>
      </c>
      <c r="J40" s="91">
        <v>24592770</v>
      </c>
      <c r="K40" s="69">
        <f>VLOOKUP(D40,'SOLICITUDES 2023'!$C:$H,6,FALSE)-G40</f>
        <v>0</v>
      </c>
      <c r="L40" s="47">
        <v>1</v>
      </c>
    </row>
    <row r="41" spans="1:12" ht="15" customHeight="1">
      <c r="A41" s="47">
        <v>1</v>
      </c>
      <c r="B41" s="47">
        <v>38</v>
      </c>
      <c r="C41" s="48" t="s">
        <v>5272</v>
      </c>
      <c r="D41" s="64">
        <v>1045048766</v>
      </c>
      <c r="E41" s="49" t="s">
        <v>5254</v>
      </c>
      <c r="F41" s="49" t="s">
        <v>5255</v>
      </c>
      <c r="G41" s="90">
        <v>47000000</v>
      </c>
      <c r="H41" s="90">
        <v>0</v>
      </c>
      <c r="I41" s="90">
        <v>150400</v>
      </c>
      <c r="J41" s="91">
        <v>46849600</v>
      </c>
      <c r="K41" s="69">
        <f>VLOOKUP(D41,'SOLICITUDES 2023'!$C:$H,6,FALSE)-G41</f>
        <v>0</v>
      </c>
      <c r="L41" s="47">
        <v>1</v>
      </c>
    </row>
    <row r="42" spans="1:12" ht="15" customHeight="1">
      <c r="A42" s="47">
        <v>1</v>
      </c>
      <c r="B42" s="47">
        <v>39</v>
      </c>
      <c r="C42" s="48" t="s">
        <v>5273</v>
      </c>
      <c r="D42" s="64">
        <v>1017125948</v>
      </c>
      <c r="E42" s="49" t="s">
        <v>5254</v>
      </c>
      <c r="F42" s="49" t="s">
        <v>5255</v>
      </c>
      <c r="G42" s="90">
        <v>26000000</v>
      </c>
      <c r="H42" s="90">
        <v>0</v>
      </c>
      <c r="I42" s="90">
        <v>83200</v>
      </c>
      <c r="J42" s="91">
        <v>25916800</v>
      </c>
      <c r="K42" s="69">
        <f>VLOOKUP(D42,'SOLICITUDES 2023'!$C:$H,6,FALSE)-G42</f>
        <v>0</v>
      </c>
      <c r="L42" s="47">
        <v>1</v>
      </c>
    </row>
    <row r="43" spans="1:12" ht="15" customHeight="1">
      <c r="A43" s="47">
        <v>1</v>
      </c>
      <c r="B43" s="47">
        <v>40</v>
      </c>
      <c r="C43" s="48" t="s">
        <v>5274</v>
      </c>
      <c r="D43" s="64">
        <v>86055171</v>
      </c>
      <c r="E43" s="49" t="s">
        <v>5254</v>
      </c>
      <c r="F43" s="49" t="s">
        <v>5255</v>
      </c>
      <c r="G43" s="90">
        <v>11000000</v>
      </c>
      <c r="H43" s="90">
        <v>0</v>
      </c>
      <c r="I43" s="90">
        <v>35200</v>
      </c>
      <c r="J43" s="91">
        <v>10964800</v>
      </c>
      <c r="K43" s="69">
        <f>VLOOKUP(D43,'SOLICITUDES 2023'!$C:$H,6,FALSE)-G43</f>
        <v>0</v>
      </c>
      <c r="L43" s="47">
        <v>1</v>
      </c>
    </row>
    <row r="44" spans="1:12" ht="15" customHeight="1">
      <c r="A44" s="47">
        <v>1</v>
      </c>
      <c r="B44" s="47">
        <v>41</v>
      </c>
      <c r="C44" s="48" t="s">
        <v>5275</v>
      </c>
      <c r="D44" s="64">
        <v>53050042</v>
      </c>
      <c r="E44" s="49" t="s">
        <v>5254</v>
      </c>
      <c r="F44" s="49" t="s">
        <v>5255</v>
      </c>
      <c r="G44" s="90">
        <v>93000000</v>
      </c>
      <c r="H44" s="90">
        <v>0</v>
      </c>
      <c r="I44" s="90">
        <v>297600</v>
      </c>
      <c r="J44" s="91">
        <v>92702400</v>
      </c>
      <c r="K44" s="69">
        <f>VLOOKUP(D44,'SOLICITUDES 2023'!$C:$H,6,FALSE)-G44</f>
        <v>0</v>
      </c>
      <c r="L44" s="47">
        <v>1</v>
      </c>
    </row>
    <row r="45" spans="1:12" ht="15" customHeight="1">
      <c r="A45" s="47">
        <v>1</v>
      </c>
      <c r="B45" s="47">
        <v>42</v>
      </c>
      <c r="C45" s="48" t="s">
        <v>5276</v>
      </c>
      <c r="D45" s="64">
        <v>15879007</v>
      </c>
      <c r="E45" s="49" t="s">
        <v>5254</v>
      </c>
      <c r="F45" s="49" t="s">
        <v>5255</v>
      </c>
      <c r="G45" s="90">
        <v>100000000</v>
      </c>
      <c r="H45" s="90">
        <v>0</v>
      </c>
      <c r="I45" s="90">
        <v>320000</v>
      </c>
      <c r="J45" s="91">
        <v>99680000</v>
      </c>
      <c r="K45" s="69">
        <f>VLOOKUP(D45,'SOLICITUDES 2023'!$C:$H,6,FALSE)-G45</f>
        <v>0</v>
      </c>
      <c r="L45" s="47">
        <v>1</v>
      </c>
    </row>
    <row r="46" spans="1:12" ht="15" customHeight="1">
      <c r="A46" s="47">
        <v>1</v>
      </c>
      <c r="B46" s="47">
        <v>43</v>
      </c>
      <c r="C46" s="48" t="s">
        <v>5277</v>
      </c>
      <c r="D46" s="64">
        <v>1053810228</v>
      </c>
      <c r="E46" s="49" t="s">
        <v>5254</v>
      </c>
      <c r="F46" s="49" t="s">
        <v>5256</v>
      </c>
      <c r="G46" s="90">
        <v>47000000</v>
      </c>
      <c r="H46" s="90">
        <v>6435700</v>
      </c>
      <c r="I46" s="90">
        <v>150400</v>
      </c>
      <c r="J46" s="91">
        <v>40413900</v>
      </c>
      <c r="K46" s="69">
        <f>VLOOKUP(D46,'SOLICITUDES 2023'!$C:$H,6,FALSE)-G46</f>
        <v>0</v>
      </c>
      <c r="L46" s="47">
        <v>1</v>
      </c>
    </row>
    <row r="47" spans="1:12" ht="15" customHeight="1">
      <c r="A47" s="47">
        <v>1</v>
      </c>
      <c r="B47" s="47">
        <v>44</v>
      </c>
      <c r="C47" s="48" t="s">
        <v>5278</v>
      </c>
      <c r="D47" s="64">
        <v>14620281</v>
      </c>
      <c r="E47" s="49" t="s">
        <v>5254</v>
      </c>
      <c r="F47" s="49" t="s">
        <v>5255</v>
      </c>
      <c r="G47" s="90">
        <v>40000000</v>
      </c>
      <c r="H47" s="90">
        <v>0</v>
      </c>
      <c r="I47" s="90">
        <v>128000</v>
      </c>
      <c r="J47" s="91">
        <v>39872000</v>
      </c>
      <c r="K47" s="69">
        <f>VLOOKUP(D47,'SOLICITUDES 2023'!$C:$H,6,FALSE)-G47</f>
        <v>0</v>
      </c>
      <c r="L47" s="47">
        <v>1</v>
      </c>
    </row>
    <row r="48" spans="1:12" ht="15" customHeight="1">
      <c r="A48" s="47">
        <v>1</v>
      </c>
      <c r="B48" s="47">
        <v>45</v>
      </c>
      <c r="C48" s="48" t="s">
        <v>5279</v>
      </c>
      <c r="D48" s="64">
        <v>79218320</v>
      </c>
      <c r="E48" s="49" t="s">
        <v>5254</v>
      </c>
      <c r="F48" s="49" t="s">
        <v>5255</v>
      </c>
      <c r="G48" s="90">
        <v>23000000</v>
      </c>
      <c r="H48" s="90">
        <v>0</v>
      </c>
      <c r="I48" s="90">
        <v>73600</v>
      </c>
      <c r="J48" s="91">
        <v>22926400</v>
      </c>
      <c r="K48" s="69">
        <f>VLOOKUP(D48,'SOLICITUDES 2023'!$C:$H,6,FALSE)-G48</f>
        <v>0</v>
      </c>
      <c r="L48" s="47">
        <v>1</v>
      </c>
    </row>
    <row r="49" spans="1:12" ht="15" customHeight="1">
      <c r="A49" s="47">
        <v>1</v>
      </c>
      <c r="B49" s="47">
        <v>46</v>
      </c>
      <c r="C49" s="48" t="s">
        <v>5280</v>
      </c>
      <c r="D49" s="64">
        <v>1075872808</v>
      </c>
      <c r="E49" s="49" t="s">
        <v>5254</v>
      </c>
      <c r="F49" s="49" t="s">
        <v>5256</v>
      </c>
      <c r="G49" s="90">
        <v>50000000</v>
      </c>
      <c r="H49" s="90">
        <v>7632159</v>
      </c>
      <c r="I49" s="90">
        <v>160000</v>
      </c>
      <c r="J49" s="91">
        <v>42207841</v>
      </c>
      <c r="K49" s="69">
        <f>VLOOKUP(D49,'SOLICITUDES 2023'!$C:$H,6,FALSE)-G49</f>
        <v>0</v>
      </c>
      <c r="L49" s="47">
        <v>1</v>
      </c>
    </row>
    <row r="50" spans="1:12" ht="15" customHeight="1">
      <c r="A50" s="47">
        <v>1</v>
      </c>
      <c r="B50" s="47">
        <v>47</v>
      </c>
      <c r="C50" s="48" t="s">
        <v>5281</v>
      </c>
      <c r="D50" s="64">
        <v>19709356</v>
      </c>
      <c r="E50" s="49" t="s">
        <v>5254</v>
      </c>
      <c r="F50" s="49" t="s">
        <v>5255</v>
      </c>
      <c r="G50" s="90">
        <v>86000000</v>
      </c>
      <c r="H50" s="90">
        <v>0</v>
      </c>
      <c r="I50" s="90">
        <v>275200</v>
      </c>
      <c r="J50" s="91">
        <v>85724800</v>
      </c>
      <c r="K50" s="69">
        <f>VLOOKUP(D50,'SOLICITUDES 2023'!$C:$H,6,FALSE)-G50</f>
        <v>0</v>
      </c>
      <c r="L50" s="47">
        <v>1</v>
      </c>
    </row>
    <row r="51" spans="1:12" ht="15" customHeight="1">
      <c r="A51" s="47">
        <v>1</v>
      </c>
      <c r="B51" s="47">
        <v>48</v>
      </c>
      <c r="C51" s="48" t="s">
        <v>5282</v>
      </c>
      <c r="D51" s="64">
        <v>1075650574</v>
      </c>
      <c r="E51" s="49" t="s">
        <v>5254</v>
      </c>
      <c r="F51" s="49" t="s">
        <v>5255</v>
      </c>
      <c r="G51" s="90">
        <v>43000000</v>
      </c>
      <c r="H51" s="90">
        <v>0</v>
      </c>
      <c r="I51" s="90">
        <v>137600</v>
      </c>
      <c r="J51" s="91">
        <v>42862400</v>
      </c>
      <c r="K51" s="69">
        <f>VLOOKUP(D51,'SOLICITUDES 2023'!$C:$H,6,FALSE)-G51</f>
        <v>0</v>
      </c>
      <c r="L51" s="47">
        <v>1</v>
      </c>
    </row>
    <row r="52" spans="1:12" ht="15" customHeight="1">
      <c r="A52" s="47">
        <v>1</v>
      </c>
      <c r="B52" s="47">
        <v>49</v>
      </c>
      <c r="C52" s="48" t="s">
        <v>5283</v>
      </c>
      <c r="D52" s="64">
        <v>1032393175</v>
      </c>
      <c r="E52" s="49" t="s">
        <v>5254</v>
      </c>
      <c r="F52" s="49" t="s">
        <v>5255</v>
      </c>
      <c r="G52" s="90">
        <v>70000000</v>
      </c>
      <c r="H52" s="90">
        <v>0</v>
      </c>
      <c r="I52" s="90">
        <v>224000</v>
      </c>
      <c r="J52" s="91">
        <v>69776000</v>
      </c>
      <c r="K52" s="69">
        <f>VLOOKUP(D52,'SOLICITUDES 2023'!$C:$H,6,FALSE)-G52</f>
        <v>0</v>
      </c>
      <c r="L52" s="47">
        <v>1</v>
      </c>
    </row>
    <row r="53" spans="1:12" ht="15" customHeight="1">
      <c r="A53" s="47">
        <v>1</v>
      </c>
      <c r="B53" s="47">
        <v>50</v>
      </c>
      <c r="C53" s="48" t="s">
        <v>5284</v>
      </c>
      <c r="D53" s="64">
        <v>1054091735</v>
      </c>
      <c r="E53" s="49" t="s">
        <v>5254</v>
      </c>
      <c r="F53" s="49" t="s">
        <v>5256</v>
      </c>
      <c r="G53" s="90">
        <v>75000000</v>
      </c>
      <c r="H53" s="90">
        <v>22802258</v>
      </c>
      <c r="I53" s="90">
        <v>240000</v>
      </c>
      <c r="J53" s="91">
        <v>51957742</v>
      </c>
      <c r="K53" s="69">
        <f>VLOOKUP(D53,'SOLICITUDES 2023'!$C:$H,6,FALSE)-G53</f>
        <v>0</v>
      </c>
      <c r="L53" s="47">
        <v>1</v>
      </c>
    </row>
    <row r="54" spans="1:12" ht="15" customHeight="1">
      <c r="A54" s="47">
        <v>1</v>
      </c>
      <c r="B54" s="47">
        <v>51</v>
      </c>
      <c r="C54" s="48" t="s">
        <v>5285</v>
      </c>
      <c r="D54" s="64">
        <v>9432096</v>
      </c>
      <c r="E54" s="49" t="s">
        <v>5254</v>
      </c>
      <c r="F54" s="49" t="s">
        <v>5256</v>
      </c>
      <c r="G54" s="90">
        <v>70000000</v>
      </c>
      <c r="H54" s="90">
        <v>783303</v>
      </c>
      <c r="I54" s="90">
        <v>224000</v>
      </c>
      <c r="J54" s="91">
        <v>68992697</v>
      </c>
      <c r="K54" s="69">
        <f>VLOOKUP(D54,'SOLICITUDES 2023'!$C:$H,6,FALSE)-G54</f>
        <v>0</v>
      </c>
      <c r="L54" s="47">
        <v>1</v>
      </c>
    </row>
    <row r="55" spans="1:12" ht="15" customHeight="1">
      <c r="A55" s="47">
        <v>1</v>
      </c>
      <c r="B55" s="47">
        <v>52</v>
      </c>
      <c r="C55" s="48" t="s">
        <v>5286</v>
      </c>
      <c r="D55" s="64">
        <v>80799066</v>
      </c>
      <c r="E55" s="49" t="s">
        <v>5254</v>
      </c>
      <c r="F55" s="49" t="s">
        <v>5256</v>
      </c>
      <c r="G55" s="90">
        <v>86000000</v>
      </c>
      <c r="H55" s="90">
        <v>40295747</v>
      </c>
      <c r="I55" s="90">
        <v>275200</v>
      </c>
      <c r="J55" s="91">
        <v>45429053</v>
      </c>
      <c r="K55" s="69">
        <f>VLOOKUP(D55,'SOLICITUDES 2023'!$C:$H,6,FALSE)-G55</f>
        <v>0</v>
      </c>
      <c r="L55" s="47">
        <v>1</v>
      </c>
    </row>
    <row r="56" spans="1:12" ht="15" customHeight="1">
      <c r="A56" s="47">
        <v>1</v>
      </c>
      <c r="B56" s="47">
        <v>53</v>
      </c>
      <c r="C56" s="48" t="s">
        <v>5287</v>
      </c>
      <c r="D56" s="64">
        <v>66963161</v>
      </c>
      <c r="E56" s="49" t="s">
        <v>5254</v>
      </c>
      <c r="F56" s="49" t="s">
        <v>5255</v>
      </c>
      <c r="G56" s="90">
        <v>105000000</v>
      </c>
      <c r="H56" s="90">
        <v>0</v>
      </c>
      <c r="I56" s="90">
        <v>336000</v>
      </c>
      <c r="J56" s="91">
        <v>104664000</v>
      </c>
      <c r="K56" s="69">
        <f>VLOOKUP(D56,'SOLICITUDES 2023'!$C:$H,6,FALSE)-G56</f>
        <v>0</v>
      </c>
      <c r="L56" s="47">
        <v>1</v>
      </c>
    </row>
    <row r="57" spans="1:12" ht="15" customHeight="1">
      <c r="A57" s="47">
        <v>1</v>
      </c>
      <c r="B57" s="47">
        <v>54</v>
      </c>
      <c r="C57" s="48" t="s">
        <v>5288</v>
      </c>
      <c r="D57" s="64">
        <v>80171792</v>
      </c>
      <c r="E57" s="49" t="s">
        <v>5254</v>
      </c>
      <c r="F57" s="49" t="s">
        <v>5256</v>
      </c>
      <c r="G57" s="90">
        <v>93000000</v>
      </c>
      <c r="H57" s="90">
        <v>51765784</v>
      </c>
      <c r="I57" s="90">
        <v>297600</v>
      </c>
      <c r="J57" s="91">
        <v>40936616</v>
      </c>
      <c r="K57" s="69">
        <f>VLOOKUP(D57,'SOLICITUDES 2023'!$C:$H,6,FALSE)-G57</f>
        <v>0</v>
      </c>
      <c r="L57" s="47">
        <v>1</v>
      </c>
    </row>
    <row r="58" spans="1:12" ht="15" customHeight="1">
      <c r="A58" s="47">
        <v>1</v>
      </c>
      <c r="B58" s="47">
        <v>55</v>
      </c>
      <c r="C58" s="48" t="s">
        <v>5289</v>
      </c>
      <c r="D58" s="64">
        <v>75085860</v>
      </c>
      <c r="E58" s="49" t="s">
        <v>5254</v>
      </c>
      <c r="F58" s="49" t="s">
        <v>5256</v>
      </c>
      <c r="G58" s="90">
        <v>114000000</v>
      </c>
      <c r="H58" s="90">
        <v>78449420</v>
      </c>
      <c r="I58" s="90">
        <v>228000</v>
      </c>
      <c r="J58" s="91">
        <v>35322580</v>
      </c>
      <c r="K58" s="69">
        <f>VLOOKUP(D58,'SOLICITUDES 2023'!$C:$H,6,FALSE)-G58</f>
        <v>0</v>
      </c>
      <c r="L58" s="47">
        <v>1</v>
      </c>
    </row>
    <row r="59" spans="1:12" ht="15" customHeight="1">
      <c r="A59" s="47">
        <v>1</v>
      </c>
      <c r="B59" s="47">
        <v>56</v>
      </c>
      <c r="C59" s="48" t="s">
        <v>5290</v>
      </c>
      <c r="D59" s="64">
        <v>83219319</v>
      </c>
      <c r="E59" s="49" t="s">
        <v>5254</v>
      </c>
      <c r="F59" s="49" t="s">
        <v>5255</v>
      </c>
      <c r="G59" s="90">
        <v>40000000</v>
      </c>
      <c r="H59" s="90">
        <v>0</v>
      </c>
      <c r="I59" s="90">
        <v>80000</v>
      </c>
      <c r="J59" s="91">
        <v>39920000</v>
      </c>
      <c r="K59" s="69">
        <f>VLOOKUP(D59,'SOLICITUDES 2023'!$C:$H,6,FALSE)-G59</f>
        <v>0</v>
      </c>
      <c r="L59" s="47">
        <v>1</v>
      </c>
    </row>
    <row r="60" spans="1:12" ht="15" customHeight="1">
      <c r="A60" s="47">
        <v>1</v>
      </c>
      <c r="B60" s="47">
        <v>57</v>
      </c>
      <c r="C60" s="48" t="s">
        <v>5291</v>
      </c>
      <c r="D60" s="64">
        <v>52016711</v>
      </c>
      <c r="E60" s="49" t="s">
        <v>5254</v>
      </c>
      <c r="F60" s="49" t="s">
        <v>5256</v>
      </c>
      <c r="G60" s="90">
        <v>150000000</v>
      </c>
      <c r="H60" s="90">
        <v>43180850</v>
      </c>
      <c r="I60" s="90">
        <v>300000</v>
      </c>
      <c r="J60" s="91">
        <v>106519150</v>
      </c>
      <c r="K60" s="69">
        <f>VLOOKUP(D60,'SOLICITUDES 2023'!$C:$H,6,FALSE)-G60</f>
        <v>0</v>
      </c>
      <c r="L60" s="47">
        <v>1</v>
      </c>
    </row>
    <row r="61" spans="1:12" ht="15" customHeight="1">
      <c r="A61" s="47">
        <v>1</v>
      </c>
      <c r="B61" s="47">
        <v>58</v>
      </c>
      <c r="C61" s="48" t="s">
        <v>5292</v>
      </c>
      <c r="D61" s="64">
        <v>91111896</v>
      </c>
      <c r="E61" s="49" t="s">
        <v>5254</v>
      </c>
      <c r="F61" s="49" t="s">
        <v>5256</v>
      </c>
      <c r="G61" s="90">
        <v>101000000</v>
      </c>
      <c r="H61" s="90">
        <v>12891019</v>
      </c>
      <c r="I61" s="90">
        <v>202000</v>
      </c>
      <c r="J61" s="91">
        <v>87906981</v>
      </c>
      <c r="K61" s="69">
        <f>VLOOKUP(D61,'SOLICITUDES 2023'!$C:$H,6,FALSE)-G61</f>
        <v>0</v>
      </c>
      <c r="L61" s="47">
        <v>1</v>
      </c>
    </row>
    <row r="62" spans="1:12" ht="15" customHeight="1">
      <c r="A62" s="28">
        <v>1</v>
      </c>
      <c r="B62" s="28">
        <v>59</v>
      </c>
      <c r="C62" s="29" t="s">
        <v>2430</v>
      </c>
      <c r="D62" s="60">
        <v>80139269</v>
      </c>
      <c r="E62" s="61"/>
      <c r="F62" s="31" t="s">
        <v>5268</v>
      </c>
      <c r="G62" s="86">
        <v>70000000</v>
      </c>
      <c r="H62" s="86">
        <v>44584685</v>
      </c>
      <c r="I62" s="86">
        <v>140000</v>
      </c>
      <c r="J62" s="88">
        <f t="shared" si="0"/>
        <v>25275315</v>
      </c>
      <c r="K62" s="69">
        <f>VLOOKUP(D62,'SOLICITUDES 2023'!$C:$H,6,FALSE)-G62</f>
        <v>0</v>
      </c>
      <c r="L62" s="28">
        <v>1</v>
      </c>
    </row>
    <row r="63" spans="1:12" ht="15" customHeight="1">
      <c r="A63" s="28">
        <v>1</v>
      </c>
      <c r="B63" s="28">
        <v>60</v>
      </c>
      <c r="C63" s="29" t="s">
        <v>2450</v>
      </c>
      <c r="D63" s="60">
        <v>86078265</v>
      </c>
      <c r="E63" s="61"/>
      <c r="F63" s="31" t="s">
        <v>5268</v>
      </c>
      <c r="G63" s="86">
        <v>100000000</v>
      </c>
      <c r="H63" s="86">
        <v>67557522</v>
      </c>
      <c r="I63" s="86">
        <v>200000</v>
      </c>
      <c r="J63" s="88">
        <f t="shared" si="0"/>
        <v>32242478</v>
      </c>
      <c r="K63" s="69">
        <f>VLOOKUP(D63,'SOLICITUDES 2023'!$C:$H,6,FALSE)-G63</f>
        <v>0</v>
      </c>
      <c r="L63" s="28">
        <v>1</v>
      </c>
    </row>
    <row r="64" spans="1:12" ht="15" customHeight="1">
      <c r="A64" s="28">
        <v>1</v>
      </c>
      <c r="B64" s="28">
        <v>61</v>
      </c>
      <c r="C64" s="29" t="s">
        <v>2444</v>
      </c>
      <c r="D64" s="60">
        <v>80049656</v>
      </c>
      <c r="E64" s="61"/>
      <c r="F64" s="31" t="s">
        <v>5267</v>
      </c>
      <c r="G64" s="86">
        <v>21000000</v>
      </c>
      <c r="H64" s="86">
        <v>0</v>
      </c>
      <c r="I64" s="86">
        <v>42000</v>
      </c>
      <c r="J64" s="88">
        <f t="shared" si="0"/>
        <v>20958000</v>
      </c>
      <c r="K64" s="69">
        <f>VLOOKUP(D64,'SOLICITUDES 2023'!$C:$H,6,FALSE)-G64</f>
        <v>0</v>
      </c>
      <c r="L64" s="28">
        <v>1</v>
      </c>
    </row>
    <row r="65" spans="1:12" ht="15" customHeight="1">
      <c r="A65" s="28">
        <v>1</v>
      </c>
      <c r="B65" s="28">
        <v>62</v>
      </c>
      <c r="C65" s="29" t="s">
        <v>2646</v>
      </c>
      <c r="D65" s="60">
        <v>79796715</v>
      </c>
      <c r="E65" s="61"/>
      <c r="F65" s="31" t="s">
        <v>5268</v>
      </c>
      <c r="G65" s="86">
        <v>105000000</v>
      </c>
      <c r="H65" s="86">
        <v>33389908</v>
      </c>
      <c r="I65" s="86">
        <v>210000</v>
      </c>
      <c r="J65" s="88">
        <f t="shared" si="0"/>
        <v>71400092</v>
      </c>
      <c r="K65" s="69">
        <f>VLOOKUP(D65,'SOLICITUDES 2023'!$C:$H,6,FALSE)-G65</f>
        <v>0</v>
      </c>
      <c r="L65" s="28">
        <v>1</v>
      </c>
    </row>
    <row r="66" spans="1:12" ht="15" customHeight="1">
      <c r="A66" s="28">
        <v>1</v>
      </c>
      <c r="B66" s="28">
        <v>63</v>
      </c>
      <c r="C66" s="29" t="s">
        <v>2515</v>
      </c>
      <c r="D66" s="60">
        <v>2230759</v>
      </c>
      <c r="E66" s="61"/>
      <c r="F66" s="31" t="s">
        <v>5267</v>
      </c>
      <c r="G66" s="86">
        <v>93000000</v>
      </c>
      <c r="H66" s="86">
        <v>0</v>
      </c>
      <c r="I66" s="86">
        <v>186000</v>
      </c>
      <c r="J66" s="88">
        <f t="shared" si="0"/>
        <v>92814000</v>
      </c>
      <c r="K66" s="69">
        <f>VLOOKUP(D66,'SOLICITUDES 2023'!$C:$H,6,FALSE)-G66</f>
        <v>0</v>
      </c>
      <c r="L66" s="28">
        <v>1</v>
      </c>
    </row>
    <row r="67" spans="1:12" ht="15" customHeight="1">
      <c r="A67" s="28">
        <v>1</v>
      </c>
      <c r="B67" s="28">
        <v>64</v>
      </c>
      <c r="C67" s="29" t="s">
        <v>2358</v>
      </c>
      <c r="D67" s="60">
        <v>79708697</v>
      </c>
      <c r="E67" s="61"/>
      <c r="F67" s="31" t="s">
        <v>5267</v>
      </c>
      <c r="G67" s="86">
        <v>20000000</v>
      </c>
      <c r="H67" s="86">
        <v>0</v>
      </c>
      <c r="I67" s="86">
        <v>40000</v>
      </c>
      <c r="J67" s="88">
        <f t="shared" si="0"/>
        <v>19960000</v>
      </c>
      <c r="K67" s="69">
        <f>VLOOKUP(D67,'SOLICITUDES 2023'!$C:$H,6,FALSE)-G67</f>
        <v>0</v>
      </c>
      <c r="L67" s="28">
        <v>1</v>
      </c>
    </row>
    <row r="68" spans="1:12" ht="15" customHeight="1">
      <c r="A68" s="28">
        <v>1</v>
      </c>
      <c r="B68" s="28">
        <v>65</v>
      </c>
      <c r="C68" s="29" t="s">
        <v>1338</v>
      </c>
      <c r="D68" s="60">
        <v>18608881</v>
      </c>
      <c r="E68" s="61"/>
      <c r="F68" s="31" t="s">
        <v>5268</v>
      </c>
      <c r="G68" s="86">
        <v>109000000</v>
      </c>
      <c r="H68" s="86">
        <v>48313864</v>
      </c>
      <c r="I68" s="86">
        <v>218000</v>
      </c>
      <c r="J68" s="88">
        <f t="shared" si="0"/>
        <v>60468136</v>
      </c>
      <c r="K68" s="69">
        <f>VLOOKUP(D68,'SOLICITUDES 2023'!$C:$H,6,FALSE)-G68</f>
        <v>0</v>
      </c>
      <c r="L68" s="28">
        <v>1</v>
      </c>
    </row>
    <row r="69" spans="1:12" ht="15" customHeight="1">
      <c r="A69" s="50">
        <v>2</v>
      </c>
      <c r="B69" s="47">
        <v>1</v>
      </c>
      <c r="C69" s="48" t="s">
        <v>5294</v>
      </c>
      <c r="D69" s="64">
        <v>1122647465</v>
      </c>
      <c r="E69" s="49" t="s">
        <v>5254</v>
      </c>
      <c r="F69" s="49" t="s">
        <v>5256</v>
      </c>
      <c r="G69" s="90">
        <v>10000000</v>
      </c>
      <c r="H69" s="90">
        <v>6472162</v>
      </c>
      <c r="I69" s="90">
        <v>21334</v>
      </c>
      <c r="J69" s="91">
        <v>3506504</v>
      </c>
      <c r="K69" s="69">
        <f>VLOOKUP(D69,'SOLICITUDES 2023'!$C:$H,6,FALSE)-G69</f>
        <v>0</v>
      </c>
      <c r="L69" s="50">
        <v>2</v>
      </c>
    </row>
    <row r="70" spans="1:12" ht="15" customHeight="1">
      <c r="A70" s="50">
        <v>2</v>
      </c>
      <c r="B70" s="47">
        <v>2</v>
      </c>
      <c r="C70" s="48" t="s">
        <v>5295</v>
      </c>
      <c r="D70" s="64">
        <v>1018453134</v>
      </c>
      <c r="E70" s="49" t="s">
        <v>5254</v>
      </c>
      <c r="F70" s="49" t="s">
        <v>5255</v>
      </c>
      <c r="G70" s="90">
        <v>4000000</v>
      </c>
      <c r="H70" s="90">
        <v>0</v>
      </c>
      <c r="I70" s="90">
        <v>8534</v>
      </c>
      <c r="J70" s="91">
        <v>3991466</v>
      </c>
      <c r="K70" s="69">
        <f>VLOOKUP(D70,'SOLICITUDES 2023'!$C:$H,6,FALSE)-G70</f>
        <v>0</v>
      </c>
      <c r="L70" s="50">
        <v>2</v>
      </c>
    </row>
    <row r="71" spans="1:12" ht="15" customHeight="1">
      <c r="A71" s="50">
        <v>2</v>
      </c>
      <c r="B71" s="47">
        <v>3</v>
      </c>
      <c r="C71" s="48" t="s">
        <v>5296</v>
      </c>
      <c r="D71" s="64">
        <v>1032451752</v>
      </c>
      <c r="E71" s="49" t="s">
        <v>5254</v>
      </c>
      <c r="F71" s="49" t="s">
        <v>5256</v>
      </c>
      <c r="G71" s="90">
        <v>5000000</v>
      </c>
      <c r="H71" s="90">
        <v>203558</v>
      </c>
      <c r="I71" s="90">
        <v>10667</v>
      </c>
      <c r="J71" s="91">
        <v>4785775</v>
      </c>
      <c r="K71" s="69">
        <f>VLOOKUP(D71,'SOLICITUDES 2023'!$C:$H,6,FALSE)-G71</f>
        <v>0</v>
      </c>
      <c r="L71" s="50">
        <v>2</v>
      </c>
    </row>
    <row r="72" spans="1:12" ht="15" customHeight="1">
      <c r="A72" s="50">
        <v>2</v>
      </c>
      <c r="B72" s="47">
        <v>4</v>
      </c>
      <c r="C72" s="48" t="s">
        <v>5297</v>
      </c>
      <c r="D72" s="64">
        <v>1097396024</v>
      </c>
      <c r="E72" s="49" t="s">
        <v>5254</v>
      </c>
      <c r="F72" s="49" t="s">
        <v>5255</v>
      </c>
      <c r="G72" s="90">
        <v>10000000</v>
      </c>
      <c r="H72" s="90">
        <v>0</v>
      </c>
      <c r="I72" s="90">
        <v>21334</v>
      </c>
      <c r="J72" s="91">
        <v>9978666</v>
      </c>
      <c r="K72" s="69">
        <f>VLOOKUP(D72,'SOLICITUDES 2023'!$C:$H,6,FALSE)-G72</f>
        <v>0</v>
      </c>
      <c r="L72" s="50">
        <v>2</v>
      </c>
    </row>
    <row r="73" spans="1:12" ht="15" customHeight="1">
      <c r="A73" s="50">
        <v>2</v>
      </c>
      <c r="B73" s="47">
        <v>5</v>
      </c>
      <c r="C73" s="48" t="s">
        <v>5298</v>
      </c>
      <c r="D73" s="64">
        <v>98697998</v>
      </c>
      <c r="E73" s="49" t="s">
        <v>5254</v>
      </c>
      <c r="F73" s="49" t="s">
        <v>5255</v>
      </c>
      <c r="G73" s="90">
        <v>6000000</v>
      </c>
      <c r="H73" s="90">
        <v>0</v>
      </c>
      <c r="I73" s="90">
        <v>12800</v>
      </c>
      <c r="J73" s="91">
        <v>5987200</v>
      </c>
      <c r="K73" s="69">
        <f>VLOOKUP(D73,'SOLICITUDES 2023'!$C:$H,6,FALSE)-G73</f>
        <v>0</v>
      </c>
      <c r="L73" s="50">
        <v>2</v>
      </c>
    </row>
    <row r="74" spans="1:12" ht="15" customHeight="1">
      <c r="A74" s="50">
        <v>2</v>
      </c>
      <c r="B74" s="47">
        <v>6</v>
      </c>
      <c r="C74" s="48" t="s">
        <v>5299</v>
      </c>
      <c r="D74" s="64">
        <v>1053610987</v>
      </c>
      <c r="E74" s="49" t="s">
        <v>5254</v>
      </c>
      <c r="F74" s="49" t="s">
        <v>5255</v>
      </c>
      <c r="G74" s="90">
        <v>5000000</v>
      </c>
      <c r="H74" s="90">
        <v>0</v>
      </c>
      <c r="I74" s="90">
        <v>10667</v>
      </c>
      <c r="J74" s="91">
        <v>4989333</v>
      </c>
      <c r="K74" s="69">
        <f>VLOOKUP(D74,'SOLICITUDES 2023'!$C:$H,6,FALSE)-G74</f>
        <v>0</v>
      </c>
      <c r="L74" s="50">
        <v>2</v>
      </c>
    </row>
    <row r="75" spans="1:12" ht="15" customHeight="1">
      <c r="A75" s="50">
        <v>2</v>
      </c>
      <c r="B75" s="47">
        <v>7</v>
      </c>
      <c r="C75" s="48" t="s">
        <v>5300</v>
      </c>
      <c r="D75" s="64">
        <v>93439670</v>
      </c>
      <c r="E75" s="49" t="s">
        <v>5254</v>
      </c>
      <c r="F75" s="49" t="s">
        <v>5255</v>
      </c>
      <c r="G75" s="90">
        <v>10000000</v>
      </c>
      <c r="H75" s="90">
        <v>0</v>
      </c>
      <c r="I75" s="90">
        <v>21334</v>
      </c>
      <c r="J75" s="91">
        <v>9978666</v>
      </c>
      <c r="K75" s="69">
        <f>VLOOKUP(D75,'SOLICITUDES 2023'!$C:$H,6,FALSE)-G75</f>
        <v>0</v>
      </c>
      <c r="L75" s="50">
        <v>2</v>
      </c>
    </row>
    <row r="76" spans="1:12" ht="15" customHeight="1">
      <c r="A76" s="50">
        <v>2</v>
      </c>
      <c r="B76" s="47">
        <v>8</v>
      </c>
      <c r="C76" s="48" t="s">
        <v>5301</v>
      </c>
      <c r="D76" s="64">
        <v>14567382</v>
      </c>
      <c r="E76" s="49" t="s">
        <v>5254</v>
      </c>
      <c r="F76" s="49" t="s">
        <v>5255</v>
      </c>
      <c r="G76" s="90">
        <v>9000000</v>
      </c>
      <c r="H76" s="90">
        <v>0</v>
      </c>
      <c r="I76" s="90">
        <v>19200</v>
      </c>
      <c r="J76" s="91">
        <v>8980800</v>
      </c>
      <c r="K76" s="69">
        <f>VLOOKUP(D76,'SOLICITUDES 2023'!$C:$H,6,FALSE)-G76</f>
        <v>0</v>
      </c>
      <c r="L76" s="50">
        <v>2</v>
      </c>
    </row>
    <row r="77" spans="1:12" ht="15" customHeight="1">
      <c r="A77" s="50">
        <v>2</v>
      </c>
      <c r="B77" s="47">
        <v>9</v>
      </c>
      <c r="C77" s="48" t="s">
        <v>5302</v>
      </c>
      <c r="D77" s="64">
        <v>1105680412</v>
      </c>
      <c r="E77" s="49" t="s">
        <v>5254</v>
      </c>
      <c r="F77" s="49" t="s">
        <v>5256</v>
      </c>
      <c r="G77" s="90">
        <v>6000000</v>
      </c>
      <c r="H77" s="90">
        <v>1475118</v>
      </c>
      <c r="I77" s="90">
        <v>12800</v>
      </c>
      <c r="J77" s="91">
        <v>4512082</v>
      </c>
      <c r="K77" s="69">
        <f>VLOOKUP(D77,'SOLICITUDES 2023'!$C:$H,6,FALSE)-G77</f>
        <v>0</v>
      </c>
      <c r="L77" s="50">
        <v>2</v>
      </c>
    </row>
    <row r="78" spans="1:12" ht="15" customHeight="1">
      <c r="A78" s="50">
        <v>2</v>
      </c>
      <c r="B78" s="47">
        <v>10</v>
      </c>
      <c r="C78" s="48" t="s">
        <v>5303</v>
      </c>
      <c r="D78" s="64">
        <v>94288562</v>
      </c>
      <c r="E78" s="49" t="s">
        <v>5254</v>
      </c>
      <c r="F78" s="49" t="s">
        <v>5256</v>
      </c>
      <c r="G78" s="90">
        <v>4000000</v>
      </c>
      <c r="H78" s="90">
        <v>669223</v>
      </c>
      <c r="I78" s="90">
        <v>8534</v>
      </c>
      <c r="J78" s="91">
        <v>3322243</v>
      </c>
      <c r="K78" s="69">
        <f>VLOOKUP(D78,'SOLICITUDES 2023'!$C:$H,6,FALSE)-G78</f>
        <v>0</v>
      </c>
      <c r="L78" s="50">
        <v>2</v>
      </c>
    </row>
    <row r="79" spans="1:12" ht="15" customHeight="1">
      <c r="A79" s="50">
        <v>2</v>
      </c>
      <c r="B79" s="47">
        <v>11</v>
      </c>
      <c r="C79" s="48" t="s">
        <v>5304</v>
      </c>
      <c r="D79" s="64">
        <v>1116258995</v>
      </c>
      <c r="E79" s="49" t="s">
        <v>5254</v>
      </c>
      <c r="F79" s="49" t="s">
        <v>5255</v>
      </c>
      <c r="G79" s="90">
        <v>5000000</v>
      </c>
      <c r="H79" s="90">
        <v>0</v>
      </c>
      <c r="I79" s="90">
        <v>10667</v>
      </c>
      <c r="J79" s="91">
        <v>4989333</v>
      </c>
      <c r="K79" s="69">
        <f>VLOOKUP(D79,'SOLICITUDES 2023'!$C:$H,6,FALSE)-G79</f>
        <v>0</v>
      </c>
      <c r="L79" s="50">
        <v>2</v>
      </c>
    </row>
    <row r="80" spans="1:12" ht="15" customHeight="1">
      <c r="A80" s="50">
        <v>2</v>
      </c>
      <c r="B80" s="51">
        <v>12</v>
      </c>
      <c r="C80" s="52" t="s">
        <v>5305</v>
      </c>
      <c r="D80" s="65">
        <v>1057164206</v>
      </c>
      <c r="E80" s="53" t="s">
        <v>5254</v>
      </c>
      <c r="F80" s="53" t="s">
        <v>5255</v>
      </c>
      <c r="G80" s="92">
        <v>10000000</v>
      </c>
      <c r="H80" s="92">
        <v>0</v>
      </c>
      <c r="I80" s="92">
        <v>21334</v>
      </c>
      <c r="J80" s="93">
        <v>9978666</v>
      </c>
      <c r="K80" s="69">
        <f>VLOOKUP(D80,'SOLICITUDES 2023'!$C:$H,6,FALSE)-G80</f>
        <v>0</v>
      </c>
      <c r="L80" s="50">
        <v>2</v>
      </c>
    </row>
    <row r="81" spans="1:12" ht="15" customHeight="1">
      <c r="A81" s="50">
        <v>2</v>
      </c>
      <c r="B81" s="47">
        <v>13</v>
      </c>
      <c r="C81" s="48" t="s">
        <v>5306</v>
      </c>
      <c r="D81" s="64">
        <v>1144141030</v>
      </c>
      <c r="E81" s="49" t="s">
        <v>5254</v>
      </c>
      <c r="F81" s="49" t="s">
        <v>5255</v>
      </c>
      <c r="G81" s="90">
        <v>10000000</v>
      </c>
      <c r="H81" s="90">
        <v>0</v>
      </c>
      <c r="I81" s="90">
        <v>21334</v>
      </c>
      <c r="J81" s="91">
        <v>9978666</v>
      </c>
      <c r="K81" s="69">
        <f>VLOOKUP(D81,'SOLICITUDES 2023'!$C:$H,6,FALSE)-G81</f>
        <v>0</v>
      </c>
      <c r="L81" s="50">
        <v>2</v>
      </c>
    </row>
    <row r="82" spans="1:12" ht="15" customHeight="1">
      <c r="A82" s="50">
        <v>2</v>
      </c>
      <c r="B82" s="47">
        <v>14</v>
      </c>
      <c r="C82" s="48" t="s">
        <v>5307</v>
      </c>
      <c r="D82" s="64">
        <v>80048385</v>
      </c>
      <c r="E82" s="49" t="s">
        <v>5254</v>
      </c>
      <c r="F82" s="49" t="s">
        <v>5256</v>
      </c>
      <c r="G82" s="90">
        <v>10000000</v>
      </c>
      <c r="H82" s="90">
        <v>908298</v>
      </c>
      <c r="I82" s="90">
        <v>21334</v>
      </c>
      <c r="J82" s="91">
        <v>9070368</v>
      </c>
      <c r="K82" s="69">
        <f>VLOOKUP(D82,'SOLICITUDES 2023'!$C:$H,6,FALSE)-G82</f>
        <v>0</v>
      </c>
      <c r="L82" s="50">
        <v>2</v>
      </c>
    </row>
    <row r="83" spans="1:12" ht="15" customHeight="1">
      <c r="A83" s="50">
        <v>2</v>
      </c>
      <c r="B83" s="47">
        <v>15</v>
      </c>
      <c r="C83" s="48" t="s">
        <v>5308</v>
      </c>
      <c r="D83" s="64">
        <v>3377690</v>
      </c>
      <c r="E83" s="49" t="s">
        <v>5254</v>
      </c>
      <c r="F83" s="49" t="s">
        <v>5255</v>
      </c>
      <c r="G83" s="90">
        <v>10000000</v>
      </c>
      <c r="H83" s="90">
        <v>0</v>
      </c>
      <c r="I83" s="90">
        <v>21334</v>
      </c>
      <c r="J83" s="91">
        <v>9978666</v>
      </c>
      <c r="K83" s="69">
        <f>VLOOKUP(D83,'SOLICITUDES 2023'!$C:$H,6,FALSE)-G83</f>
        <v>0</v>
      </c>
      <c r="L83" s="50">
        <v>2</v>
      </c>
    </row>
    <row r="84" spans="1:12" ht="15" customHeight="1">
      <c r="A84" s="50">
        <v>2</v>
      </c>
      <c r="B84" s="47">
        <v>16</v>
      </c>
      <c r="C84" s="48" t="s">
        <v>5309</v>
      </c>
      <c r="D84" s="64">
        <v>1092390453</v>
      </c>
      <c r="E84" s="49" t="s">
        <v>5254</v>
      </c>
      <c r="F84" s="49" t="s">
        <v>5255</v>
      </c>
      <c r="G84" s="90">
        <v>10000000</v>
      </c>
      <c r="H84" s="90">
        <v>0</v>
      </c>
      <c r="I84" s="90">
        <v>21334</v>
      </c>
      <c r="J84" s="91">
        <v>9978666</v>
      </c>
      <c r="K84" s="69">
        <f>VLOOKUP(D84,'SOLICITUDES 2023'!$C:$H,6,FALSE)-G84</f>
        <v>0</v>
      </c>
      <c r="L84" s="50">
        <v>2</v>
      </c>
    </row>
    <row r="85" spans="1:12" ht="15" customHeight="1">
      <c r="A85" s="50">
        <v>2</v>
      </c>
      <c r="B85" s="47">
        <v>17</v>
      </c>
      <c r="C85" s="48" t="s">
        <v>5310</v>
      </c>
      <c r="D85" s="64">
        <v>52755331</v>
      </c>
      <c r="E85" s="49" t="s">
        <v>5311</v>
      </c>
      <c r="F85" s="49" t="s">
        <v>5255</v>
      </c>
      <c r="G85" s="90">
        <v>5000000</v>
      </c>
      <c r="H85" s="90">
        <v>0</v>
      </c>
      <c r="I85" s="90">
        <v>6667</v>
      </c>
      <c r="J85" s="91">
        <v>4993333</v>
      </c>
      <c r="K85" s="69">
        <f>VLOOKUP(D85,'SOLICITUDES 2023'!$C:$H,6,FALSE)-G85</f>
        <v>0</v>
      </c>
      <c r="L85" s="50">
        <v>2</v>
      </c>
    </row>
    <row r="86" spans="1:12" ht="15" customHeight="1">
      <c r="A86" s="50">
        <v>2</v>
      </c>
      <c r="B86" s="47">
        <v>18</v>
      </c>
      <c r="C86" s="48" t="s">
        <v>5312</v>
      </c>
      <c r="D86" s="64">
        <v>1097391790</v>
      </c>
      <c r="E86" s="49" t="s">
        <v>5254</v>
      </c>
      <c r="F86" s="49" t="s">
        <v>5255</v>
      </c>
      <c r="G86" s="90">
        <v>36000000</v>
      </c>
      <c r="H86" s="90">
        <v>0</v>
      </c>
      <c r="I86" s="90">
        <v>76800</v>
      </c>
      <c r="J86" s="91">
        <v>35923200</v>
      </c>
      <c r="K86" s="69">
        <f>VLOOKUP(D86,'SOLICITUDES 2023'!$C:$H,6,FALSE)-G86</f>
        <v>0</v>
      </c>
      <c r="L86" s="50">
        <v>2</v>
      </c>
    </row>
    <row r="87" spans="1:12" ht="15" customHeight="1">
      <c r="A87" s="50">
        <v>2</v>
      </c>
      <c r="B87" s="47">
        <v>19</v>
      </c>
      <c r="C87" s="48" t="s">
        <v>5313</v>
      </c>
      <c r="D87" s="64">
        <v>80063454</v>
      </c>
      <c r="E87" s="49" t="s">
        <v>5254</v>
      </c>
      <c r="F87" s="49" t="s">
        <v>5256</v>
      </c>
      <c r="G87" s="90">
        <v>90000000</v>
      </c>
      <c r="H87" s="90">
        <v>9772397</v>
      </c>
      <c r="I87" s="90">
        <v>192000</v>
      </c>
      <c r="J87" s="91">
        <v>80035603</v>
      </c>
      <c r="K87" s="69">
        <f>VLOOKUP(D87,'SOLICITUDES 2023'!$C:$H,6,FALSE)-G87</f>
        <v>0</v>
      </c>
      <c r="L87" s="50">
        <v>2</v>
      </c>
    </row>
    <row r="88" spans="1:12" ht="15" customHeight="1">
      <c r="A88" s="50">
        <v>2</v>
      </c>
      <c r="B88" s="47">
        <v>20</v>
      </c>
      <c r="C88" s="48" t="s">
        <v>5314</v>
      </c>
      <c r="D88" s="64">
        <v>1099212518</v>
      </c>
      <c r="E88" s="49" t="s">
        <v>5254</v>
      </c>
      <c r="F88" s="49" t="s">
        <v>5256</v>
      </c>
      <c r="G88" s="90">
        <v>63000000</v>
      </c>
      <c r="H88" s="90">
        <v>757752</v>
      </c>
      <c r="I88" s="90">
        <v>134400</v>
      </c>
      <c r="J88" s="91">
        <v>62107848</v>
      </c>
      <c r="K88" s="69">
        <f>VLOOKUP(D88,'SOLICITUDES 2023'!$C:$H,6,FALSE)-G88</f>
        <v>0</v>
      </c>
      <c r="L88" s="50">
        <v>2</v>
      </c>
    </row>
    <row r="89" spans="1:12" ht="15" customHeight="1">
      <c r="A89" s="50">
        <v>2</v>
      </c>
      <c r="B89" s="47">
        <v>21</v>
      </c>
      <c r="C89" s="48" t="s">
        <v>5315</v>
      </c>
      <c r="D89" s="64">
        <v>94232946</v>
      </c>
      <c r="E89" s="49" t="s">
        <v>5254</v>
      </c>
      <c r="F89" s="49" t="s">
        <v>5256</v>
      </c>
      <c r="G89" s="90">
        <v>85000000</v>
      </c>
      <c r="H89" s="90">
        <v>24774987</v>
      </c>
      <c r="I89" s="90">
        <v>181334</v>
      </c>
      <c r="J89" s="91">
        <v>60043679</v>
      </c>
      <c r="K89" s="69">
        <f>VLOOKUP(D89,'SOLICITUDES 2023'!$C:$H,6,FALSE)-G89</f>
        <v>0</v>
      </c>
      <c r="L89" s="50">
        <v>2</v>
      </c>
    </row>
    <row r="90" spans="1:12" ht="15" customHeight="1">
      <c r="A90" s="50">
        <v>2</v>
      </c>
      <c r="B90" s="47">
        <v>22</v>
      </c>
      <c r="C90" s="48" t="s">
        <v>5316</v>
      </c>
      <c r="D90" s="64">
        <v>91112773</v>
      </c>
      <c r="E90" s="49" t="s">
        <v>5254</v>
      </c>
      <c r="F90" s="49" t="s">
        <v>5255</v>
      </c>
      <c r="G90" s="90">
        <v>40000000</v>
      </c>
      <c r="H90" s="90">
        <v>0</v>
      </c>
      <c r="I90" s="90">
        <v>85334</v>
      </c>
      <c r="J90" s="91">
        <v>39914666</v>
      </c>
      <c r="K90" s="69">
        <f>VLOOKUP(D90,'SOLICITUDES 2023'!$C:$H,6,FALSE)-G90</f>
        <v>0</v>
      </c>
      <c r="L90" s="50">
        <v>2</v>
      </c>
    </row>
    <row r="91" spans="1:12" ht="15" customHeight="1">
      <c r="A91" s="50">
        <v>2</v>
      </c>
      <c r="B91" s="47">
        <v>23</v>
      </c>
      <c r="C91" s="48" t="s">
        <v>5317</v>
      </c>
      <c r="D91" s="64">
        <v>1100950577</v>
      </c>
      <c r="E91" s="49" t="s">
        <v>5254</v>
      </c>
      <c r="F91" s="49" t="s">
        <v>5255</v>
      </c>
      <c r="G91" s="90">
        <v>30000000</v>
      </c>
      <c r="H91" s="90">
        <v>0</v>
      </c>
      <c r="I91" s="90">
        <v>64000</v>
      </c>
      <c r="J91" s="91">
        <v>29936000</v>
      </c>
      <c r="K91" s="69">
        <f>VLOOKUP(D91,'SOLICITUDES 2023'!$C:$H,6,FALSE)-G91</f>
        <v>0</v>
      </c>
      <c r="L91" s="50">
        <v>2</v>
      </c>
    </row>
    <row r="92" spans="1:12" ht="15" customHeight="1">
      <c r="A92" s="50">
        <v>2</v>
      </c>
      <c r="B92" s="47">
        <v>24</v>
      </c>
      <c r="C92" s="48" t="s">
        <v>5318</v>
      </c>
      <c r="D92" s="64">
        <v>1032425167</v>
      </c>
      <c r="E92" s="49" t="s">
        <v>5254</v>
      </c>
      <c r="F92" s="49" t="s">
        <v>5255</v>
      </c>
      <c r="G92" s="90">
        <v>90000000</v>
      </c>
      <c r="H92" s="90">
        <v>0</v>
      </c>
      <c r="I92" s="90">
        <v>192000</v>
      </c>
      <c r="J92" s="91">
        <v>89808000</v>
      </c>
      <c r="K92" s="69">
        <f>VLOOKUP(D92,'SOLICITUDES 2023'!$C:$H,6,FALSE)-G92</f>
        <v>0</v>
      </c>
      <c r="L92" s="50">
        <v>2</v>
      </c>
    </row>
    <row r="93" spans="1:12" ht="15" customHeight="1">
      <c r="A93" s="50">
        <v>2</v>
      </c>
      <c r="B93" s="47">
        <v>25</v>
      </c>
      <c r="C93" s="48" t="s">
        <v>5319</v>
      </c>
      <c r="D93" s="64">
        <v>32935536</v>
      </c>
      <c r="E93" s="49" t="s">
        <v>5254</v>
      </c>
      <c r="F93" s="49" t="s">
        <v>5255</v>
      </c>
      <c r="G93" s="90">
        <v>71000000</v>
      </c>
      <c r="H93" s="90">
        <v>0</v>
      </c>
      <c r="I93" s="90">
        <v>151467</v>
      </c>
      <c r="J93" s="91">
        <v>70848533</v>
      </c>
      <c r="K93" s="69">
        <f>VLOOKUP(D93,'SOLICITUDES 2023'!$C:$H,6,FALSE)-G93</f>
        <v>0</v>
      </c>
      <c r="L93" s="50">
        <v>2</v>
      </c>
    </row>
    <row r="94" spans="1:12" ht="15" customHeight="1">
      <c r="A94" s="50">
        <v>2</v>
      </c>
      <c r="B94" s="47">
        <v>26</v>
      </c>
      <c r="C94" s="48" t="s">
        <v>5320</v>
      </c>
      <c r="D94" s="64">
        <v>74082282</v>
      </c>
      <c r="E94" s="49" t="s">
        <v>5254</v>
      </c>
      <c r="F94" s="49" t="s">
        <v>5255</v>
      </c>
      <c r="G94" s="90">
        <v>60000000</v>
      </c>
      <c r="H94" s="90">
        <v>0</v>
      </c>
      <c r="I94" s="90">
        <v>128000</v>
      </c>
      <c r="J94" s="91">
        <v>59872000</v>
      </c>
      <c r="K94" s="69">
        <f>VLOOKUP(D94,'SOLICITUDES 2023'!$C:$H,6,FALSE)-G94</f>
        <v>0</v>
      </c>
      <c r="L94" s="50">
        <v>2</v>
      </c>
    </row>
    <row r="95" spans="1:12" ht="15" customHeight="1">
      <c r="A95" s="50">
        <v>2</v>
      </c>
      <c r="B95" s="47">
        <v>27</v>
      </c>
      <c r="C95" s="48" t="s">
        <v>5321</v>
      </c>
      <c r="D95" s="64">
        <v>1121855679</v>
      </c>
      <c r="E95" s="49" t="s">
        <v>5254</v>
      </c>
      <c r="F95" s="49" t="s">
        <v>5255</v>
      </c>
      <c r="G95" s="90">
        <v>44000000</v>
      </c>
      <c r="H95" s="90">
        <v>0</v>
      </c>
      <c r="I95" s="90">
        <v>93867</v>
      </c>
      <c r="J95" s="91">
        <v>43906133</v>
      </c>
      <c r="K95" s="69">
        <f>VLOOKUP(D95,'SOLICITUDES 2023'!$C:$H,6,FALSE)-G95</f>
        <v>0</v>
      </c>
      <c r="L95" s="50">
        <v>2</v>
      </c>
    </row>
    <row r="96" spans="1:12" ht="15" customHeight="1">
      <c r="A96" s="50">
        <v>2</v>
      </c>
      <c r="B96" s="47">
        <v>28</v>
      </c>
      <c r="C96" s="48" t="s">
        <v>5322</v>
      </c>
      <c r="D96" s="64">
        <v>74080777</v>
      </c>
      <c r="E96" s="49" t="s">
        <v>5254</v>
      </c>
      <c r="F96" s="49" t="s">
        <v>5255</v>
      </c>
      <c r="G96" s="90">
        <v>16000000</v>
      </c>
      <c r="H96" s="90">
        <v>0</v>
      </c>
      <c r="I96" s="90">
        <v>34134</v>
      </c>
      <c r="J96" s="91">
        <v>15965866</v>
      </c>
      <c r="K96" s="69">
        <f>VLOOKUP(D96,'SOLICITUDES 2023'!$C:$H,6,FALSE)-G96</f>
        <v>0</v>
      </c>
      <c r="L96" s="50">
        <v>2</v>
      </c>
    </row>
    <row r="97" spans="1:12" ht="15" customHeight="1">
      <c r="A97" s="50">
        <v>2</v>
      </c>
      <c r="B97" s="47">
        <v>29</v>
      </c>
      <c r="C97" s="48" t="s">
        <v>5323</v>
      </c>
      <c r="D97" s="64">
        <v>1121914954</v>
      </c>
      <c r="E97" s="49" t="s">
        <v>5254</v>
      </c>
      <c r="F97" s="49" t="s">
        <v>5255</v>
      </c>
      <c r="G97" s="90">
        <v>49000000</v>
      </c>
      <c r="H97" s="90">
        <v>0</v>
      </c>
      <c r="I97" s="90">
        <v>104534</v>
      </c>
      <c r="J97" s="91">
        <v>48895466</v>
      </c>
      <c r="K97" s="69">
        <f>VLOOKUP(D97,'SOLICITUDES 2023'!$C:$H,6,FALSE)-G97</f>
        <v>0</v>
      </c>
      <c r="L97" s="50">
        <v>2</v>
      </c>
    </row>
    <row r="98" spans="1:12" ht="15" customHeight="1">
      <c r="A98" s="50">
        <v>2</v>
      </c>
      <c r="B98" s="47">
        <v>30</v>
      </c>
      <c r="C98" s="48" t="s">
        <v>5324</v>
      </c>
      <c r="D98" s="64">
        <v>1105680191</v>
      </c>
      <c r="E98" s="49" t="s">
        <v>5254</v>
      </c>
      <c r="F98" s="49" t="s">
        <v>5256</v>
      </c>
      <c r="G98" s="90">
        <v>37000000</v>
      </c>
      <c r="H98" s="90">
        <v>16784349</v>
      </c>
      <c r="I98" s="90">
        <v>78934</v>
      </c>
      <c r="J98" s="91">
        <v>20136717</v>
      </c>
      <c r="K98" s="69">
        <f>VLOOKUP(D98,'SOLICITUDES 2023'!$C:$H,6,FALSE)-G98</f>
        <v>0</v>
      </c>
      <c r="L98" s="50">
        <v>2</v>
      </c>
    </row>
    <row r="99" spans="1:12" ht="15" customHeight="1">
      <c r="A99" s="50">
        <v>2</v>
      </c>
      <c r="B99" s="47">
        <v>31</v>
      </c>
      <c r="C99" s="48" t="s">
        <v>5325</v>
      </c>
      <c r="D99" s="64">
        <v>80236149</v>
      </c>
      <c r="E99" s="49" t="s">
        <v>5254</v>
      </c>
      <c r="F99" s="49" t="s">
        <v>5255</v>
      </c>
      <c r="G99" s="90">
        <v>17000000</v>
      </c>
      <c r="H99" s="90">
        <v>0</v>
      </c>
      <c r="I99" s="90">
        <v>36267</v>
      </c>
      <c r="J99" s="91">
        <v>16963733</v>
      </c>
      <c r="K99" s="69">
        <f>VLOOKUP(D99,'SOLICITUDES 2023'!$C:$H,6,FALSE)-G99</f>
        <v>0</v>
      </c>
      <c r="L99" s="50">
        <v>2</v>
      </c>
    </row>
    <row r="100" spans="1:12" ht="15" customHeight="1">
      <c r="A100" s="50">
        <v>2</v>
      </c>
      <c r="B100" s="47">
        <v>32</v>
      </c>
      <c r="C100" s="48" t="s">
        <v>5326</v>
      </c>
      <c r="D100" s="64">
        <v>1014185905</v>
      </c>
      <c r="E100" s="49" t="s">
        <v>5254</v>
      </c>
      <c r="F100" s="49" t="s">
        <v>5255</v>
      </c>
      <c r="G100" s="90">
        <v>70000000</v>
      </c>
      <c r="H100" s="90">
        <v>0</v>
      </c>
      <c r="I100" s="90">
        <v>149334</v>
      </c>
      <c r="J100" s="91">
        <v>69850666</v>
      </c>
      <c r="K100" s="69">
        <f>VLOOKUP(D100,'SOLICITUDES 2023'!$C:$H,6,FALSE)-G100</f>
        <v>0</v>
      </c>
      <c r="L100" s="50">
        <v>2</v>
      </c>
    </row>
    <row r="101" spans="1:12" ht="15" customHeight="1">
      <c r="A101" s="50">
        <v>2</v>
      </c>
      <c r="B101" s="47">
        <v>33</v>
      </c>
      <c r="C101" s="48" t="s">
        <v>5327</v>
      </c>
      <c r="D101" s="64">
        <v>46457685</v>
      </c>
      <c r="E101" s="49" t="s">
        <v>5254</v>
      </c>
      <c r="F101" s="49" t="s">
        <v>5256</v>
      </c>
      <c r="G101" s="90">
        <v>65000000</v>
      </c>
      <c r="H101" s="90">
        <v>15227366</v>
      </c>
      <c r="I101" s="90">
        <v>138667</v>
      </c>
      <c r="J101" s="91">
        <v>49633967</v>
      </c>
      <c r="K101" s="69">
        <f>VLOOKUP(D101,'SOLICITUDES 2023'!$C:$H,6,FALSE)-G101</f>
        <v>0</v>
      </c>
      <c r="L101" s="50">
        <v>2</v>
      </c>
    </row>
    <row r="102" spans="1:12" ht="15" customHeight="1">
      <c r="A102" s="50">
        <v>2</v>
      </c>
      <c r="B102" s="47">
        <v>34</v>
      </c>
      <c r="C102" s="48" t="s">
        <v>5328</v>
      </c>
      <c r="D102" s="64">
        <v>1049606348</v>
      </c>
      <c r="E102" s="49" t="s">
        <v>5254</v>
      </c>
      <c r="F102" s="49" t="s">
        <v>5255</v>
      </c>
      <c r="G102" s="90">
        <v>46000000</v>
      </c>
      <c r="H102" s="90">
        <v>0</v>
      </c>
      <c r="I102" s="90">
        <v>98134</v>
      </c>
      <c r="J102" s="91">
        <v>45901866</v>
      </c>
      <c r="K102" s="69">
        <f>VLOOKUP(D102,'SOLICITUDES 2023'!$C:$H,6,FALSE)-G102</f>
        <v>0</v>
      </c>
      <c r="L102" s="50">
        <v>2</v>
      </c>
    </row>
    <row r="103" spans="1:12" ht="15" customHeight="1">
      <c r="A103" s="50">
        <v>2</v>
      </c>
      <c r="B103" s="47">
        <v>35</v>
      </c>
      <c r="C103" s="48" t="s">
        <v>5329</v>
      </c>
      <c r="D103" s="64">
        <v>80259583</v>
      </c>
      <c r="E103" s="49" t="s">
        <v>5254</v>
      </c>
      <c r="F103" s="49" t="s">
        <v>5255</v>
      </c>
      <c r="G103" s="90">
        <v>50000000</v>
      </c>
      <c r="H103" s="90">
        <v>0</v>
      </c>
      <c r="I103" s="90">
        <v>106667</v>
      </c>
      <c r="J103" s="91">
        <v>49893333</v>
      </c>
      <c r="K103" s="69">
        <f>VLOOKUP(D103,'SOLICITUDES 2023'!$C:$H,6,FALSE)-G103</f>
        <v>0</v>
      </c>
      <c r="L103" s="50">
        <v>2</v>
      </c>
    </row>
    <row r="104" spans="1:12" ht="15" customHeight="1">
      <c r="A104" s="50">
        <v>2</v>
      </c>
      <c r="B104" s="47">
        <v>36</v>
      </c>
      <c r="C104" s="48" t="s">
        <v>5330</v>
      </c>
      <c r="D104" s="64">
        <v>18522949</v>
      </c>
      <c r="E104" s="49" t="s">
        <v>5254</v>
      </c>
      <c r="F104" s="49" t="s">
        <v>5256</v>
      </c>
      <c r="G104" s="90">
        <v>90000000</v>
      </c>
      <c r="H104" s="90">
        <v>23818864</v>
      </c>
      <c r="I104" s="90">
        <v>192000</v>
      </c>
      <c r="J104" s="91">
        <v>65989136</v>
      </c>
      <c r="K104" s="69">
        <f>VLOOKUP(D104,'SOLICITUDES 2023'!$C:$H,6,FALSE)-G104</f>
        <v>0</v>
      </c>
      <c r="L104" s="50">
        <v>2</v>
      </c>
    </row>
    <row r="105" spans="1:12" ht="15" customHeight="1">
      <c r="A105" s="50">
        <v>2</v>
      </c>
      <c r="B105" s="47">
        <v>37</v>
      </c>
      <c r="C105" s="48" t="s">
        <v>5331</v>
      </c>
      <c r="D105" s="64">
        <v>8801028</v>
      </c>
      <c r="E105" s="49" t="s">
        <v>5254</v>
      </c>
      <c r="F105" s="49" t="s">
        <v>5255</v>
      </c>
      <c r="G105" s="90">
        <v>20000000</v>
      </c>
      <c r="H105" s="90">
        <v>0</v>
      </c>
      <c r="I105" s="90">
        <v>42667</v>
      </c>
      <c r="J105" s="91">
        <v>19957333</v>
      </c>
      <c r="K105" s="69">
        <f>VLOOKUP(D105,'SOLICITUDES 2023'!$C:$H,6,FALSE)-G105</f>
        <v>0</v>
      </c>
      <c r="L105" s="50">
        <v>2</v>
      </c>
    </row>
    <row r="106" spans="1:12" ht="15" customHeight="1">
      <c r="A106" s="50">
        <v>2</v>
      </c>
      <c r="B106" s="47">
        <v>38</v>
      </c>
      <c r="C106" s="48" t="s">
        <v>5332</v>
      </c>
      <c r="D106" s="64">
        <v>1053787755</v>
      </c>
      <c r="E106" s="49" t="s">
        <v>5254</v>
      </c>
      <c r="F106" s="49" t="s">
        <v>5255</v>
      </c>
      <c r="G106" s="90">
        <v>65000000</v>
      </c>
      <c r="H106" s="90">
        <v>0</v>
      </c>
      <c r="I106" s="90">
        <v>138667</v>
      </c>
      <c r="J106" s="91">
        <v>64861333</v>
      </c>
      <c r="K106" s="69">
        <f>VLOOKUP(D106,'SOLICITUDES 2023'!$C:$H,6,FALSE)-G106</f>
        <v>0</v>
      </c>
      <c r="L106" s="50">
        <v>2</v>
      </c>
    </row>
    <row r="107" spans="1:12" ht="15" customHeight="1">
      <c r="A107" s="50">
        <v>2</v>
      </c>
      <c r="B107" s="47">
        <v>39</v>
      </c>
      <c r="C107" s="48" t="s">
        <v>5333</v>
      </c>
      <c r="D107" s="64">
        <v>7335491</v>
      </c>
      <c r="E107" s="49" t="s">
        <v>5254</v>
      </c>
      <c r="F107" s="49" t="s">
        <v>5255</v>
      </c>
      <c r="G107" s="90">
        <v>23000000</v>
      </c>
      <c r="H107" s="90">
        <v>0</v>
      </c>
      <c r="I107" s="90">
        <v>49067</v>
      </c>
      <c r="J107" s="91">
        <v>22950933</v>
      </c>
      <c r="K107" s="69">
        <f>VLOOKUP(D107,'SOLICITUDES 2023'!$C:$H,6,FALSE)-G107</f>
        <v>0</v>
      </c>
      <c r="L107" s="50">
        <v>2</v>
      </c>
    </row>
    <row r="108" spans="1:12" ht="15" customHeight="1">
      <c r="A108" s="50">
        <v>2</v>
      </c>
      <c r="B108" s="47">
        <v>40</v>
      </c>
      <c r="C108" s="48" t="s">
        <v>5334</v>
      </c>
      <c r="D108" s="64">
        <v>76312483</v>
      </c>
      <c r="E108" s="49" t="s">
        <v>5254</v>
      </c>
      <c r="F108" s="49" t="s">
        <v>5255</v>
      </c>
      <c r="G108" s="90">
        <v>25000000</v>
      </c>
      <c r="H108" s="90">
        <v>0</v>
      </c>
      <c r="I108" s="90">
        <v>53334</v>
      </c>
      <c r="J108" s="91">
        <v>24946666</v>
      </c>
      <c r="K108" s="69">
        <f>VLOOKUP(D108,'SOLICITUDES 2023'!$C:$H,6,FALSE)-G108</f>
        <v>0</v>
      </c>
      <c r="L108" s="50">
        <v>2</v>
      </c>
    </row>
    <row r="109" spans="1:12" ht="15" customHeight="1">
      <c r="A109" s="50">
        <v>2</v>
      </c>
      <c r="B109" s="47">
        <v>41</v>
      </c>
      <c r="C109" s="48" t="s">
        <v>5335</v>
      </c>
      <c r="D109" s="64">
        <v>79982608</v>
      </c>
      <c r="E109" s="49" t="s">
        <v>5254</v>
      </c>
      <c r="F109" s="49" t="s">
        <v>5256</v>
      </c>
      <c r="G109" s="90">
        <v>50000000</v>
      </c>
      <c r="H109" s="90">
        <v>26361972</v>
      </c>
      <c r="I109" s="90">
        <v>106667</v>
      </c>
      <c r="J109" s="91">
        <v>23531361</v>
      </c>
      <c r="K109" s="69">
        <f>VLOOKUP(D109,'SOLICITUDES 2023'!$C:$H,6,FALSE)-G109</f>
        <v>0</v>
      </c>
      <c r="L109" s="50">
        <v>2</v>
      </c>
    </row>
    <row r="110" spans="1:12" ht="15" customHeight="1">
      <c r="A110" s="50">
        <v>2</v>
      </c>
      <c r="B110" s="47">
        <v>42</v>
      </c>
      <c r="C110" s="48" t="s">
        <v>5336</v>
      </c>
      <c r="D110" s="64">
        <v>80807796</v>
      </c>
      <c r="E110" s="49" t="s">
        <v>5254</v>
      </c>
      <c r="F110" s="49" t="s">
        <v>5255</v>
      </c>
      <c r="G110" s="90">
        <v>45000000</v>
      </c>
      <c r="H110" s="90">
        <v>0</v>
      </c>
      <c r="I110" s="90">
        <v>96000</v>
      </c>
      <c r="J110" s="91">
        <v>44904000</v>
      </c>
      <c r="K110" s="69">
        <f>VLOOKUP(D110,'SOLICITUDES 2023'!$C:$H,6,FALSE)-G110</f>
        <v>0</v>
      </c>
      <c r="L110" s="50">
        <v>2</v>
      </c>
    </row>
    <row r="111" spans="1:12" ht="15" customHeight="1">
      <c r="A111" s="50">
        <v>2</v>
      </c>
      <c r="B111" s="47">
        <v>43</v>
      </c>
      <c r="C111" s="48" t="s">
        <v>5337</v>
      </c>
      <c r="D111" s="64">
        <v>1033713116</v>
      </c>
      <c r="E111" s="49" t="s">
        <v>5254</v>
      </c>
      <c r="F111" s="49" t="s">
        <v>5255</v>
      </c>
      <c r="G111" s="90">
        <v>80000000</v>
      </c>
      <c r="H111" s="90">
        <v>0</v>
      </c>
      <c r="I111" s="90">
        <v>170667</v>
      </c>
      <c r="J111" s="91">
        <v>79829333</v>
      </c>
      <c r="K111" s="69">
        <f>VLOOKUP(D111,'SOLICITUDES 2023'!$C:$H,6,FALSE)-G111</f>
        <v>0</v>
      </c>
      <c r="L111" s="50">
        <v>2</v>
      </c>
    </row>
    <row r="112" spans="1:12" ht="15" customHeight="1">
      <c r="A112" s="50">
        <v>2</v>
      </c>
      <c r="B112" s="47">
        <v>44</v>
      </c>
      <c r="C112" s="48" t="s">
        <v>5338</v>
      </c>
      <c r="D112" s="64">
        <v>10999907</v>
      </c>
      <c r="E112" s="49" t="s">
        <v>5254</v>
      </c>
      <c r="F112" s="49" t="s">
        <v>5255</v>
      </c>
      <c r="G112" s="90">
        <v>17000000</v>
      </c>
      <c r="H112" s="90">
        <v>0</v>
      </c>
      <c r="I112" s="90">
        <v>36267</v>
      </c>
      <c r="J112" s="91">
        <v>16963733</v>
      </c>
      <c r="K112" s="69">
        <f>VLOOKUP(D112,'SOLICITUDES 2023'!$C:$H,6,FALSE)-G112</f>
        <v>0</v>
      </c>
      <c r="L112" s="50">
        <v>2</v>
      </c>
    </row>
    <row r="113" spans="1:12" ht="15" customHeight="1">
      <c r="A113" s="50">
        <v>2</v>
      </c>
      <c r="B113" s="47">
        <v>45</v>
      </c>
      <c r="C113" s="48" t="s">
        <v>5339</v>
      </c>
      <c r="D113" s="64">
        <v>1090387474</v>
      </c>
      <c r="E113" s="49" t="s">
        <v>5254</v>
      </c>
      <c r="F113" s="49" t="s">
        <v>5255</v>
      </c>
      <c r="G113" s="90">
        <v>60000000</v>
      </c>
      <c r="H113" s="90">
        <v>0</v>
      </c>
      <c r="I113" s="90">
        <v>128000</v>
      </c>
      <c r="J113" s="91">
        <v>59872000</v>
      </c>
      <c r="K113" s="69">
        <f>VLOOKUP(D113,'SOLICITUDES 2023'!$C:$H,6,FALSE)-G113</f>
        <v>0</v>
      </c>
      <c r="L113" s="50">
        <v>2</v>
      </c>
    </row>
    <row r="114" spans="1:12" ht="15" customHeight="1">
      <c r="A114" s="50">
        <v>2</v>
      </c>
      <c r="B114" s="47">
        <v>46</v>
      </c>
      <c r="C114" s="48" t="s">
        <v>5340</v>
      </c>
      <c r="D114" s="64">
        <v>24048996</v>
      </c>
      <c r="E114" s="49" t="s">
        <v>5254</v>
      </c>
      <c r="F114" s="49" t="s">
        <v>5255</v>
      </c>
      <c r="G114" s="90">
        <v>51000000</v>
      </c>
      <c r="H114" s="90">
        <v>0</v>
      </c>
      <c r="I114" s="90">
        <v>68000</v>
      </c>
      <c r="J114" s="91">
        <v>50932000</v>
      </c>
      <c r="K114" s="69">
        <f>VLOOKUP(D114,'SOLICITUDES 2023'!$C:$H,6,FALSE)-G114</f>
        <v>0</v>
      </c>
      <c r="L114" s="50">
        <v>2</v>
      </c>
    </row>
    <row r="115" spans="1:12" ht="15" customHeight="1">
      <c r="A115" s="50">
        <v>2</v>
      </c>
      <c r="B115" s="47">
        <v>47</v>
      </c>
      <c r="C115" s="48" t="s">
        <v>5341</v>
      </c>
      <c r="D115" s="64">
        <v>18596734</v>
      </c>
      <c r="E115" s="49" t="s">
        <v>5254</v>
      </c>
      <c r="F115" s="49" t="s">
        <v>5255</v>
      </c>
      <c r="G115" s="90">
        <v>120000000</v>
      </c>
      <c r="H115" s="90">
        <v>0</v>
      </c>
      <c r="I115" s="90">
        <v>160000</v>
      </c>
      <c r="J115" s="91">
        <v>119840000</v>
      </c>
      <c r="K115" s="69">
        <f>VLOOKUP(D115,'SOLICITUDES 2023'!$C:$H,6,FALSE)-G115</f>
        <v>0</v>
      </c>
      <c r="L115" s="50">
        <v>2</v>
      </c>
    </row>
    <row r="116" spans="1:12" ht="15" customHeight="1">
      <c r="A116" s="50">
        <v>2</v>
      </c>
      <c r="B116" s="47">
        <v>48</v>
      </c>
      <c r="C116" s="48" t="s">
        <v>5342</v>
      </c>
      <c r="D116" s="64">
        <v>71730164</v>
      </c>
      <c r="E116" s="49" t="s">
        <v>5254</v>
      </c>
      <c r="F116" s="49" t="s">
        <v>5256</v>
      </c>
      <c r="G116" s="90">
        <v>65000000</v>
      </c>
      <c r="H116" s="90">
        <v>28791038</v>
      </c>
      <c r="I116" s="90">
        <v>86667</v>
      </c>
      <c r="J116" s="91">
        <v>36122295</v>
      </c>
      <c r="K116" s="69">
        <f>VLOOKUP(D116,'SOLICITUDES 2023'!$C:$H,6,FALSE)-G116</f>
        <v>0</v>
      </c>
      <c r="L116" s="50">
        <v>2</v>
      </c>
    </row>
    <row r="117" spans="1:12" ht="15" customHeight="1">
      <c r="A117" s="50">
        <v>2</v>
      </c>
      <c r="B117" s="47">
        <v>49</v>
      </c>
      <c r="C117" s="48" t="s">
        <v>5343</v>
      </c>
      <c r="D117" s="64">
        <v>52702894</v>
      </c>
      <c r="E117" s="49" t="s">
        <v>5254</v>
      </c>
      <c r="F117" s="49" t="s">
        <v>5256</v>
      </c>
      <c r="G117" s="90">
        <v>60000000</v>
      </c>
      <c r="H117" s="90">
        <v>36565849</v>
      </c>
      <c r="I117" s="90">
        <v>80000</v>
      </c>
      <c r="J117" s="91">
        <v>23354151</v>
      </c>
      <c r="K117" s="69">
        <f>VLOOKUP(D117,'SOLICITUDES 2023'!$C:$H,6,FALSE)-G117</f>
        <v>0</v>
      </c>
      <c r="L117" s="50">
        <v>2</v>
      </c>
    </row>
    <row r="118" spans="1:12" ht="15" customHeight="1">
      <c r="A118" s="50">
        <v>2</v>
      </c>
      <c r="B118" s="47">
        <v>50</v>
      </c>
      <c r="C118" s="48" t="s">
        <v>5344</v>
      </c>
      <c r="D118" s="64">
        <v>3185782</v>
      </c>
      <c r="E118" s="49" t="s">
        <v>5254</v>
      </c>
      <c r="F118" s="49" t="s">
        <v>5255</v>
      </c>
      <c r="G118" s="90">
        <v>60000000</v>
      </c>
      <c r="H118" s="90">
        <v>0</v>
      </c>
      <c r="I118" s="90">
        <v>80000</v>
      </c>
      <c r="J118" s="91">
        <v>59920000</v>
      </c>
      <c r="K118" s="69">
        <f>VLOOKUP(D118,'SOLICITUDES 2023'!$C:$H,6,FALSE)-G118</f>
        <v>0</v>
      </c>
      <c r="L118" s="50">
        <v>2</v>
      </c>
    </row>
    <row r="119" spans="1:12" ht="15" customHeight="1">
      <c r="A119" s="50">
        <v>2</v>
      </c>
      <c r="B119" s="47">
        <v>51</v>
      </c>
      <c r="C119" s="48" t="s">
        <v>5345</v>
      </c>
      <c r="D119" s="64">
        <v>80142099</v>
      </c>
      <c r="E119" s="49" t="s">
        <v>5254</v>
      </c>
      <c r="F119" s="49" t="s">
        <v>5256</v>
      </c>
      <c r="G119" s="90">
        <v>150000000</v>
      </c>
      <c r="H119" s="90">
        <v>47828749</v>
      </c>
      <c r="I119" s="90">
        <v>200000</v>
      </c>
      <c r="J119" s="91">
        <v>101971251</v>
      </c>
      <c r="K119" s="69">
        <f>VLOOKUP(D119,'SOLICITUDES 2023'!$C:$H,6,FALSE)-G119</f>
        <v>0</v>
      </c>
      <c r="L119" s="50">
        <v>2</v>
      </c>
    </row>
    <row r="120" spans="1:12" ht="15" customHeight="1">
      <c r="A120" s="50">
        <v>2</v>
      </c>
      <c r="B120" s="47">
        <v>52</v>
      </c>
      <c r="C120" s="48" t="s">
        <v>5346</v>
      </c>
      <c r="D120" s="64">
        <v>16076538</v>
      </c>
      <c r="E120" s="49" t="s">
        <v>5254</v>
      </c>
      <c r="F120" s="49" t="s">
        <v>5255</v>
      </c>
      <c r="G120" s="90">
        <v>11000000</v>
      </c>
      <c r="H120" s="90">
        <v>0</v>
      </c>
      <c r="I120" s="90">
        <v>14667</v>
      </c>
      <c r="J120" s="91">
        <v>10985333</v>
      </c>
      <c r="K120" s="69">
        <f>VLOOKUP(D120,'SOLICITUDES 2023'!$C:$H,6,FALSE)-G120</f>
        <v>0</v>
      </c>
      <c r="L120" s="50">
        <v>2</v>
      </c>
    </row>
    <row r="121" spans="1:12" ht="15" customHeight="1">
      <c r="A121" s="50">
        <v>2</v>
      </c>
      <c r="B121" s="47">
        <v>53</v>
      </c>
      <c r="C121" s="48" t="s">
        <v>5347</v>
      </c>
      <c r="D121" s="64">
        <v>13636566</v>
      </c>
      <c r="E121" s="49" t="s">
        <v>5254</v>
      </c>
      <c r="F121" s="49" t="s">
        <v>5255</v>
      </c>
      <c r="G121" s="90">
        <v>60000000</v>
      </c>
      <c r="H121" s="90">
        <v>0</v>
      </c>
      <c r="I121" s="90">
        <v>80000</v>
      </c>
      <c r="J121" s="91">
        <v>59920000</v>
      </c>
      <c r="K121" s="69">
        <f>VLOOKUP(D121,'SOLICITUDES 2023'!$C:$H,6,FALSE)-G121</f>
        <v>0</v>
      </c>
      <c r="L121" s="50">
        <v>2</v>
      </c>
    </row>
    <row r="122" spans="1:12" ht="15" customHeight="1">
      <c r="A122" s="50">
        <v>2</v>
      </c>
      <c r="B122" s="47">
        <v>54</v>
      </c>
      <c r="C122" s="48" t="s">
        <v>5348</v>
      </c>
      <c r="D122" s="64">
        <v>7718557</v>
      </c>
      <c r="E122" s="49" t="s">
        <v>5254</v>
      </c>
      <c r="F122" s="49" t="s">
        <v>5255</v>
      </c>
      <c r="G122" s="90">
        <v>111000000</v>
      </c>
      <c r="H122" s="90">
        <v>0</v>
      </c>
      <c r="I122" s="90">
        <v>148000</v>
      </c>
      <c r="J122" s="91">
        <v>110852000</v>
      </c>
      <c r="K122" s="69">
        <f>VLOOKUP(D122,'SOLICITUDES 2023'!$C:$H,6,FALSE)-G122</f>
        <v>0</v>
      </c>
      <c r="L122" s="50">
        <v>2</v>
      </c>
    </row>
    <row r="123" spans="1:12" ht="15" customHeight="1">
      <c r="A123" s="50">
        <v>2</v>
      </c>
      <c r="B123" s="47">
        <v>55</v>
      </c>
      <c r="C123" s="48" t="s">
        <v>5349</v>
      </c>
      <c r="D123" s="64">
        <v>79813746</v>
      </c>
      <c r="E123" s="49" t="s">
        <v>5254</v>
      </c>
      <c r="F123" s="49" t="s">
        <v>5256</v>
      </c>
      <c r="G123" s="90">
        <v>121000000</v>
      </c>
      <c r="H123" s="90">
        <v>104895093</v>
      </c>
      <c r="I123" s="90">
        <v>161334</v>
      </c>
      <c r="J123" s="91">
        <v>15943573</v>
      </c>
      <c r="K123" s="69">
        <f>VLOOKUP(D123,'SOLICITUDES 2023'!$C:$H,6,FALSE)-G123</f>
        <v>0</v>
      </c>
      <c r="L123" s="50">
        <v>2</v>
      </c>
    </row>
    <row r="124" spans="1:12" ht="15" customHeight="1">
      <c r="A124" s="50">
        <v>2</v>
      </c>
      <c r="B124" s="47">
        <v>56</v>
      </c>
      <c r="C124" s="48" t="s">
        <v>5350</v>
      </c>
      <c r="D124" s="64">
        <v>80152565</v>
      </c>
      <c r="E124" s="49" t="s">
        <v>5254</v>
      </c>
      <c r="F124" s="49" t="s">
        <v>5256</v>
      </c>
      <c r="G124" s="90">
        <v>138000000</v>
      </c>
      <c r="H124" s="90">
        <v>110118335</v>
      </c>
      <c r="I124" s="90">
        <v>184000</v>
      </c>
      <c r="J124" s="91">
        <v>27697665</v>
      </c>
      <c r="K124" s="69">
        <f>VLOOKUP(D124,'SOLICITUDES 2023'!$C:$H,6,FALSE)-G124</f>
        <v>0</v>
      </c>
      <c r="L124" s="50">
        <v>2</v>
      </c>
    </row>
    <row r="125" spans="1:12" ht="15" customHeight="1">
      <c r="A125" s="50">
        <v>2</v>
      </c>
      <c r="B125" s="47">
        <v>57</v>
      </c>
      <c r="C125" s="48" t="s">
        <v>5351</v>
      </c>
      <c r="D125" s="64">
        <v>92548663</v>
      </c>
      <c r="E125" s="49" t="s">
        <v>5254</v>
      </c>
      <c r="F125" s="49" t="s">
        <v>5256</v>
      </c>
      <c r="G125" s="90">
        <v>140000000</v>
      </c>
      <c r="H125" s="90">
        <v>57911751</v>
      </c>
      <c r="I125" s="90">
        <v>186667</v>
      </c>
      <c r="J125" s="91">
        <v>81901582</v>
      </c>
      <c r="K125" s="69">
        <f>VLOOKUP(D125,'SOLICITUDES 2023'!$C:$H,6,FALSE)-G125</f>
        <v>0</v>
      </c>
      <c r="L125" s="50">
        <v>2</v>
      </c>
    </row>
    <row r="126" spans="1:12" ht="15" customHeight="1">
      <c r="A126" s="50">
        <v>2</v>
      </c>
      <c r="B126" s="47">
        <v>58</v>
      </c>
      <c r="C126" s="48" t="s">
        <v>5352</v>
      </c>
      <c r="D126" s="64">
        <v>52124400</v>
      </c>
      <c r="E126" s="49" t="s">
        <v>5311</v>
      </c>
      <c r="F126" s="49" t="s">
        <v>5256</v>
      </c>
      <c r="G126" s="90">
        <v>50000000</v>
      </c>
      <c r="H126" s="90">
        <v>28572898</v>
      </c>
      <c r="I126" s="90">
        <v>66667</v>
      </c>
      <c r="J126" s="91">
        <v>21360435</v>
      </c>
      <c r="K126" s="69">
        <f>VLOOKUP(D126,'SOLICITUDES 2023'!$C:$H,6,FALSE)-G126</f>
        <v>0</v>
      </c>
      <c r="L126" s="50">
        <v>2</v>
      </c>
    </row>
    <row r="127" spans="1:12" ht="15" customHeight="1">
      <c r="A127" s="50">
        <v>3</v>
      </c>
      <c r="B127" s="47">
        <v>1</v>
      </c>
      <c r="C127" s="48" t="s">
        <v>5353</v>
      </c>
      <c r="D127" s="64">
        <v>14450624</v>
      </c>
      <c r="E127" s="49" t="s">
        <v>5354</v>
      </c>
      <c r="F127" s="49" t="s">
        <v>5255</v>
      </c>
      <c r="G127" s="90">
        <v>10000000</v>
      </c>
      <c r="H127" s="90">
        <v>0</v>
      </c>
      <c r="I127" s="90">
        <v>2667</v>
      </c>
      <c r="J127" s="91">
        <v>9997333</v>
      </c>
      <c r="K127" s="69">
        <f>VLOOKUP(D127,'SOLICITUDES 2023'!$C:$H,6,FALSE)-G127</f>
        <v>0</v>
      </c>
      <c r="L127" s="50">
        <v>3</v>
      </c>
    </row>
    <row r="128" spans="1:12" ht="15" customHeight="1">
      <c r="A128" s="50">
        <v>3</v>
      </c>
      <c r="B128" s="47">
        <v>2</v>
      </c>
      <c r="C128" s="48" t="s">
        <v>5355</v>
      </c>
      <c r="D128" s="64">
        <v>17189287</v>
      </c>
      <c r="E128" s="49" t="s">
        <v>5354</v>
      </c>
      <c r="F128" s="49" t="s">
        <v>5256</v>
      </c>
      <c r="G128" s="90">
        <v>10000000</v>
      </c>
      <c r="H128" s="90">
        <v>204528</v>
      </c>
      <c r="I128" s="90">
        <v>2667</v>
      </c>
      <c r="J128" s="91">
        <v>9792805</v>
      </c>
      <c r="K128" s="69">
        <f>VLOOKUP(D128,'SOLICITUDES 2023'!$C:$H,6,FALSE)-G128</f>
        <v>0</v>
      </c>
      <c r="L128" s="50">
        <v>3</v>
      </c>
    </row>
    <row r="129" spans="1:12" ht="15" customHeight="1">
      <c r="A129" s="50">
        <v>3</v>
      </c>
      <c r="B129" s="47">
        <v>3</v>
      </c>
      <c r="C129" s="48" t="s">
        <v>5356</v>
      </c>
      <c r="D129" s="64">
        <v>41212898</v>
      </c>
      <c r="E129" s="49" t="s">
        <v>5254</v>
      </c>
      <c r="F129" s="49" t="s">
        <v>5255</v>
      </c>
      <c r="G129" s="90">
        <v>4000000</v>
      </c>
      <c r="H129" s="90">
        <v>0</v>
      </c>
      <c r="I129" s="90">
        <v>1067</v>
      </c>
      <c r="J129" s="91">
        <v>3998933</v>
      </c>
      <c r="K129" s="69">
        <f>VLOOKUP(D129,'SOLICITUDES 2023'!$C:$H,6,FALSE)-G129</f>
        <v>0</v>
      </c>
      <c r="L129" s="50">
        <v>3</v>
      </c>
    </row>
    <row r="130" spans="1:12" ht="15" customHeight="1">
      <c r="A130" s="50">
        <v>3</v>
      </c>
      <c r="B130" s="47">
        <v>4</v>
      </c>
      <c r="C130" s="48" t="s">
        <v>5357</v>
      </c>
      <c r="D130" s="64">
        <v>5826267</v>
      </c>
      <c r="E130" s="49" t="s">
        <v>5254</v>
      </c>
      <c r="F130" s="49" t="s">
        <v>5256</v>
      </c>
      <c r="G130" s="90">
        <v>10000000</v>
      </c>
      <c r="H130" s="90">
        <v>3111033</v>
      </c>
      <c r="I130" s="90">
        <v>2667</v>
      </c>
      <c r="J130" s="91">
        <v>6886300</v>
      </c>
      <c r="K130" s="69">
        <f>VLOOKUP(D130,'SOLICITUDES 2023'!$C:$H,6,FALSE)-G130</f>
        <v>0</v>
      </c>
      <c r="L130" s="50">
        <v>3</v>
      </c>
    </row>
    <row r="131" spans="1:12" ht="15" customHeight="1">
      <c r="A131" s="50">
        <v>3</v>
      </c>
      <c r="B131" s="47">
        <v>5</v>
      </c>
      <c r="C131" s="48" t="s">
        <v>5358</v>
      </c>
      <c r="D131" s="64">
        <v>79751629</v>
      </c>
      <c r="E131" s="49" t="s">
        <v>5254</v>
      </c>
      <c r="F131" s="49" t="s">
        <v>5255</v>
      </c>
      <c r="G131" s="90">
        <v>10000000</v>
      </c>
      <c r="H131" s="90">
        <v>0</v>
      </c>
      <c r="I131" s="90">
        <v>2667</v>
      </c>
      <c r="J131" s="91">
        <v>9997333</v>
      </c>
      <c r="K131" s="69">
        <f>VLOOKUP(D131,'SOLICITUDES 2023'!$C:$H,6,FALSE)-G131</f>
        <v>0</v>
      </c>
      <c r="L131" s="50">
        <v>3</v>
      </c>
    </row>
    <row r="132" spans="1:12" ht="15" customHeight="1">
      <c r="A132" s="50">
        <v>3</v>
      </c>
      <c r="B132" s="47">
        <v>6</v>
      </c>
      <c r="C132" s="48" t="s">
        <v>5359</v>
      </c>
      <c r="D132" s="64">
        <v>1085332288</v>
      </c>
      <c r="E132" s="49" t="s">
        <v>5254</v>
      </c>
      <c r="F132" s="49" t="s">
        <v>5255</v>
      </c>
      <c r="G132" s="90">
        <v>6000000</v>
      </c>
      <c r="H132" s="90">
        <v>0</v>
      </c>
      <c r="I132" s="90">
        <v>1600</v>
      </c>
      <c r="J132" s="91">
        <v>5998400</v>
      </c>
      <c r="K132" s="69">
        <f>VLOOKUP(D132,'SOLICITUDES 2023'!$C:$H,6,FALSE)-G132</f>
        <v>0</v>
      </c>
      <c r="L132" s="50">
        <v>3</v>
      </c>
    </row>
    <row r="133" spans="1:12" ht="15" customHeight="1">
      <c r="A133" s="50">
        <v>3</v>
      </c>
      <c r="B133" s="47">
        <v>7</v>
      </c>
      <c r="C133" s="48" t="s">
        <v>5360</v>
      </c>
      <c r="D133" s="64">
        <v>1069402446</v>
      </c>
      <c r="E133" s="49" t="s">
        <v>5254</v>
      </c>
      <c r="F133" s="49" t="s">
        <v>5255</v>
      </c>
      <c r="G133" s="90">
        <v>4000000</v>
      </c>
      <c r="H133" s="90">
        <v>0</v>
      </c>
      <c r="I133" s="90">
        <v>1067</v>
      </c>
      <c r="J133" s="91">
        <v>3998933</v>
      </c>
      <c r="K133" s="69">
        <f>VLOOKUP(D133,'SOLICITUDES 2023'!$C:$H,6,FALSE)-G133</f>
        <v>0</v>
      </c>
      <c r="L133" s="50">
        <v>3</v>
      </c>
    </row>
    <row r="134" spans="1:12" ht="15" customHeight="1">
      <c r="A134" s="50">
        <v>3</v>
      </c>
      <c r="B134" s="47">
        <v>8</v>
      </c>
      <c r="C134" s="48" t="s">
        <v>5361</v>
      </c>
      <c r="D134" s="64">
        <v>80768410</v>
      </c>
      <c r="E134" s="49" t="s">
        <v>5254</v>
      </c>
      <c r="F134" s="49" t="s">
        <v>5255</v>
      </c>
      <c r="G134" s="90">
        <v>10000000</v>
      </c>
      <c r="H134" s="90">
        <v>0</v>
      </c>
      <c r="I134" s="90">
        <v>2667</v>
      </c>
      <c r="J134" s="91">
        <v>9997333</v>
      </c>
      <c r="K134" s="69">
        <f>VLOOKUP(D134,'SOLICITUDES 2023'!$C:$H,6,FALSE)-G134</f>
        <v>0</v>
      </c>
      <c r="L134" s="50">
        <v>3</v>
      </c>
    </row>
    <row r="135" spans="1:12" ht="15" customHeight="1">
      <c r="A135" s="50">
        <v>3</v>
      </c>
      <c r="B135" s="47">
        <v>9</v>
      </c>
      <c r="C135" s="48" t="s">
        <v>5362</v>
      </c>
      <c r="D135" s="64">
        <v>1033747879</v>
      </c>
      <c r="E135" s="49" t="s">
        <v>5254</v>
      </c>
      <c r="F135" s="49" t="s">
        <v>5255</v>
      </c>
      <c r="G135" s="90">
        <v>2000000</v>
      </c>
      <c r="H135" s="90">
        <v>0</v>
      </c>
      <c r="I135" s="90">
        <v>534</v>
      </c>
      <c r="J135" s="91">
        <v>1999466</v>
      </c>
      <c r="K135" s="69">
        <f>VLOOKUP(D135,'SOLICITUDES 2023'!$C:$H,6,FALSE)-G135</f>
        <v>0</v>
      </c>
      <c r="L135" s="50">
        <v>3</v>
      </c>
    </row>
    <row r="136" spans="1:12" ht="15" customHeight="1">
      <c r="A136" s="50">
        <v>3</v>
      </c>
      <c r="B136" s="47">
        <v>10</v>
      </c>
      <c r="C136" s="48" t="s">
        <v>5363</v>
      </c>
      <c r="D136" s="64">
        <v>1143360251</v>
      </c>
      <c r="E136" s="49" t="s">
        <v>5254</v>
      </c>
      <c r="F136" s="49" t="s">
        <v>5256</v>
      </c>
      <c r="G136" s="90">
        <v>6000000</v>
      </c>
      <c r="H136" s="90">
        <v>1555514</v>
      </c>
      <c r="I136" s="90">
        <v>1600</v>
      </c>
      <c r="J136" s="91">
        <v>4442886</v>
      </c>
      <c r="K136" s="69">
        <f>VLOOKUP(D136,'SOLICITUDES 2023'!$C:$H,6,FALSE)-G136</f>
        <v>0</v>
      </c>
      <c r="L136" s="50">
        <v>3</v>
      </c>
    </row>
    <row r="137" spans="1:12" ht="15" customHeight="1">
      <c r="A137" s="50">
        <v>3</v>
      </c>
      <c r="B137" s="47">
        <v>11</v>
      </c>
      <c r="C137" s="48" t="s">
        <v>5364</v>
      </c>
      <c r="D137" s="64">
        <v>1019049687</v>
      </c>
      <c r="E137" s="49" t="s">
        <v>5254</v>
      </c>
      <c r="F137" s="49" t="s">
        <v>5255</v>
      </c>
      <c r="G137" s="90">
        <v>10000000</v>
      </c>
      <c r="H137" s="90">
        <v>0</v>
      </c>
      <c r="I137" s="90">
        <v>2667</v>
      </c>
      <c r="J137" s="91">
        <v>9997333</v>
      </c>
      <c r="K137" s="69">
        <f>VLOOKUP(D137,'SOLICITUDES 2023'!$C:$H,6,FALSE)-G137</f>
        <v>0</v>
      </c>
      <c r="L137" s="50">
        <v>3</v>
      </c>
    </row>
    <row r="138" spans="1:12" ht="15" customHeight="1">
      <c r="A138" s="50">
        <v>3</v>
      </c>
      <c r="B138" s="47">
        <v>12</v>
      </c>
      <c r="C138" s="48" t="s">
        <v>5365</v>
      </c>
      <c r="D138" s="64">
        <v>1056798871</v>
      </c>
      <c r="E138" s="49" t="s">
        <v>5254</v>
      </c>
      <c r="F138" s="49" t="s">
        <v>5255</v>
      </c>
      <c r="G138" s="90">
        <v>2000000</v>
      </c>
      <c r="H138" s="90">
        <v>0</v>
      </c>
      <c r="I138" s="90">
        <v>534</v>
      </c>
      <c r="J138" s="91">
        <v>1999466</v>
      </c>
      <c r="K138" s="69">
        <f>VLOOKUP(D138,'SOLICITUDES 2023'!$C:$H,6,FALSE)-G138</f>
        <v>0</v>
      </c>
      <c r="L138" s="50">
        <v>3</v>
      </c>
    </row>
    <row r="139" spans="1:12" ht="15" customHeight="1">
      <c r="A139" s="50">
        <v>3</v>
      </c>
      <c r="B139" s="47">
        <v>13</v>
      </c>
      <c r="C139" s="48" t="s">
        <v>5366</v>
      </c>
      <c r="D139" s="64">
        <v>1073513634</v>
      </c>
      <c r="E139" s="49" t="s">
        <v>5254</v>
      </c>
      <c r="F139" s="49" t="s">
        <v>5255</v>
      </c>
      <c r="G139" s="90">
        <v>3000000</v>
      </c>
      <c r="H139" s="90">
        <v>0</v>
      </c>
      <c r="I139" s="90">
        <v>800</v>
      </c>
      <c r="J139" s="91">
        <v>2999200</v>
      </c>
      <c r="K139" s="69">
        <f>VLOOKUP(D139,'SOLICITUDES 2023'!$C:$H,6,FALSE)-G139</f>
        <v>0</v>
      </c>
      <c r="L139" s="50">
        <v>3</v>
      </c>
    </row>
    <row r="140" spans="1:12" ht="15" customHeight="1">
      <c r="A140" s="50">
        <v>3</v>
      </c>
      <c r="B140" s="47">
        <v>14</v>
      </c>
      <c r="C140" s="48" t="s">
        <v>5367</v>
      </c>
      <c r="D140" s="64">
        <v>1116543021</v>
      </c>
      <c r="E140" s="49" t="s">
        <v>5254</v>
      </c>
      <c r="F140" s="49" t="s">
        <v>5255</v>
      </c>
      <c r="G140" s="90">
        <v>4500000</v>
      </c>
      <c r="H140" s="90">
        <v>0</v>
      </c>
      <c r="I140" s="90">
        <v>1200</v>
      </c>
      <c r="J140" s="91">
        <v>4498800</v>
      </c>
      <c r="K140" s="69">
        <f>VLOOKUP(D140,'SOLICITUDES 2023'!$C:$H,6,FALSE)-G140</f>
        <v>0</v>
      </c>
      <c r="L140" s="50">
        <v>3</v>
      </c>
    </row>
    <row r="141" spans="1:12" ht="15" customHeight="1">
      <c r="A141" s="50">
        <v>3</v>
      </c>
      <c r="B141" s="47">
        <v>15</v>
      </c>
      <c r="C141" s="48" t="s">
        <v>5368</v>
      </c>
      <c r="D141" s="64">
        <v>1095485926</v>
      </c>
      <c r="E141" s="49" t="s">
        <v>5254</v>
      </c>
      <c r="F141" s="49" t="s">
        <v>5255</v>
      </c>
      <c r="G141" s="90">
        <v>5000000</v>
      </c>
      <c r="H141" s="90">
        <v>0</v>
      </c>
      <c r="I141" s="90">
        <v>1334</v>
      </c>
      <c r="J141" s="91">
        <v>4998666</v>
      </c>
      <c r="K141" s="69">
        <f>VLOOKUP(D141,'SOLICITUDES 2023'!$C:$H,6,FALSE)-G141</f>
        <v>0</v>
      </c>
      <c r="L141" s="50">
        <v>3</v>
      </c>
    </row>
    <row r="142" spans="1:12" ht="15" customHeight="1">
      <c r="A142" s="50">
        <v>3</v>
      </c>
      <c r="B142" s="47">
        <v>16</v>
      </c>
      <c r="C142" s="48" t="s">
        <v>5369</v>
      </c>
      <c r="D142" s="64">
        <v>1057588288</v>
      </c>
      <c r="E142" s="49" t="s">
        <v>5254</v>
      </c>
      <c r="F142" s="49" t="s">
        <v>5255</v>
      </c>
      <c r="G142" s="90">
        <v>5000000</v>
      </c>
      <c r="H142" s="90">
        <v>0</v>
      </c>
      <c r="I142" s="90">
        <v>1334</v>
      </c>
      <c r="J142" s="91">
        <v>4998666</v>
      </c>
      <c r="K142" s="69">
        <f>VLOOKUP(D142,'SOLICITUDES 2023'!$C:$H,6,FALSE)-G142</f>
        <v>0</v>
      </c>
      <c r="L142" s="50">
        <v>3</v>
      </c>
    </row>
    <row r="143" spans="1:12" ht="15" customHeight="1">
      <c r="A143" s="50">
        <v>3</v>
      </c>
      <c r="B143" s="47">
        <v>17</v>
      </c>
      <c r="C143" s="48" t="s">
        <v>5370</v>
      </c>
      <c r="D143" s="64">
        <v>52156747</v>
      </c>
      <c r="E143" s="49" t="s">
        <v>5311</v>
      </c>
      <c r="F143" s="49" t="s">
        <v>5255</v>
      </c>
      <c r="G143" s="90">
        <v>7000000</v>
      </c>
      <c r="H143" s="90">
        <v>0</v>
      </c>
      <c r="I143" s="90">
        <v>1167</v>
      </c>
      <c r="J143" s="91">
        <v>6998833</v>
      </c>
      <c r="K143" s="69">
        <f>VLOOKUP(D143,'SOLICITUDES 2023'!$C:$H,6,FALSE)-G143</f>
        <v>0</v>
      </c>
      <c r="L143" s="50">
        <v>3</v>
      </c>
    </row>
    <row r="144" spans="1:12" ht="15" customHeight="1">
      <c r="A144" s="50">
        <v>3</v>
      </c>
      <c r="B144" s="47">
        <v>18</v>
      </c>
      <c r="C144" s="48" t="s">
        <v>5371</v>
      </c>
      <c r="D144" s="64">
        <v>51966970</v>
      </c>
      <c r="E144" s="49" t="s">
        <v>5311</v>
      </c>
      <c r="F144" s="49" t="s">
        <v>5255</v>
      </c>
      <c r="G144" s="90">
        <v>10000000</v>
      </c>
      <c r="H144" s="90">
        <v>0</v>
      </c>
      <c r="I144" s="90">
        <v>1667</v>
      </c>
      <c r="J144" s="91">
        <v>9998333</v>
      </c>
      <c r="K144" s="69">
        <f>VLOOKUP(D144,'SOLICITUDES 2023'!$C:$H,6,FALSE)-G144</f>
        <v>0</v>
      </c>
      <c r="L144" s="50">
        <v>3</v>
      </c>
    </row>
    <row r="145" spans="1:12" ht="15" customHeight="1">
      <c r="A145" s="50">
        <v>3</v>
      </c>
      <c r="B145" s="47">
        <v>19</v>
      </c>
      <c r="C145" s="48" t="s">
        <v>5372</v>
      </c>
      <c r="D145" s="64">
        <v>80829481</v>
      </c>
      <c r="E145" s="49" t="s">
        <v>5254</v>
      </c>
      <c r="F145" s="49" t="s">
        <v>5255</v>
      </c>
      <c r="G145" s="90">
        <v>70000000</v>
      </c>
      <c r="H145" s="90">
        <v>0</v>
      </c>
      <c r="I145" s="90">
        <v>18667</v>
      </c>
      <c r="J145" s="91">
        <v>69981333</v>
      </c>
      <c r="K145" s="69">
        <f>VLOOKUP(D145,'SOLICITUDES 2023'!$C:$H,6,FALSE)-G145</f>
        <v>0</v>
      </c>
      <c r="L145" s="50">
        <v>3</v>
      </c>
    </row>
    <row r="146" spans="1:12" ht="15" customHeight="1">
      <c r="A146" s="50">
        <v>3</v>
      </c>
      <c r="B146" s="47">
        <v>20</v>
      </c>
      <c r="C146" s="48" t="s">
        <v>5373</v>
      </c>
      <c r="D146" s="64">
        <v>1106332725</v>
      </c>
      <c r="E146" s="49" t="s">
        <v>5254</v>
      </c>
      <c r="F146" s="49" t="s">
        <v>5255</v>
      </c>
      <c r="G146" s="90">
        <v>60000000</v>
      </c>
      <c r="H146" s="90">
        <v>0</v>
      </c>
      <c r="I146" s="90">
        <v>16000</v>
      </c>
      <c r="J146" s="91">
        <v>59984000</v>
      </c>
      <c r="K146" s="69">
        <f>VLOOKUP(D146,'SOLICITUDES 2023'!$C:$H,6,FALSE)-G146</f>
        <v>0</v>
      </c>
      <c r="L146" s="50">
        <v>3</v>
      </c>
    </row>
    <row r="147" spans="1:12" ht="15" customHeight="1">
      <c r="A147" s="50">
        <v>3</v>
      </c>
      <c r="B147" s="47">
        <v>21</v>
      </c>
      <c r="C147" s="48" t="s">
        <v>5374</v>
      </c>
      <c r="D147" s="64">
        <v>79719456</v>
      </c>
      <c r="E147" s="49" t="s">
        <v>5354</v>
      </c>
      <c r="F147" s="49" t="s">
        <v>5255</v>
      </c>
      <c r="G147" s="90">
        <v>75000000</v>
      </c>
      <c r="H147" s="90">
        <v>0</v>
      </c>
      <c r="I147" s="90">
        <v>20000</v>
      </c>
      <c r="J147" s="91">
        <v>74980000</v>
      </c>
      <c r="K147" s="69">
        <f>VLOOKUP(D147,'SOLICITUDES 2023'!$C:$H,6,FALSE)-G147</f>
        <v>0</v>
      </c>
      <c r="L147" s="50">
        <v>3</v>
      </c>
    </row>
    <row r="148" spans="1:12" ht="15" customHeight="1">
      <c r="A148" s="50">
        <v>3</v>
      </c>
      <c r="B148" s="47">
        <v>22</v>
      </c>
      <c r="C148" s="48" t="s">
        <v>5375</v>
      </c>
      <c r="D148" s="64">
        <v>19332190</v>
      </c>
      <c r="E148" s="49" t="s">
        <v>5354</v>
      </c>
      <c r="F148" s="49" t="s">
        <v>5255</v>
      </c>
      <c r="G148" s="90">
        <v>11000000</v>
      </c>
      <c r="H148" s="90">
        <v>0</v>
      </c>
      <c r="I148" s="90">
        <v>2934</v>
      </c>
      <c r="J148" s="91">
        <v>10997066</v>
      </c>
      <c r="K148" s="69">
        <f>VLOOKUP(D148,'SOLICITUDES 2023'!$C:$H,6,FALSE)-G148</f>
        <v>0</v>
      </c>
      <c r="L148" s="50">
        <v>3</v>
      </c>
    </row>
    <row r="149" spans="1:12" ht="15" customHeight="1">
      <c r="A149" s="50">
        <v>3</v>
      </c>
      <c r="B149" s="47">
        <v>23</v>
      </c>
      <c r="C149" s="48" t="s">
        <v>5376</v>
      </c>
      <c r="D149" s="64">
        <v>10026359</v>
      </c>
      <c r="E149" s="49" t="s">
        <v>5354</v>
      </c>
      <c r="F149" s="49" t="s">
        <v>5256</v>
      </c>
      <c r="G149" s="90">
        <v>110000000</v>
      </c>
      <c r="H149" s="90">
        <v>66283890</v>
      </c>
      <c r="I149" s="90">
        <v>29334</v>
      </c>
      <c r="J149" s="91">
        <v>43686776</v>
      </c>
      <c r="K149" s="69">
        <f>VLOOKUP(D149,'SOLICITUDES 2023'!$C:$H,6,FALSE)-G149</f>
        <v>0</v>
      </c>
      <c r="L149" s="50">
        <v>3</v>
      </c>
    </row>
    <row r="150" spans="1:12" ht="15" customHeight="1">
      <c r="A150" s="50">
        <v>3</v>
      </c>
      <c r="B150" s="47">
        <v>24</v>
      </c>
      <c r="C150" s="48" t="s">
        <v>5377</v>
      </c>
      <c r="D150" s="64">
        <v>1032404802</v>
      </c>
      <c r="E150" s="49" t="s">
        <v>5254</v>
      </c>
      <c r="F150" s="49" t="s">
        <v>5255</v>
      </c>
      <c r="G150" s="90">
        <v>32000000</v>
      </c>
      <c r="H150" s="90">
        <v>0</v>
      </c>
      <c r="I150" s="90">
        <v>8534</v>
      </c>
      <c r="J150" s="91">
        <v>31991466</v>
      </c>
      <c r="K150" s="69">
        <f>VLOOKUP(D150,'SOLICITUDES 2023'!$C:$H,6,FALSE)-G150</f>
        <v>0</v>
      </c>
      <c r="L150" s="50">
        <v>3</v>
      </c>
    </row>
    <row r="151" spans="1:12" ht="15" customHeight="1">
      <c r="A151" s="50">
        <v>3</v>
      </c>
      <c r="B151" s="47">
        <v>25</v>
      </c>
      <c r="C151" s="48" t="s">
        <v>5378</v>
      </c>
      <c r="D151" s="64">
        <v>1057582592</v>
      </c>
      <c r="E151" s="49" t="s">
        <v>5254</v>
      </c>
      <c r="F151" s="49" t="s">
        <v>5256</v>
      </c>
      <c r="G151" s="90">
        <v>70000000</v>
      </c>
      <c r="H151" s="90">
        <v>34369417</v>
      </c>
      <c r="I151" s="90">
        <v>18667</v>
      </c>
      <c r="J151" s="91">
        <v>35611916</v>
      </c>
      <c r="K151" s="69">
        <f>VLOOKUP(D151,'SOLICITUDES 2023'!$C:$H,6,FALSE)-G151</f>
        <v>0</v>
      </c>
      <c r="L151" s="50">
        <v>3</v>
      </c>
    </row>
    <row r="152" spans="1:12" ht="15" customHeight="1">
      <c r="A152" s="50">
        <v>3</v>
      </c>
      <c r="B152" s="47">
        <v>26</v>
      </c>
      <c r="C152" s="48" t="s">
        <v>5379</v>
      </c>
      <c r="D152" s="64">
        <v>1022331792</v>
      </c>
      <c r="E152" s="49" t="s">
        <v>5254</v>
      </c>
      <c r="F152" s="49" t="s">
        <v>5255</v>
      </c>
      <c r="G152" s="90">
        <v>97000000</v>
      </c>
      <c r="H152" s="90">
        <v>0</v>
      </c>
      <c r="I152" s="90">
        <v>25867</v>
      </c>
      <c r="J152" s="91">
        <v>96974133</v>
      </c>
      <c r="K152" s="69">
        <f>VLOOKUP(D152,'SOLICITUDES 2023'!$C:$H,6,FALSE)-G152</f>
        <v>0</v>
      </c>
      <c r="L152" s="50">
        <v>3</v>
      </c>
    </row>
    <row r="153" spans="1:12" ht="15" customHeight="1">
      <c r="A153" s="50">
        <v>3</v>
      </c>
      <c r="B153" s="47">
        <v>27</v>
      </c>
      <c r="C153" s="48" t="s">
        <v>5380</v>
      </c>
      <c r="D153" s="64">
        <v>93376244</v>
      </c>
      <c r="E153" s="49" t="s">
        <v>5354</v>
      </c>
      <c r="F153" s="49" t="s">
        <v>5255</v>
      </c>
      <c r="G153" s="90">
        <v>42000000</v>
      </c>
      <c r="H153" s="90">
        <v>0</v>
      </c>
      <c r="I153" s="90">
        <v>11200</v>
      </c>
      <c r="J153" s="91">
        <v>41988800</v>
      </c>
      <c r="K153" s="69">
        <f>VLOOKUP(D153,'SOLICITUDES 2023'!$C:$H,6,FALSE)-G153</f>
        <v>0</v>
      </c>
      <c r="L153" s="50">
        <v>3</v>
      </c>
    </row>
    <row r="154" spans="1:12" ht="15" customHeight="1">
      <c r="A154" s="50">
        <v>3</v>
      </c>
      <c r="B154" s="47">
        <v>28</v>
      </c>
      <c r="C154" s="48" t="s">
        <v>5381</v>
      </c>
      <c r="D154" s="64">
        <v>46365934</v>
      </c>
      <c r="E154" s="49" t="s">
        <v>5354</v>
      </c>
      <c r="F154" s="49" t="s">
        <v>5256</v>
      </c>
      <c r="G154" s="90">
        <v>50000000</v>
      </c>
      <c r="H154" s="90">
        <v>12871477</v>
      </c>
      <c r="I154" s="90">
        <v>13334</v>
      </c>
      <c r="J154" s="91">
        <v>37115189</v>
      </c>
      <c r="K154" s="69">
        <f>VLOOKUP(D154,'SOLICITUDES 2023'!$C:$H,6,FALSE)-G154</f>
        <v>0</v>
      </c>
      <c r="L154" s="50">
        <v>3</v>
      </c>
    </row>
    <row r="155" spans="1:12" ht="15" customHeight="1">
      <c r="A155" s="50">
        <v>3</v>
      </c>
      <c r="B155" s="47">
        <v>29</v>
      </c>
      <c r="C155" s="48" t="s">
        <v>5382</v>
      </c>
      <c r="D155" s="64">
        <v>51910650</v>
      </c>
      <c r="E155" s="49" t="s">
        <v>5383</v>
      </c>
      <c r="F155" s="49" t="s">
        <v>5256</v>
      </c>
      <c r="G155" s="90">
        <v>43000000</v>
      </c>
      <c r="H155" s="90">
        <v>20080416</v>
      </c>
      <c r="I155" s="90">
        <v>11467</v>
      </c>
      <c r="J155" s="91">
        <v>22908117</v>
      </c>
      <c r="K155" s="69">
        <f>VLOOKUP(D155,'SOLICITUDES 2023'!$C:$H,6,FALSE)-G155</f>
        <v>0</v>
      </c>
      <c r="L155" s="50">
        <v>3</v>
      </c>
    </row>
    <row r="156" spans="1:12" ht="15" customHeight="1">
      <c r="A156" s="50">
        <v>3</v>
      </c>
      <c r="B156" s="47">
        <v>30</v>
      </c>
      <c r="C156" s="48" t="s">
        <v>5384</v>
      </c>
      <c r="D156" s="64">
        <v>1026563954</v>
      </c>
      <c r="E156" s="49" t="s">
        <v>5254</v>
      </c>
      <c r="F156" s="49" t="s">
        <v>5255</v>
      </c>
      <c r="G156" s="90">
        <v>56000000</v>
      </c>
      <c r="H156" s="90">
        <v>0</v>
      </c>
      <c r="I156" s="90">
        <v>14934</v>
      </c>
      <c r="J156" s="91">
        <v>55985066</v>
      </c>
      <c r="K156" s="69">
        <f>VLOOKUP(D156,'SOLICITUDES 2023'!$C:$H,6,FALSE)-G156</f>
        <v>0</v>
      </c>
      <c r="L156" s="50">
        <v>3</v>
      </c>
    </row>
    <row r="157" spans="1:12" ht="15" customHeight="1">
      <c r="A157" s="50">
        <v>3</v>
      </c>
      <c r="B157" s="47">
        <v>31</v>
      </c>
      <c r="C157" s="48" t="s">
        <v>5385</v>
      </c>
      <c r="D157" s="64">
        <v>1069737887</v>
      </c>
      <c r="E157" s="49" t="s">
        <v>5254</v>
      </c>
      <c r="F157" s="49" t="s">
        <v>5255</v>
      </c>
      <c r="G157" s="90">
        <v>58000000</v>
      </c>
      <c r="H157" s="90">
        <v>0</v>
      </c>
      <c r="I157" s="90">
        <v>15467</v>
      </c>
      <c r="J157" s="91">
        <v>57984533</v>
      </c>
      <c r="K157" s="69">
        <f>VLOOKUP(D157,'SOLICITUDES 2023'!$C:$H,6,FALSE)-G157</f>
        <v>0</v>
      </c>
      <c r="L157" s="50">
        <v>3</v>
      </c>
    </row>
    <row r="158" spans="1:12" ht="15" customHeight="1">
      <c r="A158" s="50">
        <v>3</v>
      </c>
      <c r="B158" s="47">
        <v>32</v>
      </c>
      <c r="C158" s="48" t="s">
        <v>5386</v>
      </c>
      <c r="D158" s="64">
        <v>51962391</v>
      </c>
      <c r="E158" s="49" t="s">
        <v>5383</v>
      </c>
      <c r="F158" s="49" t="s">
        <v>5256</v>
      </c>
      <c r="G158" s="90">
        <v>59000000</v>
      </c>
      <c r="H158" s="90">
        <v>22793983</v>
      </c>
      <c r="I158" s="90">
        <v>15734</v>
      </c>
      <c r="J158" s="91">
        <v>36190283</v>
      </c>
      <c r="K158" s="69">
        <f>VLOOKUP(D158,'SOLICITUDES 2023'!$C:$H,6,FALSE)-G158</f>
        <v>0</v>
      </c>
      <c r="L158" s="50">
        <v>3</v>
      </c>
    </row>
    <row r="159" spans="1:12" ht="15" customHeight="1">
      <c r="A159" s="50">
        <v>3</v>
      </c>
      <c r="B159" s="47">
        <v>33</v>
      </c>
      <c r="C159" s="48" t="s">
        <v>5387</v>
      </c>
      <c r="D159" s="64">
        <v>31655184</v>
      </c>
      <c r="E159" s="49" t="s">
        <v>5254</v>
      </c>
      <c r="F159" s="49" t="s">
        <v>5256</v>
      </c>
      <c r="G159" s="90">
        <v>100000000</v>
      </c>
      <c r="H159" s="90">
        <v>1119924</v>
      </c>
      <c r="I159" s="90">
        <v>26667</v>
      </c>
      <c r="J159" s="91">
        <v>98853409</v>
      </c>
      <c r="K159" s="69">
        <f>VLOOKUP(D159,'SOLICITUDES 2023'!$C:$H,6,FALSE)-G159</f>
        <v>0</v>
      </c>
      <c r="L159" s="50">
        <v>3</v>
      </c>
    </row>
    <row r="160" spans="1:12" ht="15" customHeight="1">
      <c r="A160" s="50">
        <v>3</v>
      </c>
      <c r="B160" s="47">
        <v>34</v>
      </c>
      <c r="C160" s="48" t="s">
        <v>5388</v>
      </c>
      <c r="D160" s="64">
        <v>93410159</v>
      </c>
      <c r="E160" s="49" t="s">
        <v>5254</v>
      </c>
      <c r="F160" s="49" t="s">
        <v>5255</v>
      </c>
      <c r="G160" s="90">
        <v>30000000</v>
      </c>
      <c r="H160" s="90">
        <v>0</v>
      </c>
      <c r="I160" s="90">
        <v>8000</v>
      </c>
      <c r="J160" s="91">
        <v>29992000</v>
      </c>
      <c r="K160" s="69">
        <f>VLOOKUP(D160,'SOLICITUDES 2023'!$C:$H,6,FALSE)-G160</f>
        <v>0</v>
      </c>
      <c r="L160" s="50">
        <v>3</v>
      </c>
    </row>
    <row r="161" spans="1:12" ht="15" customHeight="1">
      <c r="A161" s="50">
        <v>3</v>
      </c>
      <c r="B161" s="47">
        <v>35</v>
      </c>
      <c r="C161" s="48" t="s">
        <v>5389</v>
      </c>
      <c r="D161" s="64">
        <v>1035223725</v>
      </c>
      <c r="E161" s="49" t="s">
        <v>5254</v>
      </c>
      <c r="F161" s="49" t="s">
        <v>5255</v>
      </c>
      <c r="G161" s="90">
        <v>65000000</v>
      </c>
      <c r="H161" s="90">
        <v>0</v>
      </c>
      <c r="I161" s="90">
        <v>17334</v>
      </c>
      <c r="J161" s="91">
        <v>64982666</v>
      </c>
      <c r="K161" s="69">
        <f>VLOOKUP(D161,'SOLICITUDES 2023'!$C:$H,6,FALSE)-G161</f>
        <v>0</v>
      </c>
      <c r="L161" s="50">
        <v>3</v>
      </c>
    </row>
    <row r="162" spans="1:12" ht="15" customHeight="1">
      <c r="A162" s="50">
        <v>3</v>
      </c>
      <c r="B162" s="47">
        <v>36</v>
      </c>
      <c r="C162" s="48" t="s">
        <v>5390</v>
      </c>
      <c r="D162" s="64">
        <v>80257848</v>
      </c>
      <c r="E162" s="49" t="s">
        <v>5254</v>
      </c>
      <c r="F162" s="49" t="s">
        <v>5256</v>
      </c>
      <c r="G162" s="90">
        <v>50000000</v>
      </c>
      <c r="H162" s="90">
        <v>3585659</v>
      </c>
      <c r="I162" s="90">
        <v>13334</v>
      </c>
      <c r="J162" s="91">
        <v>46401007</v>
      </c>
      <c r="K162" s="69">
        <f>VLOOKUP(D162,'SOLICITUDES 2023'!$C:$H,6,FALSE)-G162</f>
        <v>0</v>
      </c>
      <c r="L162" s="50">
        <v>3</v>
      </c>
    </row>
    <row r="163" spans="1:12" ht="15" customHeight="1">
      <c r="A163" s="50">
        <v>3</v>
      </c>
      <c r="B163" s="47">
        <v>37</v>
      </c>
      <c r="C163" s="48" t="s">
        <v>5391</v>
      </c>
      <c r="D163" s="64">
        <v>1105785963</v>
      </c>
      <c r="E163" s="49" t="s">
        <v>5254</v>
      </c>
      <c r="F163" s="49" t="s">
        <v>5255</v>
      </c>
      <c r="G163" s="90">
        <v>30000000</v>
      </c>
      <c r="H163" s="90">
        <v>0</v>
      </c>
      <c r="I163" s="90">
        <v>8000</v>
      </c>
      <c r="J163" s="91">
        <v>29992000</v>
      </c>
      <c r="K163" s="69">
        <f>VLOOKUP(D163,'SOLICITUDES 2023'!$C:$H,6,FALSE)-G163</f>
        <v>0</v>
      </c>
      <c r="L163" s="50">
        <v>3</v>
      </c>
    </row>
    <row r="164" spans="1:12" ht="15" customHeight="1">
      <c r="A164" s="50">
        <v>3</v>
      </c>
      <c r="B164" s="47">
        <v>38</v>
      </c>
      <c r="C164" s="48" t="s">
        <v>5392</v>
      </c>
      <c r="D164" s="64">
        <v>88034034</v>
      </c>
      <c r="E164" s="49" t="s">
        <v>5254</v>
      </c>
      <c r="F164" s="49" t="s">
        <v>5256</v>
      </c>
      <c r="G164" s="90">
        <v>91000000</v>
      </c>
      <c r="H164" s="90">
        <v>14374353</v>
      </c>
      <c r="I164" s="90">
        <v>24267</v>
      </c>
      <c r="J164" s="91">
        <v>76601380</v>
      </c>
      <c r="K164" s="69">
        <f>VLOOKUP(D164,'SOLICITUDES 2023'!$C:$H,6,FALSE)-G164</f>
        <v>0</v>
      </c>
      <c r="L164" s="50">
        <v>3</v>
      </c>
    </row>
    <row r="165" spans="1:12" ht="15" customHeight="1">
      <c r="A165" s="50">
        <v>3</v>
      </c>
      <c r="B165" s="47">
        <v>39</v>
      </c>
      <c r="C165" s="48" t="s">
        <v>5393</v>
      </c>
      <c r="D165" s="64">
        <v>1103096053</v>
      </c>
      <c r="E165" s="49" t="s">
        <v>5254</v>
      </c>
      <c r="F165" s="49" t="s">
        <v>5255</v>
      </c>
      <c r="G165" s="90">
        <v>57000000</v>
      </c>
      <c r="H165" s="90">
        <v>0</v>
      </c>
      <c r="I165" s="90">
        <v>15200</v>
      </c>
      <c r="J165" s="91">
        <v>56984800</v>
      </c>
      <c r="K165" s="69">
        <f>VLOOKUP(D165,'SOLICITUDES 2023'!$C:$H,6,FALSE)-G165</f>
        <v>0</v>
      </c>
      <c r="L165" s="50">
        <v>3</v>
      </c>
    </row>
    <row r="166" spans="1:12" ht="15" customHeight="1">
      <c r="A166" s="50">
        <v>3</v>
      </c>
      <c r="B166" s="47">
        <v>40</v>
      </c>
      <c r="C166" s="48" t="s">
        <v>5394</v>
      </c>
      <c r="D166" s="64">
        <v>1110458246</v>
      </c>
      <c r="E166" s="49" t="s">
        <v>5254</v>
      </c>
      <c r="F166" s="49" t="s">
        <v>5256</v>
      </c>
      <c r="G166" s="90">
        <v>51000000</v>
      </c>
      <c r="H166" s="90">
        <v>25496176</v>
      </c>
      <c r="I166" s="90">
        <v>13600</v>
      </c>
      <c r="J166" s="91">
        <v>25490224</v>
      </c>
      <c r="K166" s="69">
        <f>VLOOKUP(D166,'SOLICITUDES 2023'!$C:$H,6,FALSE)-G166</f>
        <v>0</v>
      </c>
      <c r="L166" s="50">
        <v>3</v>
      </c>
    </row>
    <row r="167" spans="1:12" ht="15" customHeight="1">
      <c r="A167" s="50">
        <v>3</v>
      </c>
      <c r="B167" s="47">
        <v>41</v>
      </c>
      <c r="C167" s="48" t="s">
        <v>5395</v>
      </c>
      <c r="D167" s="64">
        <v>51896053</v>
      </c>
      <c r="E167" s="49" t="s">
        <v>5383</v>
      </c>
      <c r="F167" s="49" t="s">
        <v>5256</v>
      </c>
      <c r="G167" s="90">
        <v>31000000</v>
      </c>
      <c r="H167" s="90">
        <v>22390497</v>
      </c>
      <c r="I167" s="90">
        <v>8267</v>
      </c>
      <c r="J167" s="91">
        <v>8601236</v>
      </c>
      <c r="K167" s="69">
        <f>VLOOKUP(D167,'SOLICITUDES 2023'!$C:$H,6,FALSE)-G167</f>
        <v>0</v>
      </c>
      <c r="L167" s="50">
        <v>3</v>
      </c>
    </row>
    <row r="168" spans="1:12" ht="15" customHeight="1">
      <c r="A168" s="50">
        <v>3</v>
      </c>
      <c r="B168" s="47">
        <v>42</v>
      </c>
      <c r="C168" s="48" t="s">
        <v>5396</v>
      </c>
      <c r="D168" s="64">
        <v>73203955</v>
      </c>
      <c r="E168" s="49" t="s">
        <v>5254</v>
      </c>
      <c r="F168" s="49" t="s">
        <v>5255</v>
      </c>
      <c r="G168" s="90">
        <v>21000000</v>
      </c>
      <c r="H168" s="90">
        <v>0</v>
      </c>
      <c r="I168" s="90">
        <v>5600</v>
      </c>
      <c r="J168" s="91">
        <v>20994400</v>
      </c>
      <c r="K168" s="69">
        <f>VLOOKUP(D168,'SOLICITUDES 2023'!$C:$H,6,FALSE)-G168</f>
        <v>0</v>
      </c>
      <c r="L168" s="50">
        <v>3</v>
      </c>
    </row>
    <row r="169" spans="1:12" ht="15" customHeight="1">
      <c r="A169" s="50">
        <v>3</v>
      </c>
      <c r="B169" s="47">
        <v>43</v>
      </c>
      <c r="C169" s="48" t="s">
        <v>5397</v>
      </c>
      <c r="D169" s="64">
        <v>1023872046</v>
      </c>
      <c r="E169" s="49" t="s">
        <v>5254</v>
      </c>
      <c r="F169" s="49" t="s">
        <v>5255</v>
      </c>
      <c r="G169" s="90">
        <v>72000000</v>
      </c>
      <c r="H169" s="90">
        <v>0</v>
      </c>
      <c r="I169" s="90">
        <v>19200</v>
      </c>
      <c r="J169" s="91">
        <v>71980800</v>
      </c>
      <c r="K169" s="69">
        <f>VLOOKUP(D169,'SOLICITUDES 2023'!$C:$H,6,FALSE)-G169</f>
        <v>0</v>
      </c>
      <c r="L169" s="50">
        <v>3</v>
      </c>
    </row>
    <row r="170" spans="1:12" ht="15" customHeight="1">
      <c r="A170" s="50">
        <v>3</v>
      </c>
      <c r="B170" s="47">
        <v>44</v>
      </c>
      <c r="C170" s="48" t="s">
        <v>5398</v>
      </c>
      <c r="D170" s="64">
        <v>86077633</v>
      </c>
      <c r="E170" s="49" t="s">
        <v>5254</v>
      </c>
      <c r="F170" s="49" t="s">
        <v>5256</v>
      </c>
      <c r="G170" s="90">
        <v>94000000</v>
      </c>
      <c r="H170" s="90">
        <v>906127</v>
      </c>
      <c r="I170" s="90">
        <v>25067</v>
      </c>
      <c r="J170" s="91">
        <v>93068806</v>
      </c>
      <c r="K170" s="69">
        <f>VLOOKUP(D170,'SOLICITUDES 2023'!$C:$H,6,FALSE)-G170</f>
        <v>0</v>
      </c>
      <c r="L170" s="50">
        <v>3</v>
      </c>
    </row>
    <row r="171" spans="1:12" ht="15" customHeight="1">
      <c r="A171" s="50">
        <v>3</v>
      </c>
      <c r="B171" s="47">
        <v>45</v>
      </c>
      <c r="C171" s="48" t="s">
        <v>5399</v>
      </c>
      <c r="D171" s="64">
        <v>1061692930</v>
      </c>
      <c r="E171" s="49" t="s">
        <v>5254</v>
      </c>
      <c r="F171" s="49" t="s">
        <v>5255</v>
      </c>
      <c r="G171" s="90">
        <v>93000000</v>
      </c>
      <c r="H171" s="90">
        <v>0</v>
      </c>
      <c r="I171" s="90">
        <v>24800</v>
      </c>
      <c r="J171" s="91">
        <v>92975200</v>
      </c>
      <c r="K171" s="69">
        <f>VLOOKUP(D171,'SOLICITUDES 2023'!$C:$H,6,FALSE)-G171</f>
        <v>0</v>
      </c>
      <c r="L171" s="50">
        <v>3</v>
      </c>
    </row>
    <row r="172" spans="1:12" ht="15" customHeight="1">
      <c r="A172" s="50">
        <v>3</v>
      </c>
      <c r="B172" s="47">
        <v>46</v>
      </c>
      <c r="C172" s="48" t="s">
        <v>5400</v>
      </c>
      <c r="D172" s="64">
        <v>1122118793</v>
      </c>
      <c r="E172" s="49" t="s">
        <v>5254</v>
      </c>
      <c r="F172" s="49" t="s">
        <v>5255</v>
      </c>
      <c r="G172" s="90">
        <v>21000000</v>
      </c>
      <c r="H172" s="90">
        <v>0</v>
      </c>
      <c r="I172" s="90">
        <v>5600</v>
      </c>
      <c r="J172" s="91">
        <v>20994400</v>
      </c>
      <c r="K172" s="69">
        <f>VLOOKUP(D172,'SOLICITUDES 2023'!$C:$H,6,FALSE)-G172</f>
        <v>0</v>
      </c>
      <c r="L172" s="50">
        <v>3</v>
      </c>
    </row>
    <row r="173" spans="1:12" ht="15" customHeight="1">
      <c r="A173" s="50">
        <v>3</v>
      </c>
      <c r="B173" s="47">
        <v>47</v>
      </c>
      <c r="C173" s="48" t="s">
        <v>5401</v>
      </c>
      <c r="D173" s="64">
        <v>1113655732</v>
      </c>
      <c r="E173" s="49" t="s">
        <v>5254</v>
      </c>
      <c r="F173" s="49" t="s">
        <v>5255</v>
      </c>
      <c r="G173" s="90">
        <v>17000000</v>
      </c>
      <c r="H173" s="90">
        <v>0</v>
      </c>
      <c r="I173" s="90">
        <v>4534</v>
      </c>
      <c r="J173" s="91">
        <v>16995466</v>
      </c>
      <c r="K173" s="69">
        <f>VLOOKUP(D173,'SOLICITUDES 2023'!$C:$H,6,FALSE)-G173</f>
        <v>0</v>
      </c>
      <c r="L173" s="50">
        <v>3</v>
      </c>
    </row>
    <row r="174" spans="1:12" ht="15" customHeight="1">
      <c r="A174" s="50">
        <v>3</v>
      </c>
      <c r="B174" s="47">
        <v>48</v>
      </c>
      <c r="C174" s="54" t="s">
        <v>3029</v>
      </c>
      <c r="D174" s="64">
        <v>1061708293</v>
      </c>
      <c r="E174" s="49" t="s">
        <v>5254</v>
      </c>
      <c r="F174" s="49" t="s">
        <v>5255</v>
      </c>
      <c r="G174" s="90">
        <v>79000000</v>
      </c>
      <c r="H174" s="90">
        <v>0</v>
      </c>
      <c r="I174" s="90">
        <v>21067</v>
      </c>
      <c r="J174" s="91">
        <v>78978933</v>
      </c>
      <c r="K174" s="69">
        <f>VLOOKUP(D174,'SOLICITUDES 2023'!$C:$H,6,FALSE)-G174</f>
        <v>0</v>
      </c>
      <c r="L174" s="50">
        <v>3</v>
      </c>
    </row>
    <row r="175" spans="1:12" ht="15" customHeight="1">
      <c r="A175" s="74">
        <v>3</v>
      </c>
      <c r="B175" s="75">
        <v>49</v>
      </c>
      <c r="C175" s="76" t="s">
        <v>5402</v>
      </c>
      <c r="D175" s="77">
        <v>1032401180</v>
      </c>
      <c r="E175" s="78" t="s">
        <v>5254</v>
      </c>
      <c r="F175" s="78" t="s">
        <v>5255</v>
      </c>
      <c r="G175" s="94">
        <v>59000000</v>
      </c>
      <c r="H175" s="94">
        <v>0</v>
      </c>
      <c r="I175" s="94">
        <v>15734</v>
      </c>
      <c r="J175" s="95">
        <v>58984266</v>
      </c>
      <c r="K175" s="69">
        <f>VLOOKUP(D175,'SOLICITUDES 2023'!$C:$H,6,FALSE)-G175</f>
        <v>0</v>
      </c>
      <c r="L175" s="74">
        <v>3</v>
      </c>
    </row>
    <row r="176" spans="1:12" ht="15" customHeight="1">
      <c r="A176" s="50">
        <v>3</v>
      </c>
      <c r="B176" s="47">
        <v>50</v>
      </c>
      <c r="C176" s="48" t="s">
        <v>5403</v>
      </c>
      <c r="D176" s="64">
        <v>1071163788</v>
      </c>
      <c r="E176" s="49" t="s">
        <v>5254</v>
      </c>
      <c r="F176" s="49" t="s">
        <v>5255</v>
      </c>
      <c r="G176" s="90">
        <v>45000000</v>
      </c>
      <c r="H176" s="90">
        <v>0</v>
      </c>
      <c r="I176" s="90">
        <v>12000</v>
      </c>
      <c r="J176" s="91">
        <v>44988000</v>
      </c>
      <c r="K176" s="69">
        <f>VLOOKUP(D176,'SOLICITUDES 2023'!$C:$H,6,FALSE)-G176</f>
        <v>0</v>
      </c>
      <c r="L176" s="50">
        <v>3</v>
      </c>
    </row>
    <row r="177" spans="1:12" ht="15" customHeight="1">
      <c r="A177" s="50">
        <v>3</v>
      </c>
      <c r="B177" s="47">
        <v>51</v>
      </c>
      <c r="C177" s="48" t="s">
        <v>5404</v>
      </c>
      <c r="D177" s="64">
        <v>1069724217</v>
      </c>
      <c r="E177" s="49" t="s">
        <v>5254</v>
      </c>
      <c r="F177" s="49" t="s">
        <v>5255</v>
      </c>
      <c r="G177" s="90">
        <v>75000000</v>
      </c>
      <c r="H177" s="90">
        <v>0</v>
      </c>
      <c r="I177" s="90">
        <v>20000</v>
      </c>
      <c r="J177" s="91">
        <v>74980000</v>
      </c>
      <c r="K177" s="69">
        <f>VLOOKUP(D177,'SOLICITUDES 2023'!$C:$H,6,FALSE)-G177</f>
        <v>0</v>
      </c>
      <c r="L177" s="50">
        <v>3</v>
      </c>
    </row>
    <row r="178" spans="1:12" ht="15" customHeight="1">
      <c r="A178" s="50">
        <v>3</v>
      </c>
      <c r="B178" s="47">
        <v>52</v>
      </c>
      <c r="C178" s="48" t="s">
        <v>5405</v>
      </c>
      <c r="D178" s="64">
        <v>80070147</v>
      </c>
      <c r="E178" s="49" t="s">
        <v>5254</v>
      </c>
      <c r="F178" s="49" t="s">
        <v>5256</v>
      </c>
      <c r="G178" s="90">
        <v>108000000</v>
      </c>
      <c r="H178" s="90">
        <v>2067870</v>
      </c>
      <c r="I178" s="90">
        <v>28800</v>
      </c>
      <c r="J178" s="91">
        <v>105903330</v>
      </c>
      <c r="K178" s="69">
        <f>VLOOKUP(D178,'SOLICITUDES 2023'!$C:$H,6,FALSE)-G178</f>
        <v>0</v>
      </c>
      <c r="L178" s="50">
        <v>3</v>
      </c>
    </row>
    <row r="179" spans="1:12" ht="15" customHeight="1">
      <c r="A179" s="50">
        <v>3</v>
      </c>
      <c r="B179" s="47">
        <v>53</v>
      </c>
      <c r="C179" s="48" t="s">
        <v>5406</v>
      </c>
      <c r="D179" s="64">
        <v>79745533</v>
      </c>
      <c r="E179" s="49" t="s">
        <v>5354</v>
      </c>
      <c r="F179" s="49" t="s">
        <v>5256</v>
      </c>
      <c r="G179" s="90">
        <v>120000000</v>
      </c>
      <c r="H179" s="90">
        <v>33592225</v>
      </c>
      <c r="I179" s="90">
        <v>32000</v>
      </c>
      <c r="J179" s="91">
        <v>86375775</v>
      </c>
      <c r="K179" s="69">
        <f>VLOOKUP(D179,'SOLICITUDES 2023'!$C:$H,6,FALSE)-G179</f>
        <v>0</v>
      </c>
      <c r="L179" s="50">
        <v>3</v>
      </c>
    </row>
    <row r="180" spans="1:12" ht="15" customHeight="1">
      <c r="A180" s="50">
        <v>3</v>
      </c>
      <c r="B180" s="47">
        <v>54</v>
      </c>
      <c r="C180" s="48" t="s">
        <v>5407</v>
      </c>
      <c r="D180" s="64">
        <v>7162247</v>
      </c>
      <c r="E180" s="49" t="s">
        <v>5354</v>
      </c>
      <c r="F180" s="49" t="s">
        <v>5255</v>
      </c>
      <c r="G180" s="90">
        <v>22000000</v>
      </c>
      <c r="H180" s="90">
        <v>0</v>
      </c>
      <c r="I180" s="90">
        <v>5867</v>
      </c>
      <c r="J180" s="91">
        <v>21994133</v>
      </c>
      <c r="K180" s="69">
        <f>VLOOKUP(D180,'SOLICITUDES 2023'!$C:$H,6,FALSE)-G180</f>
        <v>0</v>
      </c>
      <c r="L180" s="50">
        <v>3</v>
      </c>
    </row>
    <row r="181" spans="1:12" ht="15" customHeight="1">
      <c r="A181" s="50">
        <v>3</v>
      </c>
      <c r="B181" s="47">
        <v>55</v>
      </c>
      <c r="C181" s="48" t="s">
        <v>5408</v>
      </c>
      <c r="D181" s="64">
        <v>52338670</v>
      </c>
      <c r="E181" s="49" t="s">
        <v>5354</v>
      </c>
      <c r="F181" s="49" t="s">
        <v>5255</v>
      </c>
      <c r="G181" s="90">
        <v>60000000</v>
      </c>
      <c r="H181" s="90">
        <v>0</v>
      </c>
      <c r="I181" s="90">
        <v>16000</v>
      </c>
      <c r="J181" s="91">
        <v>59984000</v>
      </c>
      <c r="K181" s="69">
        <f>VLOOKUP(D181,'SOLICITUDES 2023'!$C:$H,6,FALSE)-G181</f>
        <v>0</v>
      </c>
      <c r="L181" s="50">
        <v>3</v>
      </c>
    </row>
    <row r="182" spans="1:12" ht="15" customHeight="1">
      <c r="A182" s="50">
        <v>3</v>
      </c>
      <c r="B182" s="47">
        <v>56</v>
      </c>
      <c r="C182" s="48" t="s">
        <v>5409</v>
      </c>
      <c r="D182" s="64">
        <v>54259391</v>
      </c>
      <c r="E182" s="49" t="s">
        <v>5354</v>
      </c>
      <c r="F182" s="49" t="s">
        <v>5255</v>
      </c>
      <c r="G182" s="90">
        <v>30000000</v>
      </c>
      <c r="H182" s="90">
        <v>0</v>
      </c>
      <c r="I182" s="90">
        <v>8000</v>
      </c>
      <c r="J182" s="91">
        <v>29992000</v>
      </c>
      <c r="K182" s="69">
        <f>VLOOKUP(D182,'SOLICITUDES 2023'!$C:$H,6,FALSE)-G182</f>
        <v>0</v>
      </c>
      <c r="L182" s="50">
        <v>3</v>
      </c>
    </row>
    <row r="183" spans="1:12" ht="15" customHeight="1">
      <c r="A183" s="50">
        <v>3</v>
      </c>
      <c r="B183" s="47">
        <v>57</v>
      </c>
      <c r="C183" s="48" t="s">
        <v>5410</v>
      </c>
      <c r="D183" s="64">
        <v>4211421</v>
      </c>
      <c r="E183" s="49" t="s">
        <v>5354</v>
      </c>
      <c r="F183" s="49" t="s">
        <v>5256</v>
      </c>
      <c r="G183" s="90">
        <v>107000000</v>
      </c>
      <c r="H183" s="90">
        <v>68113934</v>
      </c>
      <c r="I183" s="90">
        <v>28534</v>
      </c>
      <c r="J183" s="91">
        <v>38857532</v>
      </c>
      <c r="K183" s="69">
        <f>VLOOKUP(D183,'SOLICITUDES 2023'!$C:$H,6,FALSE)-G183</f>
        <v>0</v>
      </c>
      <c r="L183" s="50">
        <v>3</v>
      </c>
    </row>
    <row r="184" spans="1:12" ht="15" customHeight="1">
      <c r="A184" s="50">
        <v>3</v>
      </c>
      <c r="B184" s="47">
        <v>58</v>
      </c>
      <c r="C184" s="48" t="s">
        <v>5411</v>
      </c>
      <c r="D184" s="64">
        <v>66850329</v>
      </c>
      <c r="E184" s="49" t="s">
        <v>5354</v>
      </c>
      <c r="F184" s="49" t="s">
        <v>5256</v>
      </c>
      <c r="G184" s="90">
        <v>79000000</v>
      </c>
      <c r="H184" s="90">
        <v>68361356</v>
      </c>
      <c r="I184" s="90">
        <v>21067</v>
      </c>
      <c r="J184" s="91">
        <v>10617577</v>
      </c>
      <c r="K184" s="69">
        <f>VLOOKUP(D184,'SOLICITUDES 2023'!$C:$H,6,FALSE)-G184</f>
        <v>0</v>
      </c>
      <c r="L184" s="50">
        <v>3</v>
      </c>
    </row>
    <row r="185" spans="1:12" ht="15" customHeight="1">
      <c r="A185" s="50">
        <v>3</v>
      </c>
      <c r="B185" s="47">
        <v>59</v>
      </c>
      <c r="C185" s="48" t="s">
        <v>5412</v>
      </c>
      <c r="D185" s="64">
        <v>65698767</v>
      </c>
      <c r="E185" s="49" t="s">
        <v>5354</v>
      </c>
      <c r="F185" s="49" t="s">
        <v>5255</v>
      </c>
      <c r="G185" s="90">
        <v>150000000</v>
      </c>
      <c r="H185" s="90">
        <v>0</v>
      </c>
      <c r="I185" s="90">
        <v>40000</v>
      </c>
      <c r="J185" s="91">
        <v>149960000</v>
      </c>
      <c r="K185" s="69">
        <f>VLOOKUP(D185,'SOLICITUDES 2023'!$C:$H,6,FALSE)-G185</f>
        <v>0</v>
      </c>
      <c r="L185" s="50">
        <v>3</v>
      </c>
    </row>
    <row r="186" spans="1:12" ht="15" customHeight="1">
      <c r="A186" s="50">
        <v>3</v>
      </c>
      <c r="B186" s="47">
        <v>60</v>
      </c>
      <c r="C186" s="48" t="s">
        <v>5413</v>
      </c>
      <c r="D186" s="64">
        <v>52285610</v>
      </c>
      <c r="E186" s="49" t="s">
        <v>5354</v>
      </c>
      <c r="F186" s="49" t="s">
        <v>5256</v>
      </c>
      <c r="G186" s="90">
        <v>40000000</v>
      </c>
      <c r="H186" s="90">
        <v>27558558</v>
      </c>
      <c r="I186" s="90">
        <v>10667</v>
      </c>
      <c r="J186" s="91">
        <v>12430775</v>
      </c>
      <c r="K186" s="69">
        <f>VLOOKUP(D186,'SOLICITUDES 2023'!$C:$H,6,FALSE)-G186</f>
        <v>0</v>
      </c>
      <c r="L186" s="50">
        <v>3</v>
      </c>
    </row>
    <row r="187" spans="1:12" ht="15" customHeight="1">
      <c r="A187" s="50">
        <v>3</v>
      </c>
      <c r="B187" s="47">
        <v>61</v>
      </c>
      <c r="C187" s="48" t="s">
        <v>5414</v>
      </c>
      <c r="D187" s="64">
        <v>74189287</v>
      </c>
      <c r="E187" s="49" t="s">
        <v>5254</v>
      </c>
      <c r="F187" s="49" t="s">
        <v>5255</v>
      </c>
      <c r="G187" s="90">
        <v>92000000</v>
      </c>
      <c r="H187" s="90">
        <v>0</v>
      </c>
      <c r="I187" s="90">
        <v>24534</v>
      </c>
      <c r="J187" s="91">
        <v>91975466</v>
      </c>
      <c r="K187" s="69">
        <f>VLOOKUP(D187,'SOLICITUDES 2023'!$C:$H,6,FALSE)-G187</f>
        <v>0</v>
      </c>
      <c r="L187" s="50">
        <v>3</v>
      </c>
    </row>
    <row r="188" spans="1:12" ht="15" customHeight="1">
      <c r="A188" s="50">
        <v>3</v>
      </c>
      <c r="B188" s="47">
        <v>62</v>
      </c>
      <c r="C188" s="48" t="s">
        <v>5415</v>
      </c>
      <c r="D188" s="64">
        <v>20391615</v>
      </c>
      <c r="E188" s="49" t="s">
        <v>5354</v>
      </c>
      <c r="F188" s="49" t="s">
        <v>5255</v>
      </c>
      <c r="G188" s="90">
        <v>100000000</v>
      </c>
      <c r="H188" s="90">
        <v>0</v>
      </c>
      <c r="I188" s="90">
        <v>26667</v>
      </c>
      <c r="J188" s="91">
        <v>99973333</v>
      </c>
      <c r="K188" s="69">
        <f>VLOOKUP(D188,'SOLICITUDES 2023'!$C:$H,6,FALSE)-G188</f>
        <v>0</v>
      </c>
      <c r="L188" s="50">
        <v>3</v>
      </c>
    </row>
    <row r="189" spans="1:12" ht="15" customHeight="1">
      <c r="A189" s="50">
        <v>3</v>
      </c>
      <c r="B189" s="47">
        <v>63</v>
      </c>
      <c r="C189" s="48" t="s">
        <v>5416</v>
      </c>
      <c r="D189" s="64">
        <v>46357749</v>
      </c>
      <c r="E189" s="49" t="s">
        <v>5354</v>
      </c>
      <c r="F189" s="49" t="s">
        <v>5255</v>
      </c>
      <c r="G189" s="90">
        <v>60000000</v>
      </c>
      <c r="H189" s="90">
        <v>0</v>
      </c>
      <c r="I189" s="90">
        <v>16000</v>
      </c>
      <c r="J189" s="91">
        <v>59984000</v>
      </c>
      <c r="K189" s="69">
        <f>VLOOKUP(D189,'SOLICITUDES 2023'!$C:$H,6,FALSE)-G189</f>
        <v>0</v>
      </c>
      <c r="L189" s="50">
        <v>3</v>
      </c>
    </row>
    <row r="190" spans="1:12" ht="15" customHeight="1">
      <c r="A190" s="50">
        <v>3</v>
      </c>
      <c r="B190" s="47">
        <v>64</v>
      </c>
      <c r="C190" s="48" t="s">
        <v>5417</v>
      </c>
      <c r="D190" s="64">
        <v>91282187</v>
      </c>
      <c r="E190" s="49" t="s">
        <v>5354</v>
      </c>
      <c r="F190" s="49" t="s">
        <v>5256</v>
      </c>
      <c r="G190" s="90">
        <v>55000000</v>
      </c>
      <c r="H190" s="90">
        <v>1721632</v>
      </c>
      <c r="I190" s="90">
        <v>14667</v>
      </c>
      <c r="J190" s="91">
        <v>53263701</v>
      </c>
      <c r="K190" s="69">
        <f>VLOOKUP(D190,'SOLICITUDES 2023'!$C:$H,6,FALSE)-G190</f>
        <v>0</v>
      </c>
      <c r="L190" s="50">
        <v>3</v>
      </c>
    </row>
    <row r="191" spans="1:12" ht="15" customHeight="1">
      <c r="A191" s="50">
        <v>3</v>
      </c>
      <c r="B191" s="47">
        <v>65</v>
      </c>
      <c r="C191" s="48" t="s">
        <v>5418</v>
      </c>
      <c r="D191" s="64">
        <v>23522200</v>
      </c>
      <c r="E191" s="49" t="s">
        <v>5354</v>
      </c>
      <c r="F191" s="49" t="s">
        <v>5256</v>
      </c>
      <c r="G191" s="90">
        <v>33000000</v>
      </c>
      <c r="H191" s="90">
        <v>27052123</v>
      </c>
      <c r="I191" s="90">
        <v>8800</v>
      </c>
      <c r="J191" s="91">
        <v>5939077</v>
      </c>
      <c r="K191" s="69">
        <f>VLOOKUP(D191,'SOLICITUDES 2023'!$C:$H,6,FALSE)-G191</f>
        <v>0</v>
      </c>
      <c r="L191" s="50">
        <v>3</v>
      </c>
    </row>
    <row r="192" spans="1:12" ht="15" customHeight="1">
      <c r="A192" s="50">
        <v>3</v>
      </c>
      <c r="B192" s="47">
        <v>66</v>
      </c>
      <c r="C192" s="48" t="s">
        <v>5419</v>
      </c>
      <c r="D192" s="64">
        <v>79922571</v>
      </c>
      <c r="E192" s="49" t="s">
        <v>5254</v>
      </c>
      <c r="F192" s="49" t="s">
        <v>5256</v>
      </c>
      <c r="G192" s="90">
        <v>142000000</v>
      </c>
      <c r="H192" s="90">
        <v>109504232</v>
      </c>
      <c r="I192" s="90">
        <v>23667</v>
      </c>
      <c r="J192" s="91">
        <v>32472101</v>
      </c>
      <c r="K192" s="69">
        <f>VLOOKUP(D192,'SOLICITUDES 2023'!$C:$H,6,FALSE)-G192</f>
        <v>0</v>
      </c>
      <c r="L192" s="50">
        <v>3</v>
      </c>
    </row>
    <row r="193" spans="1:12" ht="15" customHeight="1">
      <c r="A193" s="74">
        <v>3</v>
      </c>
      <c r="B193" s="75">
        <v>67</v>
      </c>
      <c r="C193" s="76" t="s">
        <v>5420</v>
      </c>
      <c r="D193" s="77">
        <v>21556388</v>
      </c>
      <c r="E193" s="78" t="s">
        <v>5254</v>
      </c>
      <c r="F193" s="78" t="s">
        <v>5255</v>
      </c>
      <c r="G193" s="94">
        <v>14000000</v>
      </c>
      <c r="H193" s="94">
        <v>0</v>
      </c>
      <c r="I193" s="94">
        <v>2334</v>
      </c>
      <c r="J193" s="95">
        <v>13997666</v>
      </c>
      <c r="K193" s="69">
        <f>VLOOKUP(D193,'SOLICITUDES 2023'!$C:$H,6,FALSE)-G193</f>
        <v>0</v>
      </c>
      <c r="L193" s="74">
        <v>3</v>
      </c>
    </row>
    <row r="194" spans="1:12" ht="15" customHeight="1">
      <c r="A194" s="50">
        <v>3</v>
      </c>
      <c r="B194" s="47">
        <v>68</v>
      </c>
      <c r="C194" s="48" t="s">
        <v>5421</v>
      </c>
      <c r="D194" s="64">
        <v>52542532</v>
      </c>
      <c r="E194" s="49" t="s">
        <v>5254</v>
      </c>
      <c r="F194" s="49" t="s">
        <v>5255</v>
      </c>
      <c r="G194" s="90">
        <v>150000000</v>
      </c>
      <c r="H194" s="90">
        <v>0</v>
      </c>
      <c r="I194" s="90">
        <v>25000</v>
      </c>
      <c r="J194" s="91">
        <v>149975000</v>
      </c>
      <c r="K194" s="69">
        <f>VLOOKUP(D194,'SOLICITUDES 2023'!$C:$H,6,FALSE)-G194</f>
        <v>0</v>
      </c>
      <c r="L194" s="50">
        <v>3</v>
      </c>
    </row>
    <row r="195" spans="1:12" ht="15" customHeight="1">
      <c r="A195" s="50">
        <v>3</v>
      </c>
      <c r="B195" s="47">
        <v>69</v>
      </c>
      <c r="C195" s="48" t="s">
        <v>5422</v>
      </c>
      <c r="D195" s="64">
        <v>79064282</v>
      </c>
      <c r="E195" s="49" t="s">
        <v>5254</v>
      </c>
      <c r="F195" s="49" t="s">
        <v>5256</v>
      </c>
      <c r="G195" s="90">
        <v>150000000</v>
      </c>
      <c r="H195" s="90">
        <v>37626870</v>
      </c>
      <c r="I195" s="90">
        <v>25000</v>
      </c>
      <c r="J195" s="91">
        <v>112348130</v>
      </c>
      <c r="K195" s="69">
        <f>VLOOKUP(D195,'SOLICITUDES 2023'!$C:$H,6,FALSE)-G195</f>
        <v>0</v>
      </c>
      <c r="L195" s="50">
        <v>3</v>
      </c>
    </row>
    <row r="196" spans="1:12" ht="15" customHeight="1">
      <c r="A196" s="50">
        <v>3</v>
      </c>
      <c r="B196" s="47">
        <v>70</v>
      </c>
      <c r="C196" s="48" t="s">
        <v>5423</v>
      </c>
      <c r="D196" s="64">
        <v>80072909</v>
      </c>
      <c r="E196" s="49" t="s">
        <v>5254</v>
      </c>
      <c r="F196" s="49" t="s">
        <v>5256</v>
      </c>
      <c r="G196" s="90">
        <v>150000000</v>
      </c>
      <c r="H196" s="90">
        <v>29887530</v>
      </c>
      <c r="I196" s="90">
        <v>25000</v>
      </c>
      <c r="J196" s="91">
        <v>120087470</v>
      </c>
      <c r="K196" s="69">
        <f>VLOOKUP(D196,'SOLICITUDES 2023'!$C:$H,6,FALSE)-G196</f>
        <v>0</v>
      </c>
      <c r="L196" s="50">
        <v>3</v>
      </c>
    </row>
    <row r="197" spans="1:12" ht="15" customHeight="1">
      <c r="A197" s="50">
        <v>3</v>
      </c>
      <c r="B197" s="47">
        <v>71</v>
      </c>
      <c r="C197" s="48" t="s">
        <v>5424</v>
      </c>
      <c r="D197" s="64">
        <v>7177034</v>
      </c>
      <c r="E197" s="49" t="s">
        <v>5254</v>
      </c>
      <c r="F197" s="49" t="s">
        <v>5255</v>
      </c>
      <c r="G197" s="90">
        <v>150000000</v>
      </c>
      <c r="H197" s="90">
        <v>0</v>
      </c>
      <c r="I197" s="90">
        <v>25000</v>
      </c>
      <c r="J197" s="91">
        <v>149975000</v>
      </c>
      <c r="K197" s="69">
        <f>VLOOKUP(D197,'SOLICITUDES 2023'!$C:$H,6,FALSE)-G197</f>
        <v>0</v>
      </c>
      <c r="L197" s="50">
        <v>3</v>
      </c>
    </row>
    <row r="198" spans="1:12" ht="15" customHeight="1">
      <c r="A198" s="50">
        <v>3</v>
      </c>
      <c r="B198" s="47">
        <v>72</v>
      </c>
      <c r="C198" s="48" t="s">
        <v>5425</v>
      </c>
      <c r="D198" s="64">
        <v>79923874</v>
      </c>
      <c r="E198" s="49" t="s">
        <v>5254</v>
      </c>
      <c r="F198" s="49" t="s">
        <v>5256</v>
      </c>
      <c r="G198" s="90">
        <v>150000000</v>
      </c>
      <c r="H198" s="90">
        <v>18303718</v>
      </c>
      <c r="I198" s="90">
        <v>25000</v>
      </c>
      <c r="J198" s="91">
        <v>131671282</v>
      </c>
      <c r="K198" s="69">
        <f>VLOOKUP(D198,'SOLICITUDES 2023'!$C:$H,6,FALSE)-G198</f>
        <v>0</v>
      </c>
      <c r="L198" s="50">
        <v>3</v>
      </c>
    </row>
    <row r="199" spans="1:12" ht="15" customHeight="1">
      <c r="A199" s="50">
        <v>3</v>
      </c>
      <c r="B199" s="47">
        <v>73</v>
      </c>
      <c r="C199" s="48" t="s">
        <v>5426</v>
      </c>
      <c r="D199" s="64">
        <v>40433752</v>
      </c>
      <c r="E199" s="49" t="s">
        <v>5254</v>
      </c>
      <c r="F199" s="49" t="s">
        <v>5256</v>
      </c>
      <c r="G199" s="90">
        <v>150000000</v>
      </c>
      <c r="H199" s="90">
        <v>7166706</v>
      </c>
      <c r="I199" s="90">
        <v>25000</v>
      </c>
      <c r="J199" s="91">
        <v>142808294</v>
      </c>
      <c r="K199" s="69">
        <f>VLOOKUP(D199,'SOLICITUDES 2023'!$C:$H,6,FALSE)-G199</f>
        <v>0</v>
      </c>
      <c r="L199" s="50">
        <v>3</v>
      </c>
    </row>
    <row r="200" spans="1:12" ht="15" customHeight="1">
      <c r="A200" s="50">
        <v>3</v>
      </c>
      <c r="B200" s="47">
        <v>74</v>
      </c>
      <c r="C200" s="48" t="s">
        <v>5427</v>
      </c>
      <c r="D200" s="64">
        <v>55173581</v>
      </c>
      <c r="E200" s="49" t="s">
        <v>5254</v>
      </c>
      <c r="F200" s="49" t="s">
        <v>5256</v>
      </c>
      <c r="G200" s="90">
        <v>60000000</v>
      </c>
      <c r="H200" s="90">
        <v>23835209</v>
      </c>
      <c r="I200" s="90">
        <v>10000</v>
      </c>
      <c r="J200" s="91">
        <v>36154791</v>
      </c>
      <c r="K200" s="69">
        <f>VLOOKUP(D200,'SOLICITUDES 2023'!$C:$H,6,FALSE)-G200</f>
        <v>0</v>
      </c>
      <c r="L200" s="50">
        <v>3</v>
      </c>
    </row>
    <row r="201" spans="1:12" ht="15" customHeight="1">
      <c r="A201" s="50">
        <v>4</v>
      </c>
      <c r="B201" s="55">
        <v>1</v>
      </c>
      <c r="C201" s="48" t="s">
        <v>5428</v>
      </c>
      <c r="D201" s="64">
        <v>88266380</v>
      </c>
      <c r="E201" s="49" t="s">
        <v>5254</v>
      </c>
      <c r="F201" s="49" t="s">
        <v>5255</v>
      </c>
      <c r="G201" s="90">
        <v>3000000</v>
      </c>
      <c r="H201" s="90">
        <v>0</v>
      </c>
      <c r="I201" s="90">
        <v>9600</v>
      </c>
      <c r="J201" s="91">
        <v>2990400</v>
      </c>
      <c r="K201" s="69">
        <f>VLOOKUP(D201,'SOLICITUDES 2023'!$C:$H,6,FALSE)-G201</f>
        <v>0</v>
      </c>
      <c r="L201" s="50">
        <v>4</v>
      </c>
    </row>
    <row r="202" spans="1:12" ht="15" customHeight="1">
      <c r="A202" s="50">
        <v>4</v>
      </c>
      <c r="B202" s="55">
        <v>2</v>
      </c>
      <c r="C202" s="48" t="s">
        <v>5429</v>
      </c>
      <c r="D202" s="64">
        <v>91449642</v>
      </c>
      <c r="E202" s="49" t="s">
        <v>5354</v>
      </c>
      <c r="F202" s="49" t="s">
        <v>5255</v>
      </c>
      <c r="G202" s="90">
        <v>6000000</v>
      </c>
      <c r="H202" s="90">
        <v>0</v>
      </c>
      <c r="I202" s="90">
        <v>0</v>
      </c>
      <c r="J202" s="91">
        <v>6000000</v>
      </c>
      <c r="K202" s="69">
        <f>VLOOKUP(D202,'SOLICITUDES 2023'!$C:$H,6,FALSE)-G202</f>
        <v>0</v>
      </c>
      <c r="L202" s="50">
        <v>4</v>
      </c>
    </row>
    <row r="203" spans="1:12" ht="15" customHeight="1">
      <c r="A203" s="50">
        <v>4</v>
      </c>
      <c r="B203" s="55">
        <v>3</v>
      </c>
      <c r="C203" s="48" t="s">
        <v>5430</v>
      </c>
      <c r="D203" s="64">
        <v>7720848</v>
      </c>
      <c r="E203" s="49" t="s">
        <v>5254</v>
      </c>
      <c r="F203" s="49" t="s">
        <v>5255</v>
      </c>
      <c r="G203" s="90">
        <v>10000000</v>
      </c>
      <c r="H203" s="90">
        <v>0</v>
      </c>
      <c r="I203" s="90">
        <v>32000</v>
      </c>
      <c r="J203" s="91">
        <v>9968000</v>
      </c>
      <c r="K203" s="69">
        <f>VLOOKUP(D203,'SOLICITUDES 2023'!$C:$H,6,FALSE)-G203</f>
        <v>0</v>
      </c>
      <c r="L203" s="50">
        <v>4</v>
      </c>
    </row>
    <row r="204" spans="1:12" ht="15" customHeight="1">
      <c r="A204" s="50">
        <v>4</v>
      </c>
      <c r="B204" s="55">
        <v>4</v>
      </c>
      <c r="C204" s="48" t="s">
        <v>5431</v>
      </c>
      <c r="D204" s="64">
        <v>10291774</v>
      </c>
      <c r="E204" s="49" t="s">
        <v>5254</v>
      </c>
      <c r="F204" s="49" t="s">
        <v>5255</v>
      </c>
      <c r="G204" s="90">
        <v>10000000</v>
      </c>
      <c r="H204" s="90">
        <v>0</v>
      </c>
      <c r="I204" s="90">
        <v>32000</v>
      </c>
      <c r="J204" s="91">
        <v>9968000</v>
      </c>
      <c r="K204" s="69">
        <f>VLOOKUP(D204,'SOLICITUDES 2023'!$C:$H,6,FALSE)-G204</f>
        <v>0</v>
      </c>
      <c r="L204" s="50">
        <v>4</v>
      </c>
    </row>
    <row r="205" spans="1:12" ht="15" customHeight="1">
      <c r="A205" s="50">
        <v>4</v>
      </c>
      <c r="B205" s="55">
        <v>5</v>
      </c>
      <c r="C205" s="48" t="s">
        <v>5432</v>
      </c>
      <c r="D205" s="64">
        <v>10050889</v>
      </c>
      <c r="E205" s="49" t="s">
        <v>5254</v>
      </c>
      <c r="F205" s="49" t="s">
        <v>5255</v>
      </c>
      <c r="G205" s="90">
        <v>10000000</v>
      </c>
      <c r="H205" s="90">
        <v>0</v>
      </c>
      <c r="I205" s="90">
        <v>32000</v>
      </c>
      <c r="J205" s="91">
        <v>9968000</v>
      </c>
      <c r="K205" s="69">
        <f>VLOOKUP(D205,'SOLICITUDES 2023'!$C:$H,6,FALSE)-G205</f>
        <v>0</v>
      </c>
      <c r="L205" s="50">
        <v>4</v>
      </c>
    </row>
    <row r="206" spans="1:12" ht="15" customHeight="1">
      <c r="A206" s="50">
        <v>4</v>
      </c>
      <c r="B206" s="55">
        <v>6</v>
      </c>
      <c r="C206" s="48" t="s">
        <v>5433</v>
      </c>
      <c r="D206" s="64">
        <v>93089194</v>
      </c>
      <c r="E206" s="49" t="s">
        <v>5354</v>
      </c>
      <c r="F206" s="49" t="s">
        <v>5255</v>
      </c>
      <c r="G206" s="90">
        <v>10000000</v>
      </c>
      <c r="H206" s="90">
        <v>0</v>
      </c>
      <c r="I206" s="90">
        <v>0</v>
      </c>
      <c r="J206" s="91">
        <v>10000000</v>
      </c>
      <c r="K206" s="69">
        <f>VLOOKUP(D206,'SOLICITUDES 2023'!$C:$H,6,FALSE)-G206</f>
        <v>0</v>
      </c>
      <c r="L206" s="50">
        <v>4</v>
      </c>
    </row>
    <row r="207" spans="1:12" ht="15" customHeight="1">
      <c r="A207" s="50">
        <v>4</v>
      </c>
      <c r="B207" s="55">
        <v>7</v>
      </c>
      <c r="C207" s="48" t="s">
        <v>5434</v>
      </c>
      <c r="D207" s="64">
        <v>1128388565</v>
      </c>
      <c r="E207" s="49" t="s">
        <v>5254</v>
      </c>
      <c r="F207" s="49" t="s">
        <v>5255</v>
      </c>
      <c r="G207" s="90">
        <v>5000000</v>
      </c>
      <c r="H207" s="90">
        <v>0</v>
      </c>
      <c r="I207" s="90">
        <v>16000</v>
      </c>
      <c r="J207" s="91">
        <v>4984000</v>
      </c>
      <c r="K207" s="69">
        <f>VLOOKUP(D207,'SOLICITUDES 2023'!$C:$H,6,FALSE)-G207</f>
        <v>0</v>
      </c>
      <c r="L207" s="50">
        <v>4</v>
      </c>
    </row>
    <row r="208" spans="1:12" ht="15" customHeight="1">
      <c r="A208" s="50">
        <v>4</v>
      </c>
      <c r="B208" s="55">
        <v>8</v>
      </c>
      <c r="C208" s="48" t="s">
        <v>5435</v>
      </c>
      <c r="D208" s="64">
        <v>79654070</v>
      </c>
      <c r="E208" s="49" t="s">
        <v>5354</v>
      </c>
      <c r="F208" s="49" t="s">
        <v>5255</v>
      </c>
      <c r="G208" s="90">
        <v>10000000</v>
      </c>
      <c r="H208" s="90">
        <v>0</v>
      </c>
      <c r="I208" s="90">
        <v>0</v>
      </c>
      <c r="J208" s="91">
        <v>10000000</v>
      </c>
      <c r="K208" s="69">
        <f>VLOOKUP(D208,'SOLICITUDES 2023'!$C:$H,6,FALSE)-G208</f>
        <v>0</v>
      </c>
      <c r="L208" s="50">
        <v>4</v>
      </c>
    </row>
    <row r="209" spans="1:12" ht="15" customHeight="1">
      <c r="A209" s="50">
        <v>4</v>
      </c>
      <c r="B209" s="47">
        <v>9</v>
      </c>
      <c r="C209" s="48" t="s">
        <v>5436</v>
      </c>
      <c r="D209" s="64">
        <v>79830825</v>
      </c>
      <c r="E209" s="49" t="s">
        <v>5354</v>
      </c>
      <c r="F209" s="49" t="s">
        <v>5255</v>
      </c>
      <c r="G209" s="90">
        <v>5000000</v>
      </c>
      <c r="H209" s="90">
        <v>0</v>
      </c>
      <c r="I209" s="90">
        <v>0</v>
      </c>
      <c r="J209" s="91">
        <v>5000000</v>
      </c>
      <c r="K209" s="69">
        <f>VLOOKUP(D209,'SOLICITUDES 2023'!$C:$H,6,FALSE)-G209</f>
        <v>0</v>
      </c>
      <c r="L209" s="50">
        <v>4</v>
      </c>
    </row>
    <row r="210" spans="1:12" ht="15" customHeight="1">
      <c r="A210" s="50">
        <v>4</v>
      </c>
      <c r="B210" s="56">
        <v>10</v>
      </c>
      <c r="C210" s="48" t="s">
        <v>5437</v>
      </c>
      <c r="D210" s="64">
        <v>10768239</v>
      </c>
      <c r="E210" s="49" t="s">
        <v>5254</v>
      </c>
      <c r="F210" s="49" t="s">
        <v>5255</v>
      </c>
      <c r="G210" s="90">
        <v>10000000</v>
      </c>
      <c r="H210" s="90">
        <v>0</v>
      </c>
      <c r="I210" s="90">
        <v>32000</v>
      </c>
      <c r="J210" s="91">
        <v>9968000</v>
      </c>
      <c r="K210" s="69">
        <f>VLOOKUP(D210,'SOLICITUDES 2023'!$C:$H,6,FALSE)-G210</f>
        <v>0</v>
      </c>
      <c r="L210" s="50">
        <v>4</v>
      </c>
    </row>
    <row r="211" spans="1:12" ht="15" customHeight="1">
      <c r="A211" s="50">
        <v>4</v>
      </c>
      <c r="B211" s="56">
        <v>11</v>
      </c>
      <c r="C211" s="48" t="s">
        <v>5438</v>
      </c>
      <c r="D211" s="64">
        <v>1121416640</v>
      </c>
      <c r="E211" s="49" t="s">
        <v>5254</v>
      </c>
      <c r="F211" s="49" t="s">
        <v>5255</v>
      </c>
      <c r="G211" s="90">
        <v>8000000</v>
      </c>
      <c r="H211" s="90">
        <v>0</v>
      </c>
      <c r="I211" s="90">
        <v>25600</v>
      </c>
      <c r="J211" s="91">
        <v>7974400</v>
      </c>
      <c r="K211" s="69">
        <f>VLOOKUP(D211,'SOLICITUDES 2023'!$C:$H,6,FALSE)-G211</f>
        <v>0</v>
      </c>
      <c r="L211" s="50">
        <v>4</v>
      </c>
    </row>
    <row r="212" spans="1:12" ht="15" customHeight="1">
      <c r="A212" s="50">
        <v>4</v>
      </c>
      <c r="B212" s="47">
        <v>12</v>
      </c>
      <c r="C212" s="48" t="s">
        <v>5439</v>
      </c>
      <c r="D212" s="64">
        <v>4159103</v>
      </c>
      <c r="E212" s="49" t="s">
        <v>5254</v>
      </c>
      <c r="F212" s="49" t="s">
        <v>5255</v>
      </c>
      <c r="G212" s="90">
        <v>5000000</v>
      </c>
      <c r="H212" s="90">
        <v>0</v>
      </c>
      <c r="I212" s="90">
        <v>16000</v>
      </c>
      <c r="J212" s="91">
        <v>4984000</v>
      </c>
      <c r="K212" s="69">
        <f>VLOOKUP(D212,'SOLICITUDES 2023'!$C:$H,6,FALSE)-G212</f>
        <v>0</v>
      </c>
      <c r="L212" s="50">
        <v>4</v>
      </c>
    </row>
    <row r="213" spans="1:12" ht="15" customHeight="1">
      <c r="A213" s="50">
        <v>4</v>
      </c>
      <c r="B213" s="56">
        <v>13</v>
      </c>
      <c r="C213" s="48" t="s">
        <v>5440</v>
      </c>
      <c r="D213" s="64">
        <v>93380387</v>
      </c>
      <c r="E213" s="49" t="s">
        <v>5354</v>
      </c>
      <c r="F213" s="49" t="s">
        <v>5255</v>
      </c>
      <c r="G213" s="90">
        <v>10000000</v>
      </c>
      <c r="H213" s="90">
        <v>0</v>
      </c>
      <c r="I213" s="90">
        <v>0</v>
      </c>
      <c r="J213" s="91">
        <v>10000000</v>
      </c>
      <c r="K213" s="69">
        <f>VLOOKUP(D213,'SOLICITUDES 2023'!$C:$H,6,FALSE)-G213</f>
        <v>0</v>
      </c>
      <c r="L213" s="50">
        <v>4</v>
      </c>
    </row>
    <row r="214" spans="1:12" ht="15" customHeight="1">
      <c r="A214" s="50">
        <v>4</v>
      </c>
      <c r="B214" s="47">
        <v>14</v>
      </c>
      <c r="C214" s="48" t="s">
        <v>5441</v>
      </c>
      <c r="D214" s="64">
        <v>80071062</v>
      </c>
      <c r="E214" s="49" t="s">
        <v>5354</v>
      </c>
      <c r="F214" s="49" t="s">
        <v>5255</v>
      </c>
      <c r="G214" s="90">
        <v>10000000</v>
      </c>
      <c r="H214" s="90">
        <v>0</v>
      </c>
      <c r="I214" s="90">
        <v>0</v>
      </c>
      <c r="J214" s="91">
        <v>10000000</v>
      </c>
      <c r="K214" s="69">
        <f>VLOOKUP(D214,'SOLICITUDES 2023'!$C:$H,6,FALSE)-G214</f>
        <v>0</v>
      </c>
      <c r="L214" s="50">
        <v>4</v>
      </c>
    </row>
    <row r="215" spans="1:12" ht="15" customHeight="1">
      <c r="A215" s="50">
        <v>4</v>
      </c>
      <c r="B215" s="47">
        <v>15</v>
      </c>
      <c r="C215" s="48" t="s">
        <v>5442</v>
      </c>
      <c r="D215" s="64">
        <v>51842652</v>
      </c>
      <c r="E215" s="49" t="s">
        <v>5354</v>
      </c>
      <c r="F215" s="49" t="s">
        <v>5255</v>
      </c>
      <c r="G215" s="90">
        <v>10000000</v>
      </c>
      <c r="H215" s="90">
        <v>0</v>
      </c>
      <c r="I215" s="90">
        <v>0</v>
      </c>
      <c r="J215" s="91">
        <v>10000000</v>
      </c>
      <c r="K215" s="69">
        <f>VLOOKUP(D215,'SOLICITUDES 2023'!$C:$H,6,FALSE)-G215</f>
        <v>0</v>
      </c>
      <c r="L215" s="50">
        <v>4</v>
      </c>
    </row>
    <row r="216" spans="1:12" ht="15" customHeight="1">
      <c r="A216" s="50">
        <v>4</v>
      </c>
      <c r="B216" s="47">
        <v>16</v>
      </c>
      <c r="C216" s="48" t="s">
        <v>5443</v>
      </c>
      <c r="D216" s="64">
        <v>93207426</v>
      </c>
      <c r="E216" s="49" t="s">
        <v>5254</v>
      </c>
      <c r="F216" s="49" t="s">
        <v>5255</v>
      </c>
      <c r="G216" s="90">
        <v>10000000</v>
      </c>
      <c r="H216" s="90">
        <v>0</v>
      </c>
      <c r="I216" s="90">
        <v>32000</v>
      </c>
      <c r="J216" s="91">
        <v>9968000</v>
      </c>
      <c r="K216" s="69">
        <f>VLOOKUP(D216,'SOLICITUDES 2023'!$C:$H,6,FALSE)-G216</f>
        <v>0</v>
      </c>
      <c r="L216" s="50">
        <v>4</v>
      </c>
    </row>
    <row r="217" spans="1:12" ht="15" customHeight="1">
      <c r="A217" s="50">
        <v>4</v>
      </c>
      <c r="B217" s="47">
        <v>17</v>
      </c>
      <c r="C217" s="48" t="s">
        <v>5444</v>
      </c>
      <c r="D217" s="64">
        <v>88270106</v>
      </c>
      <c r="E217" s="49" t="s">
        <v>5254</v>
      </c>
      <c r="F217" s="49" t="s">
        <v>5255</v>
      </c>
      <c r="G217" s="90">
        <v>1500000</v>
      </c>
      <c r="H217" s="90">
        <v>0</v>
      </c>
      <c r="I217" s="90">
        <v>4800</v>
      </c>
      <c r="J217" s="91">
        <v>1495200</v>
      </c>
      <c r="K217" s="69">
        <f>VLOOKUP(D217,'SOLICITUDES 2023'!$C:$H,6,FALSE)-G217</f>
        <v>0</v>
      </c>
      <c r="L217" s="50">
        <v>4</v>
      </c>
    </row>
    <row r="218" spans="1:12" ht="15" customHeight="1">
      <c r="A218" s="50">
        <v>4</v>
      </c>
      <c r="B218" s="47">
        <v>18</v>
      </c>
      <c r="C218" s="48" t="s">
        <v>5445</v>
      </c>
      <c r="D218" s="64">
        <v>18493775</v>
      </c>
      <c r="E218" s="49" t="s">
        <v>5354</v>
      </c>
      <c r="F218" s="49" t="s">
        <v>5255</v>
      </c>
      <c r="G218" s="90">
        <v>10000000</v>
      </c>
      <c r="H218" s="90">
        <v>0</v>
      </c>
      <c r="I218" s="90">
        <v>0</v>
      </c>
      <c r="J218" s="91">
        <v>10000000</v>
      </c>
      <c r="K218" s="69">
        <f>VLOOKUP(D218,'SOLICITUDES 2023'!$C:$H,6,FALSE)-G218</f>
        <v>0</v>
      </c>
      <c r="L218" s="50">
        <v>4</v>
      </c>
    </row>
    <row r="219" spans="1:12" ht="15" customHeight="1">
      <c r="A219" s="50">
        <v>4</v>
      </c>
      <c r="B219" s="47">
        <v>19</v>
      </c>
      <c r="C219" s="48" t="s">
        <v>5446</v>
      </c>
      <c r="D219" s="64">
        <v>1032070299</v>
      </c>
      <c r="E219" s="49" t="s">
        <v>5254</v>
      </c>
      <c r="F219" s="49" t="s">
        <v>5255</v>
      </c>
      <c r="G219" s="90">
        <v>5000000</v>
      </c>
      <c r="H219" s="90">
        <v>0</v>
      </c>
      <c r="I219" s="90">
        <v>16000</v>
      </c>
      <c r="J219" s="91">
        <v>4984000</v>
      </c>
      <c r="K219" s="69">
        <f>VLOOKUP(D219,'SOLICITUDES 2023'!$C:$H,6,FALSE)-G219</f>
        <v>0</v>
      </c>
      <c r="L219" s="50">
        <v>4</v>
      </c>
    </row>
    <row r="220" spans="1:12" ht="15" customHeight="1">
      <c r="A220" s="50">
        <v>4</v>
      </c>
      <c r="B220" s="47">
        <v>20</v>
      </c>
      <c r="C220" s="48" t="s">
        <v>5447</v>
      </c>
      <c r="D220" s="64">
        <v>52897040</v>
      </c>
      <c r="E220" s="49" t="s">
        <v>5254</v>
      </c>
      <c r="F220" s="49" t="s">
        <v>5255</v>
      </c>
      <c r="G220" s="90">
        <v>10000000</v>
      </c>
      <c r="H220" s="90">
        <v>0</v>
      </c>
      <c r="I220" s="90">
        <v>32000</v>
      </c>
      <c r="J220" s="91">
        <v>9968000</v>
      </c>
      <c r="K220" s="69">
        <f>VLOOKUP(D220,'SOLICITUDES 2023'!$C:$H,6,FALSE)-G220</f>
        <v>0</v>
      </c>
      <c r="L220" s="50">
        <v>4</v>
      </c>
    </row>
    <row r="221" spans="1:12" ht="15" customHeight="1">
      <c r="A221" s="50">
        <v>4</v>
      </c>
      <c r="B221" s="47">
        <v>21</v>
      </c>
      <c r="C221" s="48" t="s">
        <v>5448</v>
      </c>
      <c r="D221" s="64">
        <v>80219655</v>
      </c>
      <c r="E221" s="49" t="s">
        <v>5254</v>
      </c>
      <c r="F221" s="49" t="s">
        <v>5255</v>
      </c>
      <c r="G221" s="90">
        <v>10000000</v>
      </c>
      <c r="H221" s="90">
        <v>0</v>
      </c>
      <c r="I221" s="90">
        <v>32000</v>
      </c>
      <c r="J221" s="91">
        <v>9968000</v>
      </c>
      <c r="K221" s="69">
        <f>VLOOKUP(D221,'SOLICITUDES 2023'!$C:$H,6,FALSE)-G221</f>
        <v>0</v>
      </c>
      <c r="L221" s="50">
        <v>4</v>
      </c>
    </row>
    <row r="222" spans="1:12" ht="15" customHeight="1">
      <c r="A222" s="50">
        <v>4</v>
      </c>
      <c r="B222" s="47">
        <v>22</v>
      </c>
      <c r="C222" s="48" t="s">
        <v>5449</v>
      </c>
      <c r="D222" s="64">
        <v>80748209</v>
      </c>
      <c r="E222" s="49" t="s">
        <v>5254</v>
      </c>
      <c r="F222" s="49" t="s">
        <v>5255</v>
      </c>
      <c r="G222" s="90">
        <v>10000000</v>
      </c>
      <c r="H222" s="90">
        <v>0</v>
      </c>
      <c r="I222" s="90">
        <v>32000</v>
      </c>
      <c r="J222" s="91">
        <v>9968000</v>
      </c>
      <c r="K222" s="69">
        <f>VLOOKUP(D222,'SOLICITUDES 2023'!$C:$H,6,FALSE)-G222</f>
        <v>0</v>
      </c>
      <c r="L222" s="50">
        <v>4</v>
      </c>
    </row>
    <row r="223" spans="1:12" ht="15" customHeight="1">
      <c r="A223" s="50">
        <v>4</v>
      </c>
      <c r="B223" s="47">
        <v>23</v>
      </c>
      <c r="C223" s="48" t="s">
        <v>5450</v>
      </c>
      <c r="D223" s="64">
        <v>80770089</v>
      </c>
      <c r="E223" s="49" t="s">
        <v>5254</v>
      </c>
      <c r="F223" s="49" t="s">
        <v>5255</v>
      </c>
      <c r="G223" s="90">
        <v>1000000</v>
      </c>
      <c r="H223" s="90">
        <v>0</v>
      </c>
      <c r="I223" s="90">
        <v>3200</v>
      </c>
      <c r="J223" s="91">
        <v>996800</v>
      </c>
      <c r="K223" s="69">
        <f>VLOOKUP(D223,'SOLICITUDES 2023'!$C:$H,6,FALSE)-G223</f>
        <v>0</v>
      </c>
      <c r="L223" s="50">
        <v>4</v>
      </c>
    </row>
    <row r="224" spans="1:12" ht="15" customHeight="1">
      <c r="A224" s="50">
        <v>4</v>
      </c>
      <c r="B224" s="47">
        <v>24</v>
      </c>
      <c r="C224" s="48" t="s">
        <v>5451</v>
      </c>
      <c r="D224" s="64">
        <v>1075285387</v>
      </c>
      <c r="E224" s="49" t="s">
        <v>5254</v>
      </c>
      <c r="F224" s="49" t="s">
        <v>5255</v>
      </c>
      <c r="G224" s="90">
        <v>10000000</v>
      </c>
      <c r="H224" s="90">
        <v>0</v>
      </c>
      <c r="I224" s="90">
        <v>32000</v>
      </c>
      <c r="J224" s="91">
        <v>9968000</v>
      </c>
      <c r="K224" s="69">
        <f>VLOOKUP(D224,'SOLICITUDES 2023'!$C:$H,6,FALSE)-G224</f>
        <v>0</v>
      </c>
      <c r="L224" s="50">
        <v>4</v>
      </c>
    </row>
    <row r="225" spans="1:12" ht="15" customHeight="1">
      <c r="A225" s="50">
        <v>4</v>
      </c>
      <c r="B225" s="47">
        <v>25</v>
      </c>
      <c r="C225" s="48" t="s">
        <v>5452</v>
      </c>
      <c r="D225" s="64">
        <v>1033723767</v>
      </c>
      <c r="E225" s="49" t="s">
        <v>5254</v>
      </c>
      <c r="F225" s="49" t="s">
        <v>5256</v>
      </c>
      <c r="G225" s="90">
        <v>10000000</v>
      </c>
      <c r="H225" s="90">
        <v>5653243</v>
      </c>
      <c r="I225" s="90">
        <v>32000</v>
      </c>
      <c r="J225" s="91">
        <v>4314757</v>
      </c>
      <c r="K225" s="69">
        <f>VLOOKUP(D225,'SOLICITUDES 2023'!$C:$H,6,FALSE)-G225</f>
        <v>0</v>
      </c>
      <c r="L225" s="50">
        <v>4</v>
      </c>
    </row>
    <row r="226" spans="1:12" ht="15" customHeight="1">
      <c r="A226" s="50">
        <v>4</v>
      </c>
      <c r="B226" s="47">
        <v>26</v>
      </c>
      <c r="C226" s="48" t="s">
        <v>5453</v>
      </c>
      <c r="D226" s="64">
        <v>80745052</v>
      </c>
      <c r="E226" s="49" t="s">
        <v>5254</v>
      </c>
      <c r="F226" s="49" t="s">
        <v>5255</v>
      </c>
      <c r="G226" s="90">
        <v>10000000</v>
      </c>
      <c r="H226" s="90">
        <v>0</v>
      </c>
      <c r="I226" s="90">
        <v>32000</v>
      </c>
      <c r="J226" s="91">
        <v>9968000</v>
      </c>
      <c r="K226" s="69">
        <f>VLOOKUP(D226,'SOLICITUDES 2023'!$C:$H,6,FALSE)-G226</f>
        <v>0</v>
      </c>
      <c r="L226" s="50">
        <v>4</v>
      </c>
    </row>
    <row r="227" spans="1:12" ht="15" customHeight="1">
      <c r="A227" s="50">
        <v>4</v>
      </c>
      <c r="B227" s="47">
        <v>27</v>
      </c>
      <c r="C227" s="48" t="s">
        <v>5454</v>
      </c>
      <c r="D227" s="64">
        <v>80124121</v>
      </c>
      <c r="E227" s="49" t="s">
        <v>5254</v>
      </c>
      <c r="F227" s="49" t="s">
        <v>5255</v>
      </c>
      <c r="G227" s="90">
        <v>10000000</v>
      </c>
      <c r="H227" s="90">
        <v>0</v>
      </c>
      <c r="I227" s="90">
        <v>32000</v>
      </c>
      <c r="J227" s="91">
        <v>9968000</v>
      </c>
      <c r="K227" s="69">
        <f>VLOOKUP(D227,'SOLICITUDES 2023'!$C:$H,6,FALSE)-G227</f>
        <v>0</v>
      </c>
      <c r="L227" s="50">
        <v>4</v>
      </c>
    </row>
    <row r="228" spans="1:12" ht="15" customHeight="1">
      <c r="A228" s="50">
        <v>4</v>
      </c>
      <c r="B228" s="47">
        <v>28</v>
      </c>
      <c r="C228" s="48" t="s">
        <v>5455</v>
      </c>
      <c r="D228" s="64">
        <v>13930130</v>
      </c>
      <c r="E228" s="49" t="s">
        <v>5254</v>
      </c>
      <c r="F228" s="49" t="s">
        <v>5255</v>
      </c>
      <c r="G228" s="90">
        <v>10000000</v>
      </c>
      <c r="H228" s="90">
        <v>0</v>
      </c>
      <c r="I228" s="90">
        <v>32000</v>
      </c>
      <c r="J228" s="91">
        <v>9968000</v>
      </c>
      <c r="K228" s="69">
        <f>VLOOKUP(D228,'SOLICITUDES 2023'!$C:$H,6,FALSE)-G228</f>
        <v>0</v>
      </c>
      <c r="L228" s="50">
        <v>4</v>
      </c>
    </row>
    <row r="229" spans="1:12" ht="15" customHeight="1">
      <c r="A229" s="50">
        <v>4</v>
      </c>
      <c r="B229" s="47">
        <v>29</v>
      </c>
      <c r="C229" s="48" t="s">
        <v>5456</v>
      </c>
      <c r="D229" s="64">
        <v>8155589</v>
      </c>
      <c r="E229" s="49" t="s">
        <v>5354</v>
      </c>
      <c r="F229" s="49" t="s">
        <v>5256</v>
      </c>
      <c r="G229" s="90">
        <v>10000000</v>
      </c>
      <c r="H229" s="90">
        <v>4821170</v>
      </c>
      <c r="I229" s="90">
        <v>0</v>
      </c>
      <c r="J229" s="91">
        <v>5178830</v>
      </c>
      <c r="K229" s="69">
        <f>VLOOKUP(D229,'SOLICITUDES 2023'!$C:$H,6,FALSE)-G229</f>
        <v>0</v>
      </c>
      <c r="L229" s="50">
        <v>4</v>
      </c>
    </row>
    <row r="230" spans="1:12" ht="15" customHeight="1">
      <c r="A230" s="50">
        <v>4</v>
      </c>
      <c r="B230" s="47">
        <v>30</v>
      </c>
      <c r="C230" s="48" t="s">
        <v>5457</v>
      </c>
      <c r="D230" s="64">
        <v>1022371306</v>
      </c>
      <c r="E230" s="49" t="s">
        <v>5254</v>
      </c>
      <c r="F230" s="49" t="s">
        <v>5255</v>
      </c>
      <c r="G230" s="90">
        <v>8000000</v>
      </c>
      <c r="H230" s="90">
        <v>0</v>
      </c>
      <c r="I230" s="90">
        <v>25600</v>
      </c>
      <c r="J230" s="91">
        <v>7974400</v>
      </c>
      <c r="K230" s="69">
        <f>VLOOKUP(D230,'SOLICITUDES 2023'!$C:$H,6,FALSE)-G230</f>
        <v>0</v>
      </c>
      <c r="L230" s="50">
        <v>4</v>
      </c>
    </row>
    <row r="231" spans="1:12" ht="15" customHeight="1">
      <c r="A231" s="50">
        <v>4</v>
      </c>
      <c r="B231" s="47">
        <v>31</v>
      </c>
      <c r="C231" s="48" t="s">
        <v>5458</v>
      </c>
      <c r="D231" s="64">
        <v>11408274</v>
      </c>
      <c r="E231" s="49" t="s">
        <v>5354</v>
      </c>
      <c r="F231" s="49" t="s">
        <v>5255</v>
      </c>
      <c r="G231" s="90">
        <v>9000000</v>
      </c>
      <c r="H231" s="90">
        <v>0</v>
      </c>
      <c r="I231" s="90">
        <v>0</v>
      </c>
      <c r="J231" s="91">
        <v>9000000</v>
      </c>
      <c r="K231" s="69">
        <f>VLOOKUP(D231,'SOLICITUDES 2023'!$C:$H,6,FALSE)-G231</f>
        <v>0</v>
      </c>
      <c r="L231" s="50">
        <v>4</v>
      </c>
    </row>
    <row r="232" spans="1:12" ht="15" customHeight="1">
      <c r="A232" s="50">
        <v>4</v>
      </c>
      <c r="B232" s="47">
        <v>32</v>
      </c>
      <c r="C232" s="48" t="s">
        <v>5459</v>
      </c>
      <c r="D232" s="64">
        <v>1033745594</v>
      </c>
      <c r="E232" s="49" t="s">
        <v>5254</v>
      </c>
      <c r="F232" s="49" t="s">
        <v>5255</v>
      </c>
      <c r="G232" s="90">
        <v>10000000</v>
      </c>
      <c r="H232" s="90">
        <v>0</v>
      </c>
      <c r="I232" s="90">
        <v>32000</v>
      </c>
      <c r="J232" s="91">
        <v>9968000</v>
      </c>
      <c r="K232" s="69">
        <f>VLOOKUP(D232,'SOLICITUDES 2023'!$C:$H,6,FALSE)-G232</f>
        <v>0</v>
      </c>
      <c r="L232" s="50">
        <v>4</v>
      </c>
    </row>
    <row r="233" spans="1:12" ht="15" customHeight="1">
      <c r="A233" s="50">
        <v>4</v>
      </c>
      <c r="B233" s="47">
        <v>33</v>
      </c>
      <c r="C233" s="48" t="s">
        <v>5460</v>
      </c>
      <c r="D233" s="64">
        <v>11804439</v>
      </c>
      <c r="E233" s="49" t="s">
        <v>5354</v>
      </c>
      <c r="F233" s="49" t="s">
        <v>5255</v>
      </c>
      <c r="G233" s="90">
        <v>10000000</v>
      </c>
      <c r="H233" s="90">
        <v>0</v>
      </c>
      <c r="I233" s="90">
        <v>0</v>
      </c>
      <c r="J233" s="91">
        <v>10000000</v>
      </c>
      <c r="K233" s="69">
        <f>VLOOKUP(D233,'SOLICITUDES 2023'!$C:$H,6,FALSE)-G233</f>
        <v>0</v>
      </c>
      <c r="L233" s="50">
        <v>4</v>
      </c>
    </row>
    <row r="234" spans="1:12" ht="15" customHeight="1">
      <c r="A234" s="50">
        <v>4</v>
      </c>
      <c r="B234" s="47">
        <v>34</v>
      </c>
      <c r="C234" s="48" t="s">
        <v>5461</v>
      </c>
      <c r="D234" s="64">
        <v>93125083</v>
      </c>
      <c r="E234" s="49" t="s">
        <v>5354</v>
      </c>
      <c r="F234" s="49" t="s">
        <v>5255</v>
      </c>
      <c r="G234" s="90">
        <v>10000000</v>
      </c>
      <c r="H234" s="90">
        <v>0</v>
      </c>
      <c r="I234" s="90">
        <v>0</v>
      </c>
      <c r="J234" s="91">
        <v>10000000</v>
      </c>
      <c r="K234" s="69">
        <f>VLOOKUP(D234,'SOLICITUDES 2023'!$C:$H,6,FALSE)-G234</f>
        <v>0</v>
      </c>
      <c r="L234" s="50">
        <v>4</v>
      </c>
    </row>
    <row r="235" spans="1:12" ht="15" customHeight="1">
      <c r="A235" s="50">
        <v>4</v>
      </c>
      <c r="B235" s="47">
        <v>35</v>
      </c>
      <c r="C235" s="48" t="s">
        <v>5462</v>
      </c>
      <c r="D235" s="64">
        <v>80156596</v>
      </c>
      <c r="E235" s="49" t="s">
        <v>5354</v>
      </c>
      <c r="F235" s="49" t="s">
        <v>5255</v>
      </c>
      <c r="G235" s="90">
        <v>10000000</v>
      </c>
      <c r="H235" s="90">
        <v>0</v>
      </c>
      <c r="I235" s="90">
        <v>0</v>
      </c>
      <c r="J235" s="91">
        <v>10000000</v>
      </c>
      <c r="K235" s="69">
        <f>VLOOKUP(D235,'SOLICITUDES 2023'!$C:$H,6,FALSE)-G235</f>
        <v>0</v>
      </c>
      <c r="L235" s="50">
        <v>4</v>
      </c>
    </row>
    <row r="236" spans="1:12" ht="15" customHeight="1">
      <c r="A236" s="50">
        <v>4</v>
      </c>
      <c r="B236" s="47">
        <v>36</v>
      </c>
      <c r="C236" s="48" t="s">
        <v>5463</v>
      </c>
      <c r="D236" s="64">
        <v>1033746001</v>
      </c>
      <c r="E236" s="49" t="s">
        <v>5254</v>
      </c>
      <c r="F236" s="49" t="s">
        <v>5256</v>
      </c>
      <c r="G236" s="90">
        <v>8000000</v>
      </c>
      <c r="H236" s="90">
        <v>804611</v>
      </c>
      <c r="I236" s="90">
        <v>25600</v>
      </c>
      <c r="J236" s="91">
        <v>7169789</v>
      </c>
      <c r="K236" s="69">
        <f>VLOOKUP(D236,'SOLICITUDES 2023'!$C:$H,6,FALSE)-G236</f>
        <v>0</v>
      </c>
      <c r="L236" s="50">
        <v>4</v>
      </c>
    </row>
    <row r="237" spans="1:12" ht="15" customHeight="1">
      <c r="A237" s="50">
        <v>4</v>
      </c>
      <c r="B237" s="47">
        <v>37</v>
      </c>
      <c r="C237" s="48" t="s">
        <v>5464</v>
      </c>
      <c r="D237" s="64">
        <v>13959595</v>
      </c>
      <c r="E237" s="49" t="s">
        <v>5254</v>
      </c>
      <c r="F237" s="49" t="s">
        <v>5255</v>
      </c>
      <c r="G237" s="90">
        <v>10000000</v>
      </c>
      <c r="H237" s="90">
        <v>0</v>
      </c>
      <c r="I237" s="90">
        <v>32000</v>
      </c>
      <c r="J237" s="91">
        <v>9968000</v>
      </c>
      <c r="K237" s="69">
        <f>VLOOKUP(D237,'SOLICITUDES 2023'!$C:$H,6,FALSE)-G237</f>
        <v>0</v>
      </c>
      <c r="L237" s="50">
        <v>4</v>
      </c>
    </row>
    <row r="238" spans="1:12" ht="15" customHeight="1">
      <c r="A238" s="50">
        <v>4</v>
      </c>
      <c r="B238" s="47">
        <v>38</v>
      </c>
      <c r="C238" s="48" t="s">
        <v>5465</v>
      </c>
      <c r="D238" s="64">
        <v>1101687456</v>
      </c>
      <c r="E238" s="49" t="s">
        <v>5254</v>
      </c>
      <c r="F238" s="49" t="s">
        <v>5255</v>
      </c>
      <c r="G238" s="90">
        <v>6000000</v>
      </c>
      <c r="H238" s="90">
        <v>0</v>
      </c>
      <c r="I238" s="90">
        <v>19200</v>
      </c>
      <c r="J238" s="91">
        <v>5980800</v>
      </c>
      <c r="K238" s="69">
        <f>VLOOKUP(D238,'SOLICITUDES 2023'!$C:$H,6,FALSE)-G238</f>
        <v>0</v>
      </c>
      <c r="L238" s="50">
        <v>4</v>
      </c>
    </row>
    <row r="239" spans="1:12" ht="15" customHeight="1">
      <c r="A239" s="50">
        <v>4</v>
      </c>
      <c r="B239" s="47">
        <v>39</v>
      </c>
      <c r="C239" s="48" t="s">
        <v>5466</v>
      </c>
      <c r="D239" s="64">
        <v>9893562</v>
      </c>
      <c r="E239" s="49" t="s">
        <v>5354</v>
      </c>
      <c r="F239" s="49" t="s">
        <v>5255</v>
      </c>
      <c r="G239" s="90">
        <v>4000000</v>
      </c>
      <c r="H239" s="90">
        <v>0</v>
      </c>
      <c r="I239" s="90">
        <v>0</v>
      </c>
      <c r="J239" s="91">
        <v>4000000</v>
      </c>
      <c r="K239" s="69">
        <f>VLOOKUP(D239,'SOLICITUDES 2023'!$C:$H,6,FALSE)-G239</f>
        <v>0</v>
      </c>
      <c r="L239" s="50">
        <v>4</v>
      </c>
    </row>
    <row r="240" spans="1:12" ht="15" customHeight="1">
      <c r="A240" s="50">
        <v>4</v>
      </c>
      <c r="B240" s="47">
        <v>40</v>
      </c>
      <c r="C240" s="48" t="s">
        <v>5467</v>
      </c>
      <c r="D240" s="64">
        <v>1020770652</v>
      </c>
      <c r="E240" s="49" t="s">
        <v>5254</v>
      </c>
      <c r="F240" s="49" t="s">
        <v>5255</v>
      </c>
      <c r="G240" s="90">
        <v>6000000</v>
      </c>
      <c r="H240" s="90">
        <v>0</v>
      </c>
      <c r="I240" s="90">
        <v>19200</v>
      </c>
      <c r="J240" s="91">
        <v>5980800</v>
      </c>
      <c r="K240" s="69">
        <f>VLOOKUP(D240,'SOLICITUDES 2023'!$C:$H,6,FALSE)-G240</f>
        <v>0</v>
      </c>
      <c r="L240" s="50">
        <v>4</v>
      </c>
    </row>
    <row r="241" spans="1:12" ht="15" customHeight="1">
      <c r="A241" s="50">
        <v>4</v>
      </c>
      <c r="B241" s="47">
        <v>41</v>
      </c>
      <c r="C241" s="48" t="s">
        <v>5468</v>
      </c>
      <c r="D241" s="64">
        <v>1057584021</v>
      </c>
      <c r="E241" s="49" t="s">
        <v>5254</v>
      </c>
      <c r="F241" s="49" t="s">
        <v>5255</v>
      </c>
      <c r="G241" s="90">
        <v>10000000</v>
      </c>
      <c r="H241" s="90">
        <v>0</v>
      </c>
      <c r="I241" s="90">
        <v>32000</v>
      </c>
      <c r="J241" s="91">
        <v>9968000</v>
      </c>
      <c r="K241" s="69">
        <f>VLOOKUP(D241,'SOLICITUDES 2023'!$C:$H,6,FALSE)-G241</f>
        <v>0</v>
      </c>
      <c r="L241" s="50">
        <v>4</v>
      </c>
    </row>
    <row r="242" spans="1:12" ht="15" customHeight="1">
      <c r="A242" s="50">
        <v>4</v>
      </c>
      <c r="B242" s="47">
        <v>42</v>
      </c>
      <c r="C242" s="48" t="s">
        <v>5469</v>
      </c>
      <c r="D242" s="64">
        <v>21236791</v>
      </c>
      <c r="E242" s="49" t="s">
        <v>5383</v>
      </c>
      <c r="F242" s="49" t="s">
        <v>5255</v>
      </c>
      <c r="G242" s="90">
        <v>3500000</v>
      </c>
      <c r="H242" s="90">
        <v>0</v>
      </c>
      <c r="I242" s="90">
        <v>11200</v>
      </c>
      <c r="J242" s="91">
        <v>3488800</v>
      </c>
      <c r="K242" s="69">
        <f>VLOOKUP(D242,'SOLICITUDES 2023'!$C:$H,6,FALSE)-G242</f>
        <v>0</v>
      </c>
      <c r="L242" s="50">
        <v>4</v>
      </c>
    </row>
    <row r="243" spans="1:12" ht="15" customHeight="1">
      <c r="A243" s="50">
        <v>4</v>
      </c>
      <c r="B243" s="47">
        <v>43</v>
      </c>
      <c r="C243" s="48" t="s">
        <v>5470</v>
      </c>
      <c r="D243" s="64">
        <v>52357826</v>
      </c>
      <c r="E243" s="49" t="s">
        <v>5354</v>
      </c>
      <c r="F243" s="49" t="s">
        <v>5255</v>
      </c>
      <c r="G243" s="90">
        <v>10000000</v>
      </c>
      <c r="H243" s="90">
        <v>0</v>
      </c>
      <c r="I243" s="90">
        <v>0</v>
      </c>
      <c r="J243" s="91">
        <v>10000000</v>
      </c>
      <c r="K243" s="69">
        <f>VLOOKUP(D243,'SOLICITUDES 2023'!$C:$H,6,FALSE)-G243</f>
        <v>0</v>
      </c>
      <c r="L243" s="50">
        <v>4</v>
      </c>
    </row>
    <row r="244" spans="1:12" ht="15" customHeight="1">
      <c r="A244" s="50">
        <v>4</v>
      </c>
      <c r="B244" s="47">
        <v>44</v>
      </c>
      <c r="C244" s="48" t="s">
        <v>5471</v>
      </c>
      <c r="D244" s="64">
        <v>80724486</v>
      </c>
      <c r="E244" s="49" t="s">
        <v>5354</v>
      </c>
      <c r="F244" s="49" t="s">
        <v>5255</v>
      </c>
      <c r="G244" s="90">
        <v>10000000</v>
      </c>
      <c r="H244" s="90">
        <v>0</v>
      </c>
      <c r="I244" s="90">
        <v>0</v>
      </c>
      <c r="J244" s="91">
        <v>10000000</v>
      </c>
      <c r="K244" s="69">
        <f>VLOOKUP(D244,'SOLICITUDES 2023'!$C:$H,6,FALSE)-G244</f>
        <v>0</v>
      </c>
      <c r="L244" s="50">
        <v>4</v>
      </c>
    </row>
    <row r="245" spans="1:12" ht="15" customHeight="1">
      <c r="A245" s="50">
        <v>4</v>
      </c>
      <c r="B245" s="47">
        <v>45</v>
      </c>
      <c r="C245" s="48" t="s">
        <v>5472</v>
      </c>
      <c r="D245" s="64">
        <v>52525247</v>
      </c>
      <c r="E245" s="49" t="s">
        <v>5254</v>
      </c>
      <c r="F245" s="49" t="s">
        <v>5255</v>
      </c>
      <c r="G245" s="90">
        <v>10000000</v>
      </c>
      <c r="H245" s="90">
        <v>0</v>
      </c>
      <c r="I245" s="90">
        <v>32000</v>
      </c>
      <c r="J245" s="91">
        <v>9968000</v>
      </c>
      <c r="K245" s="69">
        <f>VLOOKUP(D245,'SOLICITUDES 2023'!$C:$H,6,FALSE)-G245</f>
        <v>0</v>
      </c>
      <c r="L245" s="50">
        <v>4</v>
      </c>
    </row>
    <row r="246" spans="1:12" ht="15" customHeight="1">
      <c r="A246" s="50">
        <v>4</v>
      </c>
      <c r="B246" s="47">
        <v>46</v>
      </c>
      <c r="C246" s="48" t="s">
        <v>5473</v>
      </c>
      <c r="D246" s="64">
        <v>19056013</v>
      </c>
      <c r="E246" s="49" t="s">
        <v>5354</v>
      </c>
      <c r="F246" s="49" t="s">
        <v>5255</v>
      </c>
      <c r="G246" s="90">
        <v>6000000</v>
      </c>
      <c r="H246" s="90">
        <v>0</v>
      </c>
      <c r="I246" s="90">
        <v>0</v>
      </c>
      <c r="J246" s="91">
        <v>6000000</v>
      </c>
      <c r="K246" s="69">
        <f>VLOOKUP(D246,'SOLICITUDES 2023'!$C:$H,6,FALSE)-G246</f>
        <v>0</v>
      </c>
      <c r="L246" s="50">
        <v>4</v>
      </c>
    </row>
    <row r="247" spans="1:12" ht="15" customHeight="1">
      <c r="A247" s="50">
        <v>4</v>
      </c>
      <c r="B247" s="47">
        <v>47</v>
      </c>
      <c r="C247" s="48" t="s">
        <v>5474</v>
      </c>
      <c r="D247" s="64">
        <v>1045700182</v>
      </c>
      <c r="E247" s="49" t="s">
        <v>5254</v>
      </c>
      <c r="F247" s="49" t="s">
        <v>5256</v>
      </c>
      <c r="G247" s="90">
        <v>6500000</v>
      </c>
      <c r="H247" s="90">
        <v>746374</v>
      </c>
      <c r="I247" s="90">
        <v>20800</v>
      </c>
      <c r="J247" s="91">
        <v>5732826</v>
      </c>
      <c r="K247" s="69">
        <f>VLOOKUP(D247,'SOLICITUDES 2023'!$C:$H,6,FALSE)-G247</f>
        <v>0</v>
      </c>
      <c r="L247" s="50">
        <v>4</v>
      </c>
    </row>
    <row r="248" spans="1:12" ht="15" customHeight="1">
      <c r="A248" s="50">
        <v>4</v>
      </c>
      <c r="B248" s="47">
        <v>48</v>
      </c>
      <c r="C248" s="48" t="s">
        <v>5475</v>
      </c>
      <c r="D248" s="64">
        <v>1056929668</v>
      </c>
      <c r="E248" s="49" t="s">
        <v>5254</v>
      </c>
      <c r="F248" s="49" t="s">
        <v>5255</v>
      </c>
      <c r="G248" s="90">
        <v>4000000</v>
      </c>
      <c r="H248" s="90">
        <v>0</v>
      </c>
      <c r="I248" s="90">
        <v>12800</v>
      </c>
      <c r="J248" s="91">
        <v>3987200</v>
      </c>
      <c r="K248" s="69">
        <f>VLOOKUP(D248,'SOLICITUDES 2023'!$C:$H,6,FALSE)-G248</f>
        <v>0</v>
      </c>
      <c r="L248" s="50">
        <v>4</v>
      </c>
    </row>
    <row r="249" spans="1:12" ht="15" customHeight="1">
      <c r="A249" s="50">
        <v>4</v>
      </c>
      <c r="B249" s="47">
        <v>49</v>
      </c>
      <c r="C249" s="48" t="s">
        <v>5476</v>
      </c>
      <c r="D249" s="64">
        <v>16228041</v>
      </c>
      <c r="E249" s="49" t="s">
        <v>5354</v>
      </c>
      <c r="F249" s="49" t="s">
        <v>5256</v>
      </c>
      <c r="G249" s="90">
        <v>6000000</v>
      </c>
      <c r="H249" s="90">
        <v>1609220</v>
      </c>
      <c r="I249" s="90">
        <v>0</v>
      </c>
      <c r="J249" s="91">
        <v>4390780</v>
      </c>
      <c r="K249" s="69">
        <f>VLOOKUP(D249,'SOLICITUDES 2023'!$C:$H,6,FALSE)-G249</f>
        <v>0</v>
      </c>
      <c r="L249" s="50">
        <v>4</v>
      </c>
    </row>
    <row r="250" spans="1:12" ht="15" customHeight="1">
      <c r="A250" s="50">
        <v>4</v>
      </c>
      <c r="B250" s="47">
        <v>50</v>
      </c>
      <c r="C250" s="48" t="s">
        <v>5477</v>
      </c>
      <c r="D250" s="64">
        <v>94378934</v>
      </c>
      <c r="E250" s="49" t="s">
        <v>5354</v>
      </c>
      <c r="F250" s="49" t="s">
        <v>5255</v>
      </c>
      <c r="G250" s="90">
        <v>4000000</v>
      </c>
      <c r="H250" s="90">
        <v>0</v>
      </c>
      <c r="I250" s="90">
        <v>0</v>
      </c>
      <c r="J250" s="91">
        <v>4000000</v>
      </c>
      <c r="K250" s="69">
        <f>VLOOKUP(D250,'SOLICITUDES 2023'!$C:$H,6,FALSE)-G250</f>
        <v>0</v>
      </c>
      <c r="L250" s="50">
        <v>4</v>
      </c>
    </row>
    <row r="251" spans="1:12" ht="15" customHeight="1">
      <c r="A251" s="50">
        <v>4</v>
      </c>
      <c r="B251" s="47">
        <v>51</v>
      </c>
      <c r="C251" s="48" t="s">
        <v>5478</v>
      </c>
      <c r="D251" s="64">
        <v>1053795010</v>
      </c>
      <c r="E251" s="49" t="s">
        <v>5254</v>
      </c>
      <c r="F251" s="49" t="s">
        <v>5255</v>
      </c>
      <c r="G251" s="90">
        <v>7000000</v>
      </c>
      <c r="H251" s="90">
        <v>0</v>
      </c>
      <c r="I251" s="90">
        <v>22400</v>
      </c>
      <c r="J251" s="91">
        <v>6977600</v>
      </c>
      <c r="K251" s="69">
        <f>VLOOKUP(D251,'SOLICITUDES 2023'!$C:$H,6,FALSE)-G251</f>
        <v>0</v>
      </c>
      <c r="L251" s="50">
        <v>4</v>
      </c>
    </row>
    <row r="252" spans="1:12" ht="15" customHeight="1">
      <c r="A252" s="50">
        <v>4</v>
      </c>
      <c r="B252" s="47">
        <v>52</v>
      </c>
      <c r="C252" s="48" t="s">
        <v>5479</v>
      </c>
      <c r="D252" s="64">
        <v>1113790109</v>
      </c>
      <c r="E252" s="49" t="s">
        <v>5254</v>
      </c>
      <c r="F252" s="49" t="s">
        <v>5255</v>
      </c>
      <c r="G252" s="90">
        <v>10000000</v>
      </c>
      <c r="H252" s="90">
        <v>0</v>
      </c>
      <c r="I252" s="90">
        <v>32000</v>
      </c>
      <c r="J252" s="91">
        <v>9968000</v>
      </c>
      <c r="K252" s="69">
        <f>VLOOKUP(D252,'SOLICITUDES 2023'!$C:$H,6,FALSE)-G252</f>
        <v>0</v>
      </c>
      <c r="L252" s="50">
        <v>4</v>
      </c>
    </row>
    <row r="253" spans="1:12" ht="15" customHeight="1">
      <c r="A253" s="50">
        <v>4</v>
      </c>
      <c r="B253" s="47">
        <v>53</v>
      </c>
      <c r="C253" s="48" t="s">
        <v>5480</v>
      </c>
      <c r="D253" s="64">
        <v>1010180650</v>
      </c>
      <c r="E253" s="49" t="s">
        <v>5311</v>
      </c>
      <c r="F253" s="49" t="s">
        <v>5255</v>
      </c>
      <c r="G253" s="90">
        <v>10000000</v>
      </c>
      <c r="H253" s="90">
        <v>0</v>
      </c>
      <c r="I253" s="90">
        <v>20000</v>
      </c>
      <c r="J253" s="91">
        <v>9980000</v>
      </c>
      <c r="K253" s="69">
        <f>VLOOKUP(D253,'SOLICITUDES 2023'!$C:$H,6,FALSE)-G253</f>
        <v>0</v>
      </c>
      <c r="L253" s="50">
        <v>4</v>
      </c>
    </row>
    <row r="254" spans="1:12" ht="15" customHeight="1">
      <c r="A254" s="50">
        <v>4</v>
      </c>
      <c r="B254" s="47">
        <v>54</v>
      </c>
      <c r="C254" s="48" t="s">
        <v>5481</v>
      </c>
      <c r="D254" s="64">
        <v>1110465069</v>
      </c>
      <c r="E254" s="49" t="s">
        <v>5254</v>
      </c>
      <c r="F254" s="49" t="s">
        <v>5255</v>
      </c>
      <c r="G254" s="90">
        <v>40000000</v>
      </c>
      <c r="H254" s="90">
        <v>0</v>
      </c>
      <c r="I254" s="90">
        <v>128000</v>
      </c>
      <c r="J254" s="91">
        <v>39872000</v>
      </c>
      <c r="K254" s="69">
        <f>VLOOKUP(D254,'SOLICITUDES 2023'!$C:$H,6,FALSE)-G254</f>
        <v>0</v>
      </c>
      <c r="L254" s="50">
        <v>4</v>
      </c>
    </row>
    <row r="255" spans="1:12" ht="15" customHeight="1">
      <c r="A255" s="50">
        <v>4</v>
      </c>
      <c r="B255" s="47">
        <v>55</v>
      </c>
      <c r="C255" s="48" t="s">
        <v>5482</v>
      </c>
      <c r="D255" s="64">
        <v>81740468</v>
      </c>
      <c r="E255" s="49" t="s">
        <v>5383</v>
      </c>
      <c r="F255" s="49" t="s">
        <v>5256</v>
      </c>
      <c r="G255" s="90">
        <v>30000000</v>
      </c>
      <c r="H255" s="90">
        <v>9654308</v>
      </c>
      <c r="I255" s="90">
        <v>96000</v>
      </c>
      <c r="J255" s="91">
        <v>20249692</v>
      </c>
      <c r="K255" s="69">
        <f>VLOOKUP(D255,'SOLICITUDES 2023'!$C:$H,6,FALSE)-G255</f>
        <v>0</v>
      </c>
      <c r="L255" s="50">
        <v>4</v>
      </c>
    </row>
    <row r="256" spans="1:12" ht="15" customHeight="1">
      <c r="A256" s="50">
        <v>4</v>
      </c>
      <c r="B256" s="47">
        <v>56</v>
      </c>
      <c r="C256" s="48" t="s">
        <v>5483</v>
      </c>
      <c r="D256" s="64">
        <v>79951891</v>
      </c>
      <c r="E256" s="49" t="s">
        <v>5354</v>
      </c>
      <c r="F256" s="49" t="s">
        <v>5256</v>
      </c>
      <c r="G256" s="90">
        <v>72000000</v>
      </c>
      <c r="H256" s="90">
        <v>20644064</v>
      </c>
      <c r="I256" s="90">
        <v>0</v>
      </c>
      <c r="J256" s="91">
        <v>51355936</v>
      </c>
      <c r="K256" s="69">
        <f>VLOOKUP(D256,'SOLICITUDES 2023'!$C:$H,6,FALSE)-G256</f>
        <v>0</v>
      </c>
      <c r="L256" s="50">
        <v>4</v>
      </c>
    </row>
    <row r="257" spans="1:12" ht="15" customHeight="1">
      <c r="A257" s="50">
        <v>4</v>
      </c>
      <c r="B257" s="47">
        <v>57</v>
      </c>
      <c r="C257" s="48" t="s">
        <v>5484</v>
      </c>
      <c r="D257" s="64">
        <v>1030566003</v>
      </c>
      <c r="E257" s="49" t="s">
        <v>5254</v>
      </c>
      <c r="F257" s="49" t="s">
        <v>5255</v>
      </c>
      <c r="G257" s="90">
        <v>50000000</v>
      </c>
      <c r="H257" s="90">
        <v>0</v>
      </c>
      <c r="I257" s="90">
        <v>160000</v>
      </c>
      <c r="J257" s="91">
        <v>49840000</v>
      </c>
      <c r="K257" s="69">
        <f>VLOOKUP(D257,'SOLICITUDES 2023'!$C:$H,6,FALSE)-G257</f>
        <v>0</v>
      </c>
      <c r="L257" s="50">
        <v>4</v>
      </c>
    </row>
    <row r="258" spans="1:12" ht="15" customHeight="1">
      <c r="A258" s="50">
        <v>4</v>
      </c>
      <c r="B258" s="47">
        <v>58</v>
      </c>
      <c r="C258" s="48" t="s">
        <v>5485</v>
      </c>
      <c r="D258" s="64">
        <v>19355419</v>
      </c>
      <c r="E258" s="49" t="s">
        <v>5354</v>
      </c>
      <c r="F258" s="49" t="s">
        <v>5255</v>
      </c>
      <c r="G258" s="90">
        <v>30000000</v>
      </c>
      <c r="H258" s="90">
        <v>0</v>
      </c>
      <c r="I258" s="90">
        <v>0</v>
      </c>
      <c r="J258" s="91">
        <v>30000000</v>
      </c>
      <c r="K258" s="69">
        <f>VLOOKUP(D258,'SOLICITUDES 2023'!$C:$H,6,FALSE)-G258</f>
        <v>0</v>
      </c>
      <c r="L258" s="50">
        <v>4</v>
      </c>
    </row>
    <row r="259" spans="1:12" ht="15" customHeight="1">
      <c r="A259" s="50">
        <v>4</v>
      </c>
      <c r="B259" s="47">
        <v>59</v>
      </c>
      <c r="C259" s="48" t="s">
        <v>5486</v>
      </c>
      <c r="D259" s="64">
        <v>80220133</v>
      </c>
      <c r="E259" s="49" t="s">
        <v>5354</v>
      </c>
      <c r="F259" s="49" t="s">
        <v>5255</v>
      </c>
      <c r="G259" s="90">
        <v>40000000</v>
      </c>
      <c r="H259" s="90">
        <v>0</v>
      </c>
      <c r="I259" s="90">
        <v>0</v>
      </c>
      <c r="J259" s="91">
        <v>40000000</v>
      </c>
      <c r="K259" s="69">
        <f>VLOOKUP(D259,'SOLICITUDES 2023'!$C:$H,6,FALSE)-G259</f>
        <v>0</v>
      </c>
      <c r="L259" s="50">
        <v>4</v>
      </c>
    </row>
    <row r="260" spans="1:12" ht="15" customHeight="1">
      <c r="A260" s="50">
        <v>4</v>
      </c>
      <c r="B260" s="47">
        <v>60</v>
      </c>
      <c r="C260" s="48" t="s">
        <v>5487</v>
      </c>
      <c r="D260" s="64">
        <v>1099552365</v>
      </c>
      <c r="E260" s="49" t="s">
        <v>5254</v>
      </c>
      <c r="F260" s="49" t="s">
        <v>5255</v>
      </c>
      <c r="G260" s="90">
        <v>28000000</v>
      </c>
      <c r="H260" s="90">
        <v>0</v>
      </c>
      <c r="I260" s="90">
        <v>89600</v>
      </c>
      <c r="J260" s="91">
        <v>27910400</v>
      </c>
      <c r="K260" s="69">
        <f>VLOOKUP(D260,'SOLICITUDES 2023'!$C:$H,6,FALSE)-G260</f>
        <v>0</v>
      </c>
      <c r="L260" s="50">
        <v>4</v>
      </c>
    </row>
    <row r="261" spans="1:12" ht="15" customHeight="1">
      <c r="A261" s="50">
        <v>4</v>
      </c>
      <c r="B261" s="47">
        <v>61</v>
      </c>
      <c r="C261" s="48" t="s">
        <v>5488</v>
      </c>
      <c r="D261" s="64">
        <v>1023875185</v>
      </c>
      <c r="E261" s="49" t="s">
        <v>5254</v>
      </c>
      <c r="F261" s="49" t="s">
        <v>5255</v>
      </c>
      <c r="G261" s="90">
        <v>36000000</v>
      </c>
      <c r="H261" s="90">
        <v>0</v>
      </c>
      <c r="I261" s="90">
        <v>115200</v>
      </c>
      <c r="J261" s="91">
        <v>35884800</v>
      </c>
      <c r="K261" s="69">
        <f>VLOOKUP(D261,'SOLICITUDES 2023'!$C:$H,6,FALSE)-G261</f>
        <v>0</v>
      </c>
      <c r="L261" s="50">
        <v>4</v>
      </c>
    </row>
    <row r="262" spans="1:12" ht="15" customHeight="1">
      <c r="A262" s="50">
        <v>4</v>
      </c>
      <c r="B262" s="47">
        <v>62</v>
      </c>
      <c r="C262" s="48" t="s">
        <v>5489</v>
      </c>
      <c r="D262" s="64">
        <v>41484647</v>
      </c>
      <c r="E262" s="49" t="s">
        <v>5383</v>
      </c>
      <c r="F262" s="49" t="s">
        <v>5256</v>
      </c>
      <c r="G262" s="90">
        <v>92000000</v>
      </c>
      <c r="H262" s="90">
        <v>15875065</v>
      </c>
      <c r="I262" s="90">
        <v>294400</v>
      </c>
      <c r="J262" s="91">
        <v>75830535</v>
      </c>
      <c r="K262" s="69">
        <f>VLOOKUP(D262,'SOLICITUDES 2023'!$C:$H,6,FALSE)-G262</f>
        <v>0</v>
      </c>
      <c r="L262" s="50">
        <v>4</v>
      </c>
    </row>
    <row r="263" spans="1:12" ht="15" customHeight="1">
      <c r="A263" s="50">
        <v>4</v>
      </c>
      <c r="B263" s="47">
        <v>63</v>
      </c>
      <c r="C263" s="48" t="s">
        <v>5490</v>
      </c>
      <c r="D263" s="64">
        <v>40008542</v>
      </c>
      <c r="E263" s="49" t="s">
        <v>5383</v>
      </c>
      <c r="F263" s="49" t="s">
        <v>5255</v>
      </c>
      <c r="G263" s="90">
        <v>60000000</v>
      </c>
      <c r="H263" s="90">
        <v>0</v>
      </c>
      <c r="I263" s="90">
        <v>192000</v>
      </c>
      <c r="J263" s="91">
        <v>59808000</v>
      </c>
      <c r="K263" s="69">
        <f>VLOOKUP(D263,'SOLICITUDES 2023'!$C:$H,6,FALSE)-G263</f>
        <v>0</v>
      </c>
      <c r="L263" s="50">
        <v>4</v>
      </c>
    </row>
    <row r="264" spans="1:12" ht="15" customHeight="1">
      <c r="A264" s="50">
        <v>4</v>
      </c>
      <c r="B264" s="47">
        <v>64</v>
      </c>
      <c r="C264" s="48" t="s">
        <v>5491</v>
      </c>
      <c r="D264" s="64">
        <v>79537634</v>
      </c>
      <c r="E264" s="49" t="s">
        <v>5354</v>
      </c>
      <c r="F264" s="49" t="s">
        <v>5255</v>
      </c>
      <c r="G264" s="90">
        <v>58000000</v>
      </c>
      <c r="H264" s="90">
        <v>0</v>
      </c>
      <c r="I264" s="90">
        <v>0</v>
      </c>
      <c r="J264" s="91">
        <v>58000000</v>
      </c>
      <c r="K264" s="69">
        <f>VLOOKUP(D264,'SOLICITUDES 2023'!$C:$H,6,FALSE)-G264</f>
        <v>0</v>
      </c>
      <c r="L264" s="50">
        <v>4</v>
      </c>
    </row>
    <row r="265" spans="1:12" ht="15" customHeight="1">
      <c r="A265" s="50">
        <v>4</v>
      </c>
      <c r="B265" s="47">
        <v>65</v>
      </c>
      <c r="C265" s="48" t="s">
        <v>5492</v>
      </c>
      <c r="D265" s="64">
        <v>93402240</v>
      </c>
      <c r="E265" s="49" t="s">
        <v>5354</v>
      </c>
      <c r="F265" s="49" t="s">
        <v>5255</v>
      </c>
      <c r="G265" s="90">
        <v>75000000</v>
      </c>
      <c r="H265" s="90">
        <v>0</v>
      </c>
      <c r="I265" s="90">
        <v>0</v>
      </c>
      <c r="J265" s="91">
        <v>75000000</v>
      </c>
      <c r="K265" s="69">
        <f>VLOOKUP(D265,'SOLICITUDES 2023'!$C:$H,6,FALSE)-G265</f>
        <v>0</v>
      </c>
      <c r="L265" s="50">
        <v>4</v>
      </c>
    </row>
    <row r="266" spans="1:12" ht="15" customHeight="1">
      <c r="A266" s="50">
        <v>4</v>
      </c>
      <c r="B266" s="47">
        <v>66</v>
      </c>
      <c r="C266" s="48" t="s">
        <v>5493</v>
      </c>
      <c r="D266" s="64">
        <v>40333417</v>
      </c>
      <c r="E266" s="49" t="s">
        <v>5254</v>
      </c>
      <c r="F266" s="49" t="s">
        <v>5256</v>
      </c>
      <c r="G266" s="90">
        <v>55000000</v>
      </c>
      <c r="H266" s="90">
        <v>23300375</v>
      </c>
      <c r="I266" s="90">
        <v>176000</v>
      </c>
      <c r="J266" s="91">
        <v>31523625</v>
      </c>
      <c r="K266" s="69">
        <f>VLOOKUP(D266,'SOLICITUDES 2023'!$C:$H,6,FALSE)-G266</f>
        <v>0</v>
      </c>
      <c r="L266" s="50">
        <v>4</v>
      </c>
    </row>
    <row r="267" spans="1:12" ht="15" customHeight="1">
      <c r="A267" s="50">
        <v>4</v>
      </c>
      <c r="B267" s="47">
        <v>67</v>
      </c>
      <c r="C267" s="48" t="s">
        <v>5494</v>
      </c>
      <c r="D267" s="64">
        <v>10029977</v>
      </c>
      <c r="E267" s="49" t="s">
        <v>5354</v>
      </c>
      <c r="F267" s="49" t="s">
        <v>5256</v>
      </c>
      <c r="G267" s="90">
        <v>55000000</v>
      </c>
      <c r="H267" s="90">
        <v>1141659</v>
      </c>
      <c r="I267" s="90">
        <v>0</v>
      </c>
      <c r="J267" s="91">
        <v>53858341</v>
      </c>
      <c r="K267" s="69">
        <f>VLOOKUP(D267,'SOLICITUDES 2023'!$C:$H,6,FALSE)-G267</f>
        <v>0</v>
      </c>
      <c r="L267" s="50">
        <v>4</v>
      </c>
    </row>
    <row r="268" spans="1:12" ht="15" customHeight="1">
      <c r="A268" s="50">
        <v>4</v>
      </c>
      <c r="B268" s="47">
        <v>68</v>
      </c>
      <c r="C268" s="48" t="s">
        <v>5495</v>
      </c>
      <c r="D268" s="64">
        <v>74243027</v>
      </c>
      <c r="E268" s="49" t="s">
        <v>5354</v>
      </c>
      <c r="F268" s="49" t="s">
        <v>5256</v>
      </c>
      <c r="G268" s="90">
        <v>46000000</v>
      </c>
      <c r="H268" s="90">
        <v>14718735</v>
      </c>
      <c r="I268" s="90">
        <v>0</v>
      </c>
      <c r="J268" s="91">
        <v>31281265</v>
      </c>
      <c r="K268" s="69">
        <f>VLOOKUP(D268,'SOLICITUDES 2023'!$C:$H,6,FALSE)-G268</f>
        <v>0</v>
      </c>
      <c r="L268" s="50">
        <v>4</v>
      </c>
    </row>
    <row r="269" spans="1:12" ht="15" customHeight="1">
      <c r="A269" s="50">
        <v>4</v>
      </c>
      <c r="B269" s="47">
        <v>69</v>
      </c>
      <c r="C269" s="48" t="s">
        <v>5496</v>
      </c>
      <c r="D269" s="64">
        <v>13928817</v>
      </c>
      <c r="E269" s="49" t="s">
        <v>5354</v>
      </c>
      <c r="F269" s="49" t="s">
        <v>5255</v>
      </c>
      <c r="G269" s="90">
        <v>72000000</v>
      </c>
      <c r="H269" s="90">
        <v>0</v>
      </c>
      <c r="I269" s="90">
        <v>0</v>
      </c>
      <c r="J269" s="91">
        <v>72000000</v>
      </c>
      <c r="K269" s="69">
        <f>VLOOKUP(D269,'SOLICITUDES 2023'!$C:$H,6,FALSE)-G269</f>
        <v>0</v>
      </c>
      <c r="L269" s="50">
        <v>4</v>
      </c>
    </row>
    <row r="270" spans="1:12" ht="15" customHeight="1">
      <c r="A270" s="50">
        <v>4</v>
      </c>
      <c r="B270" s="47">
        <v>70</v>
      </c>
      <c r="C270" s="48" t="s">
        <v>5497</v>
      </c>
      <c r="D270" s="64">
        <v>1053798426</v>
      </c>
      <c r="E270" s="49" t="s">
        <v>5254</v>
      </c>
      <c r="F270" s="49" t="s">
        <v>5256</v>
      </c>
      <c r="G270" s="90">
        <v>40000000</v>
      </c>
      <c r="H270" s="90">
        <v>4813728</v>
      </c>
      <c r="I270" s="90">
        <v>128000</v>
      </c>
      <c r="J270" s="91">
        <v>35058272</v>
      </c>
      <c r="K270" s="69">
        <f>VLOOKUP(D270,'SOLICITUDES 2023'!$C:$H,6,FALSE)-G270</f>
        <v>0</v>
      </c>
      <c r="L270" s="50">
        <v>4</v>
      </c>
    </row>
    <row r="271" spans="1:12" ht="15" customHeight="1">
      <c r="A271" s="50">
        <v>4</v>
      </c>
      <c r="B271" s="47">
        <v>71</v>
      </c>
      <c r="C271" s="48" t="s">
        <v>5498</v>
      </c>
      <c r="D271" s="64">
        <v>93408868</v>
      </c>
      <c r="E271" s="49" t="s">
        <v>5354</v>
      </c>
      <c r="F271" s="49" t="s">
        <v>5255</v>
      </c>
      <c r="G271" s="90">
        <v>42000000</v>
      </c>
      <c r="H271" s="90">
        <v>0</v>
      </c>
      <c r="I271" s="90">
        <v>0</v>
      </c>
      <c r="J271" s="91">
        <v>42000000</v>
      </c>
      <c r="K271" s="69">
        <f>VLOOKUP(D271,'SOLICITUDES 2023'!$C:$H,6,FALSE)-G271</f>
        <v>0</v>
      </c>
      <c r="L271" s="50">
        <v>4</v>
      </c>
    </row>
    <row r="272" spans="1:12" ht="15" customHeight="1">
      <c r="A272" s="50">
        <v>4</v>
      </c>
      <c r="B272" s="47">
        <v>72</v>
      </c>
      <c r="C272" s="48" t="s">
        <v>5499</v>
      </c>
      <c r="D272" s="64">
        <v>74244269</v>
      </c>
      <c r="E272" s="49" t="s">
        <v>5254</v>
      </c>
      <c r="F272" s="49" t="s">
        <v>5255</v>
      </c>
      <c r="G272" s="90">
        <v>44000000</v>
      </c>
      <c r="H272" s="90">
        <v>0</v>
      </c>
      <c r="I272" s="90">
        <v>140800</v>
      </c>
      <c r="J272" s="91">
        <v>43859200</v>
      </c>
      <c r="K272" s="69">
        <f>VLOOKUP(D272,'SOLICITUDES 2023'!$C:$H,6,FALSE)-G272</f>
        <v>0</v>
      </c>
      <c r="L272" s="50">
        <v>4</v>
      </c>
    </row>
    <row r="273" spans="1:12" ht="15" customHeight="1">
      <c r="A273" s="50">
        <v>4</v>
      </c>
      <c r="B273" s="47">
        <v>73</v>
      </c>
      <c r="C273" s="48" t="s">
        <v>5500</v>
      </c>
      <c r="D273" s="64">
        <v>1061695157</v>
      </c>
      <c r="E273" s="49" t="s">
        <v>5254</v>
      </c>
      <c r="F273" s="49" t="s">
        <v>5255</v>
      </c>
      <c r="G273" s="90">
        <v>32000000</v>
      </c>
      <c r="H273" s="90">
        <v>0</v>
      </c>
      <c r="I273" s="90">
        <v>102400</v>
      </c>
      <c r="J273" s="91">
        <v>31897600</v>
      </c>
      <c r="K273" s="69">
        <f>VLOOKUP(D273,'SOLICITUDES 2023'!$C:$H,6,FALSE)-G273</f>
        <v>0</v>
      </c>
      <c r="L273" s="50">
        <v>4</v>
      </c>
    </row>
    <row r="274" spans="1:12" ht="15" customHeight="1">
      <c r="A274" s="50">
        <v>4</v>
      </c>
      <c r="B274" s="47">
        <v>74</v>
      </c>
      <c r="C274" s="48" t="s">
        <v>5501</v>
      </c>
      <c r="D274" s="64">
        <v>20666374</v>
      </c>
      <c r="E274" s="49" t="s">
        <v>5383</v>
      </c>
      <c r="F274" s="49" t="s">
        <v>5256</v>
      </c>
      <c r="G274" s="90">
        <v>20000000</v>
      </c>
      <c r="H274" s="90">
        <v>9156299</v>
      </c>
      <c r="I274" s="90">
        <v>64000</v>
      </c>
      <c r="J274" s="91">
        <v>10779701</v>
      </c>
      <c r="K274" s="69">
        <f>VLOOKUP(D274,'SOLICITUDES 2023'!$C:$H,6,FALSE)-G274</f>
        <v>0</v>
      </c>
      <c r="L274" s="50">
        <v>4</v>
      </c>
    </row>
    <row r="275" spans="1:12" ht="15" customHeight="1">
      <c r="A275" s="50">
        <v>4</v>
      </c>
      <c r="B275" s="47">
        <v>75</v>
      </c>
      <c r="C275" s="48" t="s">
        <v>5502</v>
      </c>
      <c r="D275" s="64">
        <v>1094247108</v>
      </c>
      <c r="E275" s="49" t="s">
        <v>5254</v>
      </c>
      <c r="F275" s="49" t="s">
        <v>5255</v>
      </c>
      <c r="G275" s="90">
        <v>11000000</v>
      </c>
      <c r="H275" s="90">
        <v>0</v>
      </c>
      <c r="I275" s="90">
        <v>35200</v>
      </c>
      <c r="J275" s="91">
        <v>10964800</v>
      </c>
      <c r="K275" s="69">
        <f>VLOOKUP(D275,'SOLICITUDES 2023'!$C:$H,6,FALSE)-G275</f>
        <v>0</v>
      </c>
      <c r="L275" s="50">
        <v>4</v>
      </c>
    </row>
    <row r="276" spans="1:12" ht="15" customHeight="1">
      <c r="A276" s="50">
        <v>4</v>
      </c>
      <c r="B276" s="47">
        <v>76</v>
      </c>
      <c r="C276" s="48" t="s">
        <v>5503</v>
      </c>
      <c r="D276" s="64">
        <v>80859329</v>
      </c>
      <c r="E276" s="49" t="s">
        <v>5254</v>
      </c>
      <c r="F276" s="49" t="s">
        <v>5255</v>
      </c>
      <c r="G276" s="90">
        <v>60000000</v>
      </c>
      <c r="H276" s="90">
        <v>0</v>
      </c>
      <c r="I276" s="90">
        <v>192000</v>
      </c>
      <c r="J276" s="91">
        <v>59808000</v>
      </c>
      <c r="K276" s="69">
        <f>VLOOKUP(D276,'SOLICITUDES 2023'!$C:$H,6,FALSE)-G276</f>
        <v>0</v>
      </c>
      <c r="L276" s="50">
        <v>4</v>
      </c>
    </row>
    <row r="277" spans="1:12" ht="15" customHeight="1">
      <c r="A277" s="50">
        <v>4</v>
      </c>
      <c r="B277" s="47">
        <v>77</v>
      </c>
      <c r="C277" s="48" t="s">
        <v>5504</v>
      </c>
      <c r="D277" s="64">
        <v>1088013429</v>
      </c>
      <c r="E277" s="49" t="s">
        <v>5254</v>
      </c>
      <c r="F277" s="49" t="s">
        <v>5255</v>
      </c>
      <c r="G277" s="90">
        <v>52000000</v>
      </c>
      <c r="H277" s="90">
        <v>0</v>
      </c>
      <c r="I277" s="90">
        <v>166400</v>
      </c>
      <c r="J277" s="91">
        <v>51833600</v>
      </c>
      <c r="K277" s="69">
        <f>VLOOKUP(D277,'SOLICITUDES 2023'!$C:$H,6,FALSE)-G277</f>
        <v>0</v>
      </c>
      <c r="L277" s="50">
        <v>4</v>
      </c>
    </row>
    <row r="278" spans="1:12" ht="15" customHeight="1">
      <c r="A278" s="50">
        <v>4</v>
      </c>
      <c r="B278" s="47">
        <v>78</v>
      </c>
      <c r="C278" s="48" t="s">
        <v>5505</v>
      </c>
      <c r="D278" s="64">
        <v>79047125</v>
      </c>
      <c r="E278" s="49" t="s">
        <v>5354</v>
      </c>
      <c r="F278" s="49" t="s">
        <v>5256</v>
      </c>
      <c r="G278" s="90">
        <v>55000000</v>
      </c>
      <c r="H278" s="90">
        <v>3116709</v>
      </c>
      <c r="I278" s="90">
        <v>0</v>
      </c>
      <c r="J278" s="91">
        <v>51883291</v>
      </c>
      <c r="K278" s="69">
        <f>VLOOKUP(D278,'SOLICITUDES 2023'!$C:$H,6,FALSE)-G278</f>
        <v>0</v>
      </c>
      <c r="L278" s="50">
        <v>4</v>
      </c>
    </row>
    <row r="279" spans="1:12" ht="15" customHeight="1">
      <c r="A279" s="50">
        <v>4</v>
      </c>
      <c r="B279" s="47">
        <v>79</v>
      </c>
      <c r="C279" s="48" t="s">
        <v>5506</v>
      </c>
      <c r="D279" s="64">
        <v>86075814</v>
      </c>
      <c r="E279" s="49" t="s">
        <v>5254</v>
      </c>
      <c r="F279" s="49" t="s">
        <v>5256</v>
      </c>
      <c r="G279" s="90">
        <v>88000000</v>
      </c>
      <c r="H279" s="90">
        <v>34888772</v>
      </c>
      <c r="I279" s="90">
        <v>281600</v>
      </c>
      <c r="J279" s="91">
        <v>52829628</v>
      </c>
      <c r="K279" s="69">
        <f>VLOOKUP(D279,'SOLICITUDES 2023'!$C:$H,6,FALSE)-G279</f>
        <v>0</v>
      </c>
      <c r="L279" s="50">
        <v>4</v>
      </c>
    </row>
    <row r="280" spans="1:12" ht="15" customHeight="1">
      <c r="A280" s="50">
        <v>4</v>
      </c>
      <c r="B280" s="47">
        <v>80</v>
      </c>
      <c r="C280" s="48" t="s">
        <v>5507</v>
      </c>
      <c r="D280" s="64">
        <v>4052770</v>
      </c>
      <c r="E280" s="49" t="s">
        <v>5354</v>
      </c>
      <c r="F280" s="49" t="s">
        <v>5256</v>
      </c>
      <c r="G280" s="90">
        <v>30000000</v>
      </c>
      <c r="H280" s="90">
        <v>7423580</v>
      </c>
      <c r="I280" s="90">
        <v>0</v>
      </c>
      <c r="J280" s="91">
        <v>22576420</v>
      </c>
      <c r="K280" s="69">
        <f>VLOOKUP(D280,'SOLICITUDES 2023'!$C:$H,6,FALSE)-G280</f>
        <v>0</v>
      </c>
      <c r="L280" s="50">
        <v>4</v>
      </c>
    </row>
    <row r="281" spans="1:12" ht="15" customHeight="1">
      <c r="A281" s="50">
        <v>4</v>
      </c>
      <c r="B281" s="47">
        <v>81</v>
      </c>
      <c r="C281" s="48" t="s">
        <v>5508</v>
      </c>
      <c r="D281" s="64">
        <v>17313390</v>
      </c>
      <c r="E281" s="49" t="s">
        <v>5354</v>
      </c>
      <c r="F281" s="49" t="s">
        <v>5255</v>
      </c>
      <c r="G281" s="90">
        <v>30000000</v>
      </c>
      <c r="H281" s="90">
        <v>0</v>
      </c>
      <c r="I281" s="90">
        <v>0</v>
      </c>
      <c r="J281" s="91">
        <v>30000000</v>
      </c>
      <c r="K281" s="69">
        <f>VLOOKUP(D281,'SOLICITUDES 2023'!$C:$H,6,FALSE)-G281</f>
        <v>0</v>
      </c>
      <c r="L281" s="50">
        <v>4</v>
      </c>
    </row>
    <row r="282" spans="1:12" ht="15" customHeight="1">
      <c r="A282" s="50">
        <v>4</v>
      </c>
      <c r="B282" s="51">
        <v>82</v>
      </c>
      <c r="C282" s="52" t="s">
        <v>5509</v>
      </c>
      <c r="D282" s="65">
        <v>1097991902</v>
      </c>
      <c r="E282" s="53" t="s">
        <v>5254</v>
      </c>
      <c r="F282" s="53" t="s">
        <v>5255</v>
      </c>
      <c r="G282" s="92">
        <v>30000000</v>
      </c>
      <c r="H282" s="92">
        <v>0</v>
      </c>
      <c r="I282" s="92">
        <v>96000</v>
      </c>
      <c r="J282" s="93">
        <v>29904000</v>
      </c>
      <c r="K282" s="69">
        <f>VLOOKUP(D282,'SOLICITUDES 2023'!$C:$H,6,FALSE)-G282</f>
        <v>0</v>
      </c>
      <c r="L282" s="50">
        <v>4</v>
      </c>
    </row>
    <row r="283" spans="1:12" ht="15" customHeight="1">
      <c r="A283" s="50">
        <v>4</v>
      </c>
      <c r="B283" s="47">
        <v>83</v>
      </c>
      <c r="C283" s="48" t="s">
        <v>5510</v>
      </c>
      <c r="D283" s="64">
        <v>79733697</v>
      </c>
      <c r="E283" s="49" t="s">
        <v>5354</v>
      </c>
      <c r="F283" s="49" t="s">
        <v>5255</v>
      </c>
      <c r="G283" s="90">
        <v>110000000</v>
      </c>
      <c r="H283" s="90">
        <v>0</v>
      </c>
      <c r="I283" s="90">
        <v>0</v>
      </c>
      <c r="J283" s="91">
        <v>110000000</v>
      </c>
      <c r="K283" s="69">
        <f>VLOOKUP(D283,'SOLICITUDES 2023'!$C:$H,6,FALSE)-G283</f>
        <v>0</v>
      </c>
      <c r="L283" s="50">
        <v>4</v>
      </c>
    </row>
    <row r="284" spans="1:12" ht="15" customHeight="1">
      <c r="A284" s="50">
        <v>4</v>
      </c>
      <c r="B284" s="47">
        <v>84</v>
      </c>
      <c r="C284" s="48" t="s">
        <v>5511</v>
      </c>
      <c r="D284" s="64">
        <v>11442161</v>
      </c>
      <c r="E284" s="49" t="s">
        <v>5354</v>
      </c>
      <c r="F284" s="49" t="s">
        <v>5256</v>
      </c>
      <c r="G284" s="90">
        <v>50000000</v>
      </c>
      <c r="H284" s="90">
        <v>25940774</v>
      </c>
      <c r="I284" s="90">
        <v>0</v>
      </c>
      <c r="J284" s="91">
        <v>24059226</v>
      </c>
      <c r="K284" s="69">
        <f>VLOOKUP(D284,'SOLICITUDES 2023'!$C:$H,6,FALSE)-G284</f>
        <v>0</v>
      </c>
      <c r="L284" s="50">
        <v>4</v>
      </c>
    </row>
    <row r="285" spans="1:12" ht="15" customHeight="1">
      <c r="A285" s="50">
        <v>4</v>
      </c>
      <c r="B285" s="47">
        <v>85</v>
      </c>
      <c r="C285" s="48" t="s">
        <v>5512</v>
      </c>
      <c r="D285" s="64">
        <v>93414466</v>
      </c>
      <c r="E285" s="49" t="s">
        <v>5354</v>
      </c>
      <c r="F285" s="49" t="s">
        <v>5255</v>
      </c>
      <c r="G285" s="90">
        <v>150000000</v>
      </c>
      <c r="H285" s="90">
        <v>0</v>
      </c>
      <c r="I285" s="90">
        <v>0</v>
      </c>
      <c r="J285" s="91">
        <v>150000000</v>
      </c>
      <c r="K285" s="69">
        <f>VLOOKUP(D285,'SOLICITUDES 2023'!$C:$H,6,FALSE)-G285</f>
        <v>0</v>
      </c>
      <c r="L285" s="50">
        <v>4</v>
      </c>
    </row>
    <row r="286" spans="1:12" ht="15" customHeight="1">
      <c r="A286" s="50">
        <v>4</v>
      </c>
      <c r="B286" s="47">
        <v>86</v>
      </c>
      <c r="C286" s="48" t="s">
        <v>5513</v>
      </c>
      <c r="D286" s="64">
        <v>51573006</v>
      </c>
      <c r="E286" s="49" t="s">
        <v>5354</v>
      </c>
      <c r="F286" s="49" t="s">
        <v>5255</v>
      </c>
      <c r="G286" s="90">
        <v>20000000</v>
      </c>
      <c r="H286" s="90">
        <v>0</v>
      </c>
      <c r="I286" s="90">
        <v>0</v>
      </c>
      <c r="J286" s="91">
        <v>20000000</v>
      </c>
      <c r="K286" s="69">
        <f>VLOOKUP(D286,'SOLICITUDES 2023'!$C:$H,6,FALSE)-G286</f>
        <v>0</v>
      </c>
      <c r="L286" s="50">
        <v>4</v>
      </c>
    </row>
    <row r="287" spans="1:12" ht="15" customHeight="1">
      <c r="A287" s="50">
        <v>4</v>
      </c>
      <c r="B287" s="47">
        <v>87</v>
      </c>
      <c r="C287" s="48" t="s">
        <v>5514</v>
      </c>
      <c r="D287" s="64">
        <v>25221290</v>
      </c>
      <c r="E287" s="49" t="s">
        <v>5354</v>
      </c>
      <c r="F287" s="49" t="s">
        <v>5256</v>
      </c>
      <c r="G287" s="90">
        <v>73000000</v>
      </c>
      <c r="H287" s="90">
        <v>60211721</v>
      </c>
      <c r="I287" s="90">
        <v>0</v>
      </c>
      <c r="J287" s="91">
        <v>12788279</v>
      </c>
      <c r="K287" s="69">
        <f>VLOOKUP(D287,'SOLICITUDES 2023'!$C:$H,6,FALSE)-G287</f>
        <v>0</v>
      </c>
      <c r="L287" s="50">
        <v>4</v>
      </c>
    </row>
    <row r="288" spans="1:12" ht="15" customHeight="1">
      <c r="A288" s="50">
        <v>4</v>
      </c>
      <c r="B288" s="47">
        <v>88</v>
      </c>
      <c r="C288" s="48" t="s">
        <v>5515</v>
      </c>
      <c r="D288" s="64">
        <v>75076576</v>
      </c>
      <c r="E288" s="49" t="s">
        <v>5354</v>
      </c>
      <c r="F288" s="49" t="s">
        <v>5256</v>
      </c>
      <c r="G288" s="90">
        <v>60000000</v>
      </c>
      <c r="H288" s="90">
        <v>9045031</v>
      </c>
      <c r="I288" s="90">
        <v>0</v>
      </c>
      <c r="J288" s="91">
        <v>50954969</v>
      </c>
      <c r="K288" s="69">
        <f>VLOOKUP(D288,'SOLICITUDES 2023'!$C:$H,6,FALSE)-G288</f>
        <v>0</v>
      </c>
      <c r="L288" s="50">
        <v>4</v>
      </c>
    </row>
    <row r="289" spans="1:12" ht="15" customHeight="1">
      <c r="A289" s="50">
        <v>4</v>
      </c>
      <c r="B289" s="47">
        <v>89</v>
      </c>
      <c r="C289" s="48" t="s">
        <v>5516</v>
      </c>
      <c r="D289" s="64">
        <v>41913800</v>
      </c>
      <c r="E289" s="49" t="s">
        <v>5354</v>
      </c>
      <c r="F289" s="49" t="s">
        <v>5256</v>
      </c>
      <c r="G289" s="90">
        <v>70000000</v>
      </c>
      <c r="H289" s="90">
        <v>11219434</v>
      </c>
      <c r="I289" s="90">
        <v>0</v>
      </c>
      <c r="J289" s="91">
        <v>58780566</v>
      </c>
      <c r="K289" s="69">
        <f>VLOOKUP(D289,'SOLICITUDES 2023'!$C:$H,6,FALSE)-G289</f>
        <v>0</v>
      </c>
      <c r="L289" s="50">
        <v>4</v>
      </c>
    </row>
    <row r="290" spans="1:12" ht="15" customHeight="1">
      <c r="A290" s="50">
        <v>4</v>
      </c>
      <c r="B290" s="47">
        <v>90</v>
      </c>
      <c r="C290" s="48" t="s">
        <v>5517</v>
      </c>
      <c r="D290" s="64">
        <v>19331669</v>
      </c>
      <c r="E290" s="49" t="s">
        <v>5354</v>
      </c>
      <c r="F290" s="49" t="s">
        <v>5255</v>
      </c>
      <c r="G290" s="90">
        <v>75000000</v>
      </c>
      <c r="H290" s="90">
        <v>0</v>
      </c>
      <c r="I290" s="90">
        <v>0</v>
      </c>
      <c r="J290" s="91">
        <v>75000000</v>
      </c>
      <c r="K290" s="69">
        <f>VLOOKUP(D290,'SOLICITUDES 2023'!$C:$H,6,FALSE)-G290</f>
        <v>0</v>
      </c>
      <c r="L290" s="50">
        <v>4</v>
      </c>
    </row>
    <row r="291" spans="1:12" ht="15" customHeight="1">
      <c r="A291" s="50">
        <v>4</v>
      </c>
      <c r="B291" s="47">
        <v>91</v>
      </c>
      <c r="C291" s="48" t="s">
        <v>5518</v>
      </c>
      <c r="D291" s="64">
        <v>79299527</v>
      </c>
      <c r="E291" s="49" t="s">
        <v>5354</v>
      </c>
      <c r="F291" s="49" t="s">
        <v>5256</v>
      </c>
      <c r="G291" s="90">
        <v>120000000</v>
      </c>
      <c r="H291" s="90">
        <v>32063874</v>
      </c>
      <c r="I291" s="90">
        <v>0</v>
      </c>
      <c r="J291" s="91">
        <v>87936126</v>
      </c>
      <c r="K291" s="69">
        <f>VLOOKUP(D291,'SOLICITUDES 2023'!$C:$H,6,FALSE)-G291</f>
        <v>0</v>
      </c>
      <c r="L291" s="50">
        <v>4</v>
      </c>
    </row>
    <row r="292" spans="1:12" ht="15" customHeight="1">
      <c r="A292" s="50">
        <v>4</v>
      </c>
      <c r="B292" s="47">
        <v>92</v>
      </c>
      <c r="C292" s="48" t="s">
        <v>5519</v>
      </c>
      <c r="D292" s="64">
        <v>80150288</v>
      </c>
      <c r="E292" s="49" t="s">
        <v>5354</v>
      </c>
      <c r="F292" s="49" t="s">
        <v>5256</v>
      </c>
      <c r="G292" s="90">
        <v>65000000</v>
      </c>
      <c r="H292" s="90">
        <v>11521121</v>
      </c>
      <c r="I292" s="90">
        <v>0</v>
      </c>
      <c r="J292" s="91">
        <v>53478879</v>
      </c>
      <c r="K292" s="69">
        <f>VLOOKUP(D292,'SOLICITUDES 2023'!$C:$H,6,FALSE)-G292</f>
        <v>0</v>
      </c>
      <c r="L292" s="50">
        <v>4</v>
      </c>
    </row>
    <row r="293" spans="1:12" ht="15" customHeight="1">
      <c r="A293" s="50">
        <v>4</v>
      </c>
      <c r="B293" s="47">
        <v>93</v>
      </c>
      <c r="C293" s="48" t="s">
        <v>5520</v>
      </c>
      <c r="D293" s="64">
        <v>75069178</v>
      </c>
      <c r="E293" s="49" t="s">
        <v>5354</v>
      </c>
      <c r="F293" s="49" t="s">
        <v>5256</v>
      </c>
      <c r="G293" s="90">
        <v>150000000</v>
      </c>
      <c r="H293" s="90">
        <v>109421959</v>
      </c>
      <c r="I293" s="90">
        <v>0</v>
      </c>
      <c r="J293" s="91">
        <v>40578041</v>
      </c>
      <c r="K293" s="69">
        <f>VLOOKUP(D293,'SOLICITUDES 2023'!$C:$H,6,FALSE)-G293</f>
        <v>0</v>
      </c>
      <c r="L293" s="50">
        <v>4</v>
      </c>
    </row>
    <row r="294" spans="1:12" ht="15" customHeight="1">
      <c r="A294" s="50">
        <v>4</v>
      </c>
      <c r="B294" s="47">
        <v>94</v>
      </c>
      <c r="C294" s="48" t="s">
        <v>5521</v>
      </c>
      <c r="D294" s="64">
        <v>52194870</v>
      </c>
      <c r="E294" s="49" t="s">
        <v>5354</v>
      </c>
      <c r="F294" s="49" t="s">
        <v>5256</v>
      </c>
      <c r="G294" s="90">
        <v>83000000</v>
      </c>
      <c r="H294" s="90">
        <v>68892216</v>
      </c>
      <c r="I294" s="90">
        <v>0</v>
      </c>
      <c r="J294" s="91">
        <v>14107784</v>
      </c>
      <c r="K294" s="69">
        <f>VLOOKUP(D294,'SOLICITUDES 2023'!$C:$H,6,FALSE)-G294</f>
        <v>0</v>
      </c>
      <c r="L294" s="50">
        <v>4</v>
      </c>
    </row>
    <row r="295" spans="1:12" ht="15" customHeight="1">
      <c r="A295" s="50">
        <v>4</v>
      </c>
      <c r="B295" s="47">
        <v>95</v>
      </c>
      <c r="C295" s="48" t="s">
        <v>5522</v>
      </c>
      <c r="D295" s="64">
        <v>80055452</v>
      </c>
      <c r="E295" s="49" t="s">
        <v>5354</v>
      </c>
      <c r="F295" s="49" t="s">
        <v>5255</v>
      </c>
      <c r="G295" s="90">
        <v>15000000</v>
      </c>
      <c r="H295" s="90">
        <v>0</v>
      </c>
      <c r="I295" s="90">
        <v>0</v>
      </c>
      <c r="J295" s="91">
        <v>15000000</v>
      </c>
      <c r="K295" s="69">
        <f>VLOOKUP(D295,'SOLICITUDES 2023'!$C:$H,6,FALSE)-G295</f>
        <v>0</v>
      </c>
      <c r="L295" s="50">
        <v>4</v>
      </c>
    </row>
    <row r="296" spans="1:12" ht="15" customHeight="1">
      <c r="A296" s="50">
        <v>4</v>
      </c>
      <c r="B296" s="51">
        <v>96</v>
      </c>
      <c r="C296" s="52" t="s">
        <v>5523</v>
      </c>
      <c r="D296" s="65">
        <v>23965415</v>
      </c>
      <c r="E296" s="53" t="s">
        <v>5354</v>
      </c>
      <c r="F296" s="53" t="s">
        <v>5255</v>
      </c>
      <c r="G296" s="92">
        <v>109000000</v>
      </c>
      <c r="H296" s="92">
        <v>0</v>
      </c>
      <c r="I296" s="92">
        <v>0</v>
      </c>
      <c r="J296" s="93">
        <v>109000000</v>
      </c>
      <c r="K296" s="69">
        <f>VLOOKUP(D296,'SOLICITUDES 2023'!$C:$H,6,FALSE)-G296</f>
        <v>0</v>
      </c>
      <c r="L296" s="50">
        <v>4</v>
      </c>
    </row>
    <row r="297" spans="1:12" ht="15" customHeight="1">
      <c r="A297" s="50">
        <v>4</v>
      </c>
      <c r="B297" s="47">
        <v>97</v>
      </c>
      <c r="C297" s="48" t="s">
        <v>5524</v>
      </c>
      <c r="D297" s="64">
        <v>52272572</v>
      </c>
      <c r="E297" s="49" t="s">
        <v>5354</v>
      </c>
      <c r="F297" s="49" t="s">
        <v>5256</v>
      </c>
      <c r="G297" s="90">
        <v>60000000</v>
      </c>
      <c r="H297" s="90">
        <v>44744593</v>
      </c>
      <c r="I297" s="90">
        <v>0</v>
      </c>
      <c r="J297" s="91">
        <v>15255407</v>
      </c>
      <c r="K297" s="69">
        <f>VLOOKUP(D297,'SOLICITUDES 2023'!$C:$H,6,FALSE)-G297</f>
        <v>0</v>
      </c>
      <c r="L297" s="50">
        <v>4</v>
      </c>
    </row>
    <row r="298" spans="1:12" ht="15" customHeight="1">
      <c r="A298" s="50">
        <v>4</v>
      </c>
      <c r="B298" s="47">
        <v>98</v>
      </c>
      <c r="C298" s="48" t="s">
        <v>5525</v>
      </c>
      <c r="D298" s="64">
        <v>16232299</v>
      </c>
      <c r="E298" s="49" t="s">
        <v>5354</v>
      </c>
      <c r="F298" s="49" t="s">
        <v>5255</v>
      </c>
      <c r="G298" s="90">
        <v>70000000</v>
      </c>
      <c r="H298" s="90">
        <v>0</v>
      </c>
      <c r="I298" s="90">
        <v>0</v>
      </c>
      <c r="J298" s="91">
        <v>70000000</v>
      </c>
      <c r="K298" s="69">
        <f>VLOOKUP(D298,'SOLICITUDES 2023'!$C:$H,6,FALSE)-G298</f>
        <v>0</v>
      </c>
      <c r="L298" s="50">
        <v>4</v>
      </c>
    </row>
    <row r="299" spans="1:12" ht="15" customHeight="1">
      <c r="A299" s="50">
        <v>4</v>
      </c>
      <c r="B299" s="47">
        <v>99</v>
      </c>
      <c r="C299" s="48" t="s">
        <v>5526</v>
      </c>
      <c r="D299" s="64">
        <v>3174390</v>
      </c>
      <c r="E299" s="49" t="s">
        <v>5254</v>
      </c>
      <c r="F299" s="49" t="s">
        <v>5255</v>
      </c>
      <c r="G299" s="90">
        <v>94000000</v>
      </c>
      <c r="H299" s="90">
        <v>0</v>
      </c>
      <c r="I299" s="90">
        <v>300800</v>
      </c>
      <c r="J299" s="91">
        <v>93699200</v>
      </c>
      <c r="K299" s="69">
        <f>VLOOKUP(D299,'SOLICITUDES 2023'!$C:$H,6,FALSE)-G299</f>
        <v>0</v>
      </c>
      <c r="L299" s="50">
        <v>4</v>
      </c>
    </row>
    <row r="300" spans="1:12" ht="15" customHeight="1">
      <c r="A300" s="50">
        <v>4</v>
      </c>
      <c r="B300" s="47">
        <v>100</v>
      </c>
      <c r="C300" s="48" t="s">
        <v>5527</v>
      </c>
      <c r="D300" s="64">
        <v>13813897</v>
      </c>
      <c r="E300" s="49" t="s">
        <v>5354</v>
      </c>
      <c r="F300" s="49" t="s">
        <v>5256</v>
      </c>
      <c r="G300" s="90">
        <v>75000000</v>
      </c>
      <c r="H300" s="90">
        <v>49470731</v>
      </c>
      <c r="I300" s="90">
        <v>0</v>
      </c>
      <c r="J300" s="91">
        <v>25529269</v>
      </c>
      <c r="K300" s="69">
        <f>VLOOKUP(D300,'SOLICITUDES 2023'!$C:$H,6,FALSE)-G300</f>
        <v>0</v>
      </c>
      <c r="L300" s="50">
        <v>4</v>
      </c>
    </row>
    <row r="301" spans="1:12" ht="15" customHeight="1">
      <c r="A301" s="50">
        <v>4</v>
      </c>
      <c r="B301" s="47">
        <v>101</v>
      </c>
      <c r="C301" s="48" t="s">
        <v>5528</v>
      </c>
      <c r="D301" s="64">
        <v>75066918</v>
      </c>
      <c r="E301" s="49" t="s">
        <v>5354</v>
      </c>
      <c r="F301" s="49" t="s">
        <v>5256</v>
      </c>
      <c r="G301" s="90">
        <v>35000000</v>
      </c>
      <c r="H301" s="90">
        <v>14057134</v>
      </c>
      <c r="I301" s="90">
        <v>0</v>
      </c>
      <c r="J301" s="91">
        <v>20942866</v>
      </c>
      <c r="K301" s="69">
        <f>VLOOKUP(D301,'SOLICITUDES 2023'!$C:$H,6,FALSE)-G301</f>
        <v>0</v>
      </c>
      <c r="L301" s="50">
        <v>4</v>
      </c>
    </row>
    <row r="302" spans="1:12" ht="15" customHeight="1">
      <c r="A302" s="50">
        <v>4</v>
      </c>
      <c r="B302" s="47">
        <v>102</v>
      </c>
      <c r="C302" s="48" t="s">
        <v>5529</v>
      </c>
      <c r="D302" s="64">
        <v>79809216</v>
      </c>
      <c r="E302" s="49" t="s">
        <v>5354</v>
      </c>
      <c r="F302" s="49" t="s">
        <v>5255</v>
      </c>
      <c r="G302" s="90">
        <v>78000000</v>
      </c>
      <c r="H302" s="90">
        <v>0</v>
      </c>
      <c r="I302" s="90">
        <v>0</v>
      </c>
      <c r="J302" s="91">
        <v>78000000</v>
      </c>
      <c r="K302" s="69">
        <f>VLOOKUP(D302,'SOLICITUDES 2023'!$C:$H,6,FALSE)-G302</f>
        <v>0</v>
      </c>
      <c r="L302" s="50">
        <v>4</v>
      </c>
    </row>
    <row r="303" spans="1:12" ht="15" customHeight="1">
      <c r="A303" s="50">
        <v>4</v>
      </c>
      <c r="B303" s="47">
        <v>103</v>
      </c>
      <c r="C303" s="48" t="s">
        <v>5530</v>
      </c>
      <c r="D303" s="64">
        <v>19308567</v>
      </c>
      <c r="E303" s="49" t="s">
        <v>5354</v>
      </c>
      <c r="F303" s="49" t="s">
        <v>5255</v>
      </c>
      <c r="G303" s="90">
        <v>83000000</v>
      </c>
      <c r="H303" s="90">
        <v>0</v>
      </c>
      <c r="I303" s="90">
        <v>0</v>
      </c>
      <c r="J303" s="91">
        <v>83000000</v>
      </c>
      <c r="K303" s="69">
        <f>VLOOKUP(D303,'SOLICITUDES 2023'!$C:$H,6,FALSE)-G303</f>
        <v>0</v>
      </c>
      <c r="L303" s="50">
        <v>4</v>
      </c>
    </row>
    <row r="304" spans="1:12" ht="15" customHeight="1">
      <c r="A304" s="50">
        <v>4</v>
      </c>
      <c r="B304" s="47">
        <v>104</v>
      </c>
      <c r="C304" s="48" t="s">
        <v>5531</v>
      </c>
      <c r="D304" s="64">
        <v>80095037</v>
      </c>
      <c r="E304" s="49" t="s">
        <v>5254</v>
      </c>
      <c r="F304" s="49" t="s">
        <v>5255</v>
      </c>
      <c r="G304" s="90">
        <v>140000000</v>
      </c>
      <c r="H304" s="90">
        <v>0</v>
      </c>
      <c r="I304" s="90">
        <v>448000</v>
      </c>
      <c r="J304" s="91">
        <v>139552000</v>
      </c>
      <c r="K304" s="69">
        <f>VLOOKUP(D304,'SOLICITUDES 2023'!$C:$H,6,FALSE)-G304</f>
        <v>0</v>
      </c>
      <c r="L304" s="50">
        <v>4</v>
      </c>
    </row>
    <row r="305" spans="1:12" ht="15" customHeight="1">
      <c r="A305" s="50">
        <v>4</v>
      </c>
      <c r="B305" s="47">
        <v>105</v>
      </c>
      <c r="C305" s="48" t="s">
        <v>5532</v>
      </c>
      <c r="D305" s="64">
        <v>80433094</v>
      </c>
      <c r="E305" s="49" t="s">
        <v>5354</v>
      </c>
      <c r="F305" s="49" t="s">
        <v>5255</v>
      </c>
      <c r="G305" s="90">
        <v>60000000</v>
      </c>
      <c r="H305" s="90">
        <v>0</v>
      </c>
      <c r="I305" s="90">
        <v>0</v>
      </c>
      <c r="J305" s="91">
        <v>60000000</v>
      </c>
      <c r="K305" s="69">
        <f>VLOOKUP(D305,'SOLICITUDES 2023'!$C:$H,6,FALSE)-G305</f>
        <v>0</v>
      </c>
      <c r="L305" s="50">
        <v>4</v>
      </c>
    </row>
    <row r="306" spans="1:12" ht="15" customHeight="1">
      <c r="A306" s="50">
        <v>4</v>
      </c>
      <c r="B306" s="47">
        <v>106</v>
      </c>
      <c r="C306" s="48" t="s">
        <v>5533</v>
      </c>
      <c r="D306" s="64">
        <v>79702374</v>
      </c>
      <c r="E306" s="49" t="s">
        <v>5354</v>
      </c>
      <c r="F306" s="49" t="s">
        <v>5256</v>
      </c>
      <c r="G306" s="90">
        <v>83000000</v>
      </c>
      <c r="H306" s="90">
        <v>20142229</v>
      </c>
      <c r="I306" s="90">
        <v>0</v>
      </c>
      <c r="J306" s="91">
        <v>62857771</v>
      </c>
      <c r="K306" s="69">
        <f>VLOOKUP(D306,'SOLICITUDES 2023'!$C:$H,6,FALSE)-G306</f>
        <v>0</v>
      </c>
      <c r="L306" s="50">
        <v>4</v>
      </c>
    </row>
    <row r="307" spans="1:12" ht="15" customHeight="1">
      <c r="A307" s="50">
        <v>4</v>
      </c>
      <c r="B307" s="47">
        <v>107</v>
      </c>
      <c r="C307" s="48" t="s">
        <v>5534</v>
      </c>
      <c r="D307" s="64">
        <v>52764959</v>
      </c>
      <c r="E307" s="49" t="s">
        <v>5354</v>
      </c>
      <c r="F307" s="49" t="s">
        <v>5255</v>
      </c>
      <c r="G307" s="90">
        <v>65000000</v>
      </c>
      <c r="H307" s="90">
        <v>0</v>
      </c>
      <c r="I307" s="90">
        <v>0</v>
      </c>
      <c r="J307" s="91">
        <v>65000000</v>
      </c>
      <c r="K307" s="69">
        <f>VLOOKUP(D307,'SOLICITUDES 2023'!$C:$H,6,FALSE)-G307</f>
        <v>0</v>
      </c>
      <c r="L307" s="50">
        <v>4</v>
      </c>
    </row>
    <row r="308" spans="1:12" ht="15" customHeight="1">
      <c r="A308" s="50">
        <v>4</v>
      </c>
      <c r="B308" s="47">
        <v>108</v>
      </c>
      <c r="C308" s="48" t="s">
        <v>5535</v>
      </c>
      <c r="D308" s="64">
        <v>93414223</v>
      </c>
      <c r="E308" s="49" t="s">
        <v>5354</v>
      </c>
      <c r="F308" s="49" t="s">
        <v>5256</v>
      </c>
      <c r="G308" s="90">
        <v>60000000</v>
      </c>
      <c r="H308" s="90">
        <v>10201356</v>
      </c>
      <c r="I308" s="90">
        <v>0</v>
      </c>
      <c r="J308" s="91">
        <v>49798644</v>
      </c>
      <c r="K308" s="69">
        <f>VLOOKUP(D308,'SOLICITUDES 2023'!$C:$H,6,FALSE)-G308</f>
        <v>0</v>
      </c>
      <c r="L308" s="50">
        <v>4</v>
      </c>
    </row>
    <row r="309" spans="1:12" ht="15" customHeight="1">
      <c r="A309" s="50">
        <v>4</v>
      </c>
      <c r="B309" s="47">
        <v>109</v>
      </c>
      <c r="C309" s="48" t="s">
        <v>5536</v>
      </c>
      <c r="D309" s="64">
        <v>79367116</v>
      </c>
      <c r="E309" s="49" t="s">
        <v>5354</v>
      </c>
      <c r="F309" s="49" t="s">
        <v>5256</v>
      </c>
      <c r="G309" s="90">
        <v>56000000</v>
      </c>
      <c r="H309" s="90">
        <v>25313329</v>
      </c>
      <c r="I309" s="90">
        <v>0</v>
      </c>
      <c r="J309" s="91">
        <v>30686671</v>
      </c>
      <c r="K309" s="69">
        <f>VLOOKUP(D309,'SOLICITUDES 2023'!$C:$H,6,FALSE)-G309</f>
        <v>0</v>
      </c>
      <c r="L309" s="50">
        <v>4</v>
      </c>
    </row>
    <row r="310" spans="1:12" ht="15" customHeight="1">
      <c r="A310" s="50">
        <v>4</v>
      </c>
      <c r="B310" s="47">
        <v>110</v>
      </c>
      <c r="C310" s="48" t="s">
        <v>5537</v>
      </c>
      <c r="D310" s="64">
        <v>80229011</v>
      </c>
      <c r="E310" s="49" t="s">
        <v>5354</v>
      </c>
      <c r="F310" s="49" t="s">
        <v>5256</v>
      </c>
      <c r="G310" s="90">
        <v>68000000</v>
      </c>
      <c r="H310" s="90">
        <v>27092687</v>
      </c>
      <c r="I310" s="90">
        <v>0</v>
      </c>
      <c r="J310" s="91">
        <v>40907313</v>
      </c>
      <c r="K310" s="69">
        <f>VLOOKUP(D310,'SOLICITUDES 2023'!$C:$H,6,FALSE)-G310</f>
        <v>0</v>
      </c>
      <c r="L310" s="50">
        <v>4</v>
      </c>
    </row>
    <row r="311" spans="1:12" ht="15" customHeight="1">
      <c r="A311" s="50">
        <v>4</v>
      </c>
      <c r="B311" s="47">
        <v>111</v>
      </c>
      <c r="C311" s="48" t="s">
        <v>5538</v>
      </c>
      <c r="D311" s="64">
        <v>79187531</v>
      </c>
      <c r="E311" s="49" t="s">
        <v>5354</v>
      </c>
      <c r="F311" s="49" t="s">
        <v>5256</v>
      </c>
      <c r="G311" s="90">
        <v>55000000</v>
      </c>
      <c r="H311" s="90">
        <v>21597500</v>
      </c>
      <c r="I311" s="90">
        <v>0</v>
      </c>
      <c r="J311" s="91">
        <v>33402500</v>
      </c>
      <c r="K311" s="69">
        <f>VLOOKUP(D311,'SOLICITUDES 2023'!$C:$H,6,FALSE)-G311</f>
        <v>0</v>
      </c>
      <c r="L311" s="50">
        <v>4</v>
      </c>
    </row>
    <row r="312" spans="1:12" ht="15" customHeight="1">
      <c r="A312" s="50">
        <v>4</v>
      </c>
      <c r="B312" s="47">
        <v>112</v>
      </c>
      <c r="C312" s="48" t="s">
        <v>5539</v>
      </c>
      <c r="D312" s="64">
        <v>80041619</v>
      </c>
      <c r="E312" s="49" t="s">
        <v>5254</v>
      </c>
      <c r="F312" s="49" t="s">
        <v>5256</v>
      </c>
      <c r="G312" s="90">
        <v>150000000</v>
      </c>
      <c r="H312" s="90">
        <v>24733541</v>
      </c>
      <c r="I312" s="90">
        <v>480000</v>
      </c>
      <c r="J312" s="91">
        <v>124786459</v>
      </c>
      <c r="K312" s="69">
        <f>VLOOKUP(D312,'SOLICITUDES 2023'!$C:$H,6,FALSE)-G312</f>
        <v>0</v>
      </c>
      <c r="L312" s="50">
        <v>4</v>
      </c>
    </row>
    <row r="313" spans="1:12" ht="15" customHeight="1">
      <c r="A313" s="50">
        <v>4</v>
      </c>
      <c r="B313" s="47">
        <v>113</v>
      </c>
      <c r="C313" s="48" t="s">
        <v>5540</v>
      </c>
      <c r="D313" s="64">
        <v>79186513</v>
      </c>
      <c r="E313" s="49" t="s">
        <v>5354</v>
      </c>
      <c r="F313" s="49" t="s">
        <v>5256</v>
      </c>
      <c r="G313" s="90">
        <v>60000000</v>
      </c>
      <c r="H313" s="90">
        <v>34768660</v>
      </c>
      <c r="I313" s="90">
        <v>0</v>
      </c>
      <c r="J313" s="91">
        <v>25231340</v>
      </c>
      <c r="K313" s="69">
        <f>VLOOKUP(D313,'SOLICITUDES 2023'!$C:$H,6,FALSE)-G313</f>
        <v>0</v>
      </c>
      <c r="L313" s="50">
        <v>4</v>
      </c>
    </row>
    <row r="314" spans="1:12" ht="15" customHeight="1">
      <c r="A314" s="50">
        <v>4</v>
      </c>
      <c r="B314" s="47">
        <v>114</v>
      </c>
      <c r="C314" s="48" t="s">
        <v>5541</v>
      </c>
      <c r="D314" s="64">
        <v>80048434</v>
      </c>
      <c r="E314" s="49" t="s">
        <v>5354</v>
      </c>
      <c r="F314" s="49" t="s">
        <v>5256</v>
      </c>
      <c r="G314" s="90">
        <v>88000000</v>
      </c>
      <c r="H314" s="90">
        <v>48947280</v>
      </c>
      <c r="I314" s="90">
        <v>0</v>
      </c>
      <c r="J314" s="91">
        <v>39052720</v>
      </c>
      <c r="K314" s="69">
        <f>VLOOKUP(D314,'SOLICITUDES 2023'!$C:$H,6,FALSE)-G314</f>
        <v>0</v>
      </c>
      <c r="L314" s="50">
        <v>4</v>
      </c>
    </row>
    <row r="315" spans="1:12" ht="15" customHeight="1">
      <c r="A315" s="50">
        <v>4</v>
      </c>
      <c r="B315" s="47">
        <v>115</v>
      </c>
      <c r="C315" s="48" t="s">
        <v>5542</v>
      </c>
      <c r="D315" s="64">
        <v>79325582</v>
      </c>
      <c r="E315" s="49" t="s">
        <v>5354</v>
      </c>
      <c r="F315" s="49" t="s">
        <v>5255</v>
      </c>
      <c r="G315" s="90">
        <v>35000000</v>
      </c>
      <c r="H315" s="90">
        <v>0</v>
      </c>
      <c r="I315" s="90">
        <v>0</v>
      </c>
      <c r="J315" s="91">
        <v>35000000</v>
      </c>
      <c r="K315" s="69">
        <f>VLOOKUP(D315,'SOLICITUDES 2023'!$C:$H,6,FALSE)-G315</f>
        <v>0</v>
      </c>
      <c r="L315" s="50">
        <v>4</v>
      </c>
    </row>
    <row r="316" spans="1:12" ht="15" customHeight="1">
      <c r="A316" s="50">
        <v>4</v>
      </c>
      <c r="B316" s="47">
        <v>116</v>
      </c>
      <c r="C316" s="48" t="s">
        <v>5543</v>
      </c>
      <c r="D316" s="64">
        <v>63392102</v>
      </c>
      <c r="E316" s="49" t="s">
        <v>5354</v>
      </c>
      <c r="F316" s="49" t="s">
        <v>5256</v>
      </c>
      <c r="G316" s="90">
        <v>26000000</v>
      </c>
      <c r="H316" s="90">
        <v>11999659</v>
      </c>
      <c r="I316" s="90">
        <v>0</v>
      </c>
      <c r="J316" s="91">
        <v>14000341</v>
      </c>
      <c r="K316" s="69">
        <f>VLOOKUP(D316,'SOLICITUDES 2023'!$C:$H,6,FALSE)-G316</f>
        <v>0</v>
      </c>
      <c r="L316" s="50">
        <v>4</v>
      </c>
    </row>
    <row r="317" spans="1:12" ht="15" customHeight="1">
      <c r="A317" s="50">
        <v>4</v>
      </c>
      <c r="B317" s="47">
        <v>117</v>
      </c>
      <c r="C317" s="48" t="s">
        <v>5544</v>
      </c>
      <c r="D317" s="64">
        <v>54256553</v>
      </c>
      <c r="E317" s="49" t="s">
        <v>5354</v>
      </c>
      <c r="F317" s="49" t="s">
        <v>5255</v>
      </c>
      <c r="G317" s="90">
        <v>70000000</v>
      </c>
      <c r="H317" s="90">
        <v>0</v>
      </c>
      <c r="I317" s="90">
        <v>0</v>
      </c>
      <c r="J317" s="91">
        <v>70000000</v>
      </c>
      <c r="K317" s="69">
        <f>VLOOKUP(D317,'SOLICITUDES 2023'!$C:$H,6,FALSE)-G317</f>
        <v>0</v>
      </c>
      <c r="L317" s="50">
        <v>4</v>
      </c>
    </row>
    <row r="318" spans="1:12" ht="15" customHeight="1">
      <c r="A318" s="50">
        <v>4</v>
      </c>
      <c r="B318" s="47">
        <v>118</v>
      </c>
      <c r="C318" s="48" t="s">
        <v>5545</v>
      </c>
      <c r="D318" s="64">
        <v>41909671</v>
      </c>
      <c r="E318" s="49" t="s">
        <v>5354</v>
      </c>
      <c r="F318" s="49" t="s">
        <v>5255</v>
      </c>
      <c r="G318" s="90">
        <v>30000000</v>
      </c>
      <c r="H318" s="90">
        <v>0</v>
      </c>
      <c r="I318" s="90">
        <v>0</v>
      </c>
      <c r="J318" s="91">
        <v>30000000</v>
      </c>
      <c r="K318" s="69">
        <f>VLOOKUP(D318,'SOLICITUDES 2023'!$C:$H,6,FALSE)-G318</f>
        <v>0</v>
      </c>
      <c r="L318" s="50">
        <v>4</v>
      </c>
    </row>
    <row r="319" spans="1:12" ht="15" customHeight="1">
      <c r="A319" s="50">
        <v>4</v>
      </c>
      <c r="B319" s="47">
        <v>119</v>
      </c>
      <c r="C319" s="48" t="s">
        <v>5546</v>
      </c>
      <c r="D319" s="64">
        <v>79381612</v>
      </c>
      <c r="E319" s="49" t="s">
        <v>5354</v>
      </c>
      <c r="F319" s="49" t="s">
        <v>5255</v>
      </c>
      <c r="G319" s="90">
        <v>70000000</v>
      </c>
      <c r="H319" s="90">
        <v>0</v>
      </c>
      <c r="I319" s="90">
        <v>0</v>
      </c>
      <c r="J319" s="91">
        <v>70000000</v>
      </c>
      <c r="K319" s="69">
        <f>VLOOKUP(D319,'SOLICITUDES 2023'!$C:$H,6,FALSE)-G319</f>
        <v>0</v>
      </c>
      <c r="L319" s="50">
        <v>4</v>
      </c>
    </row>
    <row r="320" spans="1:12" ht="15" customHeight="1">
      <c r="A320" s="50">
        <v>4</v>
      </c>
      <c r="B320" s="47">
        <v>120</v>
      </c>
      <c r="C320" s="48" t="s">
        <v>5547</v>
      </c>
      <c r="D320" s="64">
        <v>79747659</v>
      </c>
      <c r="E320" s="49" t="s">
        <v>5354</v>
      </c>
      <c r="F320" s="49" t="s">
        <v>5255</v>
      </c>
      <c r="G320" s="90">
        <v>100000000</v>
      </c>
      <c r="H320" s="90">
        <v>0</v>
      </c>
      <c r="I320" s="90">
        <v>0</v>
      </c>
      <c r="J320" s="91">
        <v>100000000</v>
      </c>
      <c r="K320" s="69">
        <f>VLOOKUP(D320,'SOLICITUDES 2023'!$C:$H,6,FALSE)-G320</f>
        <v>0</v>
      </c>
      <c r="L320" s="50">
        <v>4</v>
      </c>
    </row>
    <row r="321" spans="1:12" ht="15" customHeight="1">
      <c r="A321" s="50">
        <v>4</v>
      </c>
      <c r="B321" s="51">
        <v>121</v>
      </c>
      <c r="C321" s="52" t="s">
        <v>5548</v>
      </c>
      <c r="D321" s="65">
        <v>21112467</v>
      </c>
      <c r="E321" s="53" t="s">
        <v>5354</v>
      </c>
      <c r="F321" s="53" t="s">
        <v>5256</v>
      </c>
      <c r="G321" s="92">
        <v>40000000</v>
      </c>
      <c r="H321" s="92">
        <v>14349493</v>
      </c>
      <c r="I321" s="92">
        <v>0</v>
      </c>
      <c r="J321" s="93">
        <v>25650507</v>
      </c>
      <c r="K321" s="69">
        <f>VLOOKUP(D321,'SOLICITUDES 2023'!$C:$H,6,FALSE)-G321</f>
        <v>0</v>
      </c>
      <c r="L321" s="50">
        <v>4</v>
      </c>
    </row>
    <row r="322" spans="1:12" ht="15" customHeight="1">
      <c r="A322" s="50">
        <v>4</v>
      </c>
      <c r="B322" s="47">
        <v>122</v>
      </c>
      <c r="C322" s="48" t="s">
        <v>5549</v>
      </c>
      <c r="D322" s="64">
        <v>80054791</v>
      </c>
      <c r="E322" s="49" t="s">
        <v>5354</v>
      </c>
      <c r="F322" s="49" t="s">
        <v>5255</v>
      </c>
      <c r="G322" s="90">
        <v>20000000</v>
      </c>
      <c r="H322" s="90">
        <v>0</v>
      </c>
      <c r="I322" s="90">
        <v>0</v>
      </c>
      <c r="J322" s="91">
        <v>20000000</v>
      </c>
      <c r="K322" s="69">
        <f>VLOOKUP(D322,'SOLICITUDES 2023'!$C:$H,6,FALSE)-G322</f>
        <v>0</v>
      </c>
      <c r="L322" s="50">
        <v>4</v>
      </c>
    </row>
    <row r="323" spans="1:12" ht="15" customHeight="1">
      <c r="A323" s="50">
        <v>4</v>
      </c>
      <c r="B323" s="47">
        <v>123</v>
      </c>
      <c r="C323" s="48" t="s">
        <v>5550</v>
      </c>
      <c r="D323" s="64">
        <v>17411594</v>
      </c>
      <c r="E323" s="49" t="s">
        <v>5354</v>
      </c>
      <c r="F323" s="49" t="s">
        <v>5255</v>
      </c>
      <c r="G323" s="90">
        <v>50000000</v>
      </c>
      <c r="H323" s="90">
        <v>0</v>
      </c>
      <c r="I323" s="90">
        <v>0</v>
      </c>
      <c r="J323" s="91">
        <v>50000000</v>
      </c>
      <c r="K323" s="69">
        <f>VLOOKUP(D323,'SOLICITUDES 2023'!$C:$H,6,FALSE)-G323</f>
        <v>0</v>
      </c>
      <c r="L323" s="50">
        <v>4</v>
      </c>
    </row>
    <row r="324" spans="1:12" ht="15" customHeight="1">
      <c r="A324" s="50">
        <v>4</v>
      </c>
      <c r="B324" s="47">
        <v>124</v>
      </c>
      <c r="C324" s="48" t="s">
        <v>5551</v>
      </c>
      <c r="D324" s="64">
        <v>79107443</v>
      </c>
      <c r="E324" s="49" t="s">
        <v>5354</v>
      </c>
      <c r="F324" s="49" t="s">
        <v>5255</v>
      </c>
      <c r="G324" s="90">
        <v>86000000</v>
      </c>
      <c r="H324" s="90">
        <v>0</v>
      </c>
      <c r="I324" s="90">
        <v>0</v>
      </c>
      <c r="J324" s="91">
        <v>86000000</v>
      </c>
      <c r="K324" s="69">
        <f>VLOOKUP(D324,'SOLICITUDES 2023'!$C:$H,6,FALSE)-G324</f>
        <v>0</v>
      </c>
      <c r="L324" s="50">
        <v>4</v>
      </c>
    </row>
    <row r="325" spans="1:12" ht="15" customHeight="1">
      <c r="A325" s="50">
        <v>4</v>
      </c>
      <c r="B325" s="47">
        <v>125</v>
      </c>
      <c r="C325" s="48" t="s">
        <v>5552</v>
      </c>
      <c r="D325" s="64">
        <v>75096968</v>
      </c>
      <c r="E325" s="49" t="s">
        <v>5354</v>
      </c>
      <c r="F325" s="154" t="s">
        <v>5268</v>
      </c>
      <c r="G325" s="90">
        <v>83000000</v>
      </c>
      <c r="H325" s="90">
        <v>30247334</v>
      </c>
      <c r="I325" s="90">
        <v>0</v>
      </c>
      <c r="J325" s="91">
        <v>52752666</v>
      </c>
      <c r="K325" s="69">
        <f>VLOOKUP(D325,'SOLICITUDES 2023'!$C:$H,6,FALSE)-G325</f>
        <v>0</v>
      </c>
      <c r="L325" s="50">
        <v>4</v>
      </c>
    </row>
    <row r="326" spans="1:12" ht="15" customHeight="1">
      <c r="A326" s="50">
        <v>4</v>
      </c>
      <c r="B326" s="47">
        <v>126</v>
      </c>
      <c r="C326" s="48" t="s">
        <v>5553</v>
      </c>
      <c r="D326" s="64">
        <v>17420797</v>
      </c>
      <c r="E326" s="49" t="s">
        <v>5354</v>
      </c>
      <c r="F326" s="49" t="s">
        <v>5256</v>
      </c>
      <c r="G326" s="90">
        <v>104000000</v>
      </c>
      <c r="H326" s="90">
        <v>32663618</v>
      </c>
      <c r="I326" s="90">
        <v>0</v>
      </c>
      <c r="J326" s="91">
        <v>71336382</v>
      </c>
      <c r="K326" s="69">
        <f>VLOOKUP(D326,'SOLICITUDES 2023'!$C:$H,6,FALSE)-G326</f>
        <v>0</v>
      </c>
      <c r="L326" s="50">
        <v>4</v>
      </c>
    </row>
    <row r="327" spans="1:12" ht="15" customHeight="1">
      <c r="A327" s="50">
        <v>4</v>
      </c>
      <c r="B327" s="47">
        <v>127</v>
      </c>
      <c r="C327" s="48" t="s">
        <v>5554</v>
      </c>
      <c r="D327" s="64">
        <v>39549710</v>
      </c>
      <c r="E327" s="49" t="s">
        <v>5354</v>
      </c>
      <c r="F327" s="49" t="s">
        <v>5256</v>
      </c>
      <c r="G327" s="90">
        <v>112000000</v>
      </c>
      <c r="H327" s="90">
        <v>47289830</v>
      </c>
      <c r="I327" s="90">
        <v>0</v>
      </c>
      <c r="J327" s="91">
        <v>64710170</v>
      </c>
      <c r="K327" s="69">
        <f>VLOOKUP(D327,'SOLICITUDES 2023'!$C:$H,6,FALSE)-G327</f>
        <v>0</v>
      </c>
      <c r="L327" s="50">
        <v>4</v>
      </c>
    </row>
    <row r="328" spans="1:12" ht="15" customHeight="1">
      <c r="A328" s="50">
        <v>4</v>
      </c>
      <c r="B328" s="47">
        <v>128</v>
      </c>
      <c r="C328" s="48" t="s">
        <v>5555</v>
      </c>
      <c r="D328" s="64">
        <v>79508991</v>
      </c>
      <c r="E328" s="49" t="s">
        <v>5354</v>
      </c>
      <c r="F328" s="49" t="s">
        <v>5256</v>
      </c>
      <c r="G328" s="90">
        <v>150000000</v>
      </c>
      <c r="H328" s="90">
        <v>64109030</v>
      </c>
      <c r="I328" s="90">
        <v>0</v>
      </c>
      <c r="J328" s="91">
        <v>85890970</v>
      </c>
      <c r="K328" s="69">
        <f>VLOOKUP(D328,'SOLICITUDES 2023'!$C:$H,6,FALSE)-G328</f>
        <v>0</v>
      </c>
      <c r="L328" s="50">
        <v>4</v>
      </c>
    </row>
    <row r="329" spans="1:12" ht="15" customHeight="1">
      <c r="A329" s="50">
        <v>4</v>
      </c>
      <c r="B329" s="47">
        <v>129</v>
      </c>
      <c r="C329" s="48" t="s">
        <v>5556</v>
      </c>
      <c r="D329" s="64">
        <v>93436652</v>
      </c>
      <c r="E329" s="49" t="s">
        <v>5354</v>
      </c>
      <c r="F329" s="49" t="s">
        <v>5255</v>
      </c>
      <c r="G329" s="90">
        <v>85000000</v>
      </c>
      <c r="H329" s="90">
        <v>0</v>
      </c>
      <c r="I329" s="90">
        <v>0</v>
      </c>
      <c r="J329" s="91">
        <v>85000000</v>
      </c>
      <c r="K329" s="69">
        <f>VLOOKUP(D329,'SOLICITUDES 2023'!$C:$H,6,FALSE)-G329</f>
        <v>0</v>
      </c>
      <c r="L329" s="50">
        <v>4</v>
      </c>
    </row>
    <row r="330" spans="1:12" ht="15" customHeight="1">
      <c r="A330" s="50">
        <v>4</v>
      </c>
      <c r="B330" s="47">
        <v>130</v>
      </c>
      <c r="C330" s="48" t="s">
        <v>5557</v>
      </c>
      <c r="D330" s="64">
        <v>75039790</v>
      </c>
      <c r="E330" s="49" t="s">
        <v>5354</v>
      </c>
      <c r="F330" s="49" t="s">
        <v>5255</v>
      </c>
      <c r="G330" s="90">
        <v>94000000</v>
      </c>
      <c r="H330" s="90">
        <v>0</v>
      </c>
      <c r="I330" s="90">
        <v>0</v>
      </c>
      <c r="J330" s="91">
        <v>94000000</v>
      </c>
      <c r="K330" s="69">
        <f>VLOOKUP(D330,'SOLICITUDES 2023'!$C:$H,6,FALSE)-G330</f>
        <v>0</v>
      </c>
      <c r="L330" s="50">
        <v>4</v>
      </c>
    </row>
    <row r="331" spans="1:12" ht="15" customHeight="1">
      <c r="A331" s="50">
        <v>4</v>
      </c>
      <c r="B331" s="47">
        <v>131</v>
      </c>
      <c r="C331" s="48" t="s">
        <v>5558</v>
      </c>
      <c r="D331" s="64">
        <v>80202483</v>
      </c>
      <c r="E331" s="49" t="s">
        <v>5354</v>
      </c>
      <c r="F331" s="49" t="s">
        <v>5256</v>
      </c>
      <c r="G331" s="90">
        <v>150000000</v>
      </c>
      <c r="H331" s="90">
        <v>39729317</v>
      </c>
      <c r="I331" s="90">
        <v>0</v>
      </c>
      <c r="J331" s="91">
        <v>110270683</v>
      </c>
      <c r="K331" s="69">
        <f>VLOOKUP(D331,'SOLICITUDES 2023'!$C:$H,6,FALSE)-G331</f>
        <v>0</v>
      </c>
      <c r="L331" s="50">
        <v>4</v>
      </c>
    </row>
    <row r="332" spans="1:12" ht="15" customHeight="1">
      <c r="A332" s="50">
        <v>4</v>
      </c>
      <c r="B332" s="47">
        <v>132</v>
      </c>
      <c r="C332" s="48" t="s">
        <v>5559</v>
      </c>
      <c r="D332" s="64">
        <v>52062994</v>
      </c>
      <c r="E332" s="49" t="s">
        <v>5354</v>
      </c>
      <c r="F332" s="49" t="s">
        <v>5256</v>
      </c>
      <c r="G332" s="90">
        <v>63000000</v>
      </c>
      <c r="H332" s="90">
        <v>30629710</v>
      </c>
      <c r="I332" s="90">
        <v>0</v>
      </c>
      <c r="J332" s="91">
        <v>32370290</v>
      </c>
      <c r="K332" s="69">
        <f>VLOOKUP(D332,'SOLICITUDES 2023'!$C:$H,6,FALSE)-G332</f>
        <v>0</v>
      </c>
      <c r="L332" s="50">
        <v>4</v>
      </c>
    </row>
    <row r="333" spans="1:12" ht="15" customHeight="1">
      <c r="A333" s="50">
        <v>4</v>
      </c>
      <c r="B333" s="47">
        <v>133</v>
      </c>
      <c r="C333" s="48" t="s">
        <v>5560</v>
      </c>
      <c r="D333" s="64">
        <v>357671</v>
      </c>
      <c r="E333" s="49" t="s">
        <v>5354</v>
      </c>
      <c r="F333" s="49" t="s">
        <v>5255</v>
      </c>
      <c r="G333" s="90">
        <v>15000000</v>
      </c>
      <c r="H333" s="90">
        <v>0</v>
      </c>
      <c r="I333" s="90">
        <v>0</v>
      </c>
      <c r="J333" s="91">
        <v>15000000</v>
      </c>
      <c r="K333" s="69">
        <f>VLOOKUP(D333,'SOLICITUDES 2023'!$C:$H,6,FALSE)-G333</f>
        <v>0</v>
      </c>
      <c r="L333" s="50">
        <v>4</v>
      </c>
    </row>
    <row r="334" spans="1:12" ht="15" customHeight="1">
      <c r="A334" s="50">
        <v>4</v>
      </c>
      <c r="B334" s="47">
        <v>134</v>
      </c>
      <c r="C334" s="48" t="s">
        <v>5561</v>
      </c>
      <c r="D334" s="64">
        <v>10542783</v>
      </c>
      <c r="E334" s="49" t="s">
        <v>5354</v>
      </c>
      <c r="F334" s="49" t="s">
        <v>5255</v>
      </c>
      <c r="G334" s="90">
        <v>70000000</v>
      </c>
      <c r="H334" s="90">
        <v>0</v>
      </c>
      <c r="I334" s="90">
        <v>0</v>
      </c>
      <c r="J334" s="91">
        <v>70000000</v>
      </c>
      <c r="K334" s="69">
        <f>VLOOKUP(D334,'SOLICITUDES 2023'!$C:$H,6,FALSE)-G334</f>
        <v>0</v>
      </c>
      <c r="L334" s="50">
        <v>4</v>
      </c>
    </row>
    <row r="335" spans="1:12" ht="15" customHeight="1">
      <c r="A335" s="50">
        <v>4</v>
      </c>
      <c r="B335" s="47">
        <v>135</v>
      </c>
      <c r="C335" s="48" t="s">
        <v>5562</v>
      </c>
      <c r="D335" s="64">
        <v>18125631</v>
      </c>
      <c r="E335" s="49" t="s">
        <v>5354</v>
      </c>
      <c r="F335" s="49" t="s">
        <v>5256</v>
      </c>
      <c r="G335" s="90">
        <v>150000000</v>
      </c>
      <c r="H335" s="90">
        <v>53022961</v>
      </c>
      <c r="I335" s="90">
        <v>0</v>
      </c>
      <c r="J335" s="91">
        <v>96977039</v>
      </c>
      <c r="K335" s="69">
        <f>VLOOKUP(D335,'SOLICITUDES 2023'!$C:$H,6,FALSE)-G335</f>
        <v>0</v>
      </c>
      <c r="L335" s="50">
        <v>4</v>
      </c>
    </row>
    <row r="336" spans="1:12" ht="15" customHeight="1">
      <c r="A336" s="50">
        <v>4</v>
      </c>
      <c r="B336" s="47">
        <v>136</v>
      </c>
      <c r="C336" s="48" t="s">
        <v>5563</v>
      </c>
      <c r="D336" s="64">
        <v>75087623</v>
      </c>
      <c r="E336" s="49" t="s">
        <v>5354</v>
      </c>
      <c r="F336" s="49" t="s">
        <v>5255</v>
      </c>
      <c r="G336" s="90">
        <v>12000000</v>
      </c>
      <c r="H336" s="90">
        <v>0</v>
      </c>
      <c r="I336" s="90">
        <v>0</v>
      </c>
      <c r="J336" s="91">
        <v>12000000</v>
      </c>
      <c r="K336" s="69">
        <f>VLOOKUP(D336,'SOLICITUDES 2023'!$C:$H,6,FALSE)-G336</f>
        <v>0</v>
      </c>
      <c r="L336" s="50">
        <v>4</v>
      </c>
    </row>
    <row r="337" spans="1:12" ht="15" customHeight="1">
      <c r="A337" s="50">
        <v>4</v>
      </c>
      <c r="B337" s="47">
        <v>137</v>
      </c>
      <c r="C337" s="48" t="s">
        <v>5564</v>
      </c>
      <c r="D337" s="64">
        <v>79538957</v>
      </c>
      <c r="E337" s="49" t="s">
        <v>5354</v>
      </c>
      <c r="F337" s="49" t="s">
        <v>5255</v>
      </c>
      <c r="G337" s="90">
        <v>60000000</v>
      </c>
      <c r="H337" s="90">
        <v>0</v>
      </c>
      <c r="I337" s="90">
        <v>0</v>
      </c>
      <c r="J337" s="91">
        <v>60000000</v>
      </c>
      <c r="K337" s="69">
        <f>VLOOKUP(D337,'SOLICITUDES 2023'!$C:$H,6,FALSE)-G337</f>
        <v>0</v>
      </c>
      <c r="L337" s="50">
        <v>4</v>
      </c>
    </row>
    <row r="338" spans="1:12" ht="15" customHeight="1">
      <c r="A338" s="50">
        <v>4</v>
      </c>
      <c r="B338" s="47">
        <v>138</v>
      </c>
      <c r="C338" s="48" t="s">
        <v>5565</v>
      </c>
      <c r="D338" s="64">
        <v>88200208</v>
      </c>
      <c r="E338" s="49" t="s">
        <v>5354</v>
      </c>
      <c r="F338" s="49" t="s">
        <v>5255</v>
      </c>
      <c r="G338" s="90">
        <v>150000000</v>
      </c>
      <c r="H338" s="90">
        <v>0</v>
      </c>
      <c r="I338" s="90">
        <v>0</v>
      </c>
      <c r="J338" s="91">
        <v>150000000</v>
      </c>
      <c r="K338" s="69">
        <f>VLOOKUP(D338,'SOLICITUDES 2023'!$C:$H,6,FALSE)-G338</f>
        <v>0</v>
      </c>
      <c r="L338" s="50">
        <v>4</v>
      </c>
    </row>
    <row r="339" spans="1:12" ht="15" customHeight="1">
      <c r="A339" s="50">
        <v>4</v>
      </c>
      <c r="B339" s="47">
        <v>139</v>
      </c>
      <c r="C339" s="48" t="s">
        <v>5566</v>
      </c>
      <c r="D339" s="64">
        <v>11323500</v>
      </c>
      <c r="E339" s="49" t="s">
        <v>5354</v>
      </c>
      <c r="F339" s="49" t="s">
        <v>5255</v>
      </c>
      <c r="G339" s="90">
        <v>82000000</v>
      </c>
      <c r="H339" s="90">
        <v>0</v>
      </c>
      <c r="I339" s="90">
        <v>0</v>
      </c>
      <c r="J339" s="91">
        <v>82000000</v>
      </c>
      <c r="K339" s="69">
        <f>VLOOKUP(D339,'SOLICITUDES 2023'!$C:$H,6,FALSE)-G339</f>
        <v>0</v>
      </c>
      <c r="L339" s="50">
        <v>4</v>
      </c>
    </row>
    <row r="340" spans="1:12" ht="15" customHeight="1">
      <c r="A340" s="50">
        <v>4</v>
      </c>
      <c r="B340" s="47">
        <v>140</v>
      </c>
      <c r="C340" s="48" t="s">
        <v>5567</v>
      </c>
      <c r="D340" s="64">
        <v>94072593</v>
      </c>
      <c r="E340" s="49" t="s">
        <v>5354</v>
      </c>
      <c r="F340" s="49" t="s">
        <v>5255</v>
      </c>
      <c r="G340" s="90">
        <v>50000000</v>
      </c>
      <c r="H340" s="90">
        <v>0</v>
      </c>
      <c r="I340" s="90">
        <v>0</v>
      </c>
      <c r="J340" s="91">
        <v>50000000</v>
      </c>
      <c r="K340" s="69">
        <f>VLOOKUP(D340,'SOLICITUDES 2023'!$C:$H,6,FALSE)-G340</f>
        <v>0</v>
      </c>
      <c r="L340" s="50">
        <v>4</v>
      </c>
    </row>
    <row r="341" spans="1:12" ht="15" customHeight="1">
      <c r="A341" s="50">
        <v>4</v>
      </c>
      <c r="B341" s="47">
        <v>141</v>
      </c>
      <c r="C341" s="48" t="s">
        <v>5568</v>
      </c>
      <c r="D341" s="64">
        <v>16794456</v>
      </c>
      <c r="E341" s="49" t="s">
        <v>5354</v>
      </c>
      <c r="F341" s="49" t="s">
        <v>5255</v>
      </c>
      <c r="G341" s="90">
        <v>32000000</v>
      </c>
      <c r="H341" s="90">
        <v>0</v>
      </c>
      <c r="I341" s="90">
        <v>0</v>
      </c>
      <c r="J341" s="91">
        <v>32000000</v>
      </c>
      <c r="K341" s="69">
        <f>VLOOKUP(D341,'SOLICITUDES 2023'!$C:$H,6,FALSE)-G341</f>
        <v>0</v>
      </c>
      <c r="L341" s="50">
        <v>4</v>
      </c>
    </row>
    <row r="342" spans="1:12" ht="15" customHeight="1">
      <c r="A342" s="50">
        <v>4</v>
      </c>
      <c r="B342" s="47">
        <v>142</v>
      </c>
      <c r="C342" s="48" t="s">
        <v>5569</v>
      </c>
      <c r="D342" s="64">
        <v>22064776</v>
      </c>
      <c r="E342" s="49" t="s">
        <v>5383</v>
      </c>
      <c r="F342" s="49" t="s">
        <v>5255</v>
      </c>
      <c r="G342" s="90">
        <v>25000000</v>
      </c>
      <c r="H342" s="90">
        <v>0</v>
      </c>
      <c r="I342" s="90">
        <v>80000</v>
      </c>
      <c r="J342" s="91">
        <v>24920000</v>
      </c>
      <c r="K342" s="69">
        <f>VLOOKUP(D342,'SOLICITUDES 2023'!$C:$H,6,FALSE)-G342</f>
        <v>0</v>
      </c>
      <c r="L342" s="50">
        <v>4</v>
      </c>
    </row>
    <row r="343" spans="1:12" ht="15" customHeight="1">
      <c r="A343" s="50">
        <v>4</v>
      </c>
      <c r="B343" s="47">
        <v>143</v>
      </c>
      <c r="C343" s="48" t="s">
        <v>5570</v>
      </c>
      <c r="D343" s="64">
        <v>51892031</v>
      </c>
      <c r="E343" s="49" t="s">
        <v>5383</v>
      </c>
      <c r="F343" s="49" t="s">
        <v>5255</v>
      </c>
      <c r="G343" s="90">
        <v>35000000</v>
      </c>
      <c r="H343" s="90">
        <v>0</v>
      </c>
      <c r="I343" s="90">
        <v>112000</v>
      </c>
      <c r="J343" s="91">
        <v>34888000</v>
      </c>
      <c r="K343" s="69">
        <f>VLOOKUP(D343,'SOLICITUDES 2023'!$C:$H,6,FALSE)-G343</f>
        <v>0</v>
      </c>
      <c r="L343" s="50">
        <v>4</v>
      </c>
    </row>
    <row r="344" spans="1:12" ht="15" customHeight="1">
      <c r="A344" s="50">
        <v>4</v>
      </c>
      <c r="B344" s="47">
        <v>144</v>
      </c>
      <c r="C344" s="48" t="s">
        <v>5571</v>
      </c>
      <c r="D344" s="64">
        <v>98646980</v>
      </c>
      <c r="E344" s="49" t="s">
        <v>5354</v>
      </c>
      <c r="F344" s="49" t="s">
        <v>5256</v>
      </c>
      <c r="G344" s="90">
        <v>60000000</v>
      </c>
      <c r="H344" s="90">
        <v>16555681</v>
      </c>
      <c r="I344" s="90">
        <v>0</v>
      </c>
      <c r="J344" s="91">
        <v>43444319</v>
      </c>
      <c r="K344" s="69">
        <f>VLOOKUP(D344,'SOLICITUDES 2023'!$C:$H,6,FALSE)-G344</f>
        <v>0</v>
      </c>
      <c r="L344" s="50">
        <v>4</v>
      </c>
    </row>
    <row r="345" spans="1:12" ht="15" customHeight="1">
      <c r="A345" s="50">
        <v>4</v>
      </c>
      <c r="B345" s="47">
        <v>145</v>
      </c>
      <c r="C345" s="48" t="s">
        <v>5572</v>
      </c>
      <c r="D345" s="64">
        <v>14395173</v>
      </c>
      <c r="E345" s="49" t="s">
        <v>5254</v>
      </c>
      <c r="F345" s="49" t="s">
        <v>5256</v>
      </c>
      <c r="G345" s="90">
        <v>28000000</v>
      </c>
      <c r="H345" s="90">
        <v>1879355</v>
      </c>
      <c r="I345" s="90">
        <v>56000</v>
      </c>
      <c r="J345" s="91">
        <v>26064645</v>
      </c>
      <c r="K345" s="69">
        <f>VLOOKUP(D345,'SOLICITUDES 2023'!$C:$H,6,FALSE)-G345</f>
        <v>0</v>
      </c>
      <c r="L345" s="50">
        <v>4</v>
      </c>
    </row>
    <row r="346" spans="1:12" ht="15" customHeight="1">
      <c r="A346" s="50">
        <v>4</v>
      </c>
      <c r="B346" s="47">
        <v>146</v>
      </c>
      <c r="C346" s="48" t="s">
        <v>5573</v>
      </c>
      <c r="D346" s="64">
        <v>52973620</v>
      </c>
      <c r="E346" s="49" t="s">
        <v>5254</v>
      </c>
      <c r="F346" s="49" t="s">
        <v>5256</v>
      </c>
      <c r="G346" s="90">
        <v>115000000</v>
      </c>
      <c r="H346" s="90">
        <v>76049848</v>
      </c>
      <c r="I346" s="90">
        <v>230000</v>
      </c>
      <c r="J346" s="91">
        <v>38720152</v>
      </c>
      <c r="K346" s="69">
        <f>VLOOKUP(D346,'SOLICITUDES 2023'!$C:$H,6,FALSE)-G346</f>
        <v>0</v>
      </c>
      <c r="L346" s="50">
        <v>4</v>
      </c>
    </row>
    <row r="347" spans="1:12" ht="15" customHeight="1">
      <c r="A347" s="50">
        <v>4</v>
      </c>
      <c r="B347" s="47">
        <v>147</v>
      </c>
      <c r="C347" s="48" t="s">
        <v>5574</v>
      </c>
      <c r="D347" s="64">
        <v>74282376</v>
      </c>
      <c r="E347" s="49" t="s">
        <v>5254</v>
      </c>
      <c r="F347" s="49" t="s">
        <v>5255</v>
      </c>
      <c r="G347" s="90">
        <v>113000000</v>
      </c>
      <c r="H347" s="90">
        <v>0</v>
      </c>
      <c r="I347" s="90">
        <v>226000</v>
      </c>
      <c r="J347" s="91">
        <v>112774000</v>
      </c>
      <c r="K347" s="69">
        <f>VLOOKUP(D347,'SOLICITUDES 2023'!$C:$H,6,FALSE)-G347</f>
        <v>0</v>
      </c>
      <c r="L347" s="50">
        <v>4</v>
      </c>
    </row>
    <row r="348" spans="1:12" ht="15" customHeight="1">
      <c r="A348" s="50">
        <v>4</v>
      </c>
      <c r="B348" s="47">
        <v>148</v>
      </c>
      <c r="C348" s="48" t="s">
        <v>5575</v>
      </c>
      <c r="D348" s="64">
        <v>91015407</v>
      </c>
      <c r="E348" s="49" t="s">
        <v>5254</v>
      </c>
      <c r="F348" s="49" t="s">
        <v>5256</v>
      </c>
      <c r="G348" s="90">
        <v>119000000</v>
      </c>
      <c r="H348" s="90">
        <v>30534241</v>
      </c>
      <c r="I348" s="90">
        <v>238000</v>
      </c>
      <c r="J348" s="91">
        <v>88227759</v>
      </c>
      <c r="K348" s="69">
        <f>VLOOKUP(D348,'SOLICITUDES 2023'!$C:$H,6,FALSE)-G348</f>
        <v>0</v>
      </c>
      <c r="L348" s="50">
        <v>4</v>
      </c>
    </row>
    <row r="349" spans="1:12" ht="15" customHeight="1">
      <c r="A349" s="50">
        <v>4</v>
      </c>
      <c r="B349" s="47">
        <v>149</v>
      </c>
      <c r="C349" s="48" t="s">
        <v>5576</v>
      </c>
      <c r="D349" s="64">
        <v>80545292</v>
      </c>
      <c r="E349" s="49" t="s">
        <v>5254</v>
      </c>
      <c r="F349" s="49" t="s">
        <v>5255</v>
      </c>
      <c r="G349" s="90">
        <v>100000000</v>
      </c>
      <c r="H349" s="90">
        <v>0</v>
      </c>
      <c r="I349" s="90">
        <v>200000</v>
      </c>
      <c r="J349" s="91">
        <v>99800000</v>
      </c>
      <c r="K349" s="69">
        <f>VLOOKUP(D349,'SOLICITUDES 2023'!$C:$H,6,FALSE)-G349</f>
        <v>0</v>
      </c>
      <c r="L349" s="50">
        <v>4</v>
      </c>
    </row>
    <row r="350" spans="1:12" ht="15" customHeight="1">
      <c r="A350" s="50">
        <v>4</v>
      </c>
      <c r="B350" s="47">
        <v>150</v>
      </c>
      <c r="C350" s="48" t="s">
        <v>5577</v>
      </c>
      <c r="D350" s="64">
        <v>79971555</v>
      </c>
      <c r="E350" s="49" t="s">
        <v>5254</v>
      </c>
      <c r="F350" s="49" t="s">
        <v>5255</v>
      </c>
      <c r="G350" s="90">
        <v>70000000</v>
      </c>
      <c r="H350" s="90">
        <v>0</v>
      </c>
      <c r="I350" s="90">
        <v>140000</v>
      </c>
      <c r="J350" s="91">
        <v>69860000</v>
      </c>
      <c r="K350" s="69">
        <f>VLOOKUP(D350,'SOLICITUDES 2023'!$C:$H,6,FALSE)-G350</f>
        <v>0</v>
      </c>
      <c r="L350" s="50">
        <v>4</v>
      </c>
    </row>
    <row r="351" spans="1:12" ht="15" customHeight="1">
      <c r="A351" s="50">
        <v>4</v>
      </c>
      <c r="B351" s="47">
        <v>151</v>
      </c>
      <c r="C351" s="48" t="s">
        <v>5578</v>
      </c>
      <c r="D351" s="64">
        <v>24829384</v>
      </c>
      <c r="E351" s="49" t="s">
        <v>5254</v>
      </c>
      <c r="F351" s="49" t="s">
        <v>5256</v>
      </c>
      <c r="G351" s="90">
        <v>80000000</v>
      </c>
      <c r="H351" s="90">
        <v>44801865</v>
      </c>
      <c r="I351" s="90">
        <v>160000</v>
      </c>
      <c r="J351" s="91">
        <v>35038135</v>
      </c>
      <c r="K351" s="69">
        <f>VLOOKUP(D351,'SOLICITUDES 2023'!$C:$H,6,FALSE)-G351</f>
        <v>0</v>
      </c>
      <c r="L351" s="50">
        <v>4</v>
      </c>
    </row>
    <row r="352" spans="1:12" ht="15" customHeight="1">
      <c r="A352" s="50">
        <v>4</v>
      </c>
      <c r="B352" s="47">
        <v>152</v>
      </c>
      <c r="C352" s="48" t="s">
        <v>5579</v>
      </c>
      <c r="D352" s="64">
        <v>79998243</v>
      </c>
      <c r="E352" s="49" t="s">
        <v>5254</v>
      </c>
      <c r="F352" s="49" t="s">
        <v>5255</v>
      </c>
      <c r="G352" s="90">
        <v>15000000</v>
      </c>
      <c r="H352" s="90">
        <v>0</v>
      </c>
      <c r="I352" s="90">
        <v>30000</v>
      </c>
      <c r="J352" s="91">
        <v>14970000</v>
      </c>
      <c r="K352" s="69">
        <f>VLOOKUP(D352,'SOLICITUDES 2023'!$C:$H,6,FALSE)-G352</f>
        <v>0</v>
      </c>
      <c r="L352" s="50">
        <v>4</v>
      </c>
    </row>
    <row r="353" spans="1:12" ht="15" customHeight="1">
      <c r="A353" s="50">
        <v>4</v>
      </c>
      <c r="B353" s="47">
        <v>153</v>
      </c>
      <c r="C353" s="48" t="s">
        <v>5580</v>
      </c>
      <c r="D353" s="64">
        <v>94473335</v>
      </c>
      <c r="E353" s="49" t="s">
        <v>5254</v>
      </c>
      <c r="F353" s="49" t="s">
        <v>5256</v>
      </c>
      <c r="G353" s="90">
        <v>70000000</v>
      </c>
      <c r="H353" s="90">
        <v>44166638</v>
      </c>
      <c r="I353" s="90">
        <v>140000</v>
      </c>
      <c r="J353" s="91">
        <v>25693362</v>
      </c>
      <c r="K353" s="69">
        <f>VLOOKUP(D353,'SOLICITUDES 2023'!$C:$H,6,FALSE)-G353</f>
        <v>0</v>
      </c>
      <c r="L353" s="50">
        <v>4</v>
      </c>
    </row>
    <row r="354" spans="1:12" ht="15" customHeight="1">
      <c r="A354" s="50">
        <v>4</v>
      </c>
      <c r="B354" s="47">
        <v>154</v>
      </c>
      <c r="C354" s="48" t="s">
        <v>5581</v>
      </c>
      <c r="D354" s="64">
        <v>5824198</v>
      </c>
      <c r="E354" s="49" t="s">
        <v>5254</v>
      </c>
      <c r="F354" s="49" t="s">
        <v>5256</v>
      </c>
      <c r="G354" s="90">
        <v>89000000</v>
      </c>
      <c r="H354" s="90">
        <v>16588032</v>
      </c>
      <c r="I354" s="90">
        <v>178000</v>
      </c>
      <c r="J354" s="91">
        <v>72233968</v>
      </c>
      <c r="K354" s="69">
        <f>VLOOKUP(D354,'SOLICITUDES 2023'!$C:$H,6,FALSE)-G354</f>
        <v>0</v>
      </c>
      <c r="L354" s="50">
        <v>4</v>
      </c>
    </row>
    <row r="355" spans="1:12" ht="15" customHeight="1">
      <c r="A355" s="50">
        <v>4</v>
      </c>
      <c r="B355" s="47">
        <v>155</v>
      </c>
      <c r="C355" s="48" t="s">
        <v>5582</v>
      </c>
      <c r="D355" s="64">
        <v>74359799</v>
      </c>
      <c r="E355" s="49" t="s">
        <v>5254</v>
      </c>
      <c r="F355" s="49" t="s">
        <v>5255</v>
      </c>
      <c r="G355" s="90">
        <v>50000000</v>
      </c>
      <c r="H355" s="90">
        <v>0</v>
      </c>
      <c r="I355" s="90">
        <v>100000</v>
      </c>
      <c r="J355" s="91">
        <v>49900000</v>
      </c>
      <c r="K355" s="69">
        <f>VLOOKUP(D355,'SOLICITUDES 2023'!$C:$H,6,FALSE)-G355</f>
        <v>0</v>
      </c>
      <c r="L355" s="50">
        <v>4</v>
      </c>
    </row>
    <row r="356" spans="1:12" ht="15" customHeight="1">
      <c r="A356" s="50">
        <v>4</v>
      </c>
      <c r="B356" s="47">
        <v>156</v>
      </c>
      <c r="C356" s="48" t="s">
        <v>5583</v>
      </c>
      <c r="D356" s="64">
        <v>23783756</v>
      </c>
      <c r="E356" s="49" t="s">
        <v>5254</v>
      </c>
      <c r="F356" s="49" t="s">
        <v>5256</v>
      </c>
      <c r="G356" s="90">
        <v>150000000</v>
      </c>
      <c r="H356" s="90">
        <v>75888827</v>
      </c>
      <c r="I356" s="90">
        <v>300000</v>
      </c>
      <c r="J356" s="91">
        <v>73811173</v>
      </c>
      <c r="K356" s="69">
        <f>VLOOKUP(D356,'SOLICITUDES 2023'!$C:$H,6,FALSE)-G356</f>
        <v>0</v>
      </c>
      <c r="L356" s="50">
        <v>4</v>
      </c>
    </row>
    <row r="357" spans="1:12" ht="15" customHeight="1">
      <c r="A357" s="50">
        <v>4</v>
      </c>
      <c r="B357" s="47">
        <v>157</v>
      </c>
      <c r="C357" s="48" t="s">
        <v>5584</v>
      </c>
      <c r="D357" s="64">
        <v>79169735</v>
      </c>
      <c r="E357" s="49" t="s">
        <v>5254</v>
      </c>
      <c r="F357" s="49" t="s">
        <v>5256</v>
      </c>
      <c r="G357" s="90">
        <v>110000000</v>
      </c>
      <c r="H357" s="90">
        <v>93092716</v>
      </c>
      <c r="I357" s="90">
        <v>220000</v>
      </c>
      <c r="J357" s="91">
        <v>16687284</v>
      </c>
      <c r="K357" s="69">
        <f>VLOOKUP(D357,'SOLICITUDES 2023'!$C:$H,6,FALSE)-G357</f>
        <v>0</v>
      </c>
      <c r="L357" s="50">
        <v>4</v>
      </c>
    </row>
    <row r="358" spans="1:12" ht="15" customHeight="1">
      <c r="A358" s="50">
        <v>4</v>
      </c>
      <c r="B358" s="47">
        <v>158</v>
      </c>
      <c r="C358" s="48" t="s">
        <v>5585</v>
      </c>
      <c r="D358" s="64">
        <v>79768015</v>
      </c>
      <c r="E358" s="49" t="s">
        <v>5254</v>
      </c>
      <c r="F358" s="49" t="s">
        <v>5255</v>
      </c>
      <c r="G358" s="90">
        <v>52000000</v>
      </c>
      <c r="H358" s="90">
        <v>0</v>
      </c>
      <c r="I358" s="90">
        <v>104000</v>
      </c>
      <c r="J358" s="91">
        <v>51896000</v>
      </c>
      <c r="K358" s="69">
        <f>VLOOKUP(D358,'SOLICITUDES 2023'!$C:$H,6,FALSE)-G358</f>
        <v>0</v>
      </c>
      <c r="L358" s="50">
        <v>4</v>
      </c>
    </row>
    <row r="359" spans="1:12" ht="15" customHeight="1">
      <c r="A359" s="50">
        <v>4</v>
      </c>
      <c r="B359" s="47">
        <v>159</v>
      </c>
      <c r="C359" s="48" t="s">
        <v>5586</v>
      </c>
      <c r="D359" s="64">
        <v>87715475</v>
      </c>
      <c r="E359" s="49" t="s">
        <v>5254</v>
      </c>
      <c r="F359" s="49" t="s">
        <v>5255</v>
      </c>
      <c r="G359" s="90">
        <v>119000000</v>
      </c>
      <c r="H359" s="90">
        <v>0</v>
      </c>
      <c r="I359" s="90">
        <v>238000</v>
      </c>
      <c r="J359" s="91">
        <v>118762000</v>
      </c>
      <c r="K359" s="69">
        <f>VLOOKUP(D359,'SOLICITUDES 2023'!$C:$H,6,FALSE)-G359</f>
        <v>0</v>
      </c>
      <c r="L359" s="50">
        <v>4</v>
      </c>
    </row>
    <row r="360" spans="1:12" ht="15" customHeight="1">
      <c r="A360" s="50">
        <v>4</v>
      </c>
      <c r="B360" s="47">
        <v>160</v>
      </c>
      <c r="C360" s="48" t="s">
        <v>5587</v>
      </c>
      <c r="D360" s="64">
        <v>79833103</v>
      </c>
      <c r="E360" s="49" t="s">
        <v>5254</v>
      </c>
      <c r="F360" s="49" t="s">
        <v>5255</v>
      </c>
      <c r="G360" s="90">
        <v>113000000</v>
      </c>
      <c r="H360" s="90">
        <v>0</v>
      </c>
      <c r="I360" s="90">
        <v>226000</v>
      </c>
      <c r="J360" s="91">
        <v>112774000</v>
      </c>
      <c r="K360" s="69">
        <f>VLOOKUP(D360,'SOLICITUDES 2023'!$C:$H,6,FALSE)-G360</f>
        <v>0</v>
      </c>
      <c r="L360" s="50">
        <v>4</v>
      </c>
    </row>
    <row r="361" spans="1:12" ht="15" customHeight="1">
      <c r="A361" s="50">
        <v>4</v>
      </c>
      <c r="B361" s="47">
        <v>161</v>
      </c>
      <c r="C361" s="48" t="s">
        <v>5588</v>
      </c>
      <c r="D361" s="64">
        <v>80008500</v>
      </c>
      <c r="E361" s="49" t="s">
        <v>5254</v>
      </c>
      <c r="F361" s="49" t="s">
        <v>5255</v>
      </c>
      <c r="G361" s="90">
        <v>36000000</v>
      </c>
      <c r="H361" s="90">
        <v>0</v>
      </c>
      <c r="I361" s="90">
        <v>72000</v>
      </c>
      <c r="J361" s="91">
        <v>35928000</v>
      </c>
      <c r="K361" s="69">
        <f>VLOOKUP(D361,'SOLICITUDES 2023'!$C:$H,6,FALSE)-G361</f>
        <v>0</v>
      </c>
      <c r="L361" s="50">
        <v>4</v>
      </c>
    </row>
    <row r="362" spans="1:12" ht="15" customHeight="1">
      <c r="A362" s="50">
        <v>4</v>
      </c>
      <c r="B362" s="47">
        <v>162</v>
      </c>
      <c r="C362" s="48" t="s">
        <v>5589</v>
      </c>
      <c r="D362" s="64">
        <v>40401940</v>
      </c>
      <c r="E362" s="49" t="s">
        <v>5254</v>
      </c>
      <c r="F362" s="49" t="s">
        <v>5256</v>
      </c>
      <c r="G362" s="90">
        <v>118000000</v>
      </c>
      <c r="H362" s="90">
        <v>102489504</v>
      </c>
      <c r="I362" s="90">
        <v>236000</v>
      </c>
      <c r="J362" s="91">
        <v>15274496</v>
      </c>
      <c r="K362" s="69">
        <f>VLOOKUP(D362,'SOLICITUDES 2023'!$C:$H,6,FALSE)-G362</f>
        <v>0</v>
      </c>
      <c r="L362" s="50">
        <v>4</v>
      </c>
    </row>
    <row r="363" spans="1:12" ht="15" customHeight="1">
      <c r="A363" s="50">
        <v>4</v>
      </c>
      <c r="B363" s="47">
        <v>163</v>
      </c>
      <c r="C363" s="48" t="s">
        <v>5590</v>
      </c>
      <c r="D363" s="64">
        <v>80801628</v>
      </c>
      <c r="E363" s="49" t="s">
        <v>5311</v>
      </c>
      <c r="F363" s="49" t="s">
        <v>5256</v>
      </c>
      <c r="G363" s="90">
        <v>62000000</v>
      </c>
      <c r="H363" s="90">
        <v>19232919</v>
      </c>
      <c r="I363" s="90">
        <v>124000</v>
      </c>
      <c r="J363" s="91">
        <v>42643081</v>
      </c>
      <c r="K363" s="69">
        <f>VLOOKUP(D363,'SOLICITUDES 2023'!$C:$H,6,FALSE)-G363</f>
        <v>0</v>
      </c>
      <c r="L363" s="50">
        <v>4</v>
      </c>
    </row>
    <row r="364" spans="1:12" ht="15" customHeight="1">
      <c r="A364" s="50">
        <v>5</v>
      </c>
      <c r="B364" s="55">
        <v>1</v>
      </c>
      <c r="C364" s="48" t="s">
        <v>5591</v>
      </c>
      <c r="D364" s="64">
        <v>46457641</v>
      </c>
      <c r="E364" s="49" t="s">
        <v>5254</v>
      </c>
      <c r="F364" s="49" t="s">
        <v>5255</v>
      </c>
      <c r="G364" s="90">
        <v>10000000</v>
      </c>
      <c r="H364" s="90">
        <v>0</v>
      </c>
      <c r="I364" s="90">
        <v>13334</v>
      </c>
      <c r="J364" s="91">
        <v>9986666</v>
      </c>
      <c r="K364" s="69">
        <f>VLOOKUP(D364,'SOLICITUDES 2023'!$C:$H,6,FALSE)-G364</f>
        <v>0</v>
      </c>
      <c r="L364" s="50">
        <v>5</v>
      </c>
    </row>
    <row r="365" spans="1:12" ht="15" customHeight="1">
      <c r="A365" s="50">
        <v>5</v>
      </c>
      <c r="B365" s="55">
        <v>2</v>
      </c>
      <c r="C365" s="48" t="s">
        <v>5592</v>
      </c>
      <c r="D365" s="64">
        <v>79989772</v>
      </c>
      <c r="E365" s="49" t="s">
        <v>5254</v>
      </c>
      <c r="F365" s="49" t="s">
        <v>5255</v>
      </c>
      <c r="G365" s="90">
        <v>7000000</v>
      </c>
      <c r="H365" s="90">
        <v>0</v>
      </c>
      <c r="I365" s="90">
        <v>9334</v>
      </c>
      <c r="J365" s="91">
        <v>6990666</v>
      </c>
      <c r="K365" s="69">
        <f>VLOOKUP(D365,'SOLICITUDES 2023'!$C:$H,6,FALSE)-G365</f>
        <v>0</v>
      </c>
      <c r="L365" s="50">
        <v>5</v>
      </c>
    </row>
    <row r="366" spans="1:12" ht="15" customHeight="1">
      <c r="A366" s="50">
        <v>5</v>
      </c>
      <c r="B366" s="55">
        <v>3</v>
      </c>
      <c r="C366" s="48" t="s">
        <v>5593</v>
      </c>
      <c r="D366" s="64">
        <v>1018345578</v>
      </c>
      <c r="E366" s="49" t="s">
        <v>5254</v>
      </c>
      <c r="F366" s="49" t="s">
        <v>5255</v>
      </c>
      <c r="G366" s="90">
        <v>2000000</v>
      </c>
      <c r="H366" s="90">
        <v>0</v>
      </c>
      <c r="I366" s="90">
        <v>2667</v>
      </c>
      <c r="J366" s="91">
        <v>1997333</v>
      </c>
      <c r="K366" s="69">
        <f>VLOOKUP(D366,'SOLICITUDES 2023'!$C:$H,6,FALSE)-G366</f>
        <v>0</v>
      </c>
      <c r="L366" s="50">
        <v>5</v>
      </c>
    </row>
    <row r="367" spans="1:12" ht="15" customHeight="1">
      <c r="A367" s="50">
        <v>5</v>
      </c>
      <c r="B367" s="55">
        <v>4</v>
      </c>
      <c r="C367" s="48" t="s">
        <v>5594</v>
      </c>
      <c r="D367" s="64">
        <v>80932614</v>
      </c>
      <c r="E367" s="49" t="s">
        <v>5254</v>
      </c>
      <c r="F367" s="49" t="s">
        <v>5255</v>
      </c>
      <c r="G367" s="90">
        <v>7000000</v>
      </c>
      <c r="H367" s="90">
        <v>0</v>
      </c>
      <c r="I367" s="90">
        <v>9334</v>
      </c>
      <c r="J367" s="91">
        <v>6990666</v>
      </c>
      <c r="K367" s="69">
        <f>VLOOKUP(D367,'SOLICITUDES 2023'!$C:$H,6,FALSE)-G367</f>
        <v>0</v>
      </c>
      <c r="L367" s="50">
        <v>5</v>
      </c>
    </row>
    <row r="368" spans="1:12" ht="15" customHeight="1">
      <c r="A368" s="50">
        <v>5</v>
      </c>
      <c r="B368" s="55">
        <v>5</v>
      </c>
      <c r="C368" s="48" t="s">
        <v>5595</v>
      </c>
      <c r="D368" s="64">
        <v>11524444</v>
      </c>
      <c r="E368" s="49" t="s">
        <v>5254</v>
      </c>
      <c r="F368" s="49" t="s">
        <v>5255</v>
      </c>
      <c r="G368" s="90">
        <v>8000000</v>
      </c>
      <c r="H368" s="90">
        <v>0</v>
      </c>
      <c r="I368" s="90">
        <v>10667</v>
      </c>
      <c r="J368" s="91">
        <v>7989333</v>
      </c>
      <c r="K368" s="69">
        <f>VLOOKUP(D368,'SOLICITUDES 2023'!$C:$H,6,FALSE)-G368</f>
        <v>0</v>
      </c>
      <c r="L368" s="50">
        <v>5</v>
      </c>
    </row>
    <row r="369" spans="1:12" ht="15" customHeight="1">
      <c r="A369" s="50">
        <v>5</v>
      </c>
      <c r="B369" s="55">
        <v>6</v>
      </c>
      <c r="C369" s="48" t="s">
        <v>5596</v>
      </c>
      <c r="D369" s="64">
        <v>1014227242</v>
      </c>
      <c r="E369" s="49" t="s">
        <v>5254</v>
      </c>
      <c r="F369" s="49" t="s">
        <v>5255</v>
      </c>
      <c r="G369" s="90">
        <v>6000000</v>
      </c>
      <c r="H369" s="90">
        <v>0</v>
      </c>
      <c r="I369" s="90">
        <v>8000</v>
      </c>
      <c r="J369" s="91">
        <v>5992000</v>
      </c>
      <c r="K369" s="69">
        <f>VLOOKUP(D369,'SOLICITUDES 2023'!$C:$H,6,FALSE)-G369</f>
        <v>0</v>
      </c>
      <c r="L369" s="50">
        <v>5</v>
      </c>
    </row>
    <row r="370" spans="1:12" ht="15" customHeight="1">
      <c r="A370" s="50">
        <v>5</v>
      </c>
      <c r="B370" s="55">
        <v>7</v>
      </c>
      <c r="C370" s="48" t="s">
        <v>5597</v>
      </c>
      <c r="D370" s="64">
        <v>1121834035</v>
      </c>
      <c r="E370" s="49" t="s">
        <v>5254</v>
      </c>
      <c r="F370" s="49" t="s">
        <v>5255</v>
      </c>
      <c r="G370" s="90">
        <v>3000000</v>
      </c>
      <c r="H370" s="90">
        <v>0</v>
      </c>
      <c r="I370" s="90">
        <v>4000</v>
      </c>
      <c r="J370" s="91">
        <v>2996000</v>
      </c>
      <c r="K370" s="69">
        <f>VLOOKUP(D370,'SOLICITUDES 2023'!$C:$H,6,FALSE)-G370</f>
        <v>0</v>
      </c>
      <c r="L370" s="50">
        <v>5</v>
      </c>
    </row>
    <row r="371" spans="1:12" ht="15" customHeight="1">
      <c r="A371" s="50">
        <v>5</v>
      </c>
      <c r="B371" s="55">
        <v>8</v>
      </c>
      <c r="C371" s="48" t="s">
        <v>5598</v>
      </c>
      <c r="D371" s="64">
        <v>1068975047</v>
      </c>
      <c r="E371" s="49" t="s">
        <v>5254</v>
      </c>
      <c r="F371" s="49" t="s">
        <v>5256</v>
      </c>
      <c r="G371" s="90">
        <v>10000000</v>
      </c>
      <c r="H371" s="90">
        <v>4179032</v>
      </c>
      <c r="I371" s="90">
        <v>13334</v>
      </c>
      <c r="J371" s="91">
        <v>5807634</v>
      </c>
      <c r="K371" s="69">
        <f>VLOOKUP(D371,'SOLICITUDES 2023'!$C:$H,6,FALSE)-G371</f>
        <v>0</v>
      </c>
      <c r="L371" s="50">
        <v>5</v>
      </c>
    </row>
    <row r="372" spans="1:12" ht="15" customHeight="1">
      <c r="A372" s="50">
        <v>5</v>
      </c>
      <c r="B372" s="55">
        <v>9</v>
      </c>
      <c r="C372" s="48" t="s">
        <v>5599</v>
      </c>
      <c r="D372" s="64">
        <v>51645363</v>
      </c>
      <c r="E372" s="49" t="s">
        <v>5383</v>
      </c>
      <c r="F372" s="49" t="s">
        <v>5255</v>
      </c>
      <c r="G372" s="90">
        <v>10000000</v>
      </c>
      <c r="H372" s="90">
        <v>0</v>
      </c>
      <c r="I372" s="90">
        <v>13334</v>
      </c>
      <c r="J372" s="91">
        <v>9986666</v>
      </c>
      <c r="K372" s="69">
        <f>VLOOKUP(D372,'SOLICITUDES 2023'!$C:$H,6,FALSE)-G372</f>
        <v>0</v>
      </c>
      <c r="L372" s="50">
        <v>5</v>
      </c>
    </row>
    <row r="373" spans="1:12" ht="15" customHeight="1">
      <c r="A373" s="50">
        <v>5</v>
      </c>
      <c r="B373" s="56">
        <v>10</v>
      </c>
      <c r="C373" s="48" t="s">
        <v>5600</v>
      </c>
      <c r="D373" s="64">
        <v>1110524666</v>
      </c>
      <c r="E373" s="49" t="s">
        <v>5254</v>
      </c>
      <c r="F373" s="49" t="s">
        <v>5255</v>
      </c>
      <c r="G373" s="90">
        <v>4000000</v>
      </c>
      <c r="H373" s="90">
        <v>0</v>
      </c>
      <c r="I373" s="90">
        <v>5334</v>
      </c>
      <c r="J373" s="91">
        <v>3994666</v>
      </c>
      <c r="K373" s="69">
        <f>VLOOKUP(D373,'SOLICITUDES 2023'!$C:$H,6,FALSE)-G373</f>
        <v>0</v>
      </c>
      <c r="L373" s="50">
        <v>5</v>
      </c>
    </row>
    <row r="374" spans="1:12" ht="15" customHeight="1">
      <c r="A374" s="50">
        <v>5</v>
      </c>
      <c r="B374" s="56">
        <v>11</v>
      </c>
      <c r="C374" s="48" t="s">
        <v>5601</v>
      </c>
      <c r="D374" s="64">
        <v>88275462</v>
      </c>
      <c r="E374" s="49" t="s">
        <v>5254</v>
      </c>
      <c r="F374" s="49" t="s">
        <v>5255</v>
      </c>
      <c r="G374" s="90">
        <v>10000000</v>
      </c>
      <c r="H374" s="90">
        <v>0</v>
      </c>
      <c r="I374" s="90">
        <v>13334</v>
      </c>
      <c r="J374" s="91">
        <v>9986666</v>
      </c>
      <c r="K374" s="69">
        <f>VLOOKUP(D374,'SOLICITUDES 2023'!$C:$H,6,FALSE)-G374</f>
        <v>0</v>
      </c>
      <c r="L374" s="50">
        <v>5</v>
      </c>
    </row>
    <row r="375" spans="1:12" ht="15" customHeight="1">
      <c r="A375" s="50">
        <v>5</v>
      </c>
      <c r="B375" s="47">
        <v>12</v>
      </c>
      <c r="C375" s="48" t="s">
        <v>5602</v>
      </c>
      <c r="D375" s="64">
        <v>1121840671</v>
      </c>
      <c r="E375" s="49" t="s">
        <v>5254</v>
      </c>
      <c r="F375" s="49" t="s">
        <v>5255</v>
      </c>
      <c r="G375" s="90">
        <v>10000000</v>
      </c>
      <c r="H375" s="90">
        <v>0</v>
      </c>
      <c r="I375" s="90">
        <v>13334</v>
      </c>
      <c r="J375" s="91">
        <v>9986666</v>
      </c>
      <c r="K375" s="69">
        <f>VLOOKUP(D375,'SOLICITUDES 2023'!$C:$H,6,FALSE)-G375</f>
        <v>0</v>
      </c>
      <c r="L375" s="50">
        <v>5</v>
      </c>
    </row>
    <row r="376" spans="1:12" ht="15" customHeight="1">
      <c r="A376" s="50">
        <v>5</v>
      </c>
      <c r="B376" s="56">
        <v>13</v>
      </c>
      <c r="C376" s="48" t="s">
        <v>5603</v>
      </c>
      <c r="D376" s="64">
        <v>1096038332</v>
      </c>
      <c r="E376" s="49" t="s">
        <v>5254</v>
      </c>
      <c r="F376" s="49" t="s">
        <v>5255</v>
      </c>
      <c r="G376" s="90">
        <v>10000000</v>
      </c>
      <c r="H376" s="90">
        <v>0</v>
      </c>
      <c r="I376" s="90">
        <v>13334</v>
      </c>
      <c r="J376" s="91">
        <v>9986666</v>
      </c>
      <c r="K376" s="69">
        <f>VLOOKUP(D376,'SOLICITUDES 2023'!$C:$H,6,FALSE)-G376</f>
        <v>0</v>
      </c>
      <c r="L376" s="50">
        <v>5</v>
      </c>
    </row>
    <row r="377" spans="1:12" ht="15" customHeight="1">
      <c r="A377" s="50">
        <v>5</v>
      </c>
      <c r="B377" s="51">
        <v>14</v>
      </c>
      <c r="C377" s="52" t="s">
        <v>5604</v>
      </c>
      <c r="D377" s="65">
        <v>71312968</v>
      </c>
      <c r="E377" s="53" t="s">
        <v>5254</v>
      </c>
      <c r="F377" s="53" t="s">
        <v>5255</v>
      </c>
      <c r="G377" s="92">
        <v>10000000</v>
      </c>
      <c r="H377" s="92">
        <v>0</v>
      </c>
      <c r="I377" s="92">
        <v>13334</v>
      </c>
      <c r="J377" s="93">
        <v>9986666</v>
      </c>
      <c r="K377" s="69">
        <f>VLOOKUP(D377,'SOLICITUDES 2023'!$C:$H,6,FALSE)-G377</f>
        <v>0</v>
      </c>
      <c r="L377" s="50">
        <v>5</v>
      </c>
    </row>
    <row r="378" spans="1:12" ht="15" customHeight="1">
      <c r="A378" s="50">
        <v>5</v>
      </c>
      <c r="B378" s="47">
        <v>15</v>
      </c>
      <c r="C378" s="48" t="s">
        <v>5605</v>
      </c>
      <c r="D378" s="64">
        <v>1124066976</v>
      </c>
      <c r="E378" s="49" t="s">
        <v>5254</v>
      </c>
      <c r="F378" s="49" t="s">
        <v>5255</v>
      </c>
      <c r="G378" s="90">
        <v>6000000</v>
      </c>
      <c r="H378" s="90">
        <v>0</v>
      </c>
      <c r="I378" s="90">
        <v>8000</v>
      </c>
      <c r="J378" s="91">
        <v>5992000</v>
      </c>
      <c r="K378" s="69">
        <f>VLOOKUP(D378,'SOLICITUDES 2023'!$C:$H,6,FALSE)-G378</f>
        <v>0</v>
      </c>
      <c r="L378" s="50">
        <v>5</v>
      </c>
    </row>
    <row r="379" spans="1:12" ht="15" customHeight="1">
      <c r="A379" s="50">
        <v>5</v>
      </c>
      <c r="B379" s="47">
        <v>16</v>
      </c>
      <c r="C379" s="48" t="s">
        <v>5606</v>
      </c>
      <c r="D379" s="64">
        <v>1110479440</v>
      </c>
      <c r="E379" s="49" t="s">
        <v>5254</v>
      </c>
      <c r="F379" s="49" t="s">
        <v>5255</v>
      </c>
      <c r="G379" s="90">
        <v>5000000</v>
      </c>
      <c r="H379" s="90">
        <v>0</v>
      </c>
      <c r="I379" s="90">
        <v>6667</v>
      </c>
      <c r="J379" s="91">
        <v>4993333</v>
      </c>
      <c r="K379" s="69">
        <f>VLOOKUP(D379,'SOLICITUDES 2023'!$C:$H,6,FALSE)-G379</f>
        <v>0</v>
      </c>
      <c r="L379" s="50">
        <v>5</v>
      </c>
    </row>
    <row r="380" spans="1:12" ht="15" customHeight="1">
      <c r="A380" s="50">
        <v>5</v>
      </c>
      <c r="B380" s="47">
        <v>17</v>
      </c>
      <c r="C380" s="48" t="s">
        <v>5607</v>
      </c>
      <c r="D380" s="64">
        <v>75103031</v>
      </c>
      <c r="E380" s="49" t="s">
        <v>5254</v>
      </c>
      <c r="F380" s="49" t="s">
        <v>5255</v>
      </c>
      <c r="G380" s="90">
        <v>10000000</v>
      </c>
      <c r="H380" s="90">
        <v>0</v>
      </c>
      <c r="I380" s="90">
        <v>13334</v>
      </c>
      <c r="J380" s="91">
        <v>9986666</v>
      </c>
      <c r="K380" s="69">
        <f>VLOOKUP(D380,'SOLICITUDES 2023'!$C:$H,6,FALSE)-G380</f>
        <v>0</v>
      </c>
      <c r="L380" s="50">
        <v>5</v>
      </c>
    </row>
    <row r="381" spans="1:12" ht="15" customHeight="1">
      <c r="A381" s="50">
        <v>5</v>
      </c>
      <c r="B381" s="47">
        <v>18</v>
      </c>
      <c r="C381" s="48" t="s">
        <v>5608</v>
      </c>
      <c r="D381" s="64">
        <v>91017615</v>
      </c>
      <c r="E381" s="49" t="s">
        <v>5254</v>
      </c>
      <c r="F381" s="49" t="s">
        <v>5255</v>
      </c>
      <c r="G381" s="90">
        <v>5000000</v>
      </c>
      <c r="H381" s="90">
        <v>0</v>
      </c>
      <c r="I381" s="90">
        <v>6667</v>
      </c>
      <c r="J381" s="91">
        <v>4993333</v>
      </c>
      <c r="K381" s="69">
        <f>VLOOKUP(D381,'SOLICITUDES 2023'!$C:$H,6,FALSE)-G381</f>
        <v>0</v>
      </c>
      <c r="L381" s="50">
        <v>5</v>
      </c>
    </row>
    <row r="382" spans="1:12" ht="15" customHeight="1">
      <c r="A382" s="50">
        <v>5</v>
      </c>
      <c r="B382" s="47">
        <v>19</v>
      </c>
      <c r="C382" s="48" t="s">
        <v>5609</v>
      </c>
      <c r="D382" s="64">
        <v>46456607</v>
      </c>
      <c r="E382" s="49" t="s">
        <v>5254</v>
      </c>
      <c r="F382" s="49" t="s">
        <v>5255</v>
      </c>
      <c r="G382" s="90">
        <v>4000000</v>
      </c>
      <c r="H382" s="90">
        <v>0</v>
      </c>
      <c r="I382" s="90">
        <v>5334</v>
      </c>
      <c r="J382" s="91">
        <v>3994666</v>
      </c>
      <c r="K382" s="69">
        <f>VLOOKUP(D382,'SOLICITUDES 2023'!$C:$H,6,FALSE)-G382</f>
        <v>0</v>
      </c>
      <c r="L382" s="50">
        <v>5</v>
      </c>
    </row>
    <row r="383" spans="1:12" ht="15" customHeight="1">
      <c r="A383" s="50">
        <v>5</v>
      </c>
      <c r="B383" s="47">
        <v>20</v>
      </c>
      <c r="C383" s="48" t="s">
        <v>5610</v>
      </c>
      <c r="D383" s="64">
        <v>1019014332</v>
      </c>
      <c r="E383" s="49" t="s">
        <v>5254</v>
      </c>
      <c r="F383" s="49" t="s">
        <v>5255</v>
      </c>
      <c r="G383" s="90">
        <v>10000000</v>
      </c>
      <c r="H383" s="90">
        <v>0</v>
      </c>
      <c r="I383" s="90">
        <v>13334</v>
      </c>
      <c r="J383" s="91">
        <v>9986666</v>
      </c>
      <c r="K383" s="69">
        <f>VLOOKUP(D383,'SOLICITUDES 2023'!$C:$H,6,FALSE)-G383</f>
        <v>0</v>
      </c>
      <c r="L383" s="50">
        <v>5</v>
      </c>
    </row>
    <row r="384" spans="1:12" ht="15" customHeight="1">
      <c r="A384" s="50">
        <v>5</v>
      </c>
      <c r="B384" s="47">
        <v>21</v>
      </c>
      <c r="C384" s="48" t="s">
        <v>5611</v>
      </c>
      <c r="D384" s="64">
        <v>1049566947</v>
      </c>
      <c r="E384" s="49" t="s">
        <v>5254</v>
      </c>
      <c r="F384" s="49" t="s">
        <v>5255</v>
      </c>
      <c r="G384" s="90">
        <v>10000000</v>
      </c>
      <c r="H384" s="90">
        <v>0</v>
      </c>
      <c r="I384" s="90">
        <v>13334</v>
      </c>
      <c r="J384" s="91">
        <v>9986666</v>
      </c>
      <c r="K384" s="69">
        <f>VLOOKUP(D384,'SOLICITUDES 2023'!$C:$H,6,FALSE)-G384</f>
        <v>0</v>
      </c>
      <c r="L384" s="50">
        <v>5</v>
      </c>
    </row>
    <row r="385" spans="1:12" ht="15" customHeight="1">
      <c r="A385" s="50">
        <v>5</v>
      </c>
      <c r="B385" s="47">
        <v>22</v>
      </c>
      <c r="C385" s="48" t="s">
        <v>5612</v>
      </c>
      <c r="D385" s="64">
        <v>1100580</v>
      </c>
      <c r="E385" s="49" t="s">
        <v>5254</v>
      </c>
      <c r="F385" s="49" t="s">
        <v>5256</v>
      </c>
      <c r="G385" s="90">
        <v>7000000</v>
      </c>
      <c r="H385" s="90">
        <v>631454</v>
      </c>
      <c r="I385" s="90">
        <v>9334</v>
      </c>
      <c r="J385" s="91">
        <v>6359212</v>
      </c>
      <c r="K385" s="69">
        <f>VLOOKUP(D385,'SOLICITUDES 2023'!$C:$H,6,FALSE)-G385</f>
        <v>0</v>
      </c>
      <c r="L385" s="50">
        <v>5</v>
      </c>
    </row>
    <row r="386" spans="1:12" ht="15" customHeight="1">
      <c r="A386" s="50">
        <v>5</v>
      </c>
      <c r="B386" s="47">
        <v>23</v>
      </c>
      <c r="C386" s="48" t="s">
        <v>5613</v>
      </c>
      <c r="D386" s="64">
        <v>71293792</v>
      </c>
      <c r="E386" s="49" t="s">
        <v>5254</v>
      </c>
      <c r="F386" s="49" t="s">
        <v>5255</v>
      </c>
      <c r="G386" s="90">
        <v>4000000</v>
      </c>
      <c r="H386" s="90">
        <v>0</v>
      </c>
      <c r="I386" s="90">
        <v>5334</v>
      </c>
      <c r="J386" s="91">
        <v>3994666</v>
      </c>
      <c r="K386" s="69">
        <f>VLOOKUP(D386,'SOLICITUDES 2023'!$C:$H,6,FALSE)-G386</f>
        <v>0</v>
      </c>
      <c r="L386" s="50">
        <v>5</v>
      </c>
    </row>
    <row r="387" spans="1:12" ht="15" customHeight="1">
      <c r="A387" s="50">
        <v>5</v>
      </c>
      <c r="B387" s="47">
        <v>24</v>
      </c>
      <c r="C387" s="48" t="s">
        <v>5614</v>
      </c>
      <c r="D387" s="64">
        <v>15725757</v>
      </c>
      <c r="E387" s="49" t="s">
        <v>5254</v>
      </c>
      <c r="F387" s="49" t="s">
        <v>5255</v>
      </c>
      <c r="G387" s="90">
        <v>10000000</v>
      </c>
      <c r="H387" s="90">
        <v>0</v>
      </c>
      <c r="I387" s="90">
        <v>13334</v>
      </c>
      <c r="J387" s="91">
        <v>9986666</v>
      </c>
      <c r="K387" s="69">
        <f>VLOOKUP(D387,'SOLICITUDES 2023'!$C:$H,6,FALSE)-G387</f>
        <v>0</v>
      </c>
      <c r="L387" s="50">
        <v>5</v>
      </c>
    </row>
    <row r="388" spans="1:12" ht="15" customHeight="1">
      <c r="A388" s="50">
        <v>5</v>
      </c>
      <c r="B388" s="47">
        <v>25</v>
      </c>
      <c r="C388" s="48" t="s">
        <v>5615</v>
      </c>
      <c r="D388" s="64">
        <v>80251326</v>
      </c>
      <c r="E388" s="49" t="s">
        <v>5254</v>
      </c>
      <c r="F388" s="49" t="s">
        <v>5256</v>
      </c>
      <c r="G388" s="90">
        <v>9000000</v>
      </c>
      <c r="H388" s="90">
        <v>4326479</v>
      </c>
      <c r="I388" s="90">
        <v>12000</v>
      </c>
      <c r="J388" s="91">
        <v>4661521</v>
      </c>
      <c r="K388" s="69">
        <f>VLOOKUP(D388,'SOLICITUDES 2023'!$C:$H,6,FALSE)-G388</f>
        <v>0</v>
      </c>
      <c r="L388" s="50">
        <v>5</v>
      </c>
    </row>
    <row r="389" spans="1:12" ht="15" customHeight="1">
      <c r="A389" s="50">
        <v>5</v>
      </c>
      <c r="B389" s="47">
        <v>26</v>
      </c>
      <c r="C389" s="48" t="s">
        <v>5616</v>
      </c>
      <c r="D389" s="64">
        <v>1033341371</v>
      </c>
      <c r="E389" s="49" t="s">
        <v>5254</v>
      </c>
      <c r="F389" s="49" t="s">
        <v>5255</v>
      </c>
      <c r="G389" s="90">
        <v>6000000</v>
      </c>
      <c r="H389" s="90">
        <v>0</v>
      </c>
      <c r="I389" s="90">
        <v>8000</v>
      </c>
      <c r="J389" s="91">
        <v>5992000</v>
      </c>
      <c r="K389" s="69">
        <f>VLOOKUP(D389,'SOLICITUDES 2023'!$C:$H,6,FALSE)-G389</f>
        <v>0</v>
      </c>
      <c r="L389" s="50">
        <v>5</v>
      </c>
    </row>
    <row r="390" spans="1:12" ht="15" customHeight="1">
      <c r="A390" s="50">
        <v>5</v>
      </c>
      <c r="B390" s="47">
        <v>27</v>
      </c>
      <c r="C390" s="48" t="s">
        <v>5617</v>
      </c>
      <c r="D390" s="64">
        <v>11413267</v>
      </c>
      <c r="E390" s="49" t="s">
        <v>5254</v>
      </c>
      <c r="F390" s="49" t="s">
        <v>5255</v>
      </c>
      <c r="G390" s="90">
        <v>5000000</v>
      </c>
      <c r="H390" s="90">
        <v>0</v>
      </c>
      <c r="I390" s="90">
        <v>6667</v>
      </c>
      <c r="J390" s="91">
        <v>4993333</v>
      </c>
      <c r="K390" s="69">
        <f>VLOOKUP(D390,'SOLICITUDES 2023'!$C:$H,6,FALSE)-G390</f>
        <v>0</v>
      </c>
      <c r="L390" s="50">
        <v>5</v>
      </c>
    </row>
    <row r="391" spans="1:12" ht="15" customHeight="1">
      <c r="A391" s="50">
        <v>5</v>
      </c>
      <c r="B391" s="47">
        <v>28</v>
      </c>
      <c r="C391" s="48" t="s">
        <v>5618</v>
      </c>
      <c r="D391" s="64">
        <v>88257633</v>
      </c>
      <c r="E391" s="49" t="s">
        <v>5254</v>
      </c>
      <c r="F391" s="49" t="s">
        <v>5255</v>
      </c>
      <c r="G391" s="90">
        <v>10000000</v>
      </c>
      <c r="H391" s="90">
        <v>0</v>
      </c>
      <c r="I391" s="90">
        <v>8334</v>
      </c>
      <c r="J391" s="91">
        <v>9991666</v>
      </c>
      <c r="K391" s="69">
        <f>VLOOKUP(D391,'SOLICITUDES 2023'!$C:$H,6,FALSE)-G391</f>
        <v>0</v>
      </c>
      <c r="L391" s="50">
        <v>5</v>
      </c>
    </row>
    <row r="392" spans="1:12" ht="15" customHeight="1">
      <c r="A392" s="50">
        <v>5</v>
      </c>
      <c r="B392" s="47">
        <v>29</v>
      </c>
      <c r="C392" s="48" t="s">
        <v>5619</v>
      </c>
      <c r="D392" s="64">
        <v>73202861</v>
      </c>
      <c r="E392" s="49" t="s">
        <v>5254</v>
      </c>
      <c r="F392" s="49" t="s">
        <v>5255</v>
      </c>
      <c r="G392" s="90">
        <v>90000000</v>
      </c>
      <c r="H392" s="90">
        <v>0</v>
      </c>
      <c r="I392" s="90">
        <v>120000</v>
      </c>
      <c r="J392" s="91">
        <v>89880000</v>
      </c>
      <c r="K392" s="69">
        <f>VLOOKUP(D392,'SOLICITUDES 2023'!$C:$H,6,FALSE)-G392</f>
        <v>0</v>
      </c>
      <c r="L392" s="50">
        <v>5</v>
      </c>
    </row>
    <row r="393" spans="1:12" ht="15" customHeight="1">
      <c r="A393" s="50">
        <v>5</v>
      </c>
      <c r="B393" s="47">
        <v>30</v>
      </c>
      <c r="C393" s="48" t="s">
        <v>5620</v>
      </c>
      <c r="D393" s="64">
        <v>94475042</v>
      </c>
      <c r="E393" s="49" t="s">
        <v>5254</v>
      </c>
      <c r="F393" s="49" t="s">
        <v>5256</v>
      </c>
      <c r="G393" s="90">
        <v>123000000</v>
      </c>
      <c r="H393" s="90">
        <v>65399068</v>
      </c>
      <c r="I393" s="90">
        <v>164000</v>
      </c>
      <c r="J393" s="91">
        <v>57436932</v>
      </c>
      <c r="K393" s="69">
        <f>VLOOKUP(D393,'SOLICITUDES 2023'!$C:$H,6,FALSE)-G393</f>
        <v>0</v>
      </c>
      <c r="L393" s="50">
        <v>5</v>
      </c>
    </row>
    <row r="394" spans="1:12" ht="15" customHeight="1">
      <c r="A394" s="50">
        <v>5</v>
      </c>
      <c r="B394" s="47">
        <v>31</v>
      </c>
      <c r="C394" s="48" t="s">
        <v>5621</v>
      </c>
      <c r="D394" s="64">
        <v>80730838</v>
      </c>
      <c r="E394" s="49" t="s">
        <v>5254</v>
      </c>
      <c r="F394" s="49" t="s">
        <v>5255</v>
      </c>
      <c r="G394" s="90">
        <v>37000000</v>
      </c>
      <c r="H394" s="90">
        <v>0</v>
      </c>
      <c r="I394" s="90">
        <v>49334</v>
      </c>
      <c r="J394" s="91">
        <v>36950666</v>
      </c>
      <c r="K394" s="69">
        <f>VLOOKUP(D394,'SOLICITUDES 2023'!$C:$H,6,FALSE)-G394</f>
        <v>0</v>
      </c>
      <c r="L394" s="50">
        <v>5</v>
      </c>
    </row>
    <row r="395" spans="1:12" ht="15" customHeight="1">
      <c r="A395" s="50">
        <v>5</v>
      </c>
      <c r="B395" s="47">
        <v>32</v>
      </c>
      <c r="C395" s="48" t="s">
        <v>5622</v>
      </c>
      <c r="D395" s="64">
        <v>1069924923</v>
      </c>
      <c r="E395" s="49" t="s">
        <v>5254</v>
      </c>
      <c r="F395" s="49" t="s">
        <v>5255</v>
      </c>
      <c r="G395" s="90">
        <v>14000000</v>
      </c>
      <c r="H395" s="90">
        <v>0</v>
      </c>
      <c r="I395" s="90">
        <v>18667</v>
      </c>
      <c r="J395" s="91">
        <v>13981333</v>
      </c>
      <c r="K395" s="69">
        <f>VLOOKUP(D395,'SOLICITUDES 2023'!$C:$H,6,FALSE)-G395</f>
        <v>0</v>
      </c>
      <c r="L395" s="50">
        <v>5</v>
      </c>
    </row>
    <row r="396" spans="1:12" ht="15" customHeight="1">
      <c r="A396" s="50">
        <v>5</v>
      </c>
      <c r="B396" s="47">
        <v>33</v>
      </c>
      <c r="C396" s="48" t="s">
        <v>5623</v>
      </c>
      <c r="D396" s="64">
        <v>7601283</v>
      </c>
      <c r="E396" s="49" t="s">
        <v>5254</v>
      </c>
      <c r="F396" s="49" t="s">
        <v>5256</v>
      </c>
      <c r="G396" s="90">
        <v>59000000</v>
      </c>
      <c r="H396" s="90">
        <v>32896362</v>
      </c>
      <c r="I396" s="90">
        <v>78667</v>
      </c>
      <c r="J396" s="91">
        <v>26024971</v>
      </c>
      <c r="K396" s="69">
        <f>VLOOKUP(D396,'SOLICITUDES 2023'!$C:$H,6,FALSE)-G396</f>
        <v>0</v>
      </c>
      <c r="L396" s="50">
        <v>5</v>
      </c>
    </row>
    <row r="397" spans="1:12" ht="15" customHeight="1">
      <c r="A397" s="50">
        <v>5</v>
      </c>
      <c r="B397" s="47">
        <v>34</v>
      </c>
      <c r="C397" s="48" t="s">
        <v>5624</v>
      </c>
      <c r="D397" s="64">
        <v>80215820</v>
      </c>
      <c r="E397" s="49" t="s">
        <v>5254</v>
      </c>
      <c r="F397" s="49" t="s">
        <v>5255</v>
      </c>
      <c r="G397" s="90">
        <v>50000000</v>
      </c>
      <c r="H397" s="90">
        <v>0</v>
      </c>
      <c r="I397" s="90">
        <v>66667</v>
      </c>
      <c r="J397" s="91">
        <v>49933333</v>
      </c>
      <c r="K397" s="69">
        <f>VLOOKUP(D397,'SOLICITUDES 2023'!$C:$H,6,FALSE)-G397</f>
        <v>0</v>
      </c>
      <c r="L397" s="50">
        <v>5</v>
      </c>
    </row>
    <row r="398" spans="1:12" ht="15" customHeight="1">
      <c r="A398" s="50">
        <v>5</v>
      </c>
      <c r="B398" s="47">
        <v>35</v>
      </c>
      <c r="C398" s="48" t="s">
        <v>5625</v>
      </c>
      <c r="D398" s="64">
        <v>13959353</v>
      </c>
      <c r="E398" s="49" t="s">
        <v>5254</v>
      </c>
      <c r="F398" s="49" t="s">
        <v>5256</v>
      </c>
      <c r="G398" s="90">
        <v>36000000</v>
      </c>
      <c r="H398" s="90">
        <v>18364622</v>
      </c>
      <c r="I398" s="90">
        <v>48000</v>
      </c>
      <c r="J398" s="91">
        <v>17587378</v>
      </c>
      <c r="K398" s="69">
        <f>VLOOKUP(D398,'SOLICITUDES 2023'!$C:$H,6,FALSE)-G398</f>
        <v>0</v>
      </c>
      <c r="L398" s="50">
        <v>5</v>
      </c>
    </row>
    <row r="399" spans="1:12" ht="15" customHeight="1">
      <c r="A399" s="50">
        <v>5</v>
      </c>
      <c r="B399" s="47">
        <v>36</v>
      </c>
      <c r="C399" s="48" t="s">
        <v>5626</v>
      </c>
      <c r="D399" s="64">
        <v>19367113</v>
      </c>
      <c r="E399" s="49" t="s">
        <v>5383</v>
      </c>
      <c r="F399" s="49" t="s">
        <v>5255</v>
      </c>
      <c r="G399" s="90">
        <v>16000000</v>
      </c>
      <c r="H399" s="90">
        <v>0</v>
      </c>
      <c r="I399" s="90">
        <v>21334</v>
      </c>
      <c r="J399" s="91">
        <v>15978666</v>
      </c>
      <c r="K399" s="69">
        <f>VLOOKUP(D399,'SOLICITUDES 2023'!$C:$H,6,FALSE)-G399</f>
        <v>0</v>
      </c>
      <c r="L399" s="50">
        <v>5</v>
      </c>
    </row>
    <row r="400" spans="1:12" ht="15" customHeight="1">
      <c r="A400" s="50">
        <v>5</v>
      </c>
      <c r="B400" s="47">
        <v>37</v>
      </c>
      <c r="C400" s="48" t="s">
        <v>5627</v>
      </c>
      <c r="D400" s="64">
        <v>7181041</v>
      </c>
      <c r="E400" s="49" t="s">
        <v>5254</v>
      </c>
      <c r="F400" s="49" t="s">
        <v>5255</v>
      </c>
      <c r="G400" s="90">
        <v>40000000</v>
      </c>
      <c r="H400" s="90">
        <v>0</v>
      </c>
      <c r="I400" s="90">
        <v>53334</v>
      </c>
      <c r="J400" s="91">
        <v>39946666</v>
      </c>
      <c r="K400" s="69">
        <f>VLOOKUP(D400,'SOLICITUDES 2023'!$C:$H,6,FALSE)-G400</f>
        <v>0</v>
      </c>
      <c r="L400" s="50">
        <v>5</v>
      </c>
    </row>
    <row r="401" spans="1:12" ht="15" customHeight="1">
      <c r="A401" s="50">
        <v>5</v>
      </c>
      <c r="B401" s="47">
        <v>38</v>
      </c>
      <c r="C401" s="48" t="s">
        <v>5628</v>
      </c>
      <c r="D401" s="64">
        <v>1054995068</v>
      </c>
      <c r="E401" s="49" t="s">
        <v>5254</v>
      </c>
      <c r="F401" s="49" t="s">
        <v>5255</v>
      </c>
      <c r="G401" s="90">
        <v>49000000</v>
      </c>
      <c r="H401" s="90">
        <v>0</v>
      </c>
      <c r="I401" s="90">
        <v>65334</v>
      </c>
      <c r="J401" s="91">
        <v>48934666</v>
      </c>
      <c r="K401" s="69">
        <f>VLOOKUP(D401,'SOLICITUDES 2023'!$C:$H,6,FALSE)-G401</f>
        <v>0</v>
      </c>
      <c r="L401" s="50">
        <v>5</v>
      </c>
    </row>
    <row r="402" spans="1:12" ht="15" customHeight="1">
      <c r="A402" s="50">
        <v>5</v>
      </c>
      <c r="B402" s="47">
        <v>39</v>
      </c>
      <c r="C402" s="48" t="s">
        <v>5629</v>
      </c>
      <c r="D402" s="64">
        <v>1122131621</v>
      </c>
      <c r="E402" s="49" t="s">
        <v>5254</v>
      </c>
      <c r="F402" s="49" t="s">
        <v>5255</v>
      </c>
      <c r="G402" s="90">
        <v>19000000</v>
      </c>
      <c r="H402" s="90">
        <v>0</v>
      </c>
      <c r="I402" s="90">
        <v>25334</v>
      </c>
      <c r="J402" s="91">
        <v>18974666</v>
      </c>
      <c r="K402" s="69">
        <f>VLOOKUP(D402,'SOLICITUDES 2023'!$C:$H,6,FALSE)-G402</f>
        <v>0</v>
      </c>
      <c r="L402" s="50">
        <v>5</v>
      </c>
    </row>
    <row r="403" spans="1:12" ht="15" customHeight="1">
      <c r="A403" s="50">
        <v>5</v>
      </c>
      <c r="B403" s="47">
        <v>40</v>
      </c>
      <c r="C403" s="48" t="s">
        <v>5630</v>
      </c>
      <c r="D403" s="64">
        <v>1105687025</v>
      </c>
      <c r="E403" s="49" t="s">
        <v>5254</v>
      </c>
      <c r="F403" s="49" t="s">
        <v>5255</v>
      </c>
      <c r="G403" s="90">
        <v>54000000</v>
      </c>
      <c r="H403" s="90">
        <v>0</v>
      </c>
      <c r="I403" s="90">
        <v>72000</v>
      </c>
      <c r="J403" s="91">
        <v>53928000</v>
      </c>
      <c r="K403" s="69">
        <f>VLOOKUP(D403,'SOLICITUDES 2023'!$C:$H,6,FALSE)-G403</f>
        <v>0</v>
      </c>
      <c r="L403" s="50">
        <v>5</v>
      </c>
    </row>
    <row r="404" spans="1:12" ht="15" customHeight="1">
      <c r="A404" s="50">
        <v>5</v>
      </c>
      <c r="B404" s="47">
        <v>41</v>
      </c>
      <c r="C404" s="48" t="s">
        <v>5631</v>
      </c>
      <c r="D404" s="64">
        <v>1122649957</v>
      </c>
      <c r="E404" s="49" t="s">
        <v>5254</v>
      </c>
      <c r="F404" s="49" t="s">
        <v>5256</v>
      </c>
      <c r="G404" s="90">
        <v>33000000</v>
      </c>
      <c r="H404" s="90">
        <v>4698474</v>
      </c>
      <c r="I404" s="90">
        <v>44000</v>
      </c>
      <c r="J404" s="91">
        <v>28257526</v>
      </c>
      <c r="K404" s="69">
        <f>VLOOKUP(D404,'SOLICITUDES 2023'!$C:$H,6,FALSE)-G404</f>
        <v>0</v>
      </c>
      <c r="L404" s="50">
        <v>5</v>
      </c>
    </row>
    <row r="405" spans="1:12" ht="15" customHeight="1">
      <c r="A405" s="50">
        <v>5</v>
      </c>
      <c r="B405" s="47">
        <v>42</v>
      </c>
      <c r="C405" s="48" t="s">
        <v>5632</v>
      </c>
      <c r="D405" s="64">
        <v>1019023346</v>
      </c>
      <c r="E405" s="49" t="s">
        <v>5254</v>
      </c>
      <c r="F405" s="49" t="s">
        <v>5255</v>
      </c>
      <c r="G405" s="90">
        <v>70000000</v>
      </c>
      <c r="H405" s="90">
        <v>0</v>
      </c>
      <c r="I405" s="90">
        <v>93334</v>
      </c>
      <c r="J405" s="91">
        <v>69906666</v>
      </c>
      <c r="K405" s="69">
        <f>VLOOKUP(D405,'SOLICITUDES 2023'!$C:$H,6,FALSE)-G405</f>
        <v>0</v>
      </c>
      <c r="L405" s="50">
        <v>5</v>
      </c>
    </row>
    <row r="406" spans="1:12" ht="15" customHeight="1">
      <c r="A406" s="50">
        <v>5</v>
      </c>
      <c r="B406" s="47">
        <v>43</v>
      </c>
      <c r="C406" s="48" t="s">
        <v>5633</v>
      </c>
      <c r="D406" s="64">
        <v>80144332</v>
      </c>
      <c r="E406" s="49" t="s">
        <v>5254</v>
      </c>
      <c r="F406" s="49" t="s">
        <v>5256</v>
      </c>
      <c r="G406" s="90">
        <v>45000000</v>
      </c>
      <c r="H406" s="90">
        <v>6780436</v>
      </c>
      <c r="I406" s="90">
        <v>60000</v>
      </c>
      <c r="J406" s="91">
        <v>38159564</v>
      </c>
      <c r="K406" s="69">
        <f>VLOOKUP(D406,'SOLICITUDES 2023'!$C:$H,6,FALSE)-G406</f>
        <v>0</v>
      </c>
      <c r="L406" s="50">
        <v>5</v>
      </c>
    </row>
    <row r="407" spans="1:12" ht="15" customHeight="1">
      <c r="A407" s="50">
        <v>5</v>
      </c>
      <c r="B407" s="47">
        <v>44</v>
      </c>
      <c r="C407" s="48" t="s">
        <v>5634</v>
      </c>
      <c r="D407" s="64">
        <v>1115190919</v>
      </c>
      <c r="E407" s="49" t="s">
        <v>5254</v>
      </c>
      <c r="F407" s="49" t="s">
        <v>5255</v>
      </c>
      <c r="G407" s="90">
        <v>52000000</v>
      </c>
      <c r="H407" s="90">
        <v>0</v>
      </c>
      <c r="I407" s="90">
        <v>69334</v>
      </c>
      <c r="J407" s="91">
        <v>51930666</v>
      </c>
      <c r="K407" s="69">
        <f>VLOOKUP(D407,'SOLICITUDES 2023'!$C:$H,6,FALSE)-G407</f>
        <v>0</v>
      </c>
      <c r="L407" s="50">
        <v>5</v>
      </c>
    </row>
    <row r="408" spans="1:12" ht="15" customHeight="1">
      <c r="A408" s="50">
        <v>5</v>
      </c>
      <c r="B408" s="47">
        <v>45</v>
      </c>
      <c r="C408" s="48" t="s">
        <v>5635</v>
      </c>
      <c r="D408" s="64">
        <v>86078251</v>
      </c>
      <c r="E408" s="49" t="s">
        <v>5254</v>
      </c>
      <c r="F408" s="49" t="s">
        <v>5255</v>
      </c>
      <c r="G408" s="90">
        <v>72000000</v>
      </c>
      <c r="H408" s="90">
        <v>0</v>
      </c>
      <c r="I408" s="90">
        <v>96000</v>
      </c>
      <c r="J408" s="91">
        <v>71904000</v>
      </c>
      <c r="K408" s="69">
        <f>VLOOKUP(D408,'SOLICITUDES 2023'!$C:$H,6,FALSE)-G408</f>
        <v>0</v>
      </c>
      <c r="L408" s="50">
        <v>5</v>
      </c>
    </row>
    <row r="409" spans="1:12" ht="15" customHeight="1">
      <c r="A409" s="50">
        <v>5</v>
      </c>
      <c r="B409" s="47">
        <v>46</v>
      </c>
      <c r="C409" s="48" t="s">
        <v>5636</v>
      </c>
      <c r="D409" s="64">
        <v>1085264316</v>
      </c>
      <c r="E409" s="49" t="s">
        <v>5254</v>
      </c>
      <c r="F409" s="49" t="s">
        <v>5255</v>
      </c>
      <c r="G409" s="90">
        <v>16000000</v>
      </c>
      <c r="H409" s="90">
        <v>0</v>
      </c>
      <c r="I409" s="90">
        <v>21334</v>
      </c>
      <c r="J409" s="91">
        <v>15978666</v>
      </c>
      <c r="K409" s="69">
        <f>VLOOKUP(D409,'SOLICITUDES 2023'!$C:$H,6,FALSE)-G409</f>
        <v>0</v>
      </c>
      <c r="L409" s="50">
        <v>5</v>
      </c>
    </row>
    <row r="410" spans="1:12" ht="15" customHeight="1">
      <c r="A410" s="50">
        <v>5</v>
      </c>
      <c r="B410" s="47">
        <v>47</v>
      </c>
      <c r="C410" s="48" t="s">
        <v>5637</v>
      </c>
      <c r="D410" s="64">
        <v>57466678</v>
      </c>
      <c r="E410" s="49" t="s">
        <v>5254</v>
      </c>
      <c r="F410" s="49" t="s">
        <v>5256</v>
      </c>
      <c r="G410" s="90">
        <v>65000000</v>
      </c>
      <c r="H410" s="90">
        <v>23161569</v>
      </c>
      <c r="I410" s="90">
        <v>86667</v>
      </c>
      <c r="J410" s="91">
        <v>41751764</v>
      </c>
      <c r="K410" s="69">
        <f>VLOOKUP(D410,'SOLICITUDES 2023'!$C:$H,6,FALSE)-G410</f>
        <v>0</v>
      </c>
      <c r="L410" s="50">
        <v>5</v>
      </c>
    </row>
    <row r="411" spans="1:12" ht="15" customHeight="1">
      <c r="A411" s="50">
        <v>5</v>
      </c>
      <c r="B411" s="47">
        <v>48</v>
      </c>
      <c r="C411" s="48" t="s">
        <v>5638</v>
      </c>
      <c r="D411" s="64">
        <v>41060690</v>
      </c>
      <c r="E411" s="49" t="s">
        <v>5254</v>
      </c>
      <c r="F411" s="49" t="s">
        <v>5255</v>
      </c>
      <c r="G411" s="90">
        <v>40000000</v>
      </c>
      <c r="H411" s="90">
        <v>0</v>
      </c>
      <c r="I411" s="90">
        <v>53334</v>
      </c>
      <c r="J411" s="91">
        <v>39946666</v>
      </c>
      <c r="K411" s="69">
        <f>VLOOKUP(D411,'SOLICITUDES 2023'!$C:$H,6,FALSE)-G411</f>
        <v>0</v>
      </c>
      <c r="L411" s="50">
        <v>5</v>
      </c>
    </row>
    <row r="412" spans="1:12" ht="15" customHeight="1">
      <c r="A412" s="50">
        <v>5</v>
      </c>
      <c r="B412" s="47">
        <v>49</v>
      </c>
      <c r="C412" s="48" t="s">
        <v>5639</v>
      </c>
      <c r="D412" s="64">
        <v>74170130</v>
      </c>
      <c r="E412" s="49" t="s">
        <v>5254</v>
      </c>
      <c r="F412" s="49" t="s">
        <v>5255</v>
      </c>
      <c r="G412" s="90">
        <v>30000000</v>
      </c>
      <c r="H412" s="90">
        <v>0</v>
      </c>
      <c r="I412" s="90">
        <v>40000</v>
      </c>
      <c r="J412" s="91">
        <v>29960000</v>
      </c>
      <c r="K412" s="69">
        <f>VLOOKUP(D412,'SOLICITUDES 2023'!$C:$H,6,FALSE)-G412</f>
        <v>0</v>
      </c>
      <c r="L412" s="50">
        <v>5</v>
      </c>
    </row>
    <row r="413" spans="1:12" ht="15" customHeight="1">
      <c r="A413" s="50">
        <v>5</v>
      </c>
      <c r="B413" s="47">
        <v>50</v>
      </c>
      <c r="C413" s="48" t="s">
        <v>5640</v>
      </c>
      <c r="D413" s="64">
        <v>13720117</v>
      </c>
      <c r="E413" s="49" t="s">
        <v>5383</v>
      </c>
      <c r="F413" s="49" t="s">
        <v>5255</v>
      </c>
      <c r="G413" s="90">
        <v>30000000</v>
      </c>
      <c r="H413" s="90">
        <v>0</v>
      </c>
      <c r="I413" s="90">
        <v>40000</v>
      </c>
      <c r="J413" s="91">
        <v>29960000</v>
      </c>
      <c r="K413" s="69">
        <f>VLOOKUP(D413,'SOLICITUDES 2023'!$C:$H,6,FALSE)-G413</f>
        <v>0</v>
      </c>
      <c r="L413" s="50">
        <v>5</v>
      </c>
    </row>
    <row r="414" spans="1:12" ht="15" customHeight="1">
      <c r="A414" s="50">
        <v>5</v>
      </c>
      <c r="B414" s="47">
        <v>51</v>
      </c>
      <c r="C414" s="48" t="s">
        <v>5641</v>
      </c>
      <c r="D414" s="64">
        <v>86083190</v>
      </c>
      <c r="E414" s="49" t="s">
        <v>5254</v>
      </c>
      <c r="F414" s="49" t="s">
        <v>5255</v>
      </c>
      <c r="G414" s="90">
        <v>50000000</v>
      </c>
      <c r="H414" s="90">
        <v>0</v>
      </c>
      <c r="I414" s="90">
        <v>66667</v>
      </c>
      <c r="J414" s="91">
        <v>49933333</v>
      </c>
      <c r="K414" s="69">
        <f>VLOOKUP(D414,'SOLICITUDES 2023'!$C:$H,6,FALSE)-G414</f>
        <v>0</v>
      </c>
      <c r="L414" s="50">
        <v>5</v>
      </c>
    </row>
    <row r="415" spans="1:12" ht="15" customHeight="1">
      <c r="A415" s="50">
        <v>5</v>
      </c>
      <c r="B415" s="47">
        <v>52</v>
      </c>
      <c r="C415" s="48" t="s">
        <v>5642</v>
      </c>
      <c r="D415" s="64">
        <v>79973729</v>
      </c>
      <c r="E415" s="49" t="s">
        <v>5254</v>
      </c>
      <c r="F415" s="49" t="s">
        <v>5255</v>
      </c>
      <c r="G415" s="90">
        <v>50000000</v>
      </c>
      <c r="H415" s="90">
        <v>0</v>
      </c>
      <c r="I415" s="90">
        <v>41667</v>
      </c>
      <c r="J415" s="91">
        <v>49958333</v>
      </c>
      <c r="K415" s="69">
        <f>VLOOKUP(D415,'SOLICITUDES 2023'!$C:$H,6,FALSE)-G415</f>
        <v>0</v>
      </c>
      <c r="L415" s="50">
        <v>5</v>
      </c>
    </row>
    <row r="416" spans="1:12" ht="15" customHeight="1">
      <c r="A416" s="50">
        <v>5</v>
      </c>
      <c r="B416" s="47">
        <v>53</v>
      </c>
      <c r="C416" s="48" t="s">
        <v>5643</v>
      </c>
      <c r="D416" s="64">
        <v>79960501</v>
      </c>
      <c r="E416" s="49" t="s">
        <v>5254</v>
      </c>
      <c r="F416" s="49" t="s">
        <v>5255</v>
      </c>
      <c r="G416" s="90">
        <v>11000000</v>
      </c>
      <c r="H416" s="90">
        <v>0</v>
      </c>
      <c r="I416" s="90">
        <v>9167</v>
      </c>
      <c r="J416" s="91">
        <v>10990833</v>
      </c>
      <c r="K416" s="69">
        <f>VLOOKUP(D416,'SOLICITUDES 2023'!$C:$H,6,FALSE)-G416</f>
        <v>0</v>
      </c>
      <c r="L416" s="50">
        <v>5</v>
      </c>
    </row>
    <row r="417" spans="1:12" ht="15" customHeight="1">
      <c r="A417" s="50">
        <v>5</v>
      </c>
      <c r="B417" s="47">
        <v>54</v>
      </c>
      <c r="C417" s="48" t="s">
        <v>5644</v>
      </c>
      <c r="D417" s="64">
        <v>80202480</v>
      </c>
      <c r="E417" s="49" t="s">
        <v>5254</v>
      </c>
      <c r="F417" s="49" t="s">
        <v>5255</v>
      </c>
      <c r="G417" s="90">
        <v>68000000</v>
      </c>
      <c r="H417" s="90">
        <v>0</v>
      </c>
      <c r="I417" s="90">
        <v>56667</v>
      </c>
      <c r="J417" s="91">
        <v>67943333</v>
      </c>
      <c r="K417" s="69">
        <f>VLOOKUP(D417,'SOLICITUDES 2023'!$C:$H,6,FALSE)-G417</f>
        <v>0</v>
      </c>
      <c r="L417" s="50">
        <v>5</v>
      </c>
    </row>
    <row r="418" spans="1:12" ht="15" customHeight="1">
      <c r="A418" s="50">
        <v>5</v>
      </c>
      <c r="B418" s="47">
        <v>55</v>
      </c>
      <c r="C418" s="48" t="s">
        <v>5645</v>
      </c>
      <c r="D418" s="64">
        <v>413457</v>
      </c>
      <c r="E418" s="49" t="s">
        <v>5254</v>
      </c>
      <c r="F418" s="49" t="s">
        <v>5255</v>
      </c>
      <c r="G418" s="90">
        <v>110000000</v>
      </c>
      <c r="H418" s="90">
        <v>0</v>
      </c>
      <c r="I418" s="90">
        <v>91667</v>
      </c>
      <c r="J418" s="91">
        <v>109908333</v>
      </c>
      <c r="K418" s="69">
        <f>VLOOKUP(D418,'SOLICITUDES 2023'!$C:$H,6,FALSE)-G418</f>
        <v>0</v>
      </c>
      <c r="L418" s="50">
        <v>5</v>
      </c>
    </row>
    <row r="419" spans="1:12" ht="15" customHeight="1">
      <c r="A419" s="50">
        <v>5</v>
      </c>
      <c r="B419" s="47">
        <v>56</v>
      </c>
      <c r="C419" s="48" t="s">
        <v>5646</v>
      </c>
      <c r="D419" s="64">
        <v>79908915</v>
      </c>
      <c r="E419" s="49" t="s">
        <v>5254</v>
      </c>
      <c r="F419" s="49" t="s">
        <v>5256</v>
      </c>
      <c r="G419" s="90">
        <v>50000000</v>
      </c>
      <c r="H419" s="90">
        <v>27797381</v>
      </c>
      <c r="I419" s="90">
        <v>41667</v>
      </c>
      <c r="J419" s="91">
        <v>22160952</v>
      </c>
      <c r="K419" s="69">
        <f>VLOOKUP(D419,'SOLICITUDES 2023'!$C:$H,6,FALSE)-G419</f>
        <v>0</v>
      </c>
      <c r="L419" s="50">
        <v>5</v>
      </c>
    </row>
    <row r="420" spans="1:12" ht="15" customHeight="1">
      <c r="A420" s="50">
        <v>5</v>
      </c>
      <c r="B420" s="47">
        <v>57</v>
      </c>
      <c r="C420" s="48" t="s">
        <v>5647</v>
      </c>
      <c r="D420" s="64">
        <v>9817450</v>
      </c>
      <c r="E420" s="49" t="s">
        <v>5254</v>
      </c>
      <c r="F420" s="49" t="s">
        <v>5255</v>
      </c>
      <c r="G420" s="90">
        <v>150000000</v>
      </c>
      <c r="H420" s="90">
        <v>0</v>
      </c>
      <c r="I420" s="90">
        <v>125000</v>
      </c>
      <c r="J420" s="91">
        <v>149875000</v>
      </c>
      <c r="K420" s="69">
        <f>VLOOKUP(D420,'SOLICITUDES 2023'!$C:$H,6,FALSE)-G420</f>
        <v>0</v>
      </c>
      <c r="L420" s="50">
        <v>5</v>
      </c>
    </row>
    <row r="421" spans="1:12" ht="15" customHeight="1">
      <c r="A421" s="50">
        <v>5</v>
      </c>
      <c r="B421" s="47">
        <v>58</v>
      </c>
      <c r="C421" s="48" t="s">
        <v>5648</v>
      </c>
      <c r="D421" s="64">
        <v>79834542</v>
      </c>
      <c r="E421" s="49" t="s">
        <v>5254</v>
      </c>
      <c r="F421" s="49" t="s">
        <v>5255</v>
      </c>
      <c r="G421" s="90">
        <v>14000000</v>
      </c>
      <c r="H421" s="90">
        <v>0</v>
      </c>
      <c r="I421" s="90">
        <v>11667</v>
      </c>
      <c r="J421" s="91">
        <v>13988333</v>
      </c>
      <c r="K421" s="69">
        <f>VLOOKUP(D421,'SOLICITUDES 2023'!$C:$H,6,FALSE)-G421</f>
        <v>0</v>
      </c>
      <c r="L421" s="50">
        <v>5</v>
      </c>
    </row>
    <row r="422" spans="1:12" ht="15" customHeight="1">
      <c r="A422" s="50">
        <v>5</v>
      </c>
      <c r="B422" s="47">
        <v>59</v>
      </c>
      <c r="C422" s="48" t="s">
        <v>5649</v>
      </c>
      <c r="D422" s="64">
        <v>76332011</v>
      </c>
      <c r="E422" s="49" t="s">
        <v>5254</v>
      </c>
      <c r="F422" s="49" t="s">
        <v>5255</v>
      </c>
      <c r="G422" s="90">
        <v>50000000</v>
      </c>
      <c r="H422" s="90">
        <v>0</v>
      </c>
      <c r="I422" s="90">
        <v>41667</v>
      </c>
      <c r="J422" s="91">
        <v>49958333</v>
      </c>
      <c r="K422" s="69">
        <f>VLOOKUP(D422,'SOLICITUDES 2023'!$C:$H,6,FALSE)-G422</f>
        <v>0</v>
      </c>
      <c r="L422" s="50">
        <v>5</v>
      </c>
    </row>
    <row r="423" spans="1:12" ht="15" customHeight="1">
      <c r="A423" s="50">
        <v>5</v>
      </c>
      <c r="B423" s="47">
        <v>60</v>
      </c>
      <c r="C423" s="48" t="s">
        <v>5650</v>
      </c>
      <c r="D423" s="64">
        <v>80183431</v>
      </c>
      <c r="E423" s="49" t="s">
        <v>5254</v>
      </c>
      <c r="F423" s="49" t="s">
        <v>5256</v>
      </c>
      <c r="G423" s="90">
        <v>91000000</v>
      </c>
      <c r="H423" s="90">
        <v>69402524</v>
      </c>
      <c r="I423" s="90">
        <v>75834</v>
      </c>
      <c r="J423" s="91">
        <v>21521642</v>
      </c>
      <c r="K423" s="69">
        <f>VLOOKUP(D423,'SOLICITUDES 2023'!$C:$H,6,FALSE)-G423</f>
        <v>0</v>
      </c>
      <c r="L423" s="50">
        <v>5</v>
      </c>
    </row>
    <row r="424" spans="1:12" ht="15" customHeight="1">
      <c r="A424" s="50">
        <v>5</v>
      </c>
      <c r="B424" s="47">
        <v>61</v>
      </c>
      <c r="C424" s="48" t="s">
        <v>5651</v>
      </c>
      <c r="D424" s="64">
        <v>12754312</v>
      </c>
      <c r="E424" s="49" t="s">
        <v>5254</v>
      </c>
      <c r="F424" s="49" t="s">
        <v>5255</v>
      </c>
      <c r="G424" s="90">
        <v>30000000</v>
      </c>
      <c r="H424" s="90">
        <v>0</v>
      </c>
      <c r="I424" s="90">
        <v>25000</v>
      </c>
      <c r="J424" s="91">
        <v>29975000</v>
      </c>
      <c r="K424" s="69">
        <f>VLOOKUP(D424,'SOLICITUDES 2023'!$C:$H,6,FALSE)-G424</f>
        <v>0</v>
      </c>
      <c r="L424" s="50">
        <v>5</v>
      </c>
    </row>
    <row r="425" spans="1:12" ht="15" customHeight="1">
      <c r="A425" s="50">
        <v>5</v>
      </c>
      <c r="B425" s="47">
        <v>62</v>
      </c>
      <c r="C425" s="48" t="s">
        <v>5652</v>
      </c>
      <c r="D425" s="64">
        <v>79180245</v>
      </c>
      <c r="E425" s="49" t="s">
        <v>5254</v>
      </c>
      <c r="F425" s="49" t="s">
        <v>5255</v>
      </c>
      <c r="G425" s="90">
        <v>45000000</v>
      </c>
      <c r="H425" s="90">
        <v>0</v>
      </c>
      <c r="I425" s="90">
        <v>37500</v>
      </c>
      <c r="J425" s="91">
        <v>44962500</v>
      </c>
      <c r="K425" s="69">
        <f>VLOOKUP(D425,'SOLICITUDES 2023'!$C:$H,6,FALSE)-G425</f>
        <v>0</v>
      </c>
      <c r="L425" s="50">
        <v>5</v>
      </c>
    </row>
    <row r="426" spans="1:12" ht="15" customHeight="1">
      <c r="A426" s="50">
        <v>5</v>
      </c>
      <c r="B426" s="47">
        <v>63</v>
      </c>
      <c r="C426" s="48" t="s">
        <v>5653</v>
      </c>
      <c r="D426" s="64">
        <v>80725304</v>
      </c>
      <c r="E426" s="49" t="s">
        <v>5254</v>
      </c>
      <c r="F426" s="49" t="s">
        <v>5256</v>
      </c>
      <c r="G426" s="90">
        <v>100000000</v>
      </c>
      <c r="H426" s="90">
        <v>8603207</v>
      </c>
      <c r="I426" s="90">
        <v>83334</v>
      </c>
      <c r="J426" s="91">
        <v>91313459</v>
      </c>
      <c r="K426" s="69">
        <f>VLOOKUP(D426,'SOLICITUDES 2023'!$C:$H,6,FALSE)-G426</f>
        <v>0</v>
      </c>
      <c r="L426" s="50">
        <v>5</v>
      </c>
    </row>
    <row r="427" spans="1:12" ht="15" customHeight="1">
      <c r="A427" s="50">
        <v>5</v>
      </c>
      <c r="B427" s="47">
        <v>64</v>
      </c>
      <c r="C427" s="48" t="s">
        <v>5654</v>
      </c>
      <c r="D427" s="64">
        <v>9910480</v>
      </c>
      <c r="E427" s="49" t="s">
        <v>5254</v>
      </c>
      <c r="F427" s="49" t="s">
        <v>5255</v>
      </c>
      <c r="G427" s="90">
        <v>11000000</v>
      </c>
      <c r="H427" s="90">
        <v>0</v>
      </c>
      <c r="I427" s="90">
        <v>9167</v>
      </c>
      <c r="J427" s="91">
        <v>10990833</v>
      </c>
      <c r="K427" s="69">
        <f>VLOOKUP(D427,'SOLICITUDES 2023'!$C:$H,6,FALSE)-G427</f>
        <v>0</v>
      </c>
      <c r="L427" s="50">
        <v>5</v>
      </c>
    </row>
    <row r="428" spans="1:12" ht="15" customHeight="1">
      <c r="A428" s="50">
        <v>5</v>
      </c>
      <c r="B428" s="47">
        <v>65</v>
      </c>
      <c r="C428" s="48" t="s">
        <v>5655</v>
      </c>
      <c r="D428" s="64">
        <v>13871978</v>
      </c>
      <c r="E428" s="49" t="s">
        <v>5254</v>
      </c>
      <c r="F428" s="49" t="s">
        <v>5255</v>
      </c>
      <c r="G428" s="90">
        <v>100000000</v>
      </c>
      <c r="H428" s="90">
        <v>0</v>
      </c>
      <c r="I428" s="90">
        <v>83334</v>
      </c>
      <c r="J428" s="91">
        <v>99916666</v>
      </c>
      <c r="K428" s="69">
        <f>VLOOKUP(D428,'SOLICITUDES 2023'!$C:$H,6,FALSE)-G428</f>
        <v>0</v>
      </c>
      <c r="L428" s="50">
        <v>5</v>
      </c>
    </row>
    <row r="429" spans="1:12" ht="15" customHeight="1">
      <c r="A429" s="50">
        <v>5</v>
      </c>
      <c r="B429" s="47">
        <v>66</v>
      </c>
      <c r="C429" s="48" t="s">
        <v>5656</v>
      </c>
      <c r="D429" s="64">
        <v>37945897</v>
      </c>
      <c r="E429" s="49" t="s">
        <v>5254</v>
      </c>
      <c r="F429" s="49" t="s">
        <v>5255</v>
      </c>
      <c r="G429" s="90">
        <v>27000000</v>
      </c>
      <c r="H429" s="90">
        <v>0</v>
      </c>
      <c r="I429" s="90">
        <v>22500</v>
      </c>
      <c r="J429" s="91">
        <v>26977500</v>
      </c>
      <c r="K429" s="69">
        <f>VLOOKUP(D429,'SOLICITUDES 2023'!$C:$H,6,FALSE)-G429</f>
        <v>0</v>
      </c>
      <c r="L429" s="50">
        <v>5</v>
      </c>
    </row>
    <row r="430" spans="1:12" ht="15" customHeight="1">
      <c r="A430" s="50">
        <v>5</v>
      </c>
      <c r="B430" s="47">
        <v>67</v>
      </c>
      <c r="C430" s="48" t="s">
        <v>5657</v>
      </c>
      <c r="D430" s="64">
        <v>93134394</v>
      </c>
      <c r="E430" s="49" t="s">
        <v>5254</v>
      </c>
      <c r="F430" s="49" t="s">
        <v>5255</v>
      </c>
      <c r="G430" s="90">
        <v>30000000</v>
      </c>
      <c r="H430" s="90">
        <v>0</v>
      </c>
      <c r="I430" s="90">
        <v>25000</v>
      </c>
      <c r="J430" s="91">
        <v>29975000</v>
      </c>
      <c r="K430" s="69">
        <f>VLOOKUP(D430,'SOLICITUDES 2023'!$C:$H,6,FALSE)-G430</f>
        <v>0</v>
      </c>
      <c r="L430" s="50">
        <v>5</v>
      </c>
    </row>
    <row r="431" spans="1:12" ht="15" customHeight="1">
      <c r="A431" s="50">
        <v>6</v>
      </c>
      <c r="B431" s="55">
        <v>1</v>
      </c>
      <c r="C431" s="48" t="s">
        <v>5658</v>
      </c>
      <c r="D431" s="64">
        <v>1075221010</v>
      </c>
      <c r="E431" s="49" t="s">
        <v>5254</v>
      </c>
      <c r="F431" s="49" t="s">
        <v>5255</v>
      </c>
      <c r="G431" s="90">
        <v>5000000</v>
      </c>
      <c r="H431" s="90">
        <v>0</v>
      </c>
      <c r="I431" s="90">
        <v>1334</v>
      </c>
      <c r="J431" s="91">
        <v>4998666</v>
      </c>
      <c r="K431" s="69">
        <f>VLOOKUP(D431,'SOLICITUDES 2023'!$C:$H,6,FALSE)-G431</f>
        <v>0</v>
      </c>
      <c r="L431" s="50">
        <v>6</v>
      </c>
    </row>
    <row r="432" spans="1:12" ht="15" customHeight="1">
      <c r="A432" s="50">
        <v>6</v>
      </c>
      <c r="B432" s="55">
        <v>2</v>
      </c>
      <c r="C432" s="48" t="s">
        <v>5659</v>
      </c>
      <c r="D432" s="64">
        <v>1056710018</v>
      </c>
      <c r="E432" s="49" t="s">
        <v>5254</v>
      </c>
      <c r="F432" s="49" t="s">
        <v>5255</v>
      </c>
      <c r="G432" s="90">
        <v>10000000</v>
      </c>
      <c r="H432" s="90">
        <v>0</v>
      </c>
      <c r="I432" s="90">
        <v>2667</v>
      </c>
      <c r="J432" s="91">
        <v>9997333</v>
      </c>
      <c r="K432" s="69">
        <f>VLOOKUP(D432,'SOLICITUDES 2023'!$C:$H,6,FALSE)-G432</f>
        <v>0</v>
      </c>
      <c r="L432" s="50">
        <v>6</v>
      </c>
    </row>
    <row r="433" spans="1:12" ht="15" customHeight="1">
      <c r="A433" s="50">
        <v>6</v>
      </c>
      <c r="B433" s="55">
        <v>3</v>
      </c>
      <c r="C433" s="48" t="s">
        <v>5660</v>
      </c>
      <c r="D433" s="64">
        <v>7184844</v>
      </c>
      <c r="E433" s="49" t="s">
        <v>5254</v>
      </c>
      <c r="F433" s="49" t="s">
        <v>5255</v>
      </c>
      <c r="G433" s="90">
        <v>10000000</v>
      </c>
      <c r="H433" s="90">
        <v>0</v>
      </c>
      <c r="I433" s="90">
        <v>2667</v>
      </c>
      <c r="J433" s="91">
        <v>9997333</v>
      </c>
      <c r="K433" s="69">
        <f>VLOOKUP(D433,'SOLICITUDES 2023'!$C:$H,6,FALSE)-G433</f>
        <v>0</v>
      </c>
      <c r="L433" s="50">
        <v>6</v>
      </c>
    </row>
    <row r="434" spans="1:12" ht="15" customHeight="1">
      <c r="A434" s="50">
        <v>6</v>
      </c>
      <c r="B434" s="57">
        <v>4</v>
      </c>
      <c r="C434" s="52" t="s">
        <v>5661</v>
      </c>
      <c r="D434" s="65">
        <v>41607497</v>
      </c>
      <c r="E434" s="53" t="s">
        <v>5383</v>
      </c>
      <c r="F434" s="53" t="s">
        <v>5255</v>
      </c>
      <c r="G434" s="92">
        <v>6000000</v>
      </c>
      <c r="H434" s="92">
        <v>0</v>
      </c>
      <c r="I434" s="92">
        <v>1600</v>
      </c>
      <c r="J434" s="93">
        <v>5998400</v>
      </c>
      <c r="K434" s="69">
        <f>VLOOKUP(D434,'SOLICITUDES 2023'!$C:$H,6,FALSE)-G434</f>
        <v>0</v>
      </c>
      <c r="L434" s="50">
        <v>6</v>
      </c>
    </row>
    <row r="435" spans="1:12" ht="15" customHeight="1">
      <c r="A435" s="50">
        <v>6</v>
      </c>
      <c r="B435" s="55">
        <v>5</v>
      </c>
      <c r="C435" s="48" t="s">
        <v>5662</v>
      </c>
      <c r="D435" s="64">
        <v>94280233</v>
      </c>
      <c r="E435" s="49" t="s">
        <v>5354</v>
      </c>
      <c r="F435" s="49" t="s">
        <v>5255</v>
      </c>
      <c r="G435" s="90">
        <v>10000000</v>
      </c>
      <c r="H435" s="90">
        <v>0</v>
      </c>
      <c r="I435" s="90">
        <v>2667</v>
      </c>
      <c r="J435" s="91">
        <v>9997333</v>
      </c>
      <c r="K435" s="69">
        <f>VLOOKUP(D435,'SOLICITUDES 2023'!$C:$H,6,FALSE)-G435</f>
        <v>0</v>
      </c>
      <c r="L435" s="50">
        <v>6</v>
      </c>
    </row>
    <row r="436" spans="1:12" ht="15" customHeight="1">
      <c r="A436" s="50">
        <v>6</v>
      </c>
      <c r="B436" s="55">
        <v>6</v>
      </c>
      <c r="C436" s="48" t="s">
        <v>5663</v>
      </c>
      <c r="D436" s="64">
        <v>1055553213</v>
      </c>
      <c r="E436" s="49" t="s">
        <v>5254</v>
      </c>
      <c r="F436" s="49" t="s">
        <v>5255</v>
      </c>
      <c r="G436" s="90">
        <v>5000000</v>
      </c>
      <c r="H436" s="90">
        <v>0</v>
      </c>
      <c r="I436" s="90">
        <v>1334</v>
      </c>
      <c r="J436" s="91">
        <v>4998666</v>
      </c>
      <c r="K436" s="69">
        <f>VLOOKUP(D436,'SOLICITUDES 2023'!$C:$H,6,FALSE)-G436</f>
        <v>0</v>
      </c>
      <c r="L436" s="50">
        <v>6</v>
      </c>
    </row>
    <row r="437" spans="1:12" ht="15" customHeight="1">
      <c r="A437" s="50">
        <v>6</v>
      </c>
      <c r="B437" s="55">
        <v>7</v>
      </c>
      <c r="C437" s="48" t="s">
        <v>5664</v>
      </c>
      <c r="D437" s="64">
        <v>43925242</v>
      </c>
      <c r="E437" s="49" t="s">
        <v>5254</v>
      </c>
      <c r="F437" s="49" t="s">
        <v>5256</v>
      </c>
      <c r="G437" s="90">
        <v>10000000</v>
      </c>
      <c r="H437" s="90">
        <v>5229819</v>
      </c>
      <c r="I437" s="90">
        <v>2667</v>
      </c>
      <c r="J437" s="91">
        <v>4767514</v>
      </c>
      <c r="K437" s="69">
        <f>VLOOKUP(D437,'SOLICITUDES 2023'!$C:$H,6,FALSE)-G437</f>
        <v>0</v>
      </c>
      <c r="L437" s="50">
        <v>6</v>
      </c>
    </row>
    <row r="438" spans="1:12" ht="15" customHeight="1">
      <c r="A438" s="50">
        <v>6</v>
      </c>
      <c r="B438" s="55">
        <v>8</v>
      </c>
      <c r="C438" s="48" t="s">
        <v>5665</v>
      </c>
      <c r="D438" s="64">
        <v>1109380079</v>
      </c>
      <c r="E438" s="49" t="s">
        <v>5254</v>
      </c>
      <c r="F438" s="49" t="s">
        <v>5255</v>
      </c>
      <c r="G438" s="90">
        <v>10000000</v>
      </c>
      <c r="H438" s="90">
        <v>0</v>
      </c>
      <c r="I438" s="90">
        <v>2667</v>
      </c>
      <c r="J438" s="91">
        <v>9997333</v>
      </c>
      <c r="K438" s="69">
        <f>VLOOKUP(D438,'SOLICITUDES 2023'!$C:$H,6,FALSE)-G438</f>
        <v>0</v>
      </c>
      <c r="L438" s="50">
        <v>6</v>
      </c>
    </row>
    <row r="439" spans="1:12" ht="15" customHeight="1">
      <c r="A439" s="50">
        <v>6</v>
      </c>
      <c r="B439" s="55">
        <v>9</v>
      </c>
      <c r="C439" s="48" t="s">
        <v>5666</v>
      </c>
      <c r="D439" s="64">
        <v>15962256</v>
      </c>
      <c r="E439" s="49" t="s">
        <v>5354</v>
      </c>
      <c r="F439" s="49" t="s">
        <v>5255</v>
      </c>
      <c r="G439" s="90">
        <v>7000000</v>
      </c>
      <c r="H439" s="90">
        <v>0</v>
      </c>
      <c r="I439" s="90">
        <v>1867</v>
      </c>
      <c r="J439" s="91">
        <v>6998133</v>
      </c>
      <c r="K439" s="69">
        <f>VLOOKUP(D439,'SOLICITUDES 2023'!$C:$H,6,FALSE)-G439</f>
        <v>0</v>
      </c>
      <c r="L439" s="50">
        <v>6</v>
      </c>
    </row>
    <row r="440" spans="1:12" ht="15" customHeight="1">
      <c r="A440" s="50">
        <v>6</v>
      </c>
      <c r="B440" s="56">
        <v>10</v>
      </c>
      <c r="C440" s="48" t="s">
        <v>5667</v>
      </c>
      <c r="D440" s="64">
        <v>1075233224</v>
      </c>
      <c r="E440" s="49" t="s">
        <v>5254</v>
      </c>
      <c r="F440" s="49" t="s">
        <v>5255</v>
      </c>
      <c r="G440" s="90">
        <v>9000000</v>
      </c>
      <c r="H440" s="90">
        <v>0</v>
      </c>
      <c r="I440" s="90">
        <v>2400</v>
      </c>
      <c r="J440" s="91">
        <v>8997600</v>
      </c>
      <c r="K440" s="69">
        <f>VLOOKUP(D440,'SOLICITUDES 2023'!$C:$H,6,FALSE)-G440</f>
        <v>0</v>
      </c>
      <c r="L440" s="50">
        <v>6</v>
      </c>
    </row>
    <row r="441" spans="1:12" ht="15" customHeight="1">
      <c r="A441" s="50">
        <v>6</v>
      </c>
      <c r="B441" s="47">
        <v>11</v>
      </c>
      <c r="C441" s="48" t="s">
        <v>5668</v>
      </c>
      <c r="D441" s="64">
        <v>93469043</v>
      </c>
      <c r="E441" s="49" t="s">
        <v>5254</v>
      </c>
      <c r="F441" s="49" t="s">
        <v>5255</v>
      </c>
      <c r="G441" s="90">
        <v>5000000</v>
      </c>
      <c r="H441" s="90">
        <v>0</v>
      </c>
      <c r="I441" s="90">
        <v>834</v>
      </c>
      <c r="J441" s="91">
        <v>4999166</v>
      </c>
      <c r="K441" s="69">
        <f>VLOOKUP(D441,'SOLICITUDES 2023'!$C:$H,6,FALSE)-G441</f>
        <v>0</v>
      </c>
      <c r="L441" s="50">
        <v>6</v>
      </c>
    </row>
    <row r="442" spans="1:12" ht="15" customHeight="1">
      <c r="A442" s="50">
        <v>6</v>
      </c>
      <c r="B442" s="47">
        <v>12</v>
      </c>
      <c r="C442" s="48" t="s">
        <v>5669</v>
      </c>
      <c r="D442" s="64">
        <v>41606758</v>
      </c>
      <c r="E442" s="49" t="s">
        <v>5383</v>
      </c>
      <c r="F442" s="49" t="s">
        <v>5255</v>
      </c>
      <c r="G442" s="90">
        <v>100000000</v>
      </c>
      <c r="H442" s="90">
        <v>0</v>
      </c>
      <c r="I442" s="90">
        <v>26667</v>
      </c>
      <c r="J442" s="91">
        <v>99973333</v>
      </c>
      <c r="K442" s="69">
        <f>VLOOKUP(D442,'SOLICITUDES 2023'!$C:$H,6,FALSE)-G442</f>
        <v>0</v>
      </c>
      <c r="L442" s="50">
        <v>6</v>
      </c>
    </row>
    <row r="443" spans="1:12" ht="15" customHeight="1">
      <c r="A443" s="50">
        <v>6</v>
      </c>
      <c r="B443" s="47">
        <v>13</v>
      </c>
      <c r="C443" s="48" t="s">
        <v>5670</v>
      </c>
      <c r="D443" s="64">
        <v>79352216</v>
      </c>
      <c r="E443" s="49" t="s">
        <v>5354</v>
      </c>
      <c r="F443" s="49" t="s">
        <v>5256</v>
      </c>
      <c r="G443" s="90">
        <v>58000000</v>
      </c>
      <c r="H443" s="90">
        <v>8034365</v>
      </c>
      <c r="I443" s="90">
        <v>15467</v>
      </c>
      <c r="J443" s="91">
        <v>49950168</v>
      </c>
      <c r="K443" s="69">
        <f>VLOOKUP(D443,'SOLICITUDES 2023'!$C:$H,6,FALSE)-G443</f>
        <v>0</v>
      </c>
      <c r="L443" s="50">
        <v>6</v>
      </c>
    </row>
    <row r="444" spans="1:12" ht="15" customHeight="1">
      <c r="A444" s="50">
        <v>6</v>
      </c>
      <c r="B444" s="47">
        <v>14</v>
      </c>
      <c r="C444" s="48" t="s">
        <v>5671</v>
      </c>
      <c r="D444" s="64">
        <v>1075212886</v>
      </c>
      <c r="E444" s="49" t="s">
        <v>5254</v>
      </c>
      <c r="F444" s="49" t="s">
        <v>5255</v>
      </c>
      <c r="G444" s="90">
        <v>82000000</v>
      </c>
      <c r="H444" s="90">
        <v>0</v>
      </c>
      <c r="I444" s="90">
        <v>21867</v>
      </c>
      <c r="J444" s="91">
        <v>81978133</v>
      </c>
      <c r="K444" s="69">
        <f>VLOOKUP(D444,'SOLICITUDES 2023'!$C:$H,6,FALSE)-G444</f>
        <v>0</v>
      </c>
      <c r="L444" s="50">
        <v>6</v>
      </c>
    </row>
    <row r="445" spans="1:12" ht="15" customHeight="1">
      <c r="A445" s="50">
        <v>6</v>
      </c>
      <c r="B445" s="47">
        <v>15</v>
      </c>
      <c r="C445" s="48" t="s">
        <v>5672</v>
      </c>
      <c r="D445" s="64">
        <v>1033757446</v>
      </c>
      <c r="E445" s="49" t="s">
        <v>5254</v>
      </c>
      <c r="F445" s="49" t="s">
        <v>5255</v>
      </c>
      <c r="G445" s="90">
        <v>50000000</v>
      </c>
      <c r="H445" s="90">
        <v>0</v>
      </c>
      <c r="I445" s="90">
        <v>13334</v>
      </c>
      <c r="J445" s="91">
        <v>49986666</v>
      </c>
      <c r="K445" s="69">
        <f>VLOOKUP(D445,'SOLICITUDES 2023'!$C:$H,6,FALSE)-G445</f>
        <v>0</v>
      </c>
      <c r="L445" s="50">
        <v>6</v>
      </c>
    </row>
    <row r="446" spans="1:12" ht="15" customHeight="1">
      <c r="A446" s="50">
        <v>6</v>
      </c>
      <c r="B446" s="47">
        <v>16</v>
      </c>
      <c r="C446" s="48" t="s">
        <v>5673</v>
      </c>
      <c r="D446" s="64">
        <v>16138916</v>
      </c>
      <c r="E446" s="49" t="s">
        <v>5354</v>
      </c>
      <c r="F446" s="49" t="s">
        <v>5255</v>
      </c>
      <c r="G446" s="90">
        <v>35000000</v>
      </c>
      <c r="H446" s="90">
        <v>0</v>
      </c>
      <c r="I446" s="90">
        <v>9334</v>
      </c>
      <c r="J446" s="91">
        <v>34990666</v>
      </c>
      <c r="K446" s="69">
        <f>VLOOKUP(D446,'SOLICITUDES 2023'!$C:$H,6,FALSE)-G446</f>
        <v>0</v>
      </c>
      <c r="L446" s="50">
        <v>6</v>
      </c>
    </row>
    <row r="447" spans="1:12" ht="15" customHeight="1">
      <c r="A447" s="50">
        <v>6</v>
      </c>
      <c r="B447" s="47">
        <v>17</v>
      </c>
      <c r="C447" s="48" t="s">
        <v>5674</v>
      </c>
      <c r="D447" s="64">
        <v>1035282175</v>
      </c>
      <c r="E447" s="49" t="s">
        <v>5254</v>
      </c>
      <c r="F447" s="49" t="s">
        <v>5256</v>
      </c>
      <c r="G447" s="90">
        <v>76000000</v>
      </c>
      <c r="H447" s="90">
        <v>19043709</v>
      </c>
      <c r="I447" s="90">
        <v>20267</v>
      </c>
      <c r="J447" s="91">
        <v>56936024</v>
      </c>
      <c r="K447" s="69">
        <f>VLOOKUP(D447,'SOLICITUDES 2023'!$C:$H,6,FALSE)-G447</f>
        <v>0</v>
      </c>
      <c r="L447" s="50">
        <v>6</v>
      </c>
    </row>
    <row r="448" spans="1:12" ht="15" customHeight="1">
      <c r="A448" s="50">
        <v>6</v>
      </c>
      <c r="B448" s="47">
        <v>18</v>
      </c>
      <c r="C448" s="48" t="s">
        <v>5675</v>
      </c>
      <c r="D448" s="64">
        <v>1110528541</v>
      </c>
      <c r="E448" s="49" t="s">
        <v>5254</v>
      </c>
      <c r="F448" s="49" t="s">
        <v>5256</v>
      </c>
      <c r="G448" s="90">
        <v>47000000</v>
      </c>
      <c r="H448" s="90">
        <v>43436291</v>
      </c>
      <c r="I448" s="90">
        <v>12534</v>
      </c>
      <c r="J448" s="91">
        <v>3551175</v>
      </c>
      <c r="K448" s="69">
        <f>VLOOKUP(D448,'SOLICITUDES 2023'!$C:$H,6,FALSE)-G448</f>
        <v>0</v>
      </c>
      <c r="L448" s="50">
        <v>6</v>
      </c>
    </row>
    <row r="449" spans="1:12" ht="15" customHeight="1">
      <c r="A449" s="50">
        <v>6</v>
      </c>
      <c r="B449" s="47">
        <v>19</v>
      </c>
      <c r="C449" s="48" t="s">
        <v>5676</v>
      </c>
      <c r="D449" s="64">
        <v>80112152</v>
      </c>
      <c r="E449" s="49" t="s">
        <v>5254</v>
      </c>
      <c r="F449" s="49" t="s">
        <v>5256</v>
      </c>
      <c r="G449" s="90">
        <v>23000000</v>
      </c>
      <c r="H449" s="90">
        <v>2617331</v>
      </c>
      <c r="I449" s="90">
        <v>6134</v>
      </c>
      <c r="J449" s="91">
        <v>20376535</v>
      </c>
      <c r="K449" s="69">
        <f>VLOOKUP(D449,'SOLICITUDES 2023'!$C:$H,6,FALSE)-G449</f>
        <v>0</v>
      </c>
      <c r="L449" s="50">
        <v>6</v>
      </c>
    </row>
    <row r="450" spans="1:12" ht="15" customHeight="1">
      <c r="A450" s="50">
        <v>6</v>
      </c>
      <c r="B450" s="47">
        <v>20</v>
      </c>
      <c r="C450" s="48" t="s">
        <v>5677</v>
      </c>
      <c r="D450" s="64">
        <v>79302055</v>
      </c>
      <c r="E450" s="49" t="s">
        <v>5354</v>
      </c>
      <c r="F450" s="49" t="s">
        <v>5255</v>
      </c>
      <c r="G450" s="90">
        <v>38000000</v>
      </c>
      <c r="H450" s="90">
        <v>0</v>
      </c>
      <c r="I450" s="90">
        <v>10134</v>
      </c>
      <c r="J450" s="91">
        <v>37989866</v>
      </c>
      <c r="K450" s="69">
        <f>VLOOKUP(D450,'SOLICITUDES 2023'!$C:$H,6,FALSE)-G450</f>
        <v>0</v>
      </c>
      <c r="L450" s="50">
        <v>6</v>
      </c>
    </row>
    <row r="451" spans="1:12" ht="15" customHeight="1">
      <c r="A451" s="50">
        <v>6</v>
      </c>
      <c r="B451" s="47">
        <v>21</v>
      </c>
      <c r="C451" s="48" t="s">
        <v>5678</v>
      </c>
      <c r="D451" s="64">
        <v>1016009266</v>
      </c>
      <c r="E451" s="49" t="s">
        <v>5254</v>
      </c>
      <c r="F451" s="49" t="s">
        <v>5255</v>
      </c>
      <c r="G451" s="90">
        <v>20000000</v>
      </c>
      <c r="H451" s="90">
        <v>0</v>
      </c>
      <c r="I451" s="90">
        <v>5334</v>
      </c>
      <c r="J451" s="91">
        <v>19994666</v>
      </c>
      <c r="K451" s="69">
        <f>VLOOKUP(D451,'SOLICITUDES 2023'!$C:$H,6,FALSE)-G451</f>
        <v>0</v>
      </c>
      <c r="L451" s="50">
        <v>6</v>
      </c>
    </row>
    <row r="452" spans="1:12" ht="15" customHeight="1">
      <c r="A452" s="50">
        <v>6</v>
      </c>
      <c r="B452" s="47">
        <v>22</v>
      </c>
      <c r="C452" s="48" t="s">
        <v>5679</v>
      </c>
      <c r="D452" s="64">
        <v>1053774847</v>
      </c>
      <c r="E452" s="49" t="s">
        <v>5254</v>
      </c>
      <c r="F452" s="49" t="s">
        <v>5256</v>
      </c>
      <c r="G452" s="90">
        <v>51000000</v>
      </c>
      <c r="H452" s="90">
        <v>11565752</v>
      </c>
      <c r="I452" s="90">
        <v>13600</v>
      </c>
      <c r="J452" s="91">
        <v>39420648</v>
      </c>
      <c r="K452" s="69">
        <f>VLOOKUP(D452,'SOLICITUDES 2023'!$C:$H,6,FALSE)-G452</f>
        <v>0</v>
      </c>
      <c r="L452" s="50">
        <v>6</v>
      </c>
    </row>
    <row r="453" spans="1:12" ht="15" customHeight="1">
      <c r="A453" s="50">
        <v>6</v>
      </c>
      <c r="B453" s="47">
        <v>23</v>
      </c>
      <c r="C453" s="48" t="s">
        <v>5680</v>
      </c>
      <c r="D453" s="64">
        <v>1053774065</v>
      </c>
      <c r="E453" s="49" t="s">
        <v>5254</v>
      </c>
      <c r="F453" s="49" t="s">
        <v>5255</v>
      </c>
      <c r="G453" s="90">
        <v>11000000</v>
      </c>
      <c r="H453" s="90">
        <v>0</v>
      </c>
      <c r="I453" s="90">
        <v>2934</v>
      </c>
      <c r="J453" s="91">
        <v>10997066</v>
      </c>
      <c r="K453" s="69">
        <f>VLOOKUP(D453,'SOLICITUDES 2023'!$C:$H,6,FALSE)-G453</f>
        <v>0</v>
      </c>
      <c r="L453" s="50">
        <v>6</v>
      </c>
    </row>
    <row r="454" spans="1:12" ht="15" customHeight="1">
      <c r="A454" s="50">
        <v>6</v>
      </c>
      <c r="B454" s="47">
        <v>24</v>
      </c>
      <c r="C454" s="48" t="s">
        <v>5681</v>
      </c>
      <c r="D454" s="64">
        <v>75086299</v>
      </c>
      <c r="E454" s="49" t="s">
        <v>5354</v>
      </c>
      <c r="F454" s="49" t="s">
        <v>5256</v>
      </c>
      <c r="G454" s="90">
        <v>60000000</v>
      </c>
      <c r="H454" s="90">
        <v>30031007</v>
      </c>
      <c r="I454" s="90">
        <v>16000</v>
      </c>
      <c r="J454" s="91">
        <v>29952993</v>
      </c>
      <c r="K454" s="69">
        <f>VLOOKUP(D454,'SOLICITUDES 2023'!$C:$H,6,FALSE)-G454</f>
        <v>0</v>
      </c>
      <c r="L454" s="50">
        <v>6</v>
      </c>
    </row>
    <row r="455" spans="1:12" ht="15" customHeight="1">
      <c r="A455" s="50">
        <v>6</v>
      </c>
      <c r="B455" s="47">
        <v>25</v>
      </c>
      <c r="C455" s="48" t="s">
        <v>5682</v>
      </c>
      <c r="D455" s="64">
        <v>98389441</v>
      </c>
      <c r="E455" s="49" t="s">
        <v>5354</v>
      </c>
      <c r="F455" s="49" t="s">
        <v>5255</v>
      </c>
      <c r="G455" s="90">
        <v>40000000</v>
      </c>
      <c r="H455" s="90">
        <v>0</v>
      </c>
      <c r="I455" s="90">
        <v>10667</v>
      </c>
      <c r="J455" s="91">
        <v>39989333</v>
      </c>
      <c r="K455" s="69">
        <f>VLOOKUP(D455,'SOLICITUDES 2023'!$C:$H,6,FALSE)-G455</f>
        <v>0</v>
      </c>
      <c r="L455" s="50">
        <v>6</v>
      </c>
    </row>
    <row r="456" spans="1:12" ht="15" customHeight="1">
      <c r="A456" s="50">
        <v>6</v>
      </c>
      <c r="B456" s="47">
        <v>26</v>
      </c>
      <c r="C456" s="48" t="s">
        <v>5683</v>
      </c>
      <c r="D456" s="64">
        <v>179543</v>
      </c>
      <c r="E456" s="49" t="s">
        <v>5354</v>
      </c>
      <c r="F456" s="49" t="s">
        <v>5255</v>
      </c>
      <c r="G456" s="90">
        <v>50000000</v>
      </c>
      <c r="H456" s="90">
        <v>0</v>
      </c>
      <c r="I456" s="90">
        <v>13334</v>
      </c>
      <c r="J456" s="91">
        <v>49986666</v>
      </c>
      <c r="K456" s="69">
        <f>VLOOKUP(D456,'SOLICITUDES 2023'!$C:$H,6,FALSE)-G456</f>
        <v>0</v>
      </c>
      <c r="L456" s="50">
        <v>6</v>
      </c>
    </row>
    <row r="457" spans="1:12" ht="15" customHeight="1">
      <c r="A457" s="50">
        <v>6</v>
      </c>
      <c r="B457" s="47">
        <v>27</v>
      </c>
      <c r="C457" s="48" t="s">
        <v>5684</v>
      </c>
      <c r="D457" s="64">
        <v>77013294</v>
      </c>
      <c r="E457" s="49" t="s">
        <v>5354</v>
      </c>
      <c r="F457" s="49" t="s">
        <v>5256</v>
      </c>
      <c r="G457" s="90">
        <v>72000000</v>
      </c>
      <c r="H457" s="90">
        <v>32591449</v>
      </c>
      <c r="I457" s="90">
        <v>19200</v>
      </c>
      <c r="J457" s="91">
        <v>39389351</v>
      </c>
      <c r="K457" s="69">
        <f>VLOOKUP(D457,'SOLICITUDES 2023'!$C:$H,6,FALSE)-G457</f>
        <v>0</v>
      </c>
      <c r="L457" s="50">
        <v>6</v>
      </c>
    </row>
    <row r="458" spans="1:12" ht="15" customHeight="1">
      <c r="A458" s="50">
        <v>6</v>
      </c>
      <c r="B458" s="47">
        <v>28</v>
      </c>
      <c r="C458" s="48" t="s">
        <v>5685</v>
      </c>
      <c r="D458" s="64">
        <v>19403855</v>
      </c>
      <c r="E458" s="49" t="s">
        <v>5354</v>
      </c>
      <c r="F458" s="49" t="s">
        <v>5256</v>
      </c>
      <c r="G458" s="90">
        <v>93000000</v>
      </c>
      <c r="H458" s="90">
        <v>25540960</v>
      </c>
      <c r="I458" s="90">
        <v>24800</v>
      </c>
      <c r="J458" s="91">
        <v>67434240</v>
      </c>
      <c r="K458" s="69">
        <f>VLOOKUP(D458,'SOLICITUDES 2023'!$C:$H,6,FALSE)-G458</f>
        <v>0</v>
      </c>
      <c r="L458" s="50">
        <v>6</v>
      </c>
    </row>
    <row r="459" spans="1:12" ht="15" customHeight="1">
      <c r="A459" s="50">
        <v>6</v>
      </c>
      <c r="B459" s="47">
        <v>29</v>
      </c>
      <c r="C459" s="48" t="s">
        <v>5686</v>
      </c>
      <c r="D459" s="64">
        <v>51992382</v>
      </c>
      <c r="E459" s="49" t="s">
        <v>5354</v>
      </c>
      <c r="F459" s="49" t="s">
        <v>5256</v>
      </c>
      <c r="G459" s="90">
        <v>150000000</v>
      </c>
      <c r="H459" s="90">
        <v>80616242</v>
      </c>
      <c r="I459" s="90">
        <v>40000</v>
      </c>
      <c r="J459" s="91">
        <v>69343758</v>
      </c>
      <c r="K459" s="69">
        <f>VLOOKUP(D459,'SOLICITUDES 2023'!$C:$H,6,FALSE)-G459</f>
        <v>0</v>
      </c>
      <c r="L459" s="50">
        <v>6</v>
      </c>
    </row>
    <row r="460" spans="1:12" ht="15" customHeight="1">
      <c r="A460" s="50">
        <v>6</v>
      </c>
      <c r="B460" s="47">
        <v>30</v>
      </c>
      <c r="C460" s="48" t="s">
        <v>5687</v>
      </c>
      <c r="D460" s="64">
        <v>79783992</v>
      </c>
      <c r="E460" s="49" t="s">
        <v>5354</v>
      </c>
      <c r="F460" s="49" t="s">
        <v>5255</v>
      </c>
      <c r="G460" s="90">
        <v>150000000</v>
      </c>
      <c r="H460" s="90">
        <v>0</v>
      </c>
      <c r="I460" s="90">
        <v>40000</v>
      </c>
      <c r="J460" s="91">
        <v>149960000</v>
      </c>
      <c r="K460" s="69">
        <f>VLOOKUP(D460,'SOLICITUDES 2023'!$C:$H,6,FALSE)-G460</f>
        <v>0</v>
      </c>
      <c r="L460" s="50">
        <v>6</v>
      </c>
    </row>
    <row r="461" spans="1:12" ht="15" customHeight="1">
      <c r="A461" s="50">
        <v>6</v>
      </c>
      <c r="B461" s="47">
        <v>31</v>
      </c>
      <c r="C461" s="48" t="s">
        <v>5688</v>
      </c>
      <c r="D461" s="64">
        <v>88156970</v>
      </c>
      <c r="E461" s="49" t="s">
        <v>5354</v>
      </c>
      <c r="F461" s="49" t="s">
        <v>5255</v>
      </c>
      <c r="G461" s="90">
        <v>80000000</v>
      </c>
      <c r="H461" s="90">
        <v>0</v>
      </c>
      <c r="I461" s="90">
        <v>21334</v>
      </c>
      <c r="J461" s="91">
        <v>79978666</v>
      </c>
      <c r="K461" s="69">
        <f>VLOOKUP(D461,'SOLICITUDES 2023'!$C:$H,6,FALSE)-G461</f>
        <v>0</v>
      </c>
      <c r="L461" s="50">
        <v>6</v>
      </c>
    </row>
    <row r="462" spans="1:12" ht="15" customHeight="1">
      <c r="A462" s="50">
        <v>6</v>
      </c>
      <c r="B462" s="47">
        <v>32</v>
      </c>
      <c r="C462" s="48" t="s">
        <v>5689</v>
      </c>
      <c r="D462" s="64">
        <v>7166220</v>
      </c>
      <c r="E462" s="49" t="s">
        <v>5354</v>
      </c>
      <c r="F462" s="49" t="s">
        <v>5255</v>
      </c>
      <c r="G462" s="90">
        <v>75000000</v>
      </c>
      <c r="H462" s="90">
        <v>0</v>
      </c>
      <c r="I462" s="90">
        <v>20000</v>
      </c>
      <c r="J462" s="91">
        <v>74980000</v>
      </c>
      <c r="K462" s="69">
        <f>VLOOKUP(D462,'SOLICITUDES 2023'!$C:$H,6,FALSE)-G462</f>
        <v>0</v>
      </c>
      <c r="L462" s="50">
        <v>6</v>
      </c>
    </row>
    <row r="463" spans="1:12" ht="15" customHeight="1">
      <c r="A463" s="50">
        <v>6</v>
      </c>
      <c r="B463" s="47">
        <v>33</v>
      </c>
      <c r="C463" s="48" t="s">
        <v>5690</v>
      </c>
      <c r="D463" s="64">
        <v>88193045</v>
      </c>
      <c r="E463" s="49" t="s">
        <v>5354</v>
      </c>
      <c r="F463" s="49" t="s">
        <v>5255</v>
      </c>
      <c r="G463" s="90">
        <v>29000000</v>
      </c>
      <c r="H463" s="90">
        <v>0</v>
      </c>
      <c r="I463" s="90">
        <v>7734</v>
      </c>
      <c r="J463" s="91">
        <v>28992266</v>
      </c>
      <c r="K463" s="69">
        <f>VLOOKUP(D463,'SOLICITUDES 2023'!$C:$H,6,FALSE)-G463</f>
        <v>0</v>
      </c>
      <c r="L463" s="50">
        <v>6</v>
      </c>
    </row>
    <row r="464" spans="1:12" ht="15" customHeight="1">
      <c r="A464" s="50">
        <v>6</v>
      </c>
      <c r="B464" s="47">
        <v>34</v>
      </c>
      <c r="C464" s="48" t="s">
        <v>5691</v>
      </c>
      <c r="D464" s="64">
        <v>79986603</v>
      </c>
      <c r="E464" s="49" t="s">
        <v>5354</v>
      </c>
      <c r="F464" s="49" t="s">
        <v>5255</v>
      </c>
      <c r="G464" s="90">
        <v>83000000</v>
      </c>
      <c r="H464" s="90">
        <v>0</v>
      </c>
      <c r="I464" s="90">
        <v>22134</v>
      </c>
      <c r="J464" s="91">
        <v>82977866</v>
      </c>
      <c r="K464" s="69">
        <f>VLOOKUP(D464,'SOLICITUDES 2023'!$C:$H,6,FALSE)-G464</f>
        <v>0</v>
      </c>
      <c r="L464" s="50">
        <v>6</v>
      </c>
    </row>
    <row r="465" spans="1:12" ht="15" customHeight="1">
      <c r="A465" s="50">
        <v>6</v>
      </c>
      <c r="B465" s="47">
        <v>35</v>
      </c>
      <c r="C465" s="48" t="s">
        <v>5692</v>
      </c>
      <c r="D465" s="64">
        <v>6478639</v>
      </c>
      <c r="E465" s="49" t="s">
        <v>5354</v>
      </c>
      <c r="F465" s="49" t="s">
        <v>5256</v>
      </c>
      <c r="G465" s="90">
        <v>70000000</v>
      </c>
      <c r="H465" s="90">
        <v>29637791</v>
      </c>
      <c r="I465" s="90">
        <v>18667</v>
      </c>
      <c r="J465" s="91">
        <v>40343542</v>
      </c>
      <c r="K465" s="69">
        <f>VLOOKUP(D465,'SOLICITUDES 2023'!$C:$H,6,FALSE)-G465</f>
        <v>0</v>
      </c>
      <c r="L465" s="50">
        <v>6</v>
      </c>
    </row>
    <row r="466" spans="1:12" ht="15" customHeight="1">
      <c r="A466" s="50">
        <v>6</v>
      </c>
      <c r="B466" s="47">
        <v>36</v>
      </c>
      <c r="C466" s="48" t="s">
        <v>5693</v>
      </c>
      <c r="D466" s="64">
        <v>12237544</v>
      </c>
      <c r="E466" s="49" t="s">
        <v>5354</v>
      </c>
      <c r="F466" s="49" t="s">
        <v>5255</v>
      </c>
      <c r="G466" s="90">
        <v>50000000</v>
      </c>
      <c r="H466" s="90">
        <v>0</v>
      </c>
      <c r="I466" s="90">
        <v>13334</v>
      </c>
      <c r="J466" s="91">
        <v>49986666</v>
      </c>
      <c r="K466" s="69">
        <f>VLOOKUP(D466,'SOLICITUDES 2023'!$C:$H,6,FALSE)-G466</f>
        <v>0</v>
      </c>
      <c r="L466" s="50">
        <v>6</v>
      </c>
    </row>
    <row r="467" spans="1:12" ht="15" customHeight="1">
      <c r="A467" s="50">
        <v>6</v>
      </c>
      <c r="B467" s="47">
        <v>37</v>
      </c>
      <c r="C467" s="48" t="s">
        <v>5694</v>
      </c>
      <c r="D467" s="64">
        <v>79894670</v>
      </c>
      <c r="E467" s="49" t="s">
        <v>5354</v>
      </c>
      <c r="F467" s="49" t="s">
        <v>5255</v>
      </c>
      <c r="G467" s="90">
        <v>44000000</v>
      </c>
      <c r="H467" s="90">
        <v>0</v>
      </c>
      <c r="I467" s="90">
        <v>11734</v>
      </c>
      <c r="J467" s="91">
        <v>43988266</v>
      </c>
      <c r="K467" s="69">
        <f>VLOOKUP(D467,'SOLICITUDES 2023'!$C:$H,6,FALSE)-G467</f>
        <v>0</v>
      </c>
      <c r="L467" s="50">
        <v>6</v>
      </c>
    </row>
    <row r="468" spans="1:12" ht="15" customHeight="1">
      <c r="A468" s="50">
        <v>6</v>
      </c>
      <c r="B468" s="47">
        <v>38</v>
      </c>
      <c r="C468" s="48" t="s">
        <v>5695</v>
      </c>
      <c r="D468" s="64">
        <v>1015993696</v>
      </c>
      <c r="E468" s="49" t="s">
        <v>5254</v>
      </c>
      <c r="F468" s="49" t="s">
        <v>5255</v>
      </c>
      <c r="G468" s="90">
        <v>35000000</v>
      </c>
      <c r="H468" s="90">
        <v>0</v>
      </c>
      <c r="I468" s="90">
        <v>9334</v>
      </c>
      <c r="J468" s="91">
        <v>34990666</v>
      </c>
      <c r="K468" s="69">
        <f>VLOOKUP(D468,'SOLICITUDES 2023'!$C:$H,6,FALSE)-G468</f>
        <v>0</v>
      </c>
      <c r="L468" s="50">
        <v>6</v>
      </c>
    </row>
    <row r="469" spans="1:12" ht="15" customHeight="1">
      <c r="A469" s="50">
        <v>6</v>
      </c>
      <c r="B469" s="47">
        <v>39</v>
      </c>
      <c r="C469" s="48" t="s">
        <v>5696</v>
      </c>
      <c r="D469" s="64">
        <v>76307587</v>
      </c>
      <c r="E469" s="49" t="s">
        <v>5354</v>
      </c>
      <c r="F469" s="49" t="s">
        <v>5255</v>
      </c>
      <c r="G469" s="90">
        <v>12000000</v>
      </c>
      <c r="H469" s="90">
        <v>0</v>
      </c>
      <c r="I469" s="90">
        <v>3200</v>
      </c>
      <c r="J469" s="91">
        <v>11996800</v>
      </c>
      <c r="K469" s="69">
        <f>VLOOKUP(D469,'SOLICITUDES 2023'!$C:$H,6,FALSE)-G469</f>
        <v>0</v>
      </c>
      <c r="L469" s="50">
        <v>6</v>
      </c>
    </row>
    <row r="470" spans="1:12" ht="15" customHeight="1">
      <c r="A470" s="50">
        <v>6</v>
      </c>
      <c r="B470" s="47">
        <v>40</v>
      </c>
      <c r="C470" s="48" t="s">
        <v>5697</v>
      </c>
      <c r="D470" s="64">
        <v>80365157</v>
      </c>
      <c r="E470" s="49" t="s">
        <v>5354</v>
      </c>
      <c r="F470" s="49" t="s">
        <v>5255</v>
      </c>
      <c r="G470" s="90">
        <v>40000000</v>
      </c>
      <c r="H470" s="90">
        <v>0</v>
      </c>
      <c r="I470" s="90">
        <v>10667</v>
      </c>
      <c r="J470" s="91">
        <v>39989333</v>
      </c>
      <c r="K470" s="69">
        <f>VLOOKUP(D470,'SOLICITUDES 2023'!$C:$H,6,FALSE)-G470</f>
        <v>0</v>
      </c>
      <c r="L470" s="50">
        <v>6</v>
      </c>
    </row>
    <row r="471" spans="1:12" ht="15" customHeight="1">
      <c r="A471" s="50">
        <v>6</v>
      </c>
      <c r="B471" s="47">
        <v>41</v>
      </c>
      <c r="C471" s="48" t="s">
        <v>5698</v>
      </c>
      <c r="D471" s="64">
        <v>79367184</v>
      </c>
      <c r="E471" s="49" t="s">
        <v>5354</v>
      </c>
      <c r="F471" s="49" t="s">
        <v>5255</v>
      </c>
      <c r="G471" s="90">
        <v>30000000</v>
      </c>
      <c r="H471" s="90">
        <v>0</v>
      </c>
      <c r="I471" s="90">
        <v>8000</v>
      </c>
      <c r="J471" s="91">
        <v>29992000</v>
      </c>
      <c r="K471" s="69">
        <f>VLOOKUP(D471,'SOLICITUDES 2023'!$C:$H,6,FALSE)-G471</f>
        <v>0</v>
      </c>
      <c r="L471" s="50">
        <v>6</v>
      </c>
    </row>
    <row r="472" spans="1:12" ht="15" customHeight="1">
      <c r="A472" s="50">
        <v>6</v>
      </c>
      <c r="B472" s="47">
        <v>42</v>
      </c>
      <c r="C472" s="48" t="s">
        <v>5699</v>
      </c>
      <c r="D472" s="64">
        <v>65799660</v>
      </c>
      <c r="E472" s="49" t="s">
        <v>5354</v>
      </c>
      <c r="F472" s="49" t="s">
        <v>5255</v>
      </c>
      <c r="G472" s="90">
        <v>64000000</v>
      </c>
      <c r="H472" s="90">
        <v>0</v>
      </c>
      <c r="I472" s="90">
        <v>17067</v>
      </c>
      <c r="J472" s="91">
        <v>63982933</v>
      </c>
      <c r="K472" s="69">
        <f>VLOOKUP(D472,'SOLICITUDES 2023'!$C:$H,6,FALSE)-G472</f>
        <v>0</v>
      </c>
      <c r="L472" s="50">
        <v>6</v>
      </c>
    </row>
    <row r="473" spans="1:12" ht="15" customHeight="1">
      <c r="A473" s="50">
        <v>6</v>
      </c>
      <c r="B473" s="47">
        <v>43</v>
      </c>
      <c r="C473" s="48" t="s">
        <v>5700</v>
      </c>
      <c r="D473" s="64">
        <v>16079748</v>
      </c>
      <c r="E473" s="49" t="s">
        <v>5254</v>
      </c>
      <c r="F473" s="49" t="s">
        <v>5255</v>
      </c>
      <c r="G473" s="90">
        <v>20000000</v>
      </c>
      <c r="H473" s="90">
        <v>0</v>
      </c>
      <c r="I473" s="90">
        <v>3334</v>
      </c>
      <c r="J473" s="91">
        <v>19996666</v>
      </c>
      <c r="K473" s="69">
        <f>VLOOKUP(D473,'SOLICITUDES 2023'!$C:$H,6,FALSE)-G473</f>
        <v>0</v>
      </c>
      <c r="L473" s="50">
        <v>6</v>
      </c>
    </row>
    <row r="474" spans="1:12" ht="15" customHeight="1">
      <c r="A474" s="50">
        <v>6</v>
      </c>
      <c r="B474" s="47">
        <v>44</v>
      </c>
      <c r="C474" s="48" t="s">
        <v>5701</v>
      </c>
      <c r="D474" s="64">
        <v>33070311</v>
      </c>
      <c r="E474" s="49" t="s">
        <v>5254</v>
      </c>
      <c r="F474" s="49" t="s">
        <v>5255</v>
      </c>
      <c r="G474" s="90">
        <v>90000000</v>
      </c>
      <c r="H474" s="90">
        <v>0</v>
      </c>
      <c r="I474" s="90">
        <v>15000</v>
      </c>
      <c r="J474" s="91">
        <v>89985000</v>
      </c>
      <c r="K474" s="69">
        <f>VLOOKUP(D474,'SOLICITUDES 2023'!$C:$H,6,FALSE)-G474</f>
        <v>0</v>
      </c>
      <c r="L474" s="50">
        <v>6</v>
      </c>
    </row>
    <row r="475" spans="1:12" ht="15" customHeight="1">
      <c r="A475" s="50">
        <v>7</v>
      </c>
      <c r="B475" s="55">
        <v>1</v>
      </c>
      <c r="C475" s="48" t="s">
        <v>5702</v>
      </c>
      <c r="D475" s="64">
        <v>1014182745</v>
      </c>
      <c r="E475" s="49" t="s">
        <v>5254</v>
      </c>
      <c r="F475" s="49" t="s">
        <v>5255</v>
      </c>
      <c r="G475" s="90">
        <v>10000000</v>
      </c>
      <c r="H475" s="90">
        <v>0</v>
      </c>
      <c r="I475" s="90">
        <v>53334</v>
      </c>
      <c r="J475" s="91">
        <v>9946666</v>
      </c>
      <c r="K475" s="69">
        <f>VLOOKUP(D475,'SOLICITUDES 2023'!$C:$H,6,FALSE)-G475</f>
        <v>0</v>
      </c>
      <c r="L475" s="50">
        <v>7</v>
      </c>
    </row>
    <row r="476" spans="1:12" ht="15" customHeight="1">
      <c r="A476" s="50">
        <v>7</v>
      </c>
      <c r="B476" s="55">
        <v>2</v>
      </c>
      <c r="C476" s="48" t="s">
        <v>5703</v>
      </c>
      <c r="D476" s="64">
        <v>1152456535</v>
      </c>
      <c r="E476" s="49" t="s">
        <v>5254</v>
      </c>
      <c r="F476" s="49" t="s">
        <v>5255</v>
      </c>
      <c r="G476" s="90">
        <v>4000000</v>
      </c>
      <c r="H476" s="90">
        <v>0</v>
      </c>
      <c r="I476" s="90">
        <v>21334</v>
      </c>
      <c r="J476" s="91">
        <v>3978666</v>
      </c>
      <c r="K476" s="69">
        <f>VLOOKUP(D476,'SOLICITUDES 2023'!$C:$H,6,FALSE)-G476</f>
        <v>0</v>
      </c>
      <c r="L476" s="50">
        <v>7</v>
      </c>
    </row>
    <row r="477" spans="1:12" ht="15" customHeight="1">
      <c r="A477" s="50">
        <v>7</v>
      </c>
      <c r="B477" s="55">
        <v>3</v>
      </c>
      <c r="C477" s="48" t="s">
        <v>5704</v>
      </c>
      <c r="D477" s="64">
        <v>1061371157</v>
      </c>
      <c r="E477" s="49" t="s">
        <v>5254</v>
      </c>
      <c r="F477" s="49" t="s">
        <v>5255</v>
      </c>
      <c r="G477" s="90">
        <v>10000000</v>
      </c>
      <c r="H477" s="90">
        <v>0</v>
      </c>
      <c r="I477" s="90">
        <v>53334</v>
      </c>
      <c r="J477" s="91">
        <v>9946666</v>
      </c>
      <c r="K477" s="69">
        <f>VLOOKUP(D477,'SOLICITUDES 2023'!$C:$H,6,FALSE)-G477</f>
        <v>0</v>
      </c>
      <c r="L477" s="50">
        <v>7</v>
      </c>
    </row>
    <row r="478" spans="1:12" ht="15" customHeight="1">
      <c r="A478" s="50">
        <v>7</v>
      </c>
      <c r="B478" s="55">
        <v>4</v>
      </c>
      <c r="C478" s="48" t="s">
        <v>5705</v>
      </c>
      <c r="D478" s="64">
        <v>1012322548</v>
      </c>
      <c r="E478" s="49" t="s">
        <v>5254</v>
      </c>
      <c r="F478" s="49" t="s">
        <v>5255</v>
      </c>
      <c r="G478" s="90">
        <v>9000000</v>
      </c>
      <c r="H478" s="90">
        <v>0</v>
      </c>
      <c r="I478" s="90">
        <v>48000</v>
      </c>
      <c r="J478" s="91">
        <v>8952000</v>
      </c>
      <c r="K478" s="69">
        <f>VLOOKUP(D478,'SOLICITUDES 2023'!$C:$H,6,FALSE)-G478</f>
        <v>0</v>
      </c>
      <c r="L478" s="50">
        <v>7</v>
      </c>
    </row>
    <row r="479" spans="1:12" ht="15" customHeight="1">
      <c r="A479" s="50">
        <v>7</v>
      </c>
      <c r="B479" s="55">
        <v>5</v>
      </c>
      <c r="C479" s="48" t="s">
        <v>5706</v>
      </c>
      <c r="D479" s="64">
        <v>74378723</v>
      </c>
      <c r="E479" s="49" t="s">
        <v>5254</v>
      </c>
      <c r="F479" s="49" t="s">
        <v>5255</v>
      </c>
      <c r="G479" s="90">
        <v>6000000</v>
      </c>
      <c r="H479" s="90">
        <v>0</v>
      </c>
      <c r="I479" s="90">
        <v>32000</v>
      </c>
      <c r="J479" s="91">
        <v>5968000</v>
      </c>
      <c r="K479" s="69">
        <f>VLOOKUP(D479,'SOLICITUDES 2023'!$C:$H,6,FALSE)-G479</f>
        <v>0</v>
      </c>
      <c r="L479" s="50">
        <v>7</v>
      </c>
    </row>
    <row r="480" spans="1:12" ht="15" customHeight="1">
      <c r="A480" s="50">
        <v>7</v>
      </c>
      <c r="B480" s="55">
        <v>6</v>
      </c>
      <c r="C480" s="48" t="s">
        <v>5707</v>
      </c>
      <c r="D480" s="64">
        <v>1020436917</v>
      </c>
      <c r="E480" s="49" t="s">
        <v>5254</v>
      </c>
      <c r="F480" s="49" t="s">
        <v>5255</v>
      </c>
      <c r="G480" s="90">
        <v>10000000</v>
      </c>
      <c r="H480" s="90">
        <v>0</v>
      </c>
      <c r="I480" s="90">
        <v>53334</v>
      </c>
      <c r="J480" s="91">
        <v>9946666</v>
      </c>
      <c r="K480" s="69">
        <f>VLOOKUP(D480,'SOLICITUDES 2023'!$C:$H,6,FALSE)-G480</f>
        <v>0</v>
      </c>
      <c r="L480" s="50">
        <v>7</v>
      </c>
    </row>
    <row r="481" spans="1:12" ht="15" customHeight="1">
      <c r="A481" s="50">
        <v>7</v>
      </c>
      <c r="B481" s="55">
        <v>7</v>
      </c>
      <c r="C481" s="48" t="s">
        <v>5708</v>
      </c>
      <c r="D481" s="64">
        <v>79990192</v>
      </c>
      <c r="E481" s="49" t="s">
        <v>5254</v>
      </c>
      <c r="F481" s="49" t="s">
        <v>5255</v>
      </c>
      <c r="G481" s="90">
        <v>27000000</v>
      </c>
      <c r="H481" s="90">
        <v>0</v>
      </c>
      <c r="I481" s="90">
        <v>144000</v>
      </c>
      <c r="J481" s="91">
        <v>26856000</v>
      </c>
      <c r="K481" s="69">
        <f>VLOOKUP(D481,'SOLICITUDES 2023'!$C:$H,6,FALSE)-G481</f>
        <v>0</v>
      </c>
      <c r="L481" s="50">
        <v>7</v>
      </c>
    </row>
    <row r="482" spans="1:12" ht="15" customHeight="1">
      <c r="A482" s="50">
        <v>7</v>
      </c>
      <c r="B482" s="55">
        <v>8</v>
      </c>
      <c r="C482" s="48" t="s">
        <v>5709</v>
      </c>
      <c r="D482" s="64">
        <v>12645207</v>
      </c>
      <c r="E482" s="49" t="s">
        <v>5354</v>
      </c>
      <c r="F482" s="49" t="s">
        <v>5255</v>
      </c>
      <c r="G482" s="90">
        <v>30000000</v>
      </c>
      <c r="H482" s="90">
        <v>0</v>
      </c>
      <c r="I482" s="90">
        <v>0</v>
      </c>
      <c r="J482" s="91">
        <v>30000000</v>
      </c>
      <c r="K482" s="69">
        <f>VLOOKUP(D482,'SOLICITUDES 2023'!$C:$H,6,FALSE)-G482</f>
        <v>0</v>
      </c>
      <c r="L482" s="50">
        <v>7</v>
      </c>
    </row>
    <row r="483" spans="1:12" ht="15" customHeight="1">
      <c r="A483" s="50">
        <v>7</v>
      </c>
      <c r="B483" s="55">
        <v>9</v>
      </c>
      <c r="C483" s="48" t="s">
        <v>5710</v>
      </c>
      <c r="D483" s="64">
        <v>1060588501</v>
      </c>
      <c r="E483" s="49" t="s">
        <v>5254</v>
      </c>
      <c r="F483" s="49" t="s">
        <v>5255</v>
      </c>
      <c r="G483" s="90">
        <v>52000000</v>
      </c>
      <c r="H483" s="90">
        <v>0</v>
      </c>
      <c r="I483" s="90">
        <v>277334</v>
      </c>
      <c r="J483" s="91">
        <v>51722666</v>
      </c>
      <c r="K483" s="69">
        <f>VLOOKUP(D483,'SOLICITUDES 2023'!$C:$H,6,FALSE)-G483</f>
        <v>0</v>
      </c>
      <c r="L483" s="50">
        <v>7</v>
      </c>
    </row>
    <row r="484" spans="1:12" ht="15" customHeight="1">
      <c r="A484" s="50">
        <v>7</v>
      </c>
      <c r="B484" s="56">
        <v>10</v>
      </c>
      <c r="C484" s="48" t="s">
        <v>5711</v>
      </c>
      <c r="D484" s="64">
        <v>1060587566</v>
      </c>
      <c r="E484" s="49" t="s">
        <v>5254</v>
      </c>
      <c r="F484" s="49" t="s">
        <v>5255</v>
      </c>
      <c r="G484" s="90">
        <v>18000000</v>
      </c>
      <c r="H484" s="90">
        <v>0</v>
      </c>
      <c r="I484" s="90">
        <v>96000</v>
      </c>
      <c r="J484" s="91">
        <v>17904000</v>
      </c>
      <c r="K484" s="69">
        <f>VLOOKUP(D484,'SOLICITUDES 2023'!$C:$H,6,FALSE)-G484</f>
        <v>0</v>
      </c>
      <c r="L484" s="50">
        <v>7</v>
      </c>
    </row>
    <row r="485" spans="1:12" ht="15" customHeight="1">
      <c r="A485" s="50">
        <v>7</v>
      </c>
      <c r="B485" s="47">
        <v>11</v>
      </c>
      <c r="C485" s="48" t="s">
        <v>5712</v>
      </c>
      <c r="D485" s="64">
        <v>91479612</v>
      </c>
      <c r="E485" s="49" t="s">
        <v>5354</v>
      </c>
      <c r="F485" s="49" t="s">
        <v>5255</v>
      </c>
      <c r="G485" s="90">
        <v>50000000</v>
      </c>
      <c r="H485" s="90">
        <v>0</v>
      </c>
      <c r="I485" s="90">
        <v>0</v>
      </c>
      <c r="J485" s="91">
        <v>50000000</v>
      </c>
      <c r="K485" s="69">
        <f>VLOOKUP(D485,'SOLICITUDES 2023'!$C:$H,6,FALSE)-G485</f>
        <v>0</v>
      </c>
      <c r="L485" s="50">
        <v>7</v>
      </c>
    </row>
    <row r="486" spans="1:12" ht="15" customHeight="1">
      <c r="A486" s="50">
        <v>7</v>
      </c>
      <c r="B486" s="47">
        <v>12</v>
      </c>
      <c r="C486" s="48" t="s">
        <v>5713</v>
      </c>
      <c r="D486" s="64">
        <v>16377245</v>
      </c>
      <c r="E486" s="49" t="s">
        <v>5254</v>
      </c>
      <c r="F486" s="49" t="s">
        <v>5255</v>
      </c>
      <c r="G486" s="90">
        <v>78000000</v>
      </c>
      <c r="H486" s="90">
        <v>0</v>
      </c>
      <c r="I486" s="90">
        <v>416000</v>
      </c>
      <c r="J486" s="91">
        <v>77584000</v>
      </c>
      <c r="K486" s="69">
        <f>VLOOKUP(D486,'SOLICITUDES 2023'!$C:$H,6,FALSE)-G486</f>
        <v>0</v>
      </c>
      <c r="L486" s="50">
        <v>7</v>
      </c>
    </row>
    <row r="487" spans="1:12" ht="15" customHeight="1">
      <c r="A487" s="50">
        <v>7</v>
      </c>
      <c r="B487" s="47">
        <v>13</v>
      </c>
      <c r="C487" s="48" t="s">
        <v>5714</v>
      </c>
      <c r="D487" s="64">
        <v>11450307</v>
      </c>
      <c r="E487" s="49" t="s">
        <v>5354</v>
      </c>
      <c r="F487" s="49" t="s">
        <v>5255</v>
      </c>
      <c r="G487" s="90">
        <v>50000000</v>
      </c>
      <c r="H487" s="90">
        <v>0</v>
      </c>
      <c r="I487" s="90">
        <v>0</v>
      </c>
      <c r="J487" s="91">
        <v>50000000</v>
      </c>
      <c r="K487" s="69">
        <f>VLOOKUP(D487,'SOLICITUDES 2023'!$C:$H,6,FALSE)-G487</f>
        <v>0</v>
      </c>
      <c r="L487" s="50">
        <v>7</v>
      </c>
    </row>
    <row r="488" spans="1:12" ht="15" customHeight="1">
      <c r="A488" s="50">
        <v>7</v>
      </c>
      <c r="B488" s="47">
        <v>14</v>
      </c>
      <c r="C488" s="48" t="s">
        <v>5715</v>
      </c>
      <c r="D488" s="64">
        <v>30291996</v>
      </c>
      <c r="E488" s="49" t="s">
        <v>5383</v>
      </c>
      <c r="F488" s="49" t="s">
        <v>5255</v>
      </c>
      <c r="G488" s="90">
        <v>15000000</v>
      </c>
      <c r="H488" s="90">
        <v>0</v>
      </c>
      <c r="I488" s="90">
        <v>80000</v>
      </c>
      <c r="J488" s="91">
        <v>14920000</v>
      </c>
      <c r="K488" s="69">
        <f>VLOOKUP(D488,'SOLICITUDES 2023'!$C:$H,6,FALSE)-G488</f>
        <v>0</v>
      </c>
      <c r="L488" s="50">
        <v>7</v>
      </c>
    </row>
    <row r="489" spans="1:12" ht="15" customHeight="1">
      <c r="A489" s="50">
        <v>7</v>
      </c>
      <c r="B489" s="47">
        <v>15</v>
      </c>
      <c r="C489" s="48" t="s">
        <v>5716</v>
      </c>
      <c r="D489" s="64">
        <v>1110478465</v>
      </c>
      <c r="E489" s="49" t="s">
        <v>5254</v>
      </c>
      <c r="F489" s="49" t="s">
        <v>5255</v>
      </c>
      <c r="G489" s="90">
        <v>66000000</v>
      </c>
      <c r="H489" s="90">
        <v>0</v>
      </c>
      <c r="I489" s="90">
        <v>352000</v>
      </c>
      <c r="J489" s="91">
        <v>65648000</v>
      </c>
      <c r="K489" s="69">
        <f>VLOOKUP(D489,'SOLICITUDES 2023'!$C:$H,6,FALSE)-G489</f>
        <v>0</v>
      </c>
      <c r="L489" s="50">
        <v>7</v>
      </c>
    </row>
    <row r="490" spans="1:12" ht="15" customHeight="1">
      <c r="A490" s="50">
        <v>7</v>
      </c>
      <c r="B490" s="47">
        <v>16</v>
      </c>
      <c r="C490" s="48" t="s">
        <v>5717</v>
      </c>
      <c r="D490" s="64">
        <v>80725725</v>
      </c>
      <c r="E490" s="49" t="s">
        <v>5254</v>
      </c>
      <c r="F490" s="49" t="s">
        <v>5255</v>
      </c>
      <c r="G490" s="90">
        <v>16000000</v>
      </c>
      <c r="H490" s="90">
        <v>0</v>
      </c>
      <c r="I490" s="90">
        <v>85334</v>
      </c>
      <c r="J490" s="91">
        <v>15914666</v>
      </c>
      <c r="K490" s="69">
        <f>VLOOKUP(D490,'SOLICITUDES 2023'!$C:$H,6,FALSE)-G490</f>
        <v>0</v>
      </c>
      <c r="L490" s="50">
        <v>7</v>
      </c>
    </row>
    <row r="491" spans="1:12" ht="15" customHeight="1">
      <c r="A491" s="50">
        <v>7</v>
      </c>
      <c r="B491" s="47">
        <v>17</v>
      </c>
      <c r="C491" s="48" t="s">
        <v>5718</v>
      </c>
      <c r="D491" s="64">
        <v>1053781799</v>
      </c>
      <c r="E491" s="49" t="s">
        <v>5254</v>
      </c>
      <c r="F491" s="49" t="s">
        <v>5255</v>
      </c>
      <c r="G491" s="90">
        <v>80000000</v>
      </c>
      <c r="H491" s="90">
        <v>0</v>
      </c>
      <c r="I491" s="90">
        <v>426667</v>
      </c>
      <c r="J491" s="91">
        <v>79573333</v>
      </c>
      <c r="K491" s="69">
        <f>VLOOKUP(D491,'SOLICITUDES 2023'!$C:$H,6,FALSE)-G491</f>
        <v>0</v>
      </c>
      <c r="L491" s="50">
        <v>7</v>
      </c>
    </row>
    <row r="492" spans="1:12" ht="15" customHeight="1">
      <c r="A492" s="50">
        <v>7</v>
      </c>
      <c r="B492" s="47">
        <v>18</v>
      </c>
      <c r="C492" s="48" t="s">
        <v>5719</v>
      </c>
      <c r="D492" s="64">
        <v>21526114</v>
      </c>
      <c r="E492" s="49" t="s">
        <v>5254</v>
      </c>
      <c r="F492" s="49" t="s">
        <v>5256</v>
      </c>
      <c r="G492" s="90">
        <v>50000000</v>
      </c>
      <c r="H492" s="90">
        <v>22263027</v>
      </c>
      <c r="I492" s="90">
        <v>266667</v>
      </c>
      <c r="J492" s="91">
        <v>27470306</v>
      </c>
      <c r="K492" s="69">
        <f>VLOOKUP(D492,'SOLICITUDES 2023'!$C:$H,6,FALSE)-G492</f>
        <v>0</v>
      </c>
      <c r="L492" s="50">
        <v>7</v>
      </c>
    </row>
    <row r="493" spans="1:12" ht="15" customHeight="1">
      <c r="A493" s="50">
        <v>7</v>
      </c>
      <c r="B493" s="47">
        <v>19</v>
      </c>
      <c r="C493" s="48" t="s">
        <v>5720</v>
      </c>
      <c r="D493" s="64">
        <v>1033750751</v>
      </c>
      <c r="E493" s="49" t="s">
        <v>5254</v>
      </c>
      <c r="F493" s="49" t="s">
        <v>5255</v>
      </c>
      <c r="G493" s="90">
        <v>15000000</v>
      </c>
      <c r="H493" s="90">
        <v>0</v>
      </c>
      <c r="I493" s="90">
        <v>80000</v>
      </c>
      <c r="J493" s="91">
        <v>14920000</v>
      </c>
      <c r="K493" s="69">
        <f>VLOOKUP(D493,'SOLICITUDES 2023'!$C:$H,6,FALSE)-G493</f>
        <v>0</v>
      </c>
      <c r="L493" s="50">
        <v>7</v>
      </c>
    </row>
    <row r="494" spans="1:12" ht="15" customHeight="1">
      <c r="A494" s="50">
        <v>7</v>
      </c>
      <c r="B494" s="47">
        <v>20</v>
      </c>
      <c r="C494" s="48" t="s">
        <v>5721</v>
      </c>
      <c r="D494" s="64">
        <v>1102386592</v>
      </c>
      <c r="E494" s="49" t="s">
        <v>5254</v>
      </c>
      <c r="F494" s="49" t="s">
        <v>5255</v>
      </c>
      <c r="G494" s="90">
        <v>33000000</v>
      </c>
      <c r="H494" s="90">
        <v>0</v>
      </c>
      <c r="I494" s="90">
        <v>176000</v>
      </c>
      <c r="J494" s="91">
        <v>32824000</v>
      </c>
      <c r="K494" s="69">
        <f>VLOOKUP(D494,'SOLICITUDES 2023'!$C:$H,6,FALSE)-G494</f>
        <v>0</v>
      </c>
      <c r="L494" s="50">
        <v>7</v>
      </c>
    </row>
    <row r="495" spans="1:12" ht="15" customHeight="1">
      <c r="A495" s="50">
        <v>7</v>
      </c>
      <c r="B495" s="47">
        <v>21</v>
      </c>
      <c r="C495" s="48" t="s">
        <v>5722</v>
      </c>
      <c r="D495" s="64">
        <v>41737932</v>
      </c>
      <c r="E495" s="49" t="s">
        <v>5383</v>
      </c>
      <c r="F495" s="49" t="s">
        <v>5256</v>
      </c>
      <c r="G495" s="90">
        <v>80000000</v>
      </c>
      <c r="H495" s="90">
        <v>33568697</v>
      </c>
      <c r="I495" s="90">
        <v>426667</v>
      </c>
      <c r="J495" s="91">
        <v>46004636</v>
      </c>
      <c r="K495" s="69">
        <f>VLOOKUP(D495,'SOLICITUDES 2023'!$C:$H,6,FALSE)-G495</f>
        <v>0</v>
      </c>
      <c r="L495" s="50">
        <v>7</v>
      </c>
    </row>
    <row r="496" spans="1:12" ht="15" customHeight="1">
      <c r="A496" s="50">
        <v>7</v>
      </c>
      <c r="B496" s="47">
        <v>22</v>
      </c>
      <c r="C496" s="48" t="s">
        <v>5723</v>
      </c>
      <c r="D496" s="64">
        <v>1053781628</v>
      </c>
      <c r="E496" s="49" t="s">
        <v>5254</v>
      </c>
      <c r="F496" s="49" t="s">
        <v>5255</v>
      </c>
      <c r="G496" s="90">
        <v>50000000</v>
      </c>
      <c r="H496" s="90">
        <v>0</v>
      </c>
      <c r="I496" s="90">
        <v>266667</v>
      </c>
      <c r="J496" s="91">
        <v>49733333</v>
      </c>
      <c r="K496" s="69">
        <f>VLOOKUP(D496,'SOLICITUDES 2023'!$C:$H,6,FALSE)-G496</f>
        <v>0</v>
      </c>
      <c r="L496" s="50">
        <v>7</v>
      </c>
    </row>
    <row r="497" spans="1:12" ht="15" customHeight="1">
      <c r="A497" s="50">
        <v>7</v>
      </c>
      <c r="B497" s="47">
        <v>23</v>
      </c>
      <c r="C497" s="48" t="s">
        <v>5724</v>
      </c>
      <c r="D497" s="64">
        <v>30287825</v>
      </c>
      <c r="E497" s="49" t="s">
        <v>5383</v>
      </c>
      <c r="F497" s="49" t="s">
        <v>5255</v>
      </c>
      <c r="G497" s="90">
        <v>15000000</v>
      </c>
      <c r="H497" s="90">
        <v>0</v>
      </c>
      <c r="I497" s="90">
        <v>80000</v>
      </c>
      <c r="J497" s="91">
        <v>14920000</v>
      </c>
      <c r="K497" s="69">
        <f>VLOOKUP(D497,'SOLICITUDES 2023'!$C:$H,6,FALSE)-G497</f>
        <v>0</v>
      </c>
      <c r="L497" s="50">
        <v>7</v>
      </c>
    </row>
    <row r="498" spans="1:12" ht="15" customHeight="1">
      <c r="A498" s="50">
        <v>7</v>
      </c>
      <c r="B498" s="47">
        <v>24</v>
      </c>
      <c r="C498" s="48" t="s">
        <v>5725</v>
      </c>
      <c r="D498" s="64">
        <v>23637525</v>
      </c>
      <c r="E498" s="49" t="s">
        <v>5354</v>
      </c>
      <c r="F498" s="49" t="s">
        <v>5256</v>
      </c>
      <c r="G498" s="90">
        <v>52000000</v>
      </c>
      <c r="H498" s="90">
        <v>16945067</v>
      </c>
      <c r="I498" s="90">
        <v>0</v>
      </c>
      <c r="J498" s="91">
        <v>35054933</v>
      </c>
      <c r="K498" s="69">
        <f>VLOOKUP(D498,'SOLICITUDES 2023'!$C:$H,6,FALSE)-G498</f>
        <v>0</v>
      </c>
      <c r="L498" s="50">
        <v>7</v>
      </c>
    </row>
    <row r="499" spans="1:12" ht="15" customHeight="1">
      <c r="A499" s="50">
        <v>7</v>
      </c>
      <c r="B499" s="47">
        <v>25</v>
      </c>
      <c r="C499" s="48" t="s">
        <v>5726</v>
      </c>
      <c r="D499" s="64">
        <v>59824709</v>
      </c>
      <c r="E499" s="49" t="s">
        <v>5354</v>
      </c>
      <c r="F499" s="49" t="s">
        <v>5255</v>
      </c>
      <c r="G499" s="90">
        <v>80000000</v>
      </c>
      <c r="H499" s="90">
        <v>0</v>
      </c>
      <c r="I499" s="90">
        <v>0</v>
      </c>
      <c r="J499" s="91">
        <v>80000000</v>
      </c>
      <c r="K499" s="69">
        <f>VLOOKUP(D499,'SOLICITUDES 2023'!$C:$H,6,FALSE)-G499</f>
        <v>0</v>
      </c>
      <c r="L499" s="50">
        <v>7</v>
      </c>
    </row>
    <row r="500" spans="1:12" ht="15" customHeight="1">
      <c r="A500" s="50">
        <v>7</v>
      </c>
      <c r="B500" s="47">
        <v>26</v>
      </c>
      <c r="C500" s="48" t="s">
        <v>5727</v>
      </c>
      <c r="D500" s="64">
        <v>14323440</v>
      </c>
      <c r="E500" s="49" t="s">
        <v>5354</v>
      </c>
      <c r="F500" s="49" t="s">
        <v>5256</v>
      </c>
      <c r="G500" s="90">
        <v>58000000</v>
      </c>
      <c r="H500" s="90">
        <v>20451065</v>
      </c>
      <c r="I500" s="90">
        <v>0</v>
      </c>
      <c r="J500" s="91">
        <v>37548935</v>
      </c>
      <c r="K500" s="69">
        <f>VLOOKUP(D500,'SOLICITUDES 2023'!$C:$H,6,FALSE)-G500</f>
        <v>0</v>
      </c>
      <c r="L500" s="50">
        <v>7</v>
      </c>
    </row>
    <row r="501" spans="1:12" ht="15" customHeight="1">
      <c r="A501" s="50">
        <v>7</v>
      </c>
      <c r="B501" s="47">
        <v>27</v>
      </c>
      <c r="C501" s="48" t="s">
        <v>5728</v>
      </c>
      <c r="D501" s="64">
        <v>19444135</v>
      </c>
      <c r="E501" s="49" t="s">
        <v>5354</v>
      </c>
      <c r="F501" s="49" t="s">
        <v>5255</v>
      </c>
      <c r="G501" s="90">
        <v>150000000</v>
      </c>
      <c r="H501" s="90">
        <v>0</v>
      </c>
      <c r="I501" s="90">
        <v>0</v>
      </c>
      <c r="J501" s="91">
        <v>150000000</v>
      </c>
      <c r="K501" s="69">
        <f>VLOOKUP(D501,'SOLICITUDES 2023'!$C:$H,6,FALSE)-G501</f>
        <v>0</v>
      </c>
      <c r="L501" s="50">
        <v>7</v>
      </c>
    </row>
    <row r="502" spans="1:12" ht="15" customHeight="1">
      <c r="A502" s="50">
        <v>7</v>
      </c>
      <c r="B502" s="47">
        <v>28</v>
      </c>
      <c r="C502" s="48" t="s">
        <v>5729</v>
      </c>
      <c r="D502" s="64">
        <v>23780177</v>
      </c>
      <c r="E502" s="49" t="s">
        <v>5354</v>
      </c>
      <c r="F502" s="49" t="s">
        <v>5255</v>
      </c>
      <c r="G502" s="90">
        <v>50000000</v>
      </c>
      <c r="H502" s="90">
        <v>0</v>
      </c>
      <c r="I502" s="90">
        <v>0</v>
      </c>
      <c r="J502" s="91">
        <v>50000000</v>
      </c>
      <c r="K502" s="69">
        <f>VLOOKUP(D502,'SOLICITUDES 2023'!$C:$H,6,FALSE)-G502</f>
        <v>0</v>
      </c>
      <c r="L502" s="50">
        <v>7</v>
      </c>
    </row>
    <row r="503" spans="1:12" ht="15" customHeight="1">
      <c r="A503" s="50">
        <v>7</v>
      </c>
      <c r="B503" s="47">
        <v>29</v>
      </c>
      <c r="C503" s="48" t="s">
        <v>5730</v>
      </c>
      <c r="D503" s="64">
        <v>7010502</v>
      </c>
      <c r="E503" s="49" t="s">
        <v>5354</v>
      </c>
      <c r="F503" s="49" t="s">
        <v>5255</v>
      </c>
      <c r="G503" s="90">
        <v>150000000</v>
      </c>
      <c r="H503" s="90">
        <v>0</v>
      </c>
      <c r="I503" s="90">
        <v>0</v>
      </c>
      <c r="J503" s="91">
        <v>150000000</v>
      </c>
      <c r="K503" s="69">
        <f>VLOOKUP(D503,'SOLICITUDES 2023'!$C:$H,6,FALSE)-G503</f>
        <v>0</v>
      </c>
      <c r="L503" s="50">
        <v>7</v>
      </c>
    </row>
    <row r="504" spans="1:12" ht="15" customHeight="1">
      <c r="A504" s="50">
        <v>7</v>
      </c>
      <c r="B504" s="47">
        <v>30</v>
      </c>
      <c r="C504" s="48" t="s">
        <v>5731</v>
      </c>
      <c r="D504" s="64">
        <v>15962661</v>
      </c>
      <c r="E504" s="49" t="s">
        <v>5254</v>
      </c>
      <c r="F504" s="49" t="s">
        <v>5255</v>
      </c>
      <c r="G504" s="90">
        <v>20000000</v>
      </c>
      <c r="H504" s="90">
        <v>0</v>
      </c>
      <c r="I504" s="90">
        <v>106667</v>
      </c>
      <c r="J504" s="91">
        <v>19893333</v>
      </c>
      <c r="K504" s="69">
        <f>VLOOKUP(D504,'SOLICITUDES 2023'!$C:$H,6,FALSE)-G504</f>
        <v>0</v>
      </c>
      <c r="L504" s="50">
        <v>7</v>
      </c>
    </row>
    <row r="505" spans="1:12" ht="15" customHeight="1">
      <c r="A505" s="50">
        <v>7</v>
      </c>
      <c r="B505" s="47">
        <v>31</v>
      </c>
      <c r="C505" s="48" t="s">
        <v>5732</v>
      </c>
      <c r="D505" s="64">
        <v>94370758</v>
      </c>
      <c r="E505" s="49" t="s">
        <v>5354</v>
      </c>
      <c r="F505" s="49" t="s">
        <v>5255</v>
      </c>
      <c r="G505" s="90">
        <v>50000000</v>
      </c>
      <c r="H505" s="90">
        <v>0</v>
      </c>
      <c r="I505" s="90">
        <v>0</v>
      </c>
      <c r="J505" s="91">
        <v>50000000</v>
      </c>
      <c r="K505" s="69">
        <f>VLOOKUP(D505,'SOLICITUDES 2023'!$C:$H,6,FALSE)-G505</f>
        <v>0</v>
      </c>
      <c r="L505" s="50">
        <v>7</v>
      </c>
    </row>
    <row r="506" spans="1:12" ht="15" customHeight="1">
      <c r="A506" s="50">
        <v>7</v>
      </c>
      <c r="B506" s="47">
        <v>32</v>
      </c>
      <c r="C506" s="48" t="s">
        <v>5733</v>
      </c>
      <c r="D506" s="64">
        <v>75050268</v>
      </c>
      <c r="E506" s="49" t="s">
        <v>5354</v>
      </c>
      <c r="F506" s="49" t="s">
        <v>5255</v>
      </c>
      <c r="G506" s="90">
        <v>21000000</v>
      </c>
      <c r="H506" s="90">
        <v>0</v>
      </c>
      <c r="I506" s="90">
        <v>0</v>
      </c>
      <c r="J506" s="91">
        <v>21000000</v>
      </c>
      <c r="K506" s="69">
        <f>VLOOKUP(D506,'SOLICITUDES 2023'!$C:$H,6,FALSE)-G506</f>
        <v>0</v>
      </c>
      <c r="L506" s="50">
        <v>7</v>
      </c>
    </row>
    <row r="507" spans="1:12" ht="15" customHeight="1">
      <c r="A507" s="50">
        <v>7</v>
      </c>
      <c r="B507" s="47">
        <v>33</v>
      </c>
      <c r="C507" s="48" t="s">
        <v>5734</v>
      </c>
      <c r="D507" s="64">
        <v>79306876</v>
      </c>
      <c r="E507" s="49" t="s">
        <v>5383</v>
      </c>
      <c r="F507" s="49" t="s">
        <v>5255</v>
      </c>
      <c r="G507" s="90">
        <v>15000000</v>
      </c>
      <c r="H507" s="90">
        <v>0</v>
      </c>
      <c r="I507" s="90">
        <v>80000</v>
      </c>
      <c r="J507" s="91">
        <v>14920000</v>
      </c>
      <c r="K507" s="69">
        <f>VLOOKUP(D507,'SOLICITUDES 2023'!$C:$H,6,FALSE)-G507</f>
        <v>0</v>
      </c>
      <c r="L507" s="50">
        <v>7</v>
      </c>
    </row>
    <row r="508" spans="1:12" ht="15" customHeight="1">
      <c r="A508" s="50">
        <v>7</v>
      </c>
      <c r="B508" s="47">
        <v>34</v>
      </c>
      <c r="C508" s="48" t="s">
        <v>5735</v>
      </c>
      <c r="D508" s="64">
        <v>1031120565</v>
      </c>
      <c r="E508" s="49" t="s">
        <v>5254</v>
      </c>
      <c r="F508" s="49" t="s">
        <v>5255</v>
      </c>
      <c r="G508" s="90">
        <v>47000000</v>
      </c>
      <c r="H508" s="90">
        <v>0</v>
      </c>
      <c r="I508" s="90">
        <v>250667</v>
      </c>
      <c r="J508" s="91">
        <v>46749333</v>
      </c>
      <c r="K508" s="69">
        <f>VLOOKUP(D508,'SOLICITUDES 2023'!$C:$H,6,FALSE)-G508</f>
        <v>0</v>
      </c>
      <c r="L508" s="50">
        <v>7</v>
      </c>
    </row>
    <row r="509" spans="1:12" ht="15" customHeight="1">
      <c r="A509" s="50">
        <v>7</v>
      </c>
      <c r="B509" s="47">
        <v>35</v>
      </c>
      <c r="C509" s="48" t="s">
        <v>5736</v>
      </c>
      <c r="D509" s="64">
        <v>1085274073</v>
      </c>
      <c r="E509" s="49" t="s">
        <v>5254</v>
      </c>
      <c r="F509" s="49" t="s">
        <v>5255</v>
      </c>
      <c r="G509" s="90">
        <v>50000000</v>
      </c>
      <c r="H509" s="90">
        <v>0</v>
      </c>
      <c r="I509" s="90">
        <v>266667</v>
      </c>
      <c r="J509" s="91">
        <v>49733333</v>
      </c>
      <c r="K509" s="69">
        <f>VLOOKUP(D509,'SOLICITUDES 2023'!$C:$H,6,FALSE)-G509</f>
        <v>0</v>
      </c>
      <c r="L509" s="50">
        <v>7</v>
      </c>
    </row>
    <row r="510" spans="1:12" ht="15" customHeight="1">
      <c r="A510" s="50">
        <v>7</v>
      </c>
      <c r="B510" s="47">
        <v>36</v>
      </c>
      <c r="C510" s="48" t="s">
        <v>5737</v>
      </c>
      <c r="D510" s="64">
        <v>19180233</v>
      </c>
      <c r="E510" s="49" t="s">
        <v>5383</v>
      </c>
      <c r="F510" s="49" t="s">
        <v>5255</v>
      </c>
      <c r="G510" s="90">
        <v>50000000</v>
      </c>
      <c r="H510" s="90">
        <v>0</v>
      </c>
      <c r="I510" s="90">
        <v>266667</v>
      </c>
      <c r="J510" s="91">
        <v>49733333</v>
      </c>
      <c r="K510" s="69">
        <f>VLOOKUP(D510,'SOLICITUDES 2023'!$C:$H,6,FALSE)-G510</f>
        <v>0</v>
      </c>
      <c r="L510" s="50">
        <v>7</v>
      </c>
    </row>
    <row r="511" spans="1:12" ht="15" customHeight="1">
      <c r="A511" s="50">
        <v>7</v>
      </c>
      <c r="B511" s="47">
        <v>37</v>
      </c>
      <c r="C511" s="48" t="s">
        <v>5738</v>
      </c>
      <c r="D511" s="64">
        <v>78763857</v>
      </c>
      <c r="E511" s="49" t="s">
        <v>5254</v>
      </c>
      <c r="F511" s="49" t="s">
        <v>5255</v>
      </c>
      <c r="G511" s="90">
        <v>60000000</v>
      </c>
      <c r="H511" s="90">
        <v>0</v>
      </c>
      <c r="I511" s="90">
        <v>320000</v>
      </c>
      <c r="J511" s="91">
        <v>59680000</v>
      </c>
      <c r="K511" s="69">
        <f>VLOOKUP(D511,'SOLICITUDES 2023'!$C:$H,6,FALSE)-G511</f>
        <v>0</v>
      </c>
      <c r="L511" s="50">
        <v>7</v>
      </c>
    </row>
    <row r="512" spans="1:12" ht="15" customHeight="1">
      <c r="A512" s="50">
        <v>7</v>
      </c>
      <c r="B512" s="47">
        <v>38</v>
      </c>
      <c r="C512" s="48" t="s">
        <v>5739</v>
      </c>
      <c r="D512" s="64">
        <v>16734206</v>
      </c>
      <c r="E512" s="49" t="s">
        <v>5354</v>
      </c>
      <c r="F512" s="49" t="s">
        <v>5255</v>
      </c>
      <c r="G512" s="90">
        <v>33000000</v>
      </c>
      <c r="H512" s="90">
        <v>0</v>
      </c>
      <c r="I512" s="90">
        <v>0</v>
      </c>
      <c r="J512" s="91">
        <v>33000000</v>
      </c>
      <c r="K512" s="69">
        <f>VLOOKUP(D512,'SOLICITUDES 2023'!$C:$H,6,FALSE)-G512</f>
        <v>0</v>
      </c>
      <c r="L512" s="50">
        <v>7</v>
      </c>
    </row>
    <row r="513" spans="1:12" ht="15" customHeight="1">
      <c r="A513" s="50">
        <v>7</v>
      </c>
      <c r="B513" s="47">
        <v>39</v>
      </c>
      <c r="C513" s="48" t="s">
        <v>5740</v>
      </c>
      <c r="D513" s="64">
        <v>79777706</v>
      </c>
      <c r="E513" s="49" t="s">
        <v>5354</v>
      </c>
      <c r="F513" s="49" t="s">
        <v>5255</v>
      </c>
      <c r="G513" s="90">
        <v>64000000</v>
      </c>
      <c r="H513" s="90">
        <v>0</v>
      </c>
      <c r="I513" s="90">
        <v>0</v>
      </c>
      <c r="J513" s="91">
        <v>64000000</v>
      </c>
      <c r="K513" s="69">
        <f>VLOOKUP(D513,'SOLICITUDES 2023'!$C:$H,6,FALSE)-G513</f>
        <v>0</v>
      </c>
      <c r="L513" s="50">
        <v>7</v>
      </c>
    </row>
    <row r="514" spans="1:12" ht="15" customHeight="1">
      <c r="A514" s="50">
        <v>7</v>
      </c>
      <c r="B514" s="47">
        <v>40</v>
      </c>
      <c r="C514" s="48" t="s">
        <v>5741</v>
      </c>
      <c r="D514" s="64">
        <v>19272367</v>
      </c>
      <c r="E514" s="49" t="s">
        <v>5354</v>
      </c>
      <c r="F514" s="49" t="s">
        <v>5256</v>
      </c>
      <c r="G514" s="90">
        <v>150000000</v>
      </c>
      <c r="H514" s="90">
        <v>132539972</v>
      </c>
      <c r="I514" s="90">
        <v>0</v>
      </c>
      <c r="J514" s="91">
        <v>17460028</v>
      </c>
      <c r="K514" s="69">
        <f>VLOOKUP(D514,'SOLICITUDES 2023'!$C:$H,6,FALSE)-G514</f>
        <v>0</v>
      </c>
      <c r="L514" s="50">
        <v>7</v>
      </c>
    </row>
    <row r="515" spans="1:12" ht="15" customHeight="1">
      <c r="A515" s="50">
        <v>7</v>
      </c>
      <c r="B515" s="47">
        <v>41</v>
      </c>
      <c r="C515" s="48" t="s">
        <v>5742</v>
      </c>
      <c r="D515" s="64">
        <v>72154466</v>
      </c>
      <c r="E515" s="49" t="s">
        <v>5354</v>
      </c>
      <c r="F515" s="49" t="s">
        <v>5255</v>
      </c>
      <c r="G515" s="90">
        <v>60000000</v>
      </c>
      <c r="H515" s="90">
        <v>0</v>
      </c>
      <c r="I515" s="90">
        <v>0</v>
      </c>
      <c r="J515" s="91">
        <v>60000000</v>
      </c>
      <c r="K515" s="69">
        <f>VLOOKUP(D515,'SOLICITUDES 2023'!$C:$H,6,FALSE)-G515</f>
        <v>0</v>
      </c>
      <c r="L515" s="50">
        <v>7</v>
      </c>
    </row>
    <row r="516" spans="1:12" ht="15" customHeight="1">
      <c r="A516" s="50">
        <v>7</v>
      </c>
      <c r="B516" s="47">
        <v>42</v>
      </c>
      <c r="C516" s="48" t="s">
        <v>5743</v>
      </c>
      <c r="D516" s="64">
        <v>17332770</v>
      </c>
      <c r="E516" s="49" t="s">
        <v>5354</v>
      </c>
      <c r="F516" s="49" t="s">
        <v>5255</v>
      </c>
      <c r="G516" s="90">
        <v>50000000</v>
      </c>
      <c r="H516" s="90">
        <v>0</v>
      </c>
      <c r="I516" s="90">
        <v>0</v>
      </c>
      <c r="J516" s="91">
        <v>50000000</v>
      </c>
      <c r="K516" s="69">
        <f>VLOOKUP(D516,'SOLICITUDES 2023'!$C:$H,6,FALSE)-G516</f>
        <v>0</v>
      </c>
      <c r="L516" s="50">
        <v>7</v>
      </c>
    </row>
    <row r="517" spans="1:12" ht="15" customHeight="1">
      <c r="A517" s="50">
        <v>7</v>
      </c>
      <c r="B517" s="47">
        <v>43</v>
      </c>
      <c r="C517" s="48" t="s">
        <v>5744</v>
      </c>
      <c r="D517" s="64">
        <v>7554827</v>
      </c>
      <c r="E517" s="49" t="s">
        <v>5354</v>
      </c>
      <c r="F517" s="49" t="s">
        <v>5255</v>
      </c>
      <c r="G517" s="90">
        <v>90000000</v>
      </c>
      <c r="H517" s="90">
        <v>0</v>
      </c>
      <c r="I517" s="90">
        <v>0</v>
      </c>
      <c r="J517" s="91">
        <v>90000000</v>
      </c>
      <c r="K517" s="69">
        <f>VLOOKUP(D517,'SOLICITUDES 2023'!$C:$H,6,FALSE)-G517</f>
        <v>0</v>
      </c>
      <c r="L517" s="50">
        <v>7</v>
      </c>
    </row>
    <row r="518" spans="1:12" ht="15" customHeight="1">
      <c r="A518" s="50">
        <v>7</v>
      </c>
      <c r="B518" s="47">
        <v>44</v>
      </c>
      <c r="C518" s="48" t="s">
        <v>5745</v>
      </c>
      <c r="D518" s="64">
        <v>60253599</v>
      </c>
      <c r="E518" s="49" t="s">
        <v>5354</v>
      </c>
      <c r="F518" s="49" t="s">
        <v>5255</v>
      </c>
      <c r="G518" s="90">
        <v>67000000</v>
      </c>
      <c r="H518" s="90">
        <v>0</v>
      </c>
      <c r="I518" s="90">
        <v>0</v>
      </c>
      <c r="J518" s="91">
        <v>67000000</v>
      </c>
      <c r="K518" s="69">
        <f>VLOOKUP(D518,'SOLICITUDES 2023'!$C:$H,6,FALSE)-G518</f>
        <v>0</v>
      </c>
      <c r="L518" s="50">
        <v>7</v>
      </c>
    </row>
    <row r="519" spans="1:12" ht="15" customHeight="1">
      <c r="A519" s="50">
        <v>7</v>
      </c>
      <c r="B519" s="47">
        <v>45</v>
      </c>
      <c r="C519" s="48" t="s">
        <v>5746</v>
      </c>
      <c r="D519" s="64">
        <v>80148746</v>
      </c>
      <c r="E519" s="70"/>
      <c r="F519" s="49" t="s">
        <v>5255</v>
      </c>
      <c r="G519" s="91">
        <v>30000000</v>
      </c>
      <c r="H519" s="90">
        <v>0</v>
      </c>
      <c r="I519" s="90"/>
      <c r="J519" s="91">
        <v>29900000</v>
      </c>
      <c r="K519" s="69">
        <f>VLOOKUP(D519,'SOLICITUDES 2023'!$C:$H,6,FALSE)-G519</f>
        <v>0</v>
      </c>
      <c r="L519" s="50">
        <v>7</v>
      </c>
    </row>
    <row r="520" spans="1:12" ht="15" customHeight="1">
      <c r="A520" s="50">
        <v>7</v>
      </c>
      <c r="B520" s="47">
        <v>46</v>
      </c>
      <c r="C520" s="48" t="s">
        <v>5747</v>
      </c>
      <c r="D520" s="64">
        <v>10303189</v>
      </c>
      <c r="E520" s="70"/>
      <c r="F520" s="49" t="s">
        <v>5255</v>
      </c>
      <c r="G520" s="91">
        <v>26000000</v>
      </c>
      <c r="H520" s="90">
        <v>0</v>
      </c>
      <c r="I520" s="90"/>
      <c r="J520" s="91">
        <v>25913333</v>
      </c>
      <c r="K520" s="69">
        <f>VLOOKUP(D520,'SOLICITUDES 2023'!$C:$H,6,FALSE)-G520</f>
        <v>0</v>
      </c>
      <c r="L520" s="50">
        <v>7</v>
      </c>
    </row>
    <row r="521" spans="1:12" ht="15" customHeight="1">
      <c r="A521" s="50">
        <v>8</v>
      </c>
      <c r="B521" s="55">
        <v>1</v>
      </c>
      <c r="C521" s="48" t="s">
        <v>5748</v>
      </c>
      <c r="D521" s="64">
        <v>1024463998</v>
      </c>
      <c r="E521" s="49" t="s">
        <v>5254</v>
      </c>
      <c r="F521" s="49" t="s">
        <v>5255</v>
      </c>
      <c r="G521" s="90">
        <v>4000000</v>
      </c>
      <c r="H521" s="90">
        <v>0</v>
      </c>
      <c r="I521" s="90">
        <v>24534</v>
      </c>
      <c r="J521" s="91">
        <v>3975466</v>
      </c>
      <c r="K521" s="69">
        <f>VLOOKUP(D521,'SOLICITUDES 2023'!$C:$H,6,FALSE)-G521</f>
        <v>0</v>
      </c>
      <c r="L521" s="50">
        <v>8</v>
      </c>
    </row>
    <row r="522" spans="1:12" ht="15" customHeight="1">
      <c r="A522" s="50">
        <v>8</v>
      </c>
      <c r="B522" s="55">
        <v>2</v>
      </c>
      <c r="C522" s="48" t="s">
        <v>5749</v>
      </c>
      <c r="D522" s="64">
        <v>1082839259</v>
      </c>
      <c r="E522" s="49" t="s">
        <v>5254</v>
      </c>
      <c r="F522" s="49" t="s">
        <v>5256</v>
      </c>
      <c r="G522" s="90">
        <v>10000000</v>
      </c>
      <c r="H522" s="90">
        <v>949933</v>
      </c>
      <c r="I522" s="90">
        <v>61334</v>
      </c>
      <c r="J522" s="91">
        <v>8988733</v>
      </c>
      <c r="K522" s="69">
        <f>VLOOKUP(D522,'SOLICITUDES 2023'!$C:$H,6,FALSE)-G522</f>
        <v>0</v>
      </c>
      <c r="L522" s="50">
        <v>8</v>
      </c>
    </row>
    <row r="523" spans="1:12" ht="15" customHeight="1">
      <c r="A523" s="50">
        <v>8</v>
      </c>
      <c r="B523" s="55">
        <v>3</v>
      </c>
      <c r="C523" s="48" t="s">
        <v>5750</v>
      </c>
      <c r="D523" s="64">
        <v>13270255</v>
      </c>
      <c r="E523" s="49" t="s">
        <v>5254</v>
      </c>
      <c r="F523" s="49" t="s">
        <v>5255</v>
      </c>
      <c r="G523" s="90">
        <v>10000000</v>
      </c>
      <c r="H523" s="90">
        <v>0</v>
      </c>
      <c r="I523" s="90">
        <v>61334</v>
      </c>
      <c r="J523" s="91">
        <v>9938666</v>
      </c>
      <c r="K523" s="69">
        <f>VLOOKUP(D523,'SOLICITUDES 2023'!$C:$H,6,FALSE)-G523</f>
        <v>0</v>
      </c>
      <c r="L523" s="50">
        <v>8</v>
      </c>
    </row>
    <row r="524" spans="1:12" ht="15" customHeight="1">
      <c r="A524" s="50">
        <v>8</v>
      </c>
      <c r="B524" s="55">
        <v>4</v>
      </c>
      <c r="C524" s="48" t="s">
        <v>5751</v>
      </c>
      <c r="D524" s="64">
        <v>1000868465</v>
      </c>
      <c r="E524" s="49" t="s">
        <v>5254</v>
      </c>
      <c r="F524" s="49" t="s">
        <v>5255</v>
      </c>
      <c r="G524" s="90">
        <v>5000000</v>
      </c>
      <c r="H524" s="90">
        <v>0</v>
      </c>
      <c r="I524" s="90">
        <v>30667</v>
      </c>
      <c r="J524" s="91">
        <v>4969333</v>
      </c>
      <c r="K524" s="69">
        <f>VLOOKUP(D524,'SOLICITUDES 2023'!$C:$H,6,FALSE)-G524</f>
        <v>0</v>
      </c>
      <c r="L524" s="50">
        <v>8</v>
      </c>
    </row>
    <row r="525" spans="1:12" ht="15" customHeight="1">
      <c r="A525" s="50">
        <v>8</v>
      </c>
      <c r="B525" s="55">
        <v>5</v>
      </c>
      <c r="C525" s="48" t="s">
        <v>5752</v>
      </c>
      <c r="D525" s="64">
        <v>1088009484</v>
      </c>
      <c r="E525" s="49" t="s">
        <v>5254</v>
      </c>
      <c r="F525" s="49" t="s">
        <v>5255</v>
      </c>
      <c r="G525" s="90">
        <v>10000000</v>
      </c>
      <c r="H525" s="90">
        <v>0</v>
      </c>
      <c r="I525" s="90">
        <v>61334</v>
      </c>
      <c r="J525" s="91">
        <v>9938666</v>
      </c>
      <c r="K525" s="69">
        <f>VLOOKUP(D525,'SOLICITUDES 2023'!$C:$H,6,FALSE)-G525</f>
        <v>0</v>
      </c>
      <c r="L525" s="50">
        <v>8</v>
      </c>
    </row>
    <row r="526" spans="1:12" ht="15" customHeight="1">
      <c r="A526" s="50">
        <v>8</v>
      </c>
      <c r="B526" s="55">
        <v>6</v>
      </c>
      <c r="C526" s="48" t="s">
        <v>5753</v>
      </c>
      <c r="D526" s="64">
        <v>80897805</v>
      </c>
      <c r="E526" s="49" t="s">
        <v>5254</v>
      </c>
      <c r="F526" s="49" t="s">
        <v>5255</v>
      </c>
      <c r="G526" s="90">
        <v>70000000</v>
      </c>
      <c r="H526" s="90">
        <v>0</v>
      </c>
      <c r="I526" s="90">
        <v>429334</v>
      </c>
      <c r="J526" s="91">
        <v>69570666</v>
      </c>
      <c r="K526" s="69">
        <f>VLOOKUP(D526,'SOLICITUDES 2023'!$C:$H,6,FALSE)-G526</f>
        <v>0</v>
      </c>
      <c r="L526" s="50">
        <v>8</v>
      </c>
    </row>
    <row r="527" spans="1:12" ht="15" customHeight="1">
      <c r="A527" s="50">
        <v>8</v>
      </c>
      <c r="B527" s="55">
        <v>7</v>
      </c>
      <c r="C527" s="48" t="s">
        <v>5754</v>
      </c>
      <c r="D527" s="64">
        <v>53133037</v>
      </c>
      <c r="E527" s="49" t="s">
        <v>5254</v>
      </c>
      <c r="F527" s="49" t="s">
        <v>5255</v>
      </c>
      <c r="G527" s="90">
        <v>13000000</v>
      </c>
      <c r="H527" s="90">
        <v>0</v>
      </c>
      <c r="I527" s="90">
        <v>79734</v>
      </c>
      <c r="J527" s="91">
        <v>12920266</v>
      </c>
      <c r="K527" s="69">
        <f>VLOOKUP(D527,'SOLICITUDES 2023'!$C:$H,6,FALSE)-G527</f>
        <v>0</v>
      </c>
      <c r="L527" s="50">
        <v>8</v>
      </c>
    </row>
    <row r="528" spans="1:12" ht="15" customHeight="1">
      <c r="A528" s="50">
        <v>8</v>
      </c>
      <c r="B528" s="55">
        <v>8</v>
      </c>
      <c r="C528" s="48" t="s">
        <v>5755</v>
      </c>
      <c r="D528" s="64">
        <v>1090464350</v>
      </c>
      <c r="E528" s="49" t="s">
        <v>5254</v>
      </c>
      <c r="F528" s="49" t="s">
        <v>5255</v>
      </c>
      <c r="G528" s="90">
        <v>104000000</v>
      </c>
      <c r="H528" s="90">
        <v>0</v>
      </c>
      <c r="I528" s="90">
        <v>637867</v>
      </c>
      <c r="J528" s="91">
        <v>103362133</v>
      </c>
      <c r="K528" s="69">
        <f>VLOOKUP(D528,'SOLICITUDES 2023'!$C:$H,6,FALSE)-G528</f>
        <v>0</v>
      </c>
      <c r="L528" s="50">
        <v>8</v>
      </c>
    </row>
    <row r="529" spans="1:12" ht="15" customHeight="1">
      <c r="A529" s="50">
        <v>8</v>
      </c>
      <c r="B529" s="55">
        <v>9</v>
      </c>
      <c r="C529" s="48" t="s">
        <v>5756</v>
      </c>
      <c r="D529" s="64">
        <v>1022361905</v>
      </c>
      <c r="E529" s="49" t="s">
        <v>5254</v>
      </c>
      <c r="F529" s="49" t="s">
        <v>5255</v>
      </c>
      <c r="G529" s="90">
        <v>80000000</v>
      </c>
      <c r="H529" s="90">
        <v>0</v>
      </c>
      <c r="I529" s="90">
        <v>490667</v>
      </c>
      <c r="J529" s="91">
        <v>79509333</v>
      </c>
      <c r="K529" s="69">
        <f>VLOOKUP(D529,'SOLICITUDES 2023'!$C:$H,6,FALSE)-G529</f>
        <v>0</v>
      </c>
      <c r="L529" s="50">
        <v>8</v>
      </c>
    </row>
    <row r="530" spans="1:12" ht="15" customHeight="1">
      <c r="A530" s="50">
        <v>8</v>
      </c>
      <c r="B530" s="56">
        <v>10</v>
      </c>
      <c r="C530" s="48" t="s">
        <v>5757</v>
      </c>
      <c r="D530" s="64">
        <v>52903971</v>
      </c>
      <c r="E530" s="49" t="s">
        <v>5254</v>
      </c>
      <c r="F530" s="49" t="s">
        <v>5256</v>
      </c>
      <c r="G530" s="90">
        <v>45000000</v>
      </c>
      <c r="H530" s="90">
        <v>7278133</v>
      </c>
      <c r="I530" s="90">
        <v>276000</v>
      </c>
      <c r="J530" s="91">
        <v>37445867</v>
      </c>
      <c r="K530" s="69">
        <f>VLOOKUP(D530,'SOLICITUDES 2023'!$C:$H,6,FALSE)-G530</f>
        <v>0</v>
      </c>
      <c r="L530" s="50">
        <v>8</v>
      </c>
    </row>
    <row r="531" spans="1:12" ht="15" customHeight="1">
      <c r="A531" s="50">
        <v>8</v>
      </c>
      <c r="B531" s="47">
        <v>11</v>
      </c>
      <c r="C531" s="48" t="s">
        <v>5758</v>
      </c>
      <c r="D531" s="64">
        <v>1013577093</v>
      </c>
      <c r="E531" s="49" t="s">
        <v>5254</v>
      </c>
      <c r="F531" s="49" t="s">
        <v>5256</v>
      </c>
      <c r="G531" s="90">
        <v>60000000</v>
      </c>
      <c r="H531" s="90">
        <v>13466659</v>
      </c>
      <c r="I531" s="90">
        <v>368000</v>
      </c>
      <c r="J531" s="91">
        <v>46165341</v>
      </c>
      <c r="K531" s="69">
        <f>VLOOKUP(D531,'SOLICITUDES 2023'!$C:$H,6,FALSE)-G531</f>
        <v>0</v>
      </c>
      <c r="L531" s="50">
        <v>8</v>
      </c>
    </row>
    <row r="532" spans="1:12" ht="15" customHeight="1">
      <c r="A532" s="50">
        <v>8</v>
      </c>
      <c r="B532" s="47">
        <v>12</v>
      </c>
      <c r="C532" s="48" t="s">
        <v>5759</v>
      </c>
      <c r="D532" s="64">
        <v>1088246638</v>
      </c>
      <c r="E532" s="49" t="s">
        <v>5254</v>
      </c>
      <c r="F532" s="49" t="s">
        <v>5255</v>
      </c>
      <c r="G532" s="90">
        <v>32000000</v>
      </c>
      <c r="H532" s="90">
        <v>0</v>
      </c>
      <c r="I532" s="90">
        <v>196267</v>
      </c>
      <c r="J532" s="91">
        <v>31803733</v>
      </c>
      <c r="K532" s="69">
        <f>VLOOKUP(D532,'SOLICITUDES 2023'!$C:$H,6,FALSE)-G532</f>
        <v>0</v>
      </c>
      <c r="L532" s="50">
        <v>8</v>
      </c>
    </row>
    <row r="533" spans="1:12" ht="15" customHeight="1">
      <c r="A533" s="50">
        <v>8</v>
      </c>
      <c r="B533" s="47">
        <v>13</v>
      </c>
      <c r="C533" s="48" t="s">
        <v>5760</v>
      </c>
      <c r="D533" s="64">
        <v>80039263</v>
      </c>
      <c r="E533" s="49" t="s">
        <v>5254</v>
      </c>
      <c r="F533" s="49" t="s">
        <v>5255</v>
      </c>
      <c r="G533" s="90">
        <v>65000000</v>
      </c>
      <c r="H533" s="90">
        <v>0</v>
      </c>
      <c r="I533" s="90">
        <v>398667</v>
      </c>
      <c r="J533" s="91">
        <v>64601333</v>
      </c>
      <c r="K533" s="69">
        <f>VLOOKUP(D533,'SOLICITUDES 2023'!$C:$H,6,FALSE)-G533</f>
        <v>0</v>
      </c>
      <c r="L533" s="50">
        <v>8</v>
      </c>
    </row>
    <row r="534" spans="1:12" ht="15" customHeight="1">
      <c r="A534" s="50">
        <v>8</v>
      </c>
      <c r="B534" s="47">
        <v>14</v>
      </c>
      <c r="C534" s="48" t="s">
        <v>5761</v>
      </c>
      <c r="D534" s="64">
        <v>1032357546</v>
      </c>
      <c r="E534" s="49" t="s">
        <v>5254</v>
      </c>
      <c r="F534" s="49" t="s">
        <v>5256</v>
      </c>
      <c r="G534" s="90">
        <v>53000000</v>
      </c>
      <c r="H534" s="90">
        <v>17376303</v>
      </c>
      <c r="I534" s="90">
        <v>325067</v>
      </c>
      <c r="J534" s="91">
        <v>35298630</v>
      </c>
      <c r="K534" s="69">
        <f>VLOOKUP(D534,'SOLICITUDES 2023'!$C:$H,6,FALSE)-G534</f>
        <v>0</v>
      </c>
      <c r="L534" s="50">
        <v>8</v>
      </c>
    </row>
    <row r="535" spans="1:12" ht="15" customHeight="1">
      <c r="A535" s="50">
        <v>8</v>
      </c>
      <c r="B535" s="47">
        <v>15</v>
      </c>
      <c r="C535" s="48" t="s">
        <v>5762</v>
      </c>
      <c r="D535" s="64">
        <v>1113645849</v>
      </c>
      <c r="E535" s="49" t="s">
        <v>5254</v>
      </c>
      <c r="F535" s="49" t="s">
        <v>5255</v>
      </c>
      <c r="G535" s="90">
        <v>55000000</v>
      </c>
      <c r="H535" s="90">
        <v>0</v>
      </c>
      <c r="I535" s="90">
        <v>337334</v>
      </c>
      <c r="J535" s="91">
        <v>54662666</v>
      </c>
      <c r="K535" s="69">
        <f>VLOOKUP(D535,'SOLICITUDES 2023'!$C:$H,6,FALSE)-G535</f>
        <v>0</v>
      </c>
      <c r="L535" s="50">
        <v>8</v>
      </c>
    </row>
    <row r="536" spans="1:12" ht="15" customHeight="1">
      <c r="A536" s="50">
        <v>8</v>
      </c>
      <c r="B536" s="47">
        <v>16</v>
      </c>
      <c r="C536" s="48" t="s">
        <v>5763</v>
      </c>
      <c r="D536" s="64">
        <v>93294629</v>
      </c>
      <c r="E536" s="49" t="s">
        <v>5354</v>
      </c>
      <c r="F536" s="49" t="s">
        <v>5255</v>
      </c>
      <c r="G536" s="90">
        <v>40000000</v>
      </c>
      <c r="H536" s="90">
        <v>0</v>
      </c>
      <c r="I536" s="90">
        <v>0</v>
      </c>
      <c r="J536" s="91">
        <v>40000000</v>
      </c>
      <c r="K536" s="69">
        <f>VLOOKUP(D536,'SOLICITUDES 2023'!$C:$H,6,FALSE)-G536</f>
        <v>0</v>
      </c>
      <c r="L536" s="50">
        <v>8</v>
      </c>
    </row>
    <row r="537" spans="1:12" ht="15" customHeight="1">
      <c r="A537" s="50">
        <v>8</v>
      </c>
      <c r="B537" s="47">
        <v>17</v>
      </c>
      <c r="C537" s="48" t="s">
        <v>5764</v>
      </c>
      <c r="D537" s="64">
        <v>19003393</v>
      </c>
      <c r="E537" s="49" t="s">
        <v>5254</v>
      </c>
      <c r="F537" s="49" t="s">
        <v>5256</v>
      </c>
      <c r="G537" s="90">
        <v>46000000</v>
      </c>
      <c r="H537" s="90">
        <v>15273478</v>
      </c>
      <c r="I537" s="90">
        <v>282134</v>
      </c>
      <c r="J537" s="91">
        <v>30444388</v>
      </c>
      <c r="K537" s="69">
        <f>VLOOKUP(D537,'SOLICITUDES 2023'!$C:$H,6,FALSE)-G537</f>
        <v>0</v>
      </c>
      <c r="L537" s="50">
        <v>8</v>
      </c>
    </row>
    <row r="538" spans="1:12" ht="15" customHeight="1">
      <c r="A538" s="50">
        <v>8</v>
      </c>
      <c r="B538" s="47">
        <v>18</v>
      </c>
      <c r="C538" s="48" t="s">
        <v>5765</v>
      </c>
      <c r="D538" s="64">
        <v>1113630831</v>
      </c>
      <c r="E538" s="49" t="s">
        <v>5254</v>
      </c>
      <c r="F538" s="49" t="s">
        <v>5255</v>
      </c>
      <c r="G538" s="90">
        <v>20000000</v>
      </c>
      <c r="H538" s="90">
        <v>0</v>
      </c>
      <c r="I538" s="90">
        <v>122667</v>
      </c>
      <c r="J538" s="91">
        <v>19877333</v>
      </c>
      <c r="K538" s="69">
        <f>VLOOKUP(D538,'SOLICITUDES 2023'!$C:$H,6,FALSE)-G538</f>
        <v>0</v>
      </c>
      <c r="L538" s="50">
        <v>8</v>
      </c>
    </row>
    <row r="539" spans="1:12" ht="15" customHeight="1">
      <c r="A539" s="50">
        <v>8</v>
      </c>
      <c r="B539" s="47">
        <v>19</v>
      </c>
      <c r="C539" s="48" t="s">
        <v>5766</v>
      </c>
      <c r="D539" s="64">
        <v>1037599942</v>
      </c>
      <c r="E539" s="49" t="s">
        <v>5254</v>
      </c>
      <c r="F539" s="49" t="s">
        <v>5256</v>
      </c>
      <c r="G539" s="90">
        <v>27000000</v>
      </c>
      <c r="H539" s="90">
        <v>947199</v>
      </c>
      <c r="I539" s="90">
        <v>165600</v>
      </c>
      <c r="J539" s="91">
        <v>25887201</v>
      </c>
      <c r="K539" s="69">
        <f>VLOOKUP(D539,'SOLICITUDES 2023'!$C:$H,6,FALSE)-G539</f>
        <v>0</v>
      </c>
      <c r="L539" s="50">
        <v>8</v>
      </c>
    </row>
    <row r="540" spans="1:12" ht="15" customHeight="1">
      <c r="A540" s="50">
        <v>8</v>
      </c>
      <c r="B540" s="47">
        <v>20</v>
      </c>
      <c r="C540" s="48" t="s">
        <v>5767</v>
      </c>
      <c r="D540" s="64">
        <v>87510911</v>
      </c>
      <c r="E540" s="49" t="s">
        <v>5354</v>
      </c>
      <c r="F540" s="49" t="s">
        <v>5255</v>
      </c>
      <c r="G540" s="90">
        <v>30000000</v>
      </c>
      <c r="H540" s="90">
        <v>0</v>
      </c>
      <c r="I540" s="90">
        <v>0</v>
      </c>
      <c r="J540" s="91">
        <v>30000000</v>
      </c>
      <c r="K540" s="69">
        <f>VLOOKUP(D540,'SOLICITUDES 2023'!$C:$H,6,FALSE)-G540</f>
        <v>0</v>
      </c>
      <c r="L540" s="50">
        <v>8</v>
      </c>
    </row>
    <row r="541" spans="1:12" ht="15" customHeight="1">
      <c r="A541" s="50">
        <v>8</v>
      </c>
      <c r="B541" s="47">
        <v>21</v>
      </c>
      <c r="C541" s="48" t="s">
        <v>5768</v>
      </c>
      <c r="D541" s="64">
        <v>1088317138</v>
      </c>
      <c r="E541" s="49" t="s">
        <v>5254</v>
      </c>
      <c r="F541" s="49" t="s">
        <v>5255</v>
      </c>
      <c r="G541" s="90">
        <v>50000000</v>
      </c>
      <c r="H541" s="90">
        <v>0</v>
      </c>
      <c r="I541" s="90">
        <v>306667</v>
      </c>
      <c r="J541" s="91">
        <v>49693333</v>
      </c>
      <c r="K541" s="69">
        <f>VLOOKUP(D541,'SOLICITUDES 2023'!$C:$H,6,FALSE)-G541</f>
        <v>0</v>
      </c>
      <c r="L541" s="50">
        <v>8</v>
      </c>
    </row>
    <row r="542" spans="1:12" ht="15" customHeight="1">
      <c r="A542" s="50">
        <v>8</v>
      </c>
      <c r="B542" s="47">
        <v>22</v>
      </c>
      <c r="C542" s="48" t="s">
        <v>5769</v>
      </c>
      <c r="D542" s="64">
        <v>18263352</v>
      </c>
      <c r="E542" s="49" t="s">
        <v>5254</v>
      </c>
      <c r="F542" s="49" t="s">
        <v>5255</v>
      </c>
      <c r="G542" s="90">
        <v>20000000</v>
      </c>
      <c r="H542" s="90">
        <v>0</v>
      </c>
      <c r="I542" s="90">
        <v>122667</v>
      </c>
      <c r="J542" s="91">
        <v>19877333</v>
      </c>
      <c r="K542" s="69">
        <f>VLOOKUP(D542,'SOLICITUDES 2023'!$C:$H,6,FALSE)-G542</f>
        <v>0</v>
      </c>
      <c r="L542" s="50">
        <v>8</v>
      </c>
    </row>
    <row r="543" spans="1:12" ht="15" customHeight="1">
      <c r="A543" s="50">
        <v>8</v>
      </c>
      <c r="B543" s="47">
        <v>23</v>
      </c>
      <c r="C543" s="48" t="s">
        <v>5770</v>
      </c>
      <c r="D543" s="64">
        <v>28168799</v>
      </c>
      <c r="E543" s="49" t="s">
        <v>5354</v>
      </c>
      <c r="F543" s="49" t="s">
        <v>5256</v>
      </c>
      <c r="G543" s="90">
        <v>46000000</v>
      </c>
      <c r="H543" s="90">
        <v>11628943</v>
      </c>
      <c r="I543" s="90">
        <v>0</v>
      </c>
      <c r="J543" s="91">
        <v>34371057</v>
      </c>
      <c r="K543" s="69">
        <f>VLOOKUP(D543,'SOLICITUDES 2023'!$C:$H,6,FALSE)-G543</f>
        <v>0</v>
      </c>
      <c r="L543" s="50">
        <v>8</v>
      </c>
    </row>
    <row r="544" spans="1:12" ht="15" customHeight="1">
      <c r="A544" s="50">
        <v>8</v>
      </c>
      <c r="B544" s="47">
        <v>24</v>
      </c>
      <c r="C544" s="48" t="s">
        <v>5771</v>
      </c>
      <c r="D544" s="64">
        <v>80362969</v>
      </c>
      <c r="E544" s="49" t="s">
        <v>5354</v>
      </c>
      <c r="F544" s="49" t="s">
        <v>5256</v>
      </c>
      <c r="G544" s="90">
        <v>150000000</v>
      </c>
      <c r="H544" s="90">
        <v>40849110</v>
      </c>
      <c r="I544" s="90">
        <v>0</v>
      </c>
      <c r="J544" s="91">
        <v>109150890</v>
      </c>
      <c r="K544" s="69">
        <f>VLOOKUP(D544,'SOLICITUDES 2023'!$C:$H,6,FALSE)-G544</f>
        <v>0</v>
      </c>
      <c r="L544" s="50">
        <v>8</v>
      </c>
    </row>
    <row r="545" spans="1:12" ht="15" customHeight="1">
      <c r="A545" s="50">
        <v>8</v>
      </c>
      <c r="B545" s="47">
        <v>25</v>
      </c>
      <c r="C545" s="48" t="s">
        <v>5772</v>
      </c>
      <c r="D545" s="64">
        <v>79901295</v>
      </c>
      <c r="E545" s="49" t="s">
        <v>5254</v>
      </c>
      <c r="F545" s="49" t="s">
        <v>5256</v>
      </c>
      <c r="G545" s="90">
        <v>91000000</v>
      </c>
      <c r="H545" s="90">
        <v>8679757</v>
      </c>
      <c r="I545" s="90">
        <v>558134</v>
      </c>
      <c r="J545" s="91">
        <v>81762109</v>
      </c>
      <c r="K545" s="69">
        <f>VLOOKUP(D545,'SOLICITUDES 2023'!$C:$H,6,FALSE)-G545</f>
        <v>0</v>
      </c>
      <c r="L545" s="50">
        <v>8</v>
      </c>
    </row>
    <row r="546" spans="1:12" ht="15" customHeight="1">
      <c r="A546" s="50">
        <v>8</v>
      </c>
      <c r="B546" s="47">
        <v>26</v>
      </c>
      <c r="C546" s="48" t="s">
        <v>5773</v>
      </c>
      <c r="D546" s="64">
        <v>79442823</v>
      </c>
      <c r="E546" s="49" t="s">
        <v>5354</v>
      </c>
      <c r="F546" s="49" t="s">
        <v>5255</v>
      </c>
      <c r="G546" s="90">
        <v>50000000</v>
      </c>
      <c r="H546" s="90">
        <v>0</v>
      </c>
      <c r="I546" s="90">
        <v>0</v>
      </c>
      <c r="J546" s="91">
        <v>50000000</v>
      </c>
      <c r="K546" s="69">
        <f>VLOOKUP(D546,'SOLICITUDES 2023'!$C:$H,6,FALSE)-G546</f>
        <v>0</v>
      </c>
      <c r="L546" s="50">
        <v>8</v>
      </c>
    </row>
    <row r="547" spans="1:12" ht="15" customHeight="1">
      <c r="A547" s="50">
        <v>8</v>
      </c>
      <c r="B547" s="47">
        <v>27</v>
      </c>
      <c r="C547" s="48" t="s">
        <v>5774</v>
      </c>
      <c r="D547" s="64">
        <v>79380091</v>
      </c>
      <c r="E547" s="49" t="s">
        <v>5354</v>
      </c>
      <c r="F547" s="49" t="s">
        <v>5256</v>
      </c>
      <c r="G547" s="90">
        <v>113000000</v>
      </c>
      <c r="H547" s="90">
        <v>53966353</v>
      </c>
      <c r="I547" s="90">
        <v>0</v>
      </c>
      <c r="J547" s="91">
        <v>59033647</v>
      </c>
      <c r="K547" s="69">
        <f>VLOOKUP(D547,'SOLICITUDES 2023'!$C:$H,6,FALSE)-G547</f>
        <v>0</v>
      </c>
      <c r="L547" s="50">
        <v>8</v>
      </c>
    </row>
    <row r="548" spans="1:12" ht="15" customHeight="1">
      <c r="A548" s="50">
        <v>8</v>
      </c>
      <c r="B548" s="47">
        <v>28</v>
      </c>
      <c r="C548" s="48" t="s">
        <v>5775</v>
      </c>
      <c r="D548" s="64">
        <v>79524200</v>
      </c>
      <c r="E548" s="49" t="s">
        <v>5354</v>
      </c>
      <c r="F548" s="49" t="s">
        <v>5256</v>
      </c>
      <c r="G548" s="90">
        <v>150000000</v>
      </c>
      <c r="H548" s="90">
        <v>43002766</v>
      </c>
      <c r="I548" s="90">
        <v>0</v>
      </c>
      <c r="J548" s="91">
        <v>106997234</v>
      </c>
      <c r="K548" s="69">
        <f>VLOOKUP(D548,'SOLICITUDES 2023'!$C:$H,6,FALSE)-G548</f>
        <v>0</v>
      </c>
      <c r="L548" s="50">
        <v>8</v>
      </c>
    </row>
    <row r="549" spans="1:12" ht="15" customHeight="1">
      <c r="A549" s="50">
        <v>8</v>
      </c>
      <c r="B549" s="47">
        <v>29</v>
      </c>
      <c r="C549" s="48" t="s">
        <v>5776</v>
      </c>
      <c r="D549" s="64">
        <v>1024474550</v>
      </c>
      <c r="E549" s="49" t="s">
        <v>5254</v>
      </c>
      <c r="F549" s="49" t="s">
        <v>5255</v>
      </c>
      <c r="G549" s="90">
        <v>24000000</v>
      </c>
      <c r="H549" s="90">
        <v>0</v>
      </c>
      <c r="I549" s="90">
        <v>147200</v>
      </c>
      <c r="J549" s="91">
        <v>23852800</v>
      </c>
      <c r="K549" s="69">
        <f>VLOOKUP(D549,'SOLICITUDES 2023'!$C:$H,6,FALSE)-G549</f>
        <v>0</v>
      </c>
      <c r="L549" s="50">
        <v>8</v>
      </c>
    </row>
    <row r="550" spans="1:12" ht="15" customHeight="1">
      <c r="A550" s="50">
        <v>8</v>
      </c>
      <c r="B550" s="47">
        <v>30</v>
      </c>
      <c r="C550" s="48" t="s">
        <v>5777</v>
      </c>
      <c r="D550" s="64">
        <v>1018408605</v>
      </c>
      <c r="E550" s="49" t="s">
        <v>5254</v>
      </c>
      <c r="F550" s="49" t="s">
        <v>5255</v>
      </c>
      <c r="G550" s="90">
        <v>81000000</v>
      </c>
      <c r="H550" s="90">
        <v>0</v>
      </c>
      <c r="I550" s="90">
        <v>496800</v>
      </c>
      <c r="J550" s="91">
        <v>80503200</v>
      </c>
      <c r="K550" s="69">
        <f>VLOOKUP(D550,'SOLICITUDES 2023'!$C:$H,6,FALSE)-G550</f>
        <v>0</v>
      </c>
      <c r="L550" s="50">
        <v>8</v>
      </c>
    </row>
    <row r="551" spans="1:12" ht="15" customHeight="1">
      <c r="A551" s="50">
        <v>8</v>
      </c>
      <c r="B551" s="47">
        <v>31</v>
      </c>
      <c r="C551" s="48" t="s">
        <v>5778</v>
      </c>
      <c r="D551" s="64">
        <v>1016008542</v>
      </c>
      <c r="E551" s="49" t="s">
        <v>5254</v>
      </c>
      <c r="F551" s="49" t="s">
        <v>5256</v>
      </c>
      <c r="G551" s="90">
        <v>93000000</v>
      </c>
      <c r="H551" s="90">
        <v>25422233</v>
      </c>
      <c r="I551" s="90">
        <v>570400</v>
      </c>
      <c r="J551" s="91">
        <v>67007367</v>
      </c>
      <c r="K551" s="69">
        <f>VLOOKUP(D551,'SOLICITUDES 2023'!$C:$H,6,FALSE)-G551</f>
        <v>0</v>
      </c>
      <c r="L551" s="50">
        <v>8</v>
      </c>
    </row>
    <row r="552" spans="1:12" ht="15" customHeight="1">
      <c r="A552" s="50">
        <v>8</v>
      </c>
      <c r="B552" s="47">
        <v>32</v>
      </c>
      <c r="C552" s="48" t="s">
        <v>5779</v>
      </c>
      <c r="D552" s="64">
        <v>43554593</v>
      </c>
      <c r="E552" s="49" t="s">
        <v>5254</v>
      </c>
      <c r="F552" s="49" t="s">
        <v>5255</v>
      </c>
      <c r="G552" s="90">
        <v>110000000</v>
      </c>
      <c r="H552" s="90">
        <v>0</v>
      </c>
      <c r="I552" s="90">
        <v>421667</v>
      </c>
      <c r="J552" s="91">
        <v>109578333</v>
      </c>
      <c r="K552" s="69">
        <f>VLOOKUP(D552,'SOLICITUDES 2023'!$C:$H,6,FALSE)-G552</f>
        <v>0</v>
      </c>
      <c r="L552" s="50">
        <v>8</v>
      </c>
    </row>
    <row r="553" spans="1:12" ht="15" customHeight="1">
      <c r="A553" s="50">
        <v>8</v>
      </c>
      <c r="B553" s="47">
        <v>33</v>
      </c>
      <c r="C553" s="48" t="s">
        <v>5780</v>
      </c>
      <c r="D553" s="64">
        <v>10280735</v>
      </c>
      <c r="E553" s="49" t="s">
        <v>5254</v>
      </c>
      <c r="F553" s="49" t="s">
        <v>5255</v>
      </c>
      <c r="G553" s="90">
        <v>15000000</v>
      </c>
      <c r="H553" s="90">
        <v>0</v>
      </c>
      <c r="I553" s="90">
        <v>57500</v>
      </c>
      <c r="J553" s="91">
        <v>14942500</v>
      </c>
      <c r="K553" s="69">
        <f>VLOOKUP(D553,'SOLICITUDES 2023'!$C:$H,6,FALSE)-G553</f>
        <v>0</v>
      </c>
      <c r="L553" s="50">
        <v>8</v>
      </c>
    </row>
    <row r="554" spans="1:12" ht="15" customHeight="1">
      <c r="A554" s="50">
        <v>8</v>
      </c>
      <c r="B554" s="47">
        <v>34</v>
      </c>
      <c r="C554" s="48" t="s">
        <v>5781</v>
      </c>
      <c r="D554" s="64">
        <v>87100091</v>
      </c>
      <c r="E554" s="49" t="s">
        <v>5254</v>
      </c>
      <c r="F554" s="49" t="s">
        <v>5256</v>
      </c>
      <c r="G554" s="90">
        <v>150000000</v>
      </c>
      <c r="H554" s="90">
        <v>41456493</v>
      </c>
      <c r="I554" s="90">
        <v>575000</v>
      </c>
      <c r="J554" s="91">
        <v>107968507</v>
      </c>
      <c r="K554" s="69">
        <f>VLOOKUP(D554,'SOLICITUDES 2023'!$C:$H,6,FALSE)-G554</f>
        <v>0</v>
      </c>
      <c r="L554" s="50">
        <v>8</v>
      </c>
    </row>
    <row r="555" spans="1:12" ht="15" customHeight="1">
      <c r="A555" s="50">
        <v>8</v>
      </c>
      <c r="B555" s="47">
        <v>35</v>
      </c>
      <c r="C555" s="48" t="s">
        <v>5782</v>
      </c>
      <c r="D555" s="64">
        <v>80723078</v>
      </c>
      <c r="E555" s="49" t="s">
        <v>5254</v>
      </c>
      <c r="F555" s="49" t="s">
        <v>5255</v>
      </c>
      <c r="G555" s="90">
        <v>80000000</v>
      </c>
      <c r="H555" s="90">
        <v>0</v>
      </c>
      <c r="I555" s="90">
        <v>306667</v>
      </c>
      <c r="J555" s="91">
        <v>79693333</v>
      </c>
      <c r="K555" s="69">
        <f>VLOOKUP(D555,'SOLICITUDES 2023'!$C:$H,6,FALSE)-G555</f>
        <v>0</v>
      </c>
      <c r="L555" s="50">
        <v>8</v>
      </c>
    </row>
    <row r="556" spans="1:12" ht="15" customHeight="1">
      <c r="A556" s="50">
        <v>8</v>
      </c>
      <c r="B556" s="47">
        <v>36</v>
      </c>
      <c r="C556" s="48" t="s">
        <v>5783</v>
      </c>
      <c r="D556" s="64">
        <v>52438529</v>
      </c>
      <c r="E556" s="49" t="s">
        <v>5254</v>
      </c>
      <c r="F556" s="49" t="s">
        <v>5256</v>
      </c>
      <c r="G556" s="90">
        <v>150000000</v>
      </c>
      <c r="H556" s="90">
        <v>127399544</v>
      </c>
      <c r="I556" s="90">
        <v>575000</v>
      </c>
      <c r="J556" s="91">
        <v>22025456</v>
      </c>
      <c r="K556" s="69">
        <f>VLOOKUP(D556,'SOLICITUDES 2023'!$C:$H,6,FALSE)-G556</f>
        <v>0</v>
      </c>
      <c r="L556" s="50">
        <v>8</v>
      </c>
    </row>
    <row r="557" spans="1:12" ht="15" customHeight="1">
      <c r="A557" s="50">
        <v>8</v>
      </c>
      <c r="B557" s="47">
        <v>37</v>
      </c>
      <c r="C557" s="48" t="s">
        <v>5784</v>
      </c>
      <c r="D557" s="64">
        <v>79795824</v>
      </c>
      <c r="E557" s="49" t="s">
        <v>5254</v>
      </c>
      <c r="F557" s="49" t="s">
        <v>5255</v>
      </c>
      <c r="G557" s="90">
        <v>140000000</v>
      </c>
      <c r="H557" s="90">
        <v>0</v>
      </c>
      <c r="I557" s="90">
        <v>536667</v>
      </c>
      <c r="J557" s="91">
        <v>139463333</v>
      </c>
      <c r="K557" s="69">
        <f>VLOOKUP(D557,'SOLICITUDES 2023'!$C:$H,6,FALSE)-G557</f>
        <v>0</v>
      </c>
      <c r="L557" s="50">
        <v>8</v>
      </c>
    </row>
    <row r="558" spans="1:12" ht="15" customHeight="1">
      <c r="A558" s="50">
        <v>8</v>
      </c>
      <c r="B558" s="47">
        <v>38</v>
      </c>
      <c r="C558" s="48" t="s">
        <v>5785</v>
      </c>
      <c r="D558" s="64">
        <v>70420590</v>
      </c>
      <c r="E558" s="49" t="s">
        <v>5254</v>
      </c>
      <c r="F558" s="49" t="s">
        <v>5255</v>
      </c>
      <c r="G558" s="90">
        <v>32000000</v>
      </c>
      <c r="H558" s="90">
        <v>0</v>
      </c>
      <c r="I558" s="90">
        <v>122667</v>
      </c>
      <c r="J558" s="91">
        <v>31877333</v>
      </c>
      <c r="K558" s="69">
        <f>VLOOKUP(D558,'SOLICITUDES 2023'!$C:$H,6,FALSE)-G558</f>
        <v>0</v>
      </c>
      <c r="L558" s="50">
        <v>8</v>
      </c>
    </row>
    <row r="559" spans="1:12" ht="15" customHeight="1">
      <c r="A559" s="50">
        <v>8</v>
      </c>
      <c r="B559" s="47">
        <v>39</v>
      </c>
      <c r="C559" s="48" t="s">
        <v>5786</v>
      </c>
      <c r="D559" s="64">
        <v>79764934</v>
      </c>
      <c r="E559" s="49" t="s">
        <v>5254</v>
      </c>
      <c r="F559" s="49" t="s">
        <v>5255</v>
      </c>
      <c r="G559" s="90">
        <v>60000000</v>
      </c>
      <c r="H559" s="90">
        <v>0</v>
      </c>
      <c r="I559" s="90">
        <v>230000</v>
      </c>
      <c r="J559" s="91">
        <v>59770000</v>
      </c>
      <c r="K559" s="69">
        <f>VLOOKUP(D559,'SOLICITUDES 2023'!$C:$H,6,FALSE)-G559</f>
        <v>0</v>
      </c>
      <c r="L559" s="50">
        <v>8</v>
      </c>
    </row>
    <row r="560" spans="1:12" ht="15" customHeight="1">
      <c r="A560" s="50">
        <v>8</v>
      </c>
      <c r="B560" s="47">
        <v>40</v>
      </c>
      <c r="C560" s="48" t="s">
        <v>5787</v>
      </c>
      <c r="D560" s="64">
        <v>79671486</v>
      </c>
      <c r="E560" s="49" t="s">
        <v>5254</v>
      </c>
      <c r="F560" s="49" t="s">
        <v>5256</v>
      </c>
      <c r="G560" s="90">
        <v>120000000</v>
      </c>
      <c r="H560" s="90">
        <v>64020481</v>
      </c>
      <c r="I560" s="90">
        <v>460000</v>
      </c>
      <c r="J560" s="91">
        <v>55519519</v>
      </c>
      <c r="K560" s="69">
        <f>VLOOKUP(D560,'SOLICITUDES 2023'!$C:$H,6,FALSE)-G560</f>
        <v>0</v>
      </c>
      <c r="L560" s="50">
        <v>8</v>
      </c>
    </row>
    <row r="561" spans="1:12" ht="15" customHeight="1">
      <c r="A561" s="50">
        <v>8</v>
      </c>
      <c r="B561" s="47">
        <v>41</v>
      </c>
      <c r="C561" s="48" t="s">
        <v>5788</v>
      </c>
      <c r="D561" s="64">
        <v>52455605</v>
      </c>
      <c r="E561" s="49" t="s">
        <v>5254</v>
      </c>
      <c r="F561" s="49" t="s">
        <v>5255</v>
      </c>
      <c r="G561" s="90">
        <v>140000000</v>
      </c>
      <c r="H561" s="90">
        <v>0</v>
      </c>
      <c r="I561" s="90">
        <v>536667</v>
      </c>
      <c r="J561" s="91">
        <v>139463333</v>
      </c>
      <c r="K561" s="69">
        <f>VLOOKUP(D561,'SOLICITUDES 2023'!$C:$H,6,FALSE)-G561</f>
        <v>0</v>
      </c>
      <c r="L561" s="50">
        <v>8</v>
      </c>
    </row>
    <row r="562" spans="1:12" ht="15" customHeight="1">
      <c r="A562" s="50">
        <v>9</v>
      </c>
      <c r="B562" s="47">
        <v>1</v>
      </c>
      <c r="C562" s="48" t="s">
        <v>5789</v>
      </c>
      <c r="D562" s="64">
        <v>1094899032</v>
      </c>
      <c r="E562" s="49" t="s">
        <v>5254</v>
      </c>
      <c r="F562" s="49" t="s">
        <v>5255</v>
      </c>
      <c r="G562" s="90">
        <v>2000000</v>
      </c>
      <c r="H562" s="90">
        <v>0</v>
      </c>
      <c r="I562" s="90">
        <v>1600</v>
      </c>
      <c r="J562" s="91">
        <v>1998400</v>
      </c>
      <c r="K562" s="69">
        <f>VLOOKUP(D562,'SOLICITUDES 2023'!$C:$H,6,FALSE)-G562</f>
        <v>0</v>
      </c>
      <c r="L562" s="50">
        <v>9</v>
      </c>
    </row>
    <row r="563" spans="1:12" ht="15" customHeight="1">
      <c r="A563" s="50">
        <v>9</v>
      </c>
      <c r="B563" s="47">
        <v>2</v>
      </c>
      <c r="C563" s="48" t="s">
        <v>5790</v>
      </c>
      <c r="D563" s="64">
        <v>43754179</v>
      </c>
      <c r="E563" s="49" t="s">
        <v>5254</v>
      </c>
      <c r="F563" s="49" t="s">
        <v>5255</v>
      </c>
      <c r="G563" s="90">
        <v>5000000</v>
      </c>
      <c r="H563" s="90">
        <v>0</v>
      </c>
      <c r="I563" s="90">
        <v>4000</v>
      </c>
      <c r="J563" s="91">
        <v>4996000</v>
      </c>
      <c r="K563" s="69">
        <f>VLOOKUP(D563,'SOLICITUDES 2023'!$C:$H,6,FALSE)-G563</f>
        <v>0</v>
      </c>
      <c r="L563" s="50">
        <v>9</v>
      </c>
    </row>
    <row r="564" spans="1:12" ht="15" customHeight="1">
      <c r="A564" s="50">
        <v>9</v>
      </c>
      <c r="B564" s="47">
        <v>3</v>
      </c>
      <c r="C564" s="48" t="s">
        <v>5791</v>
      </c>
      <c r="D564" s="64">
        <v>7184895</v>
      </c>
      <c r="E564" s="49" t="s">
        <v>5254</v>
      </c>
      <c r="F564" s="49" t="s">
        <v>5256</v>
      </c>
      <c r="G564" s="90">
        <v>10000000</v>
      </c>
      <c r="H564" s="90">
        <v>318254</v>
      </c>
      <c r="I564" s="90">
        <v>8000</v>
      </c>
      <c r="J564" s="91">
        <v>9673746</v>
      </c>
      <c r="K564" s="69">
        <f>VLOOKUP(D564,'SOLICITUDES 2023'!$C:$H,6,FALSE)-G564</f>
        <v>0</v>
      </c>
      <c r="L564" s="50">
        <v>9</v>
      </c>
    </row>
    <row r="565" spans="1:12" ht="15" customHeight="1">
      <c r="A565" s="50">
        <v>9</v>
      </c>
      <c r="B565" s="47">
        <v>4</v>
      </c>
      <c r="C565" s="48" t="s">
        <v>5792</v>
      </c>
      <c r="D565" s="64">
        <v>1110532848</v>
      </c>
      <c r="E565" s="49" t="s">
        <v>5254</v>
      </c>
      <c r="F565" s="49" t="s">
        <v>5256</v>
      </c>
      <c r="G565" s="90">
        <v>6000000</v>
      </c>
      <c r="H565" s="90">
        <v>3094539</v>
      </c>
      <c r="I565" s="90">
        <v>4800</v>
      </c>
      <c r="J565" s="91">
        <v>2900661</v>
      </c>
      <c r="K565" s="69">
        <f>VLOOKUP(D565,'SOLICITUDES 2023'!$C:$H,6,FALSE)-G565</f>
        <v>0</v>
      </c>
      <c r="L565" s="50">
        <v>9</v>
      </c>
    </row>
    <row r="566" spans="1:12" ht="15" customHeight="1">
      <c r="A566" s="50">
        <v>9</v>
      </c>
      <c r="B566" s="47">
        <v>5</v>
      </c>
      <c r="C566" s="48" t="s">
        <v>5298</v>
      </c>
      <c r="D566" s="64">
        <v>98697998</v>
      </c>
      <c r="E566" s="49" t="s">
        <v>5254</v>
      </c>
      <c r="F566" s="49" t="s">
        <v>5255</v>
      </c>
      <c r="G566" s="90">
        <v>3000000</v>
      </c>
      <c r="H566" s="90">
        <v>0</v>
      </c>
      <c r="I566" s="90">
        <v>2400</v>
      </c>
      <c r="J566" s="91">
        <v>2997600</v>
      </c>
      <c r="K566" s="69">
        <f>VLOOKUP(D566,'SOLICITUDES 2023'!$C:$H,6,FALSE)-G566</f>
        <v>3000000</v>
      </c>
      <c r="L566" s="50">
        <v>9</v>
      </c>
    </row>
    <row r="567" spans="1:12" ht="15" customHeight="1">
      <c r="A567" s="50">
        <v>9</v>
      </c>
      <c r="B567" s="47">
        <v>6</v>
      </c>
      <c r="C567" s="48" t="s">
        <v>5793</v>
      </c>
      <c r="D567" s="64">
        <v>1032384985</v>
      </c>
      <c r="E567" s="49" t="s">
        <v>5254</v>
      </c>
      <c r="F567" s="49" t="s">
        <v>5255</v>
      </c>
      <c r="G567" s="90">
        <v>10000000</v>
      </c>
      <c r="H567" s="90">
        <v>0</v>
      </c>
      <c r="I567" s="90">
        <v>8000</v>
      </c>
      <c r="J567" s="91">
        <v>9992000</v>
      </c>
      <c r="K567" s="69">
        <f>VLOOKUP(D567,'SOLICITUDES 2023'!$C:$H,6,FALSE)-G567</f>
        <v>0</v>
      </c>
      <c r="L567" s="50">
        <v>9</v>
      </c>
    </row>
    <row r="568" spans="1:12" ht="15" customHeight="1">
      <c r="A568" s="50">
        <v>9</v>
      </c>
      <c r="B568" s="47">
        <v>7</v>
      </c>
      <c r="C568" s="48" t="s">
        <v>5794</v>
      </c>
      <c r="D568" s="64">
        <v>1017168122</v>
      </c>
      <c r="E568" s="49" t="s">
        <v>5254</v>
      </c>
      <c r="F568" s="49" t="s">
        <v>5256</v>
      </c>
      <c r="G568" s="90">
        <v>8000000</v>
      </c>
      <c r="H568" s="90">
        <v>681222</v>
      </c>
      <c r="I568" s="90">
        <v>6400</v>
      </c>
      <c r="J568" s="91">
        <v>7312378</v>
      </c>
      <c r="K568" s="69">
        <f>VLOOKUP(D568,'SOLICITUDES 2023'!$C:$H,6,FALSE)-G568</f>
        <v>0</v>
      </c>
      <c r="L568" s="50">
        <v>9</v>
      </c>
    </row>
    <row r="569" spans="1:12" ht="15" customHeight="1">
      <c r="A569" s="50">
        <v>9</v>
      </c>
      <c r="B569" s="47">
        <v>8</v>
      </c>
      <c r="C569" s="48" t="s">
        <v>5795</v>
      </c>
      <c r="D569" s="64">
        <v>1090443088</v>
      </c>
      <c r="E569" s="49" t="s">
        <v>5254</v>
      </c>
      <c r="F569" s="49" t="s">
        <v>5255</v>
      </c>
      <c r="G569" s="90">
        <v>10000000</v>
      </c>
      <c r="H569" s="90">
        <v>0</v>
      </c>
      <c r="I569" s="90">
        <v>8000</v>
      </c>
      <c r="J569" s="91">
        <v>9992000</v>
      </c>
      <c r="K569" s="69">
        <f>VLOOKUP(D569,'SOLICITUDES 2023'!$C:$H,6,FALSE)-G569</f>
        <v>0</v>
      </c>
      <c r="L569" s="50">
        <v>9</v>
      </c>
    </row>
    <row r="570" spans="1:12" ht="15" customHeight="1">
      <c r="A570" s="50">
        <v>9</v>
      </c>
      <c r="B570" s="47">
        <v>9</v>
      </c>
      <c r="C570" s="48" t="s">
        <v>5796</v>
      </c>
      <c r="D570" s="64">
        <v>1121870858</v>
      </c>
      <c r="E570" s="49" t="s">
        <v>5254</v>
      </c>
      <c r="F570" s="49" t="s">
        <v>5255</v>
      </c>
      <c r="G570" s="90">
        <v>10000000</v>
      </c>
      <c r="H570" s="90">
        <v>0</v>
      </c>
      <c r="I570" s="90">
        <v>8000</v>
      </c>
      <c r="J570" s="91">
        <v>9992000</v>
      </c>
      <c r="K570" s="69">
        <f>VLOOKUP(D570,'SOLICITUDES 2023'!$C:$H,6,FALSE)-G570</f>
        <v>0</v>
      </c>
      <c r="L570" s="50">
        <v>9</v>
      </c>
    </row>
    <row r="571" spans="1:12" ht="15" customHeight="1">
      <c r="A571" s="50">
        <v>9</v>
      </c>
      <c r="B571" s="47">
        <v>10</v>
      </c>
      <c r="C571" s="48" t="s">
        <v>5797</v>
      </c>
      <c r="D571" s="64">
        <v>1122128334</v>
      </c>
      <c r="E571" s="49" t="s">
        <v>5254</v>
      </c>
      <c r="F571" s="49" t="s">
        <v>5256</v>
      </c>
      <c r="G571" s="90">
        <v>4000000</v>
      </c>
      <c r="H571" s="90">
        <v>540670</v>
      </c>
      <c r="I571" s="90">
        <v>3200</v>
      </c>
      <c r="J571" s="91">
        <v>3456130</v>
      </c>
      <c r="K571" s="69">
        <f>VLOOKUP(D571,'SOLICITUDES 2023'!$C:$H,6,FALSE)-G571</f>
        <v>0</v>
      </c>
      <c r="L571" s="50">
        <v>9</v>
      </c>
    </row>
    <row r="572" spans="1:12" ht="15" customHeight="1">
      <c r="A572" s="50">
        <v>9</v>
      </c>
      <c r="B572" s="47">
        <v>11</v>
      </c>
      <c r="C572" s="48" t="s">
        <v>5798</v>
      </c>
      <c r="D572" s="64">
        <v>1085279892</v>
      </c>
      <c r="E572" s="49" t="s">
        <v>5254</v>
      </c>
      <c r="F572" s="49" t="s">
        <v>5255</v>
      </c>
      <c r="G572" s="90">
        <v>10000000</v>
      </c>
      <c r="H572" s="90">
        <v>0</v>
      </c>
      <c r="I572" s="90">
        <v>8000</v>
      </c>
      <c r="J572" s="91">
        <v>9992000</v>
      </c>
      <c r="K572" s="69">
        <f>VLOOKUP(D572,'SOLICITUDES 2023'!$C:$H,6,FALSE)-G572</f>
        <v>0</v>
      </c>
      <c r="L572" s="50">
        <v>9</v>
      </c>
    </row>
    <row r="573" spans="1:12" ht="15" customHeight="1">
      <c r="A573" s="50">
        <v>9</v>
      </c>
      <c r="B573" s="47">
        <v>12</v>
      </c>
      <c r="C573" s="48" t="s">
        <v>5799</v>
      </c>
      <c r="D573" s="64">
        <v>1013608666</v>
      </c>
      <c r="E573" s="49" t="s">
        <v>5254</v>
      </c>
      <c r="F573" s="49" t="s">
        <v>5255</v>
      </c>
      <c r="G573" s="90">
        <v>10000000</v>
      </c>
      <c r="H573" s="90">
        <v>0</v>
      </c>
      <c r="I573" s="90">
        <v>8000</v>
      </c>
      <c r="J573" s="91">
        <v>9992000</v>
      </c>
      <c r="K573" s="69">
        <f>VLOOKUP(D573,'SOLICITUDES 2023'!$C:$H,6,FALSE)-G573</f>
        <v>0</v>
      </c>
      <c r="L573" s="50">
        <v>9</v>
      </c>
    </row>
    <row r="574" spans="1:12" ht="15" customHeight="1">
      <c r="A574" s="50">
        <v>9</v>
      </c>
      <c r="B574" s="47">
        <v>13</v>
      </c>
      <c r="C574" s="48" t="s">
        <v>5800</v>
      </c>
      <c r="D574" s="64">
        <v>1088003888</v>
      </c>
      <c r="E574" s="49" t="s">
        <v>5254</v>
      </c>
      <c r="F574" s="49" t="s">
        <v>5255</v>
      </c>
      <c r="G574" s="90">
        <v>10000000</v>
      </c>
      <c r="H574" s="90">
        <v>0</v>
      </c>
      <c r="I574" s="90">
        <v>8000</v>
      </c>
      <c r="J574" s="91">
        <v>9992000</v>
      </c>
      <c r="K574" s="69">
        <f>VLOOKUP(D574,'SOLICITUDES 2023'!$C:$H,6,FALSE)-G574</f>
        <v>0</v>
      </c>
      <c r="L574" s="50">
        <v>9</v>
      </c>
    </row>
    <row r="575" spans="1:12" ht="15" customHeight="1">
      <c r="A575" s="50">
        <v>9</v>
      </c>
      <c r="B575" s="47">
        <v>14</v>
      </c>
      <c r="C575" s="48" t="s">
        <v>5801</v>
      </c>
      <c r="D575" s="64">
        <v>1097395812</v>
      </c>
      <c r="E575" s="49" t="s">
        <v>5254</v>
      </c>
      <c r="F575" s="49" t="s">
        <v>5255</v>
      </c>
      <c r="G575" s="90">
        <v>3000000</v>
      </c>
      <c r="H575" s="90">
        <v>0</v>
      </c>
      <c r="I575" s="90">
        <v>2400</v>
      </c>
      <c r="J575" s="91">
        <v>2997600</v>
      </c>
      <c r="K575" s="69">
        <f>VLOOKUP(D575,'SOLICITUDES 2023'!$C:$H,6,FALSE)-G575</f>
        <v>0</v>
      </c>
      <c r="L575" s="50">
        <v>9</v>
      </c>
    </row>
    <row r="576" spans="1:12" ht="15" customHeight="1">
      <c r="A576" s="50">
        <v>9</v>
      </c>
      <c r="B576" s="47">
        <v>15</v>
      </c>
      <c r="C576" s="48" t="s">
        <v>5802</v>
      </c>
      <c r="D576" s="64">
        <v>1122784150</v>
      </c>
      <c r="E576" s="49" t="s">
        <v>5254</v>
      </c>
      <c r="F576" s="49" t="s">
        <v>5256</v>
      </c>
      <c r="G576" s="90">
        <v>10000000</v>
      </c>
      <c r="H576" s="90">
        <v>2145631</v>
      </c>
      <c r="I576" s="90">
        <v>8000</v>
      </c>
      <c r="J576" s="91">
        <v>7846369</v>
      </c>
      <c r="K576" s="69">
        <f>VLOOKUP(D576,'SOLICITUDES 2023'!$C:$H,6,FALSE)-G576</f>
        <v>0</v>
      </c>
      <c r="L576" s="50">
        <v>9</v>
      </c>
    </row>
    <row r="577" spans="1:12" ht="15" customHeight="1">
      <c r="A577" s="50">
        <v>9</v>
      </c>
      <c r="B577" s="47">
        <v>16</v>
      </c>
      <c r="C577" s="48" t="s">
        <v>5803</v>
      </c>
      <c r="D577" s="64">
        <v>1098751032</v>
      </c>
      <c r="E577" s="49" t="s">
        <v>5254</v>
      </c>
      <c r="F577" s="49" t="s">
        <v>5255</v>
      </c>
      <c r="G577" s="90">
        <v>10000000</v>
      </c>
      <c r="H577" s="90">
        <v>0</v>
      </c>
      <c r="I577" s="90">
        <v>8000</v>
      </c>
      <c r="J577" s="91">
        <v>9992000</v>
      </c>
      <c r="K577" s="69">
        <f>VLOOKUP(D577,'SOLICITUDES 2023'!$C:$H,6,FALSE)-G577</f>
        <v>0</v>
      </c>
      <c r="L577" s="50">
        <v>9</v>
      </c>
    </row>
    <row r="578" spans="1:12" ht="15" customHeight="1">
      <c r="A578" s="50">
        <v>9</v>
      </c>
      <c r="B578" s="47">
        <v>17</v>
      </c>
      <c r="C578" s="48" t="s">
        <v>5804</v>
      </c>
      <c r="D578" s="64">
        <v>1019041774</v>
      </c>
      <c r="E578" s="49" t="s">
        <v>5254</v>
      </c>
      <c r="F578" s="49" t="s">
        <v>5255</v>
      </c>
      <c r="G578" s="90">
        <v>10000000</v>
      </c>
      <c r="H578" s="90">
        <v>0</v>
      </c>
      <c r="I578" s="90">
        <v>8000</v>
      </c>
      <c r="J578" s="91">
        <v>9992000</v>
      </c>
      <c r="K578" s="69">
        <f>VLOOKUP(D578,'SOLICITUDES 2023'!$C:$H,6,FALSE)-G578</f>
        <v>0</v>
      </c>
      <c r="L578" s="50">
        <v>9</v>
      </c>
    </row>
    <row r="579" spans="1:12" ht="15" customHeight="1">
      <c r="A579" s="50">
        <v>9</v>
      </c>
      <c r="B579" s="47">
        <v>18</v>
      </c>
      <c r="C579" s="48" t="s">
        <v>5805</v>
      </c>
      <c r="D579" s="64">
        <v>11226803</v>
      </c>
      <c r="E579" s="49" t="s">
        <v>5254</v>
      </c>
      <c r="F579" s="49" t="s">
        <v>5255</v>
      </c>
      <c r="G579" s="90">
        <v>10000000</v>
      </c>
      <c r="H579" s="90">
        <v>0</v>
      </c>
      <c r="I579" s="90">
        <v>8000</v>
      </c>
      <c r="J579" s="91">
        <v>9992000</v>
      </c>
      <c r="K579" s="69">
        <f>VLOOKUP(D579,'SOLICITUDES 2023'!$C:$H,6,FALSE)-G579</f>
        <v>0</v>
      </c>
      <c r="L579" s="50">
        <v>9</v>
      </c>
    </row>
    <row r="580" spans="1:12" ht="15" customHeight="1">
      <c r="A580" s="50">
        <v>9</v>
      </c>
      <c r="B580" s="47">
        <v>19</v>
      </c>
      <c r="C580" s="48" t="s">
        <v>5806</v>
      </c>
      <c r="D580" s="64">
        <v>1052388643</v>
      </c>
      <c r="E580" s="49" t="s">
        <v>5254</v>
      </c>
      <c r="F580" s="49" t="s">
        <v>5255</v>
      </c>
      <c r="G580" s="90">
        <v>10000000</v>
      </c>
      <c r="H580" s="90">
        <v>0</v>
      </c>
      <c r="I580" s="90">
        <v>8000</v>
      </c>
      <c r="J580" s="91">
        <v>9992000</v>
      </c>
      <c r="K580" s="69">
        <f>VLOOKUP(D580,'SOLICITUDES 2023'!$C:$H,6,FALSE)-G580</f>
        <v>0</v>
      </c>
      <c r="L580" s="50">
        <v>9</v>
      </c>
    </row>
    <row r="581" spans="1:12" ht="15" customHeight="1">
      <c r="A581" s="50">
        <v>9</v>
      </c>
      <c r="B581" s="47">
        <v>20</v>
      </c>
      <c r="C581" s="48" t="s">
        <v>5807</v>
      </c>
      <c r="D581" s="64">
        <v>1110564718</v>
      </c>
      <c r="E581" s="49" t="s">
        <v>5254</v>
      </c>
      <c r="F581" s="49" t="s">
        <v>5255</v>
      </c>
      <c r="G581" s="90">
        <v>10000000</v>
      </c>
      <c r="H581" s="90">
        <v>0</v>
      </c>
      <c r="I581" s="90">
        <v>8000</v>
      </c>
      <c r="J581" s="91">
        <v>9992000</v>
      </c>
      <c r="K581" s="69">
        <f>VLOOKUP(D581,'SOLICITUDES 2023'!$C:$H,6,FALSE)-G581</f>
        <v>0</v>
      </c>
      <c r="L581" s="50">
        <v>9</v>
      </c>
    </row>
    <row r="582" spans="1:12" ht="15" customHeight="1">
      <c r="A582" s="50">
        <v>9</v>
      </c>
      <c r="B582" s="47">
        <v>21</v>
      </c>
      <c r="C582" s="48" t="s">
        <v>5808</v>
      </c>
      <c r="D582" s="64">
        <v>52974862</v>
      </c>
      <c r="E582" s="49" t="s">
        <v>5254</v>
      </c>
      <c r="F582" s="49" t="s">
        <v>5255</v>
      </c>
      <c r="G582" s="90">
        <v>10000000</v>
      </c>
      <c r="H582" s="90">
        <v>0</v>
      </c>
      <c r="I582" s="90">
        <v>8000</v>
      </c>
      <c r="J582" s="91">
        <v>9992000</v>
      </c>
      <c r="K582" s="69">
        <f>VLOOKUP(D582,'SOLICITUDES 2023'!$C:$H,6,FALSE)-G582</f>
        <v>0</v>
      </c>
      <c r="L582" s="50">
        <v>9</v>
      </c>
    </row>
    <row r="583" spans="1:12" ht="15" customHeight="1">
      <c r="A583" s="50">
        <v>9</v>
      </c>
      <c r="B583" s="47">
        <v>22</v>
      </c>
      <c r="C583" s="52" t="s">
        <v>5809</v>
      </c>
      <c r="D583" s="64">
        <v>91510284</v>
      </c>
      <c r="E583" s="49" t="s">
        <v>5254</v>
      </c>
      <c r="F583" s="49" t="s">
        <v>5255</v>
      </c>
      <c r="G583" s="90">
        <v>10000000</v>
      </c>
      <c r="H583" s="90">
        <v>0</v>
      </c>
      <c r="I583" s="90">
        <v>8000</v>
      </c>
      <c r="J583" s="91">
        <v>9992000</v>
      </c>
      <c r="K583" s="69">
        <f>VLOOKUP(D583,'SOLICITUDES 2023'!$C:$H,6,FALSE)-G583</f>
        <v>0</v>
      </c>
      <c r="L583" s="50">
        <v>9</v>
      </c>
    </row>
    <row r="584" spans="1:12" ht="15" customHeight="1">
      <c r="A584" s="50">
        <v>9</v>
      </c>
      <c r="B584" s="47">
        <v>23</v>
      </c>
      <c r="C584" s="48" t="s">
        <v>5810</v>
      </c>
      <c r="D584" s="64">
        <v>1053813879</v>
      </c>
      <c r="E584" s="49" t="s">
        <v>5254</v>
      </c>
      <c r="F584" s="49" t="s">
        <v>5255</v>
      </c>
      <c r="G584" s="90">
        <v>10000000</v>
      </c>
      <c r="H584" s="90">
        <v>0</v>
      </c>
      <c r="I584" s="90">
        <v>8000</v>
      </c>
      <c r="J584" s="91">
        <v>9992000</v>
      </c>
      <c r="K584" s="69">
        <f>VLOOKUP(D584,'SOLICITUDES 2023'!$C:$H,6,FALSE)-G584</f>
        <v>0</v>
      </c>
      <c r="L584" s="50">
        <v>9</v>
      </c>
    </row>
    <row r="585" spans="1:12" ht="15" customHeight="1">
      <c r="A585" s="50">
        <v>9</v>
      </c>
      <c r="B585" s="47">
        <v>24</v>
      </c>
      <c r="C585" s="48" t="s">
        <v>5811</v>
      </c>
      <c r="D585" s="64">
        <v>1063136350</v>
      </c>
      <c r="E585" s="49" t="s">
        <v>5254</v>
      </c>
      <c r="F585" s="49" t="s">
        <v>5255</v>
      </c>
      <c r="G585" s="90">
        <v>5000000</v>
      </c>
      <c r="H585" s="90">
        <v>0</v>
      </c>
      <c r="I585" s="90">
        <v>4000</v>
      </c>
      <c r="J585" s="91">
        <v>4996000</v>
      </c>
      <c r="K585" s="69">
        <f>VLOOKUP(D585,'SOLICITUDES 2023'!$C:$H,6,FALSE)-G585</f>
        <v>0</v>
      </c>
      <c r="L585" s="50">
        <v>9</v>
      </c>
    </row>
    <row r="586" spans="1:12" ht="15" customHeight="1">
      <c r="A586" s="50">
        <v>9</v>
      </c>
      <c r="B586" s="47">
        <v>25</v>
      </c>
      <c r="C586" s="48" t="s">
        <v>5812</v>
      </c>
      <c r="D586" s="64">
        <v>15645768</v>
      </c>
      <c r="E586" s="49" t="s">
        <v>5254</v>
      </c>
      <c r="F586" s="49" t="s">
        <v>5255</v>
      </c>
      <c r="G586" s="90">
        <v>2000000</v>
      </c>
      <c r="H586" s="90">
        <v>0</v>
      </c>
      <c r="I586" s="90">
        <v>1600</v>
      </c>
      <c r="J586" s="91">
        <v>1998400</v>
      </c>
      <c r="K586" s="69">
        <f>VLOOKUP(D586,'SOLICITUDES 2023'!$C:$H,6,FALSE)-G586</f>
        <v>0</v>
      </c>
      <c r="L586" s="50">
        <v>9</v>
      </c>
    </row>
    <row r="587" spans="1:12" ht="15" customHeight="1">
      <c r="A587" s="50">
        <v>9</v>
      </c>
      <c r="B587" s="47">
        <v>26</v>
      </c>
      <c r="C587" s="48" t="s">
        <v>5813</v>
      </c>
      <c r="D587" s="64">
        <v>1091804736</v>
      </c>
      <c r="E587" s="49" t="s">
        <v>5254</v>
      </c>
      <c r="F587" s="49" t="s">
        <v>5255</v>
      </c>
      <c r="G587" s="90">
        <v>7000000</v>
      </c>
      <c r="H587" s="90">
        <v>0</v>
      </c>
      <c r="I587" s="90">
        <v>5600</v>
      </c>
      <c r="J587" s="91">
        <v>6994400</v>
      </c>
      <c r="K587" s="69">
        <f>VLOOKUP(D587,'SOLICITUDES 2023'!$C:$H,6,FALSE)-G587</f>
        <v>0</v>
      </c>
      <c r="L587" s="50">
        <v>9</v>
      </c>
    </row>
    <row r="588" spans="1:12" ht="15" customHeight="1">
      <c r="A588" s="50">
        <v>9</v>
      </c>
      <c r="B588" s="47">
        <v>27</v>
      </c>
      <c r="C588" s="48" t="s">
        <v>5814</v>
      </c>
      <c r="D588" s="64">
        <v>1102851336</v>
      </c>
      <c r="E588" s="49" t="s">
        <v>5254</v>
      </c>
      <c r="F588" s="49" t="s">
        <v>5255</v>
      </c>
      <c r="G588" s="90">
        <v>10000000</v>
      </c>
      <c r="H588" s="90">
        <v>0</v>
      </c>
      <c r="I588" s="90">
        <v>8000</v>
      </c>
      <c r="J588" s="91">
        <v>9992000</v>
      </c>
      <c r="K588" s="69">
        <f>VLOOKUP(D588,'SOLICITUDES 2023'!$C:$H,6,FALSE)-G588</f>
        <v>0</v>
      </c>
      <c r="L588" s="50">
        <v>9</v>
      </c>
    </row>
    <row r="589" spans="1:12" ht="15" customHeight="1">
      <c r="A589" s="50">
        <v>9</v>
      </c>
      <c r="B589" s="47">
        <v>28</v>
      </c>
      <c r="C589" s="48" t="s">
        <v>5815</v>
      </c>
      <c r="D589" s="64">
        <v>72284085</v>
      </c>
      <c r="E589" s="49" t="s">
        <v>5254</v>
      </c>
      <c r="F589" s="49" t="s">
        <v>5255</v>
      </c>
      <c r="G589" s="90">
        <v>3000000</v>
      </c>
      <c r="H589" s="90">
        <v>0</v>
      </c>
      <c r="I589" s="90">
        <v>2400</v>
      </c>
      <c r="J589" s="91">
        <v>2997600</v>
      </c>
      <c r="K589" s="69">
        <f>VLOOKUP(D589,'SOLICITUDES 2023'!$C:$H,6,FALSE)-G589</f>
        <v>0</v>
      </c>
      <c r="L589" s="50">
        <v>9</v>
      </c>
    </row>
    <row r="590" spans="1:12" ht="15" customHeight="1">
      <c r="A590" s="50">
        <v>9</v>
      </c>
      <c r="B590" s="47">
        <v>29</v>
      </c>
      <c r="C590" s="48" t="s">
        <v>5816</v>
      </c>
      <c r="D590" s="64">
        <v>1121876739</v>
      </c>
      <c r="E590" s="49" t="s">
        <v>5254</v>
      </c>
      <c r="F590" s="49" t="s">
        <v>5255</v>
      </c>
      <c r="G590" s="90">
        <v>6000000</v>
      </c>
      <c r="H590" s="90">
        <v>0</v>
      </c>
      <c r="I590" s="90">
        <v>4800</v>
      </c>
      <c r="J590" s="91">
        <v>5995200</v>
      </c>
      <c r="K590" s="69">
        <f>VLOOKUP(D590,'SOLICITUDES 2023'!$C:$H,6,FALSE)-G590</f>
        <v>0</v>
      </c>
      <c r="L590" s="50">
        <v>9</v>
      </c>
    </row>
    <row r="591" spans="1:12" ht="15" customHeight="1">
      <c r="A591" s="50">
        <v>9</v>
      </c>
      <c r="B591" s="47">
        <v>30</v>
      </c>
      <c r="C591" s="48" t="s">
        <v>5817</v>
      </c>
      <c r="D591" s="64">
        <v>7712024</v>
      </c>
      <c r="E591" s="49" t="s">
        <v>5254</v>
      </c>
      <c r="F591" s="49" t="s">
        <v>5255</v>
      </c>
      <c r="G591" s="90">
        <v>10000000</v>
      </c>
      <c r="H591" s="90">
        <v>0</v>
      </c>
      <c r="I591" s="90">
        <v>8000</v>
      </c>
      <c r="J591" s="91">
        <v>9992000</v>
      </c>
      <c r="K591" s="69">
        <f>VLOOKUP(D591,'SOLICITUDES 2023'!$C:$H,6,FALSE)-G591</f>
        <v>0</v>
      </c>
      <c r="L591" s="50">
        <v>9</v>
      </c>
    </row>
    <row r="592" spans="1:12" ht="15" customHeight="1">
      <c r="A592" s="50">
        <v>9</v>
      </c>
      <c r="B592" s="47">
        <v>31</v>
      </c>
      <c r="C592" s="48" t="s">
        <v>5818</v>
      </c>
      <c r="D592" s="64">
        <v>1017142820</v>
      </c>
      <c r="E592" s="49" t="s">
        <v>5254</v>
      </c>
      <c r="F592" s="49" t="s">
        <v>5255</v>
      </c>
      <c r="G592" s="90">
        <v>9000000</v>
      </c>
      <c r="H592" s="90">
        <v>0</v>
      </c>
      <c r="I592" s="90">
        <v>7200</v>
      </c>
      <c r="J592" s="91">
        <v>8992800</v>
      </c>
      <c r="K592" s="69">
        <f>VLOOKUP(D592,'SOLICITUDES 2023'!$C:$H,6,FALSE)-G592</f>
        <v>0</v>
      </c>
      <c r="L592" s="50">
        <v>9</v>
      </c>
    </row>
    <row r="593" spans="1:12" ht="15" customHeight="1">
      <c r="A593" s="50">
        <v>9</v>
      </c>
      <c r="B593" s="47">
        <v>32</v>
      </c>
      <c r="C593" s="48" t="s">
        <v>5819</v>
      </c>
      <c r="D593" s="64">
        <v>80036779</v>
      </c>
      <c r="E593" s="49" t="s">
        <v>5254</v>
      </c>
      <c r="F593" s="49" t="s">
        <v>5255</v>
      </c>
      <c r="G593" s="90">
        <v>10000000</v>
      </c>
      <c r="H593" s="90">
        <v>0</v>
      </c>
      <c r="I593" s="90">
        <v>8000</v>
      </c>
      <c r="J593" s="91">
        <v>9992000</v>
      </c>
      <c r="K593" s="69">
        <f>VLOOKUP(D593,'SOLICITUDES 2023'!$C:$H,6,FALSE)-G593</f>
        <v>0</v>
      </c>
      <c r="L593" s="50">
        <v>9</v>
      </c>
    </row>
    <row r="594" spans="1:12" ht="15" customHeight="1">
      <c r="A594" s="50">
        <v>9</v>
      </c>
      <c r="B594" s="47">
        <v>33</v>
      </c>
      <c r="C594" s="48" t="s">
        <v>5820</v>
      </c>
      <c r="D594" s="64">
        <v>1023862110</v>
      </c>
      <c r="E594" s="49" t="s">
        <v>5254</v>
      </c>
      <c r="F594" s="49" t="s">
        <v>5255</v>
      </c>
      <c r="G594" s="90">
        <v>10000000</v>
      </c>
      <c r="H594" s="90">
        <v>0</v>
      </c>
      <c r="I594" s="90">
        <v>8000</v>
      </c>
      <c r="J594" s="91">
        <v>9992000</v>
      </c>
      <c r="K594" s="69">
        <f>VLOOKUP(D594,'SOLICITUDES 2023'!$C:$H,6,FALSE)-G594</f>
        <v>0</v>
      </c>
      <c r="L594" s="50">
        <v>9</v>
      </c>
    </row>
    <row r="595" spans="1:12" ht="15" customHeight="1">
      <c r="A595" s="50">
        <v>9</v>
      </c>
      <c r="B595" s="47">
        <v>34</v>
      </c>
      <c r="C595" s="48" t="s">
        <v>5821</v>
      </c>
      <c r="D595" s="64">
        <v>1090477733</v>
      </c>
      <c r="E595" s="49" t="s">
        <v>5254</v>
      </c>
      <c r="F595" s="49" t="s">
        <v>5256</v>
      </c>
      <c r="G595" s="90">
        <v>10000000</v>
      </c>
      <c r="H595" s="90">
        <v>1760053</v>
      </c>
      <c r="I595" s="90">
        <v>8000</v>
      </c>
      <c r="J595" s="91">
        <v>8231947</v>
      </c>
      <c r="K595" s="69">
        <f>VLOOKUP(D595,'SOLICITUDES 2023'!$C:$H,6,FALSE)-G595</f>
        <v>0</v>
      </c>
      <c r="L595" s="50">
        <v>9</v>
      </c>
    </row>
    <row r="596" spans="1:12" ht="15" customHeight="1">
      <c r="A596" s="50">
        <v>9</v>
      </c>
      <c r="B596" s="47">
        <v>35</v>
      </c>
      <c r="C596" s="48" t="s">
        <v>5822</v>
      </c>
      <c r="D596" s="64">
        <v>1053800195</v>
      </c>
      <c r="E596" s="49" t="s">
        <v>5254</v>
      </c>
      <c r="F596" s="49" t="s">
        <v>5255</v>
      </c>
      <c r="G596" s="90">
        <v>5000000</v>
      </c>
      <c r="H596" s="90">
        <v>0</v>
      </c>
      <c r="I596" s="90">
        <v>4000</v>
      </c>
      <c r="J596" s="91">
        <v>4996000</v>
      </c>
      <c r="K596" s="69">
        <f>VLOOKUP(D596,'SOLICITUDES 2023'!$C:$H,6,FALSE)-G596</f>
        <v>0</v>
      </c>
      <c r="L596" s="50">
        <v>9</v>
      </c>
    </row>
    <row r="597" spans="1:12" ht="15" customHeight="1">
      <c r="A597" s="50">
        <v>9</v>
      </c>
      <c r="B597" s="47">
        <v>36</v>
      </c>
      <c r="C597" s="48" t="s">
        <v>5823</v>
      </c>
      <c r="D597" s="64">
        <v>1090455686</v>
      </c>
      <c r="E597" s="49" t="s">
        <v>5254</v>
      </c>
      <c r="F597" s="49" t="s">
        <v>5255</v>
      </c>
      <c r="G597" s="90">
        <v>8000000</v>
      </c>
      <c r="H597" s="90">
        <v>0</v>
      </c>
      <c r="I597" s="90">
        <v>6400</v>
      </c>
      <c r="J597" s="91">
        <v>7993600</v>
      </c>
      <c r="K597" s="69">
        <f>VLOOKUP(D597,'SOLICITUDES 2023'!$C:$H,6,FALSE)-G597</f>
        <v>0</v>
      </c>
      <c r="L597" s="50">
        <v>9</v>
      </c>
    </row>
    <row r="598" spans="1:12" ht="15" customHeight="1">
      <c r="A598" s="50">
        <v>9</v>
      </c>
      <c r="B598" s="47">
        <v>37</v>
      </c>
      <c r="C598" s="48" t="s">
        <v>5824</v>
      </c>
      <c r="D598" s="64">
        <v>4438046</v>
      </c>
      <c r="E598" s="49" t="s">
        <v>5254</v>
      </c>
      <c r="F598" s="49" t="s">
        <v>5255</v>
      </c>
      <c r="G598" s="90">
        <v>10000000</v>
      </c>
      <c r="H598" s="90">
        <v>0</v>
      </c>
      <c r="I598" s="90">
        <v>8000</v>
      </c>
      <c r="J598" s="91">
        <v>9992000</v>
      </c>
      <c r="K598" s="69">
        <f>VLOOKUP(D598,'SOLICITUDES 2023'!$C:$H,6,FALSE)-G598</f>
        <v>0</v>
      </c>
      <c r="L598" s="50">
        <v>9</v>
      </c>
    </row>
    <row r="599" spans="1:12" ht="15" customHeight="1">
      <c r="A599" s="50">
        <v>9</v>
      </c>
      <c r="B599" s="47">
        <v>38</v>
      </c>
      <c r="C599" s="48" t="s">
        <v>5825</v>
      </c>
      <c r="D599" s="64">
        <v>1052402351</v>
      </c>
      <c r="E599" s="49" t="s">
        <v>5254</v>
      </c>
      <c r="F599" s="49" t="s">
        <v>5255</v>
      </c>
      <c r="G599" s="90">
        <v>8000000</v>
      </c>
      <c r="H599" s="90">
        <v>0</v>
      </c>
      <c r="I599" s="90">
        <v>6400</v>
      </c>
      <c r="J599" s="91">
        <v>7993600</v>
      </c>
      <c r="K599" s="69">
        <f>VLOOKUP(D599,'SOLICITUDES 2023'!$C:$H,6,FALSE)-G599</f>
        <v>0</v>
      </c>
      <c r="L599" s="50">
        <v>9</v>
      </c>
    </row>
    <row r="600" spans="1:12" ht="15" customHeight="1">
      <c r="A600" s="50">
        <v>9</v>
      </c>
      <c r="B600" s="47">
        <v>39</v>
      </c>
      <c r="C600" s="48" t="s">
        <v>5826</v>
      </c>
      <c r="D600" s="64">
        <v>1098613224</v>
      </c>
      <c r="E600" s="49" t="s">
        <v>5254</v>
      </c>
      <c r="F600" s="49" t="s">
        <v>5255</v>
      </c>
      <c r="G600" s="90">
        <v>8000000</v>
      </c>
      <c r="H600" s="90">
        <v>0</v>
      </c>
      <c r="I600" s="90">
        <v>6400</v>
      </c>
      <c r="J600" s="91">
        <v>7993600</v>
      </c>
      <c r="K600" s="69">
        <f>VLOOKUP(D600,'SOLICITUDES 2023'!$C:$H,6,FALSE)-G600</f>
        <v>0</v>
      </c>
      <c r="L600" s="50">
        <v>9</v>
      </c>
    </row>
    <row r="601" spans="1:12" ht="15" customHeight="1">
      <c r="A601" s="50">
        <v>9</v>
      </c>
      <c r="B601" s="47">
        <v>40</v>
      </c>
      <c r="C601" s="48" t="s">
        <v>5827</v>
      </c>
      <c r="D601" s="64">
        <v>1022338818</v>
      </c>
      <c r="E601" s="49" t="s">
        <v>5254</v>
      </c>
      <c r="F601" s="49" t="s">
        <v>5255</v>
      </c>
      <c r="G601" s="90">
        <v>9000000</v>
      </c>
      <c r="H601" s="90">
        <v>0</v>
      </c>
      <c r="I601" s="90">
        <v>7200</v>
      </c>
      <c r="J601" s="91">
        <v>8992800</v>
      </c>
      <c r="K601" s="69">
        <f>VLOOKUP(D601,'SOLICITUDES 2023'!$C:$H,6,FALSE)-G601</f>
        <v>0</v>
      </c>
      <c r="L601" s="50">
        <v>9</v>
      </c>
    </row>
    <row r="602" spans="1:12" ht="15" customHeight="1">
      <c r="A602" s="50">
        <v>9</v>
      </c>
      <c r="B602" s="47">
        <v>41</v>
      </c>
      <c r="C602" s="48" t="s">
        <v>5828</v>
      </c>
      <c r="D602" s="64">
        <v>1019076067</v>
      </c>
      <c r="E602" s="49" t="s">
        <v>5254</v>
      </c>
      <c r="F602" s="49" t="s">
        <v>5255</v>
      </c>
      <c r="G602" s="90">
        <v>4000000</v>
      </c>
      <c r="H602" s="90">
        <v>0</v>
      </c>
      <c r="I602" s="90">
        <v>3200</v>
      </c>
      <c r="J602" s="91">
        <v>3996800</v>
      </c>
      <c r="K602" s="69">
        <f>VLOOKUP(D602,'SOLICITUDES 2023'!$C:$H,6,FALSE)-G602</f>
        <v>0</v>
      </c>
      <c r="L602" s="50">
        <v>9</v>
      </c>
    </row>
    <row r="603" spans="1:12" ht="15" customHeight="1">
      <c r="A603" s="50">
        <v>9</v>
      </c>
      <c r="B603" s="47">
        <v>42</v>
      </c>
      <c r="C603" s="48" t="s">
        <v>5829</v>
      </c>
      <c r="D603" s="64">
        <v>13742908</v>
      </c>
      <c r="E603" s="49" t="s">
        <v>5254</v>
      </c>
      <c r="F603" s="49" t="s">
        <v>5256</v>
      </c>
      <c r="G603" s="90">
        <v>9000000</v>
      </c>
      <c r="H603" s="90">
        <v>3180585</v>
      </c>
      <c r="I603" s="90">
        <v>7200</v>
      </c>
      <c r="J603" s="91">
        <v>5812215</v>
      </c>
      <c r="K603" s="69">
        <f>VLOOKUP(D603,'SOLICITUDES 2023'!$C:$H,6,FALSE)-G603</f>
        <v>0</v>
      </c>
      <c r="L603" s="50">
        <v>9</v>
      </c>
    </row>
    <row r="604" spans="1:12" ht="15" customHeight="1">
      <c r="A604" s="50">
        <v>9</v>
      </c>
      <c r="B604" s="47">
        <v>43</v>
      </c>
      <c r="C604" s="48" t="s">
        <v>5830</v>
      </c>
      <c r="D604" s="64">
        <v>1061625058</v>
      </c>
      <c r="E604" s="49" t="s">
        <v>5254</v>
      </c>
      <c r="F604" s="49" t="s">
        <v>5255</v>
      </c>
      <c r="G604" s="90">
        <v>7000000</v>
      </c>
      <c r="H604" s="90">
        <v>0</v>
      </c>
      <c r="I604" s="90">
        <v>5600</v>
      </c>
      <c r="J604" s="91">
        <v>6994400</v>
      </c>
      <c r="K604" s="69">
        <f>VLOOKUP(D604,'SOLICITUDES 2023'!$C:$H,6,FALSE)-G604</f>
        <v>0</v>
      </c>
      <c r="L604" s="50">
        <v>9</v>
      </c>
    </row>
    <row r="605" spans="1:12" ht="15" customHeight="1">
      <c r="A605" s="50">
        <v>9</v>
      </c>
      <c r="B605" s="47">
        <v>44</v>
      </c>
      <c r="C605" s="48" t="s">
        <v>5831</v>
      </c>
      <c r="D605" s="64">
        <v>98778659</v>
      </c>
      <c r="E605" s="49" t="s">
        <v>5254</v>
      </c>
      <c r="F605" s="49" t="s">
        <v>5256</v>
      </c>
      <c r="G605" s="90">
        <v>2500000</v>
      </c>
      <c r="H605" s="90">
        <v>473595</v>
      </c>
      <c r="I605" s="90">
        <v>2000</v>
      </c>
      <c r="J605" s="91">
        <v>2024405</v>
      </c>
      <c r="K605" s="69">
        <f>VLOOKUP(D605,'SOLICITUDES 2023'!$C:$H,6,FALSE)-G605</f>
        <v>0</v>
      </c>
      <c r="L605" s="50">
        <v>9</v>
      </c>
    </row>
    <row r="606" spans="1:12" ht="15" customHeight="1">
      <c r="A606" s="50">
        <v>9</v>
      </c>
      <c r="B606" s="47">
        <v>45</v>
      </c>
      <c r="C606" s="48" t="s">
        <v>5832</v>
      </c>
      <c r="D606" s="64">
        <v>1104704019</v>
      </c>
      <c r="E606" s="49" t="s">
        <v>5254</v>
      </c>
      <c r="F606" s="49" t="s">
        <v>5255</v>
      </c>
      <c r="G606" s="90">
        <v>6000000</v>
      </c>
      <c r="H606" s="90">
        <v>0</v>
      </c>
      <c r="I606" s="90">
        <v>4800</v>
      </c>
      <c r="J606" s="91">
        <v>5995200</v>
      </c>
      <c r="K606" s="69">
        <f>VLOOKUP(D606,'SOLICITUDES 2023'!$C:$H,6,FALSE)-G606</f>
        <v>0</v>
      </c>
      <c r="L606" s="50">
        <v>9</v>
      </c>
    </row>
    <row r="607" spans="1:12" ht="15" customHeight="1">
      <c r="A607" s="50">
        <v>9</v>
      </c>
      <c r="B607" s="47">
        <v>46</v>
      </c>
      <c r="C607" s="48" t="s">
        <v>5833</v>
      </c>
      <c r="D607" s="64">
        <v>1054916025</v>
      </c>
      <c r="E607" s="49" t="s">
        <v>5254</v>
      </c>
      <c r="F607" s="49" t="s">
        <v>5255</v>
      </c>
      <c r="G607" s="90">
        <v>10000000</v>
      </c>
      <c r="H607" s="90">
        <v>0</v>
      </c>
      <c r="I607" s="90">
        <v>8000</v>
      </c>
      <c r="J607" s="91">
        <v>9992000</v>
      </c>
      <c r="K607" s="69">
        <f>VLOOKUP(D607,'SOLICITUDES 2023'!$C:$H,6,FALSE)-G607</f>
        <v>0</v>
      </c>
      <c r="L607" s="50">
        <v>9</v>
      </c>
    </row>
    <row r="608" spans="1:12" ht="15" customHeight="1">
      <c r="A608" s="50">
        <v>9</v>
      </c>
      <c r="B608" s="47">
        <v>47</v>
      </c>
      <c r="C608" s="48" t="s">
        <v>5834</v>
      </c>
      <c r="D608" s="64">
        <v>1053807441</v>
      </c>
      <c r="E608" s="49" t="s">
        <v>5254</v>
      </c>
      <c r="F608" s="49" t="s">
        <v>5256</v>
      </c>
      <c r="G608" s="90">
        <v>10000000</v>
      </c>
      <c r="H608" s="90">
        <v>3697528</v>
      </c>
      <c r="I608" s="90">
        <v>8000</v>
      </c>
      <c r="J608" s="91">
        <v>6294472</v>
      </c>
      <c r="K608" s="69">
        <f>VLOOKUP(D608,'SOLICITUDES 2023'!$C:$H,6,FALSE)-G608</f>
        <v>0</v>
      </c>
      <c r="L608" s="50">
        <v>9</v>
      </c>
    </row>
    <row r="609" spans="1:12" ht="15" customHeight="1">
      <c r="A609" s="50">
        <v>9</v>
      </c>
      <c r="B609" s="47">
        <v>48</v>
      </c>
      <c r="C609" s="48" t="s">
        <v>5835</v>
      </c>
      <c r="D609" s="64">
        <v>1069727345</v>
      </c>
      <c r="E609" s="49" t="s">
        <v>5254</v>
      </c>
      <c r="F609" s="49" t="s">
        <v>5255</v>
      </c>
      <c r="G609" s="90">
        <v>5500000</v>
      </c>
      <c r="H609" s="90">
        <v>0</v>
      </c>
      <c r="I609" s="90">
        <v>4400</v>
      </c>
      <c r="J609" s="91">
        <v>5495600</v>
      </c>
      <c r="K609" s="69">
        <f>VLOOKUP(D609,'SOLICITUDES 2023'!$C:$H,6,FALSE)-G609</f>
        <v>0</v>
      </c>
      <c r="L609" s="50">
        <v>9</v>
      </c>
    </row>
    <row r="610" spans="1:12" ht="15" customHeight="1">
      <c r="A610" s="50">
        <v>9</v>
      </c>
      <c r="B610" s="47">
        <v>49</v>
      </c>
      <c r="C610" s="48" t="s">
        <v>5836</v>
      </c>
      <c r="D610" s="64">
        <v>1054708593</v>
      </c>
      <c r="E610" s="49" t="s">
        <v>5254</v>
      </c>
      <c r="F610" s="49" t="s">
        <v>5255</v>
      </c>
      <c r="G610" s="90">
        <v>10000000</v>
      </c>
      <c r="H610" s="90">
        <v>0</v>
      </c>
      <c r="I610" s="90">
        <v>8000</v>
      </c>
      <c r="J610" s="91">
        <v>9992000</v>
      </c>
      <c r="K610" s="69">
        <f>VLOOKUP(D610,'SOLICITUDES 2023'!$C:$H,6,FALSE)-G610</f>
        <v>0</v>
      </c>
      <c r="L610" s="50">
        <v>9</v>
      </c>
    </row>
    <row r="611" spans="1:12" ht="15" customHeight="1">
      <c r="A611" s="50">
        <v>9</v>
      </c>
      <c r="B611" s="47">
        <v>50</v>
      </c>
      <c r="C611" s="48" t="s">
        <v>5837</v>
      </c>
      <c r="D611" s="64">
        <v>13906842</v>
      </c>
      <c r="E611" s="49" t="s">
        <v>5254</v>
      </c>
      <c r="F611" s="49" t="s">
        <v>5255</v>
      </c>
      <c r="G611" s="90">
        <v>10000000</v>
      </c>
      <c r="H611" s="90">
        <v>0</v>
      </c>
      <c r="I611" s="90">
        <v>8000</v>
      </c>
      <c r="J611" s="91">
        <v>9992000</v>
      </c>
      <c r="K611" s="69">
        <f>VLOOKUP(D611,'SOLICITUDES 2023'!$C:$H,6,FALSE)-G611</f>
        <v>0</v>
      </c>
      <c r="L611" s="50">
        <v>9</v>
      </c>
    </row>
    <row r="612" spans="1:12" ht="15" customHeight="1">
      <c r="A612" s="50">
        <v>9</v>
      </c>
      <c r="B612" s="47">
        <v>51</v>
      </c>
      <c r="C612" s="48" t="s">
        <v>5838</v>
      </c>
      <c r="D612" s="64">
        <v>14295497</v>
      </c>
      <c r="E612" s="49" t="s">
        <v>5254</v>
      </c>
      <c r="F612" s="49" t="s">
        <v>5255</v>
      </c>
      <c r="G612" s="90">
        <v>10000000</v>
      </c>
      <c r="H612" s="90">
        <v>0</v>
      </c>
      <c r="I612" s="90">
        <v>8000</v>
      </c>
      <c r="J612" s="91">
        <v>9992000</v>
      </c>
      <c r="K612" s="69">
        <f>VLOOKUP(D612,'SOLICITUDES 2023'!$C:$H,6,FALSE)-G612</f>
        <v>0</v>
      </c>
      <c r="L612" s="50">
        <v>9</v>
      </c>
    </row>
    <row r="613" spans="1:12" ht="15" customHeight="1">
      <c r="A613" s="50">
        <v>9</v>
      </c>
      <c r="B613" s="47">
        <v>52</v>
      </c>
      <c r="C613" s="48" t="s">
        <v>5839</v>
      </c>
      <c r="D613" s="64">
        <v>1020412848</v>
      </c>
      <c r="E613" s="49" t="s">
        <v>5254</v>
      </c>
      <c r="F613" s="49" t="s">
        <v>5256</v>
      </c>
      <c r="G613" s="90">
        <v>5000000</v>
      </c>
      <c r="H613" s="90">
        <v>633979</v>
      </c>
      <c r="I613" s="90">
        <v>4000</v>
      </c>
      <c r="J613" s="91">
        <v>4362021</v>
      </c>
      <c r="K613" s="69">
        <f>VLOOKUP(D613,'SOLICITUDES 2023'!$C:$H,6,FALSE)-G613</f>
        <v>0</v>
      </c>
      <c r="L613" s="50">
        <v>9</v>
      </c>
    </row>
    <row r="614" spans="1:12" ht="15" customHeight="1">
      <c r="A614" s="50">
        <v>9</v>
      </c>
      <c r="B614" s="47">
        <v>53</v>
      </c>
      <c r="C614" s="48" t="s">
        <v>5840</v>
      </c>
      <c r="D614" s="64">
        <v>1036399444</v>
      </c>
      <c r="E614" s="49" t="s">
        <v>5254</v>
      </c>
      <c r="F614" s="49" t="s">
        <v>5255</v>
      </c>
      <c r="G614" s="90">
        <v>10000000</v>
      </c>
      <c r="H614" s="90">
        <v>0</v>
      </c>
      <c r="I614" s="90">
        <v>8000</v>
      </c>
      <c r="J614" s="91">
        <v>9992000</v>
      </c>
      <c r="K614" s="69">
        <f>VLOOKUP(D614,'SOLICITUDES 2023'!$C:$H,6,FALSE)-G614</f>
        <v>0</v>
      </c>
      <c r="L614" s="50">
        <v>9</v>
      </c>
    </row>
    <row r="615" spans="1:12" ht="15" customHeight="1">
      <c r="A615" s="50">
        <v>9</v>
      </c>
      <c r="B615" s="47">
        <v>54</v>
      </c>
      <c r="C615" s="48" t="s">
        <v>5841</v>
      </c>
      <c r="D615" s="64">
        <v>1033783561</v>
      </c>
      <c r="E615" s="49" t="s">
        <v>5254</v>
      </c>
      <c r="F615" s="49" t="s">
        <v>5255</v>
      </c>
      <c r="G615" s="90">
        <v>10000000</v>
      </c>
      <c r="H615" s="90">
        <v>0</v>
      </c>
      <c r="I615" s="90">
        <v>8000</v>
      </c>
      <c r="J615" s="91">
        <v>9992000</v>
      </c>
      <c r="K615" s="69">
        <f>VLOOKUP(D615,'SOLICITUDES 2023'!$C:$H,6,FALSE)-G615</f>
        <v>0</v>
      </c>
      <c r="L615" s="50">
        <v>9</v>
      </c>
    </row>
    <row r="616" spans="1:12" ht="15" customHeight="1">
      <c r="A616" s="50">
        <v>9</v>
      </c>
      <c r="B616" s="47">
        <v>55</v>
      </c>
      <c r="C616" s="48" t="s">
        <v>5842</v>
      </c>
      <c r="D616" s="64">
        <v>1098718832</v>
      </c>
      <c r="E616" s="49" t="s">
        <v>5254</v>
      </c>
      <c r="F616" s="49" t="s">
        <v>5255</v>
      </c>
      <c r="G616" s="90">
        <v>10000000</v>
      </c>
      <c r="H616" s="90">
        <v>0</v>
      </c>
      <c r="I616" s="90">
        <v>8000</v>
      </c>
      <c r="J616" s="91">
        <v>9992000</v>
      </c>
      <c r="K616" s="69">
        <f>VLOOKUP(D616,'SOLICITUDES 2023'!$C:$H,6,FALSE)-G616</f>
        <v>0</v>
      </c>
      <c r="L616" s="50">
        <v>9</v>
      </c>
    </row>
    <row r="617" spans="1:12" ht="15" customHeight="1">
      <c r="A617" s="50">
        <v>9</v>
      </c>
      <c r="B617" s="47">
        <v>56</v>
      </c>
      <c r="C617" s="48" t="s">
        <v>5843</v>
      </c>
      <c r="D617" s="64">
        <v>1030591190</v>
      </c>
      <c r="E617" s="49" t="s">
        <v>5254</v>
      </c>
      <c r="F617" s="49" t="s">
        <v>5255</v>
      </c>
      <c r="G617" s="90">
        <v>5000000</v>
      </c>
      <c r="H617" s="90">
        <v>0</v>
      </c>
      <c r="I617" s="90">
        <v>4000</v>
      </c>
      <c r="J617" s="91">
        <v>4996000</v>
      </c>
      <c r="K617" s="69">
        <f>VLOOKUP(D617,'SOLICITUDES 2023'!$C:$H,6,FALSE)-G617</f>
        <v>0</v>
      </c>
      <c r="L617" s="50">
        <v>9</v>
      </c>
    </row>
    <row r="618" spans="1:12" ht="15" customHeight="1">
      <c r="A618" s="50">
        <v>9</v>
      </c>
      <c r="B618" s="47">
        <v>57</v>
      </c>
      <c r="C618" s="48" t="s">
        <v>5844</v>
      </c>
      <c r="D618" s="64">
        <v>2956863</v>
      </c>
      <c r="E618" s="49" t="s">
        <v>5254</v>
      </c>
      <c r="F618" s="49" t="s">
        <v>5256</v>
      </c>
      <c r="G618" s="90">
        <v>10000000</v>
      </c>
      <c r="H618" s="90">
        <v>1318814</v>
      </c>
      <c r="I618" s="90">
        <v>8000</v>
      </c>
      <c r="J618" s="91">
        <v>8673186</v>
      </c>
      <c r="K618" s="69">
        <f>VLOOKUP(D618,'SOLICITUDES 2023'!$C:$H,6,FALSE)-G618</f>
        <v>0</v>
      </c>
      <c r="L618" s="50">
        <v>9</v>
      </c>
    </row>
    <row r="619" spans="1:12" ht="15" customHeight="1">
      <c r="A619" s="50">
        <v>9</v>
      </c>
      <c r="B619" s="47">
        <v>58</v>
      </c>
      <c r="C619" s="48" t="s">
        <v>5845</v>
      </c>
      <c r="D619" s="64">
        <v>86080512</v>
      </c>
      <c r="E619" s="49" t="s">
        <v>5254</v>
      </c>
      <c r="F619" s="49" t="s">
        <v>5255</v>
      </c>
      <c r="G619" s="90">
        <v>5000000</v>
      </c>
      <c r="H619" s="90">
        <v>0</v>
      </c>
      <c r="I619" s="90">
        <v>4000</v>
      </c>
      <c r="J619" s="91">
        <v>4996000</v>
      </c>
      <c r="K619" s="69">
        <f>VLOOKUP(D619,'SOLICITUDES 2023'!$C:$H,6,FALSE)-G619</f>
        <v>0</v>
      </c>
      <c r="L619" s="50">
        <v>9</v>
      </c>
    </row>
    <row r="620" spans="1:12" ht="15" customHeight="1">
      <c r="A620" s="50">
        <v>9</v>
      </c>
      <c r="B620" s="47">
        <v>59</v>
      </c>
      <c r="C620" s="48" t="s">
        <v>5846</v>
      </c>
      <c r="D620" s="64">
        <v>1053328047</v>
      </c>
      <c r="E620" s="49" t="s">
        <v>5254</v>
      </c>
      <c r="F620" s="49" t="s">
        <v>5255</v>
      </c>
      <c r="G620" s="90">
        <v>10000000</v>
      </c>
      <c r="H620" s="90">
        <v>0</v>
      </c>
      <c r="I620" s="90">
        <v>8000</v>
      </c>
      <c r="J620" s="91">
        <v>9992000</v>
      </c>
      <c r="K620" s="69">
        <f>VLOOKUP(D620,'SOLICITUDES 2023'!$C:$H,6,FALSE)-G620</f>
        <v>0</v>
      </c>
      <c r="L620" s="50">
        <v>9</v>
      </c>
    </row>
    <row r="621" spans="1:12" ht="15" customHeight="1">
      <c r="A621" s="50">
        <v>9</v>
      </c>
      <c r="B621" s="47">
        <v>60</v>
      </c>
      <c r="C621" s="48" t="s">
        <v>5847</v>
      </c>
      <c r="D621" s="64">
        <v>1085307860</v>
      </c>
      <c r="E621" s="49" t="s">
        <v>5254</v>
      </c>
      <c r="F621" s="49" t="s">
        <v>5255</v>
      </c>
      <c r="G621" s="90">
        <v>6500000</v>
      </c>
      <c r="H621" s="90">
        <v>0</v>
      </c>
      <c r="I621" s="90">
        <v>5200</v>
      </c>
      <c r="J621" s="91">
        <v>6494800</v>
      </c>
      <c r="K621" s="69">
        <f>VLOOKUP(D621,'SOLICITUDES 2023'!$C:$H,6,FALSE)-G621</f>
        <v>0</v>
      </c>
      <c r="L621" s="50">
        <v>9</v>
      </c>
    </row>
    <row r="622" spans="1:12" ht="15" customHeight="1">
      <c r="A622" s="50">
        <v>9</v>
      </c>
      <c r="B622" s="47">
        <v>61</v>
      </c>
      <c r="C622" s="48" t="s">
        <v>5848</v>
      </c>
      <c r="D622" s="64">
        <v>80858416</v>
      </c>
      <c r="E622" s="49" t="s">
        <v>5254</v>
      </c>
      <c r="F622" s="49" t="s">
        <v>5255</v>
      </c>
      <c r="G622" s="90">
        <v>10000000</v>
      </c>
      <c r="H622" s="90">
        <v>0</v>
      </c>
      <c r="I622" s="90">
        <v>8000</v>
      </c>
      <c r="J622" s="91">
        <v>9992000</v>
      </c>
      <c r="K622" s="69">
        <f>VLOOKUP(D622,'SOLICITUDES 2023'!$C:$H,6,FALSE)-G622</f>
        <v>0</v>
      </c>
      <c r="L622" s="50">
        <v>9</v>
      </c>
    </row>
    <row r="623" spans="1:12" ht="15" customHeight="1">
      <c r="A623" s="50">
        <v>9</v>
      </c>
      <c r="B623" s="47">
        <v>62</v>
      </c>
      <c r="C623" s="48" t="s">
        <v>5849</v>
      </c>
      <c r="D623" s="64">
        <v>1121816056</v>
      </c>
      <c r="E623" s="49" t="s">
        <v>5254</v>
      </c>
      <c r="F623" s="49" t="s">
        <v>5255</v>
      </c>
      <c r="G623" s="90">
        <v>9000000</v>
      </c>
      <c r="H623" s="90">
        <v>0</v>
      </c>
      <c r="I623" s="90">
        <v>7200</v>
      </c>
      <c r="J623" s="91">
        <v>8992800</v>
      </c>
      <c r="K623" s="69">
        <f>VLOOKUP(D623,'SOLICITUDES 2023'!$C:$H,6,FALSE)-G623</f>
        <v>0</v>
      </c>
      <c r="L623" s="50">
        <v>9</v>
      </c>
    </row>
    <row r="624" spans="1:12" ht="15" customHeight="1">
      <c r="A624" s="50">
        <v>9</v>
      </c>
      <c r="B624" s="47">
        <v>63</v>
      </c>
      <c r="C624" s="48" t="s">
        <v>5850</v>
      </c>
      <c r="D624" s="64">
        <v>1110450356</v>
      </c>
      <c r="E624" s="49" t="s">
        <v>5254</v>
      </c>
      <c r="F624" s="49" t="s">
        <v>5256</v>
      </c>
      <c r="G624" s="90">
        <v>10000000</v>
      </c>
      <c r="H624" s="90">
        <v>947199</v>
      </c>
      <c r="I624" s="90">
        <v>8000</v>
      </c>
      <c r="J624" s="91">
        <v>9044801</v>
      </c>
      <c r="K624" s="69">
        <f>VLOOKUP(D624,'SOLICITUDES 2023'!$C:$H,6,FALSE)-G624</f>
        <v>0</v>
      </c>
      <c r="L624" s="50">
        <v>9</v>
      </c>
    </row>
    <row r="625" spans="1:12" ht="15" customHeight="1">
      <c r="A625" s="50">
        <v>9</v>
      </c>
      <c r="B625" s="47">
        <v>64</v>
      </c>
      <c r="C625" s="48" t="s">
        <v>5851</v>
      </c>
      <c r="D625" s="64">
        <v>1058970188</v>
      </c>
      <c r="E625" s="49" t="s">
        <v>5254</v>
      </c>
      <c r="F625" s="49" t="s">
        <v>5256</v>
      </c>
      <c r="G625" s="90">
        <v>10000000</v>
      </c>
      <c r="H625" s="90">
        <v>1802234</v>
      </c>
      <c r="I625" s="90">
        <v>8000</v>
      </c>
      <c r="J625" s="91">
        <v>8189766</v>
      </c>
      <c r="K625" s="69">
        <f>VLOOKUP(D625,'SOLICITUDES 2023'!$C:$H,6,FALSE)-G625</f>
        <v>0</v>
      </c>
      <c r="L625" s="50">
        <v>9</v>
      </c>
    </row>
    <row r="626" spans="1:12" ht="15" customHeight="1">
      <c r="A626" s="50">
        <v>9</v>
      </c>
      <c r="B626" s="47">
        <v>65</v>
      </c>
      <c r="C626" s="48" t="s">
        <v>5852</v>
      </c>
      <c r="D626" s="64">
        <v>1033688944</v>
      </c>
      <c r="E626" s="49" t="s">
        <v>5254</v>
      </c>
      <c r="F626" s="49" t="s">
        <v>5256</v>
      </c>
      <c r="G626" s="90">
        <v>10000000</v>
      </c>
      <c r="H626" s="90">
        <v>3975730</v>
      </c>
      <c r="I626" s="90">
        <v>8000</v>
      </c>
      <c r="J626" s="91">
        <v>6016270</v>
      </c>
      <c r="K626" s="69">
        <f>VLOOKUP(D626,'SOLICITUDES 2023'!$C:$H,6,FALSE)-G626</f>
        <v>0</v>
      </c>
      <c r="L626" s="50">
        <v>9</v>
      </c>
    </row>
    <row r="627" spans="1:12" ht="15" customHeight="1">
      <c r="A627" s="50">
        <v>9</v>
      </c>
      <c r="B627" s="47">
        <v>66</v>
      </c>
      <c r="C627" s="48" t="s">
        <v>5853</v>
      </c>
      <c r="D627" s="64">
        <v>93438709</v>
      </c>
      <c r="E627" s="49" t="s">
        <v>5254</v>
      </c>
      <c r="F627" s="49" t="s">
        <v>5255</v>
      </c>
      <c r="G627" s="90">
        <v>10000000</v>
      </c>
      <c r="H627" s="90">
        <v>0</v>
      </c>
      <c r="I627" s="90">
        <v>8000</v>
      </c>
      <c r="J627" s="91">
        <v>9992000</v>
      </c>
      <c r="K627" s="69">
        <f>VLOOKUP(D627,'SOLICITUDES 2023'!$C:$H,6,FALSE)-G627</f>
        <v>0</v>
      </c>
      <c r="L627" s="50">
        <v>9</v>
      </c>
    </row>
    <row r="628" spans="1:12" ht="15" customHeight="1">
      <c r="A628" s="50">
        <v>9</v>
      </c>
      <c r="B628" s="47">
        <v>67</v>
      </c>
      <c r="C628" s="48" t="s">
        <v>5854</v>
      </c>
      <c r="D628" s="64">
        <v>11039913</v>
      </c>
      <c r="E628" s="49" t="s">
        <v>5254</v>
      </c>
      <c r="F628" s="49" t="s">
        <v>5255</v>
      </c>
      <c r="G628" s="90">
        <v>7000000</v>
      </c>
      <c r="H628" s="90">
        <v>0</v>
      </c>
      <c r="I628" s="90">
        <v>5600</v>
      </c>
      <c r="J628" s="91">
        <v>6994400</v>
      </c>
      <c r="K628" s="69">
        <f>VLOOKUP(D628,'SOLICITUDES 2023'!$C:$H,6,FALSE)-G628</f>
        <v>0</v>
      </c>
      <c r="L628" s="50">
        <v>9</v>
      </c>
    </row>
    <row r="629" spans="1:12" ht="15" customHeight="1">
      <c r="A629" s="50">
        <v>9</v>
      </c>
      <c r="B629" s="47">
        <v>68</v>
      </c>
      <c r="C629" s="48" t="s">
        <v>5855</v>
      </c>
      <c r="D629" s="64">
        <v>1053819566</v>
      </c>
      <c r="E629" s="49" t="s">
        <v>5254</v>
      </c>
      <c r="F629" s="49" t="s">
        <v>5255</v>
      </c>
      <c r="G629" s="90">
        <v>10000000</v>
      </c>
      <c r="H629" s="90">
        <v>0</v>
      </c>
      <c r="I629" s="90">
        <v>8000</v>
      </c>
      <c r="J629" s="91">
        <v>9992000</v>
      </c>
      <c r="K629" s="69">
        <f>VLOOKUP(D629,'SOLICITUDES 2023'!$C:$H,6,FALSE)-G629</f>
        <v>0</v>
      </c>
      <c r="L629" s="50">
        <v>9</v>
      </c>
    </row>
    <row r="630" spans="1:12" ht="15" customHeight="1">
      <c r="A630" s="50">
        <v>9</v>
      </c>
      <c r="B630" s="47">
        <v>69</v>
      </c>
      <c r="C630" s="48" t="s">
        <v>5856</v>
      </c>
      <c r="D630" s="64">
        <v>1057463427</v>
      </c>
      <c r="E630" s="49" t="s">
        <v>5254</v>
      </c>
      <c r="F630" s="49" t="s">
        <v>5255</v>
      </c>
      <c r="G630" s="90">
        <v>10000000</v>
      </c>
      <c r="H630" s="90">
        <v>0</v>
      </c>
      <c r="I630" s="90">
        <v>8000</v>
      </c>
      <c r="J630" s="91">
        <v>9992000</v>
      </c>
      <c r="K630" s="69">
        <f>VLOOKUP(D630,'SOLICITUDES 2023'!$C:$H,6,FALSE)-G630</f>
        <v>0</v>
      </c>
      <c r="L630" s="50">
        <v>9</v>
      </c>
    </row>
    <row r="631" spans="1:12" ht="15" customHeight="1">
      <c r="A631" s="50">
        <v>9</v>
      </c>
      <c r="B631" s="47">
        <v>70</v>
      </c>
      <c r="C631" s="48" t="s">
        <v>5857</v>
      </c>
      <c r="D631" s="64">
        <v>1113306002</v>
      </c>
      <c r="E631" s="49" t="s">
        <v>5254</v>
      </c>
      <c r="F631" s="49" t="s">
        <v>5255</v>
      </c>
      <c r="G631" s="90">
        <v>9000000</v>
      </c>
      <c r="H631" s="90">
        <v>0</v>
      </c>
      <c r="I631" s="90">
        <v>7200</v>
      </c>
      <c r="J631" s="91">
        <v>8992800</v>
      </c>
      <c r="K631" s="69">
        <f>VLOOKUP(D631,'SOLICITUDES 2023'!$C:$H,6,FALSE)-G631</f>
        <v>0</v>
      </c>
      <c r="L631" s="50">
        <v>9</v>
      </c>
    </row>
    <row r="632" spans="1:12" ht="15" customHeight="1">
      <c r="A632" s="50">
        <v>9</v>
      </c>
      <c r="B632" s="47">
        <v>71</v>
      </c>
      <c r="C632" s="48" t="s">
        <v>5858</v>
      </c>
      <c r="D632" s="64">
        <v>1014209883</v>
      </c>
      <c r="E632" s="49" t="s">
        <v>5254</v>
      </c>
      <c r="F632" s="49" t="s">
        <v>5255</v>
      </c>
      <c r="G632" s="90">
        <v>10000000</v>
      </c>
      <c r="H632" s="90">
        <v>0</v>
      </c>
      <c r="I632" s="90">
        <v>8000</v>
      </c>
      <c r="J632" s="91">
        <v>9992000</v>
      </c>
      <c r="K632" s="69">
        <f>VLOOKUP(D632,'SOLICITUDES 2023'!$C:$H,6,FALSE)-G632</f>
        <v>0</v>
      </c>
      <c r="L632" s="50">
        <v>9</v>
      </c>
    </row>
    <row r="633" spans="1:12" ht="15" customHeight="1">
      <c r="A633" s="50">
        <v>9</v>
      </c>
      <c r="B633" s="47">
        <v>72</v>
      </c>
      <c r="C633" s="48" t="s">
        <v>5859</v>
      </c>
      <c r="D633" s="64">
        <v>1013619897</v>
      </c>
      <c r="E633" s="49" t="s">
        <v>5254</v>
      </c>
      <c r="F633" s="49" t="s">
        <v>5256</v>
      </c>
      <c r="G633" s="90">
        <v>10000000</v>
      </c>
      <c r="H633" s="90">
        <v>1357047</v>
      </c>
      <c r="I633" s="90">
        <v>8000</v>
      </c>
      <c r="J633" s="91">
        <v>8634953</v>
      </c>
      <c r="K633" s="69">
        <f>VLOOKUP(D633,'SOLICITUDES 2023'!$C:$H,6,FALSE)-G633</f>
        <v>0</v>
      </c>
      <c r="L633" s="50">
        <v>9</v>
      </c>
    </row>
    <row r="634" spans="1:12" ht="15" customHeight="1">
      <c r="A634" s="50">
        <v>9</v>
      </c>
      <c r="B634" s="47">
        <v>73</v>
      </c>
      <c r="C634" s="48" t="s">
        <v>5860</v>
      </c>
      <c r="D634" s="64">
        <v>80202642</v>
      </c>
      <c r="E634" s="49" t="s">
        <v>5254</v>
      </c>
      <c r="F634" s="49" t="s">
        <v>5256</v>
      </c>
      <c r="G634" s="90">
        <v>7000000</v>
      </c>
      <c r="H634" s="90">
        <v>302340</v>
      </c>
      <c r="I634" s="90">
        <v>5600</v>
      </c>
      <c r="J634" s="91">
        <v>6692060</v>
      </c>
      <c r="K634" s="69">
        <f>VLOOKUP(D634,'SOLICITUDES 2023'!$C:$H,6,FALSE)-G634</f>
        <v>0</v>
      </c>
      <c r="L634" s="50">
        <v>9</v>
      </c>
    </row>
    <row r="635" spans="1:12" ht="15" customHeight="1">
      <c r="A635" s="50">
        <v>9</v>
      </c>
      <c r="B635" s="47">
        <v>74</v>
      </c>
      <c r="C635" s="48" t="s">
        <v>5861</v>
      </c>
      <c r="D635" s="64">
        <v>32278821</v>
      </c>
      <c r="E635" s="49" t="s">
        <v>5254</v>
      </c>
      <c r="F635" s="49" t="s">
        <v>5256</v>
      </c>
      <c r="G635" s="90">
        <v>10000000</v>
      </c>
      <c r="H635" s="90">
        <v>757753</v>
      </c>
      <c r="I635" s="90">
        <v>8000</v>
      </c>
      <c r="J635" s="91">
        <v>9234247</v>
      </c>
      <c r="K635" s="69">
        <f>VLOOKUP(D635,'SOLICITUDES 2023'!$C:$H,6,FALSE)-G635</f>
        <v>0</v>
      </c>
      <c r="L635" s="50">
        <v>9</v>
      </c>
    </row>
    <row r="636" spans="1:12" ht="15" customHeight="1">
      <c r="A636" s="50">
        <v>9</v>
      </c>
      <c r="B636" s="47">
        <v>75</v>
      </c>
      <c r="C636" s="48" t="s">
        <v>5862</v>
      </c>
      <c r="D636" s="64">
        <v>3277190</v>
      </c>
      <c r="E636" s="49" t="s">
        <v>5254</v>
      </c>
      <c r="F636" s="49" t="s">
        <v>5255</v>
      </c>
      <c r="G636" s="90">
        <v>10000000</v>
      </c>
      <c r="H636" s="90">
        <v>0</v>
      </c>
      <c r="I636" s="90">
        <v>8000</v>
      </c>
      <c r="J636" s="91">
        <v>9992000</v>
      </c>
      <c r="K636" s="69">
        <f>VLOOKUP(D636,'SOLICITUDES 2023'!$C:$H,6,FALSE)-G636</f>
        <v>0</v>
      </c>
      <c r="L636" s="50">
        <v>9</v>
      </c>
    </row>
    <row r="637" spans="1:12" ht="15" customHeight="1">
      <c r="A637" s="50">
        <v>9</v>
      </c>
      <c r="B637" s="47">
        <v>76</v>
      </c>
      <c r="C637" s="48" t="s">
        <v>5863</v>
      </c>
      <c r="D637" s="64">
        <v>11444721</v>
      </c>
      <c r="E637" s="49" t="s">
        <v>5254</v>
      </c>
      <c r="F637" s="49" t="s">
        <v>5255</v>
      </c>
      <c r="G637" s="90">
        <v>5000000</v>
      </c>
      <c r="H637" s="90">
        <v>0</v>
      </c>
      <c r="I637" s="90">
        <v>4000</v>
      </c>
      <c r="J637" s="91">
        <v>4996000</v>
      </c>
      <c r="K637" s="69">
        <f>VLOOKUP(D637,'SOLICITUDES 2023'!$C:$H,6,FALSE)-G637</f>
        <v>0</v>
      </c>
      <c r="L637" s="50">
        <v>9</v>
      </c>
    </row>
    <row r="638" spans="1:12" ht="15" customHeight="1">
      <c r="A638" s="50">
        <v>9</v>
      </c>
      <c r="B638" s="47">
        <v>77</v>
      </c>
      <c r="C638" s="48" t="s">
        <v>5864</v>
      </c>
      <c r="D638" s="64">
        <v>80858324</v>
      </c>
      <c r="E638" s="49" t="s">
        <v>5254</v>
      </c>
      <c r="F638" s="49" t="s">
        <v>5255</v>
      </c>
      <c r="G638" s="90">
        <v>8000000</v>
      </c>
      <c r="H638" s="90">
        <v>0</v>
      </c>
      <c r="I638" s="90">
        <v>6400</v>
      </c>
      <c r="J638" s="91">
        <v>7993600</v>
      </c>
      <c r="K638" s="69">
        <f>VLOOKUP(D638,'SOLICITUDES 2023'!$C:$H,6,FALSE)-G638</f>
        <v>0</v>
      </c>
      <c r="L638" s="50">
        <v>9</v>
      </c>
    </row>
    <row r="639" spans="1:12" ht="15" customHeight="1">
      <c r="A639" s="50">
        <v>9</v>
      </c>
      <c r="B639" s="47">
        <v>78</v>
      </c>
      <c r="C639" s="48" t="s">
        <v>5865</v>
      </c>
      <c r="D639" s="64">
        <v>71532408</v>
      </c>
      <c r="E639" s="49" t="s">
        <v>5254</v>
      </c>
      <c r="F639" s="49" t="s">
        <v>5256</v>
      </c>
      <c r="G639" s="90">
        <v>10000000</v>
      </c>
      <c r="H639" s="90">
        <v>1203102</v>
      </c>
      <c r="I639" s="90">
        <v>5000</v>
      </c>
      <c r="J639" s="91">
        <v>8791898</v>
      </c>
      <c r="K639" s="69">
        <f>VLOOKUP(D639,'SOLICITUDES 2023'!$C:$H,6,FALSE)-G639</f>
        <v>0</v>
      </c>
      <c r="L639" s="50">
        <v>9</v>
      </c>
    </row>
    <row r="640" spans="1:12" ht="15" customHeight="1">
      <c r="A640" s="50">
        <v>9</v>
      </c>
      <c r="B640" s="47">
        <v>79</v>
      </c>
      <c r="C640" s="48" t="s">
        <v>5866</v>
      </c>
      <c r="D640" s="64">
        <v>86076832</v>
      </c>
      <c r="E640" s="49" t="s">
        <v>5254</v>
      </c>
      <c r="F640" s="49" t="s">
        <v>5255</v>
      </c>
      <c r="G640" s="90">
        <v>10000000</v>
      </c>
      <c r="H640" s="90">
        <v>0</v>
      </c>
      <c r="I640" s="90">
        <v>5000</v>
      </c>
      <c r="J640" s="91">
        <v>9995000</v>
      </c>
      <c r="K640" s="69">
        <f>VLOOKUP(D640,'SOLICITUDES 2023'!$C:$H,6,FALSE)-G640</f>
        <v>0</v>
      </c>
      <c r="L640" s="50">
        <v>9</v>
      </c>
    </row>
    <row r="641" spans="1:12" ht="15" customHeight="1">
      <c r="A641" s="50">
        <v>9</v>
      </c>
      <c r="B641" s="47">
        <v>80</v>
      </c>
      <c r="C641" s="48" t="s">
        <v>5867</v>
      </c>
      <c r="D641" s="64">
        <v>24041215</v>
      </c>
      <c r="E641" s="49" t="s">
        <v>5311</v>
      </c>
      <c r="F641" s="49" t="s">
        <v>5255</v>
      </c>
      <c r="G641" s="90">
        <v>5000000</v>
      </c>
      <c r="H641" s="90">
        <v>0</v>
      </c>
      <c r="I641" s="90">
        <v>2500</v>
      </c>
      <c r="J641" s="91">
        <v>4997500</v>
      </c>
      <c r="K641" s="69">
        <f>VLOOKUP(D641,'SOLICITUDES 2023'!$C:$H,6,FALSE)-G641</f>
        <v>0</v>
      </c>
      <c r="L641" s="50">
        <v>9</v>
      </c>
    </row>
    <row r="642" spans="1:12" ht="15" customHeight="1">
      <c r="A642" s="50">
        <v>9</v>
      </c>
      <c r="B642" s="47">
        <v>81</v>
      </c>
      <c r="C642" s="48" t="s">
        <v>5868</v>
      </c>
      <c r="D642" s="64">
        <v>1022958638</v>
      </c>
      <c r="E642" s="49" t="s">
        <v>5311</v>
      </c>
      <c r="F642" s="49" t="s">
        <v>5255</v>
      </c>
      <c r="G642" s="90">
        <v>5000000</v>
      </c>
      <c r="H642" s="90">
        <v>0</v>
      </c>
      <c r="I642" s="90">
        <v>2500</v>
      </c>
      <c r="J642" s="91">
        <v>4997500</v>
      </c>
      <c r="K642" s="69">
        <f>VLOOKUP(D642,'SOLICITUDES 2023'!$C:$H,6,FALSE)-G642</f>
        <v>0</v>
      </c>
      <c r="L642" s="50">
        <v>9</v>
      </c>
    </row>
    <row r="643" spans="1:12" ht="15" customHeight="1">
      <c r="A643" s="50">
        <v>9</v>
      </c>
      <c r="B643" s="47">
        <v>82</v>
      </c>
      <c r="C643" s="48" t="s">
        <v>5869</v>
      </c>
      <c r="D643" s="64">
        <v>80189927</v>
      </c>
      <c r="E643" s="49" t="s">
        <v>5311</v>
      </c>
      <c r="F643" s="49" t="s">
        <v>5256</v>
      </c>
      <c r="G643" s="90">
        <v>10000000</v>
      </c>
      <c r="H643" s="90">
        <v>3805537</v>
      </c>
      <c r="I643" s="90">
        <v>5000</v>
      </c>
      <c r="J643" s="91">
        <v>6189463</v>
      </c>
      <c r="K643" s="69">
        <f>VLOOKUP(D643,'SOLICITUDES 2023'!$C:$H,6,FALSE)-G643</f>
        <v>0</v>
      </c>
      <c r="L643" s="50">
        <v>9</v>
      </c>
    </row>
    <row r="644" spans="1:12" ht="15" customHeight="1">
      <c r="A644" s="50">
        <v>9</v>
      </c>
      <c r="B644" s="47">
        <v>83</v>
      </c>
      <c r="C644" s="48" t="s">
        <v>5870</v>
      </c>
      <c r="D644" s="64">
        <v>39021625</v>
      </c>
      <c r="E644" s="49" t="s">
        <v>5311</v>
      </c>
      <c r="F644" s="49" t="s">
        <v>5256</v>
      </c>
      <c r="G644" s="90">
        <v>10000000</v>
      </c>
      <c r="H644" s="90">
        <v>7611076</v>
      </c>
      <c r="I644" s="90">
        <v>5000</v>
      </c>
      <c r="J644" s="91">
        <v>2383924</v>
      </c>
      <c r="K644" s="69">
        <f>VLOOKUP(D644,'SOLICITUDES 2023'!$C:$H,6,FALSE)-G644</f>
        <v>0</v>
      </c>
      <c r="L644" s="50">
        <v>9</v>
      </c>
    </row>
    <row r="645" spans="1:12" ht="15" customHeight="1">
      <c r="A645" s="50">
        <v>9</v>
      </c>
      <c r="B645" s="47">
        <v>84</v>
      </c>
      <c r="C645" s="48" t="s">
        <v>5871</v>
      </c>
      <c r="D645" s="64">
        <v>53038258</v>
      </c>
      <c r="E645" s="49" t="s">
        <v>5311</v>
      </c>
      <c r="F645" s="49" t="s">
        <v>5255</v>
      </c>
      <c r="G645" s="90">
        <v>10000000</v>
      </c>
      <c r="H645" s="90">
        <v>0</v>
      </c>
      <c r="I645" s="90">
        <v>5000</v>
      </c>
      <c r="J645" s="91">
        <v>9995000</v>
      </c>
      <c r="K645" s="69">
        <f>VLOOKUP(D645,'SOLICITUDES 2023'!$C:$H,6,FALSE)-G645</f>
        <v>0</v>
      </c>
      <c r="L645" s="50">
        <v>9</v>
      </c>
    </row>
    <row r="646" spans="1:12" ht="15" customHeight="1">
      <c r="A646" s="50">
        <v>9</v>
      </c>
      <c r="B646" s="47">
        <v>85</v>
      </c>
      <c r="C646" s="48" t="s">
        <v>5872</v>
      </c>
      <c r="D646" s="64">
        <v>52883160</v>
      </c>
      <c r="E646" s="49" t="s">
        <v>5311</v>
      </c>
      <c r="F646" s="49" t="s">
        <v>5255</v>
      </c>
      <c r="G646" s="90">
        <v>10000000</v>
      </c>
      <c r="H646" s="90">
        <v>0</v>
      </c>
      <c r="I646" s="90">
        <v>5000</v>
      </c>
      <c r="J646" s="91">
        <v>9995000</v>
      </c>
      <c r="K646" s="69">
        <f>VLOOKUP(D646,'SOLICITUDES 2023'!$C:$H,6,FALSE)-G646</f>
        <v>0</v>
      </c>
      <c r="L646" s="50">
        <v>9</v>
      </c>
    </row>
    <row r="647" spans="1:12" ht="15" customHeight="1">
      <c r="A647" s="50">
        <v>9</v>
      </c>
      <c r="B647" s="47">
        <v>86</v>
      </c>
      <c r="C647" s="48" t="s">
        <v>5873</v>
      </c>
      <c r="D647" s="64">
        <v>52154059</v>
      </c>
      <c r="E647" s="49" t="s">
        <v>5311</v>
      </c>
      <c r="F647" s="49" t="s">
        <v>5255</v>
      </c>
      <c r="G647" s="90">
        <v>4500000</v>
      </c>
      <c r="H647" s="90">
        <v>0</v>
      </c>
      <c r="I647" s="90">
        <v>2250</v>
      </c>
      <c r="J647" s="91">
        <v>4497750</v>
      </c>
      <c r="K647" s="69">
        <f>VLOOKUP(D647,'SOLICITUDES 2023'!$C:$H,6,FALSE)-G647</f>
        <v>0</v>
      </c>
      <c r="L647" s="50">
        <v>9</v>
      </c>
    </row>
    <row r="648" spans="1:12" ht="15" customHeight="1">
      <c r="A648" s="50">
        <v>9</v>
      </c>
      <c r="B648" s="47">
        <v>87</v>
      </c>
      <c r="C648" s="48" t="s">
        <v>5874</v>
      </c>
      <c r="D648" s="64">
        <v>52124122</v>
      </c>
      <c r="E648" s="49" t="s">
        <v>5311</v>
      </c>
      <c r="F648" s="49" t="s">
        <v>5255</v>
      </c>
      <c r="G648" s="90">
        <v>10000000</v>
      </c>
      <c r="H648" s="90">
        <v>0</v>
      </c>
      <c r="I648" s="90">
        <v>5000</v>
      </c>
      <c r="J648" s="91">
        <v>9995000</v>
      </c>
      <c r="K648" s="69">
        <f>VLOOKUP(D648,'SOLICITUDES 2023'!$C:$H,6,FALSE)-G648</f>
        <v>0</v>
      </c>
      <c r="L648" s="50">
        <v>9</v>
      </c>
    </row>
    <row r="649" spans="1:12" ht="15" customHeight="1">
      <c r="A649" s="50">
        <v>9</v>
      </c>
      <c r="B649" s="47">
        <v>88</v>
      </c>
      <c r="C649" s="48" t="s">
        <v>5875</v>
      </c>
      <c r="D649" s="64">
        <v>1014192184</v>
      </c>
      <c r="E649" s="49" t="s">
        <v>5311</v>
      </c>
      <c r="F649" s="49" t="s">
        <v>5255</v>
      </c>
      <c r="G649" s="90">
        <v>5000000</v>
      </c>
      <c r="H649" s="90">
        <v>0</v>
      </c>
      <c r="I649" s="90">
        <v>2500</v>
      </c>
      <c r="J649" s="91">
        <v>4997500</v>
      </c>
      <c r="K649" s="69">
        <f>VLOOKUP(D649,'SOLICITUDES 2023'!$C:$H,6,FALSE)-G649</f>
        <v>0</v>
      </c>
      <c r="L649" s="50">
        <v>9</v>
      </c>
    </row>
    <row r="650" spans="1:12" ht="15" customHeight="1">
      <c r="A650" s="50">
        <v>9</v>
      </c>
      <c r="B650" s="47">
        <v>89</v>
      </c>
      <c r="C650" s="48" t="s">
        <v>5876</v>
      </c>
      <c r="D650" s="64">
        <v>1016088699</v>
      </c>
      <c r="E650" s="49" t="s">
        <v>5311</v>
      </c>
      <c r="F650" s="49" t="s">
        <v>5255</v>
      </c>
      <c r="G650" s="90">
        <v>10000000</v>
      </c>
      <c r="H650" s="90">
        <v>0</v>
      </c>
      <c r="I650" s="90">
        <v>5000</v>
      </c>
      <c r="J650" s="91">
        <v>9995000</v>
      </c>
      <c r="K650" s="69">
        <f>VLOOKUP(D650,'SOLICITUDES 2023'!$C:$H,6,FALSE)-G650</f>
        <v>0</v>
      </c>
      <c r="L650" s="50">
        <v>9</v>
      </c>
    </row>
    <row r="651" spans="1:12" ht="15" customHeight="1">
      <c r="A651" s="50">
        <v>9</v>
      </c>
      <c r="B651" s="47">
        <v>90</v>
      </c>
      <c r="C651" s="48" t="s">
        <v>5877</v>
      </c>
      <c r="D651" s="64">
        <v>79942866</v>
      </c>
      <c r="E651" s="49" t="s">
        <v>5311</v>
      </c>
      <c r="F651" s="49" t="s">
        <v>5255</v>
      </c>
      <c r="G651" s="90">
        <v>10000000</v>
      </c>
      <c r="H651" s="90">
        <v>0</v>
      </c>
      <c r="I651" s="90">
        <v>5000</v>
      </c>
      <c r="J651" s="91">
        <v>9995000</v>
      </c>
      <c r="K651" s="69">
        <f>VLOOKUP(D651,'SOLICITUDES 2023'!$C:$H,6,FALSE)-G651</f>
        <v>0</v>
      </c>
      <c r="L651" s="50">
        <v>9</v>
      </c>
    </row>
    <row r="652" spans="1:12" ht="15" customHeight="1">
      <c r="A652" s="50">
        <v>9</v>
      </c>
      <c r="B652" s="47">
        <v>91</v>
      </c>
      <c r="C652" s="48" t="s">
        <v>5878</v>
      </c>
      <c r="D652" s="64">
        <v>1110457049</v>
      </c>
      <c r="E652" s="49" t="s">
        <v>5254</v>
      </c>
      <c r="F652" s="49" t="s">
        <v>5255</v>
      </c>
      <c r="G652" s="90">
        <v>84000000</v>
      </c>
      <c r="H652" s="90">
        <v>0</v>
      </c>
      <c r="I652" s="90">
        <v>67200</v>
      </c>
      <c r="J652" s="91">
        <v>83932800</v>
      </c>
      <c r="K652" s="69">
        <f>VLOOKUP(D652,'SOLICITUDES 2023'!$C:$H,6,FALSE)-G652</f>
        <v>0</v>
      </c>
      <c r="L652" s="50">
        <v>9</v>
      </c>
    </row>
    <row r="653" spans="1:12" ht="15" customHeight="1">
      <c r="A653" s="50">
        <v>9</v>
      </c>
      <c r="B653" s="47">
        <v>92</v>
      </c>
      <c r="C653" s="48" t="s">
        <v>5879</v>
      </c>
      <c r="D653" s="64">
        <v>1061369308</v>
      </c>
      <c r="E653" s="49" t="s">
        <v>5254</v>
      </c>
      <c r="F653" s="49" t="s">
        <v>5256</v>
      </c>
      <c r="G653" s="90">
        <v>50000000</v>
      </c>
      <c r="H653" s="90">
        <v>20156324</v>
      </c>
      <c r="I653" s="90">
        <v>40000</v>
      </c>
      <c r="J653" s="91">
        <v>29803676</v>
      </c>
      <c r="K653" s="69">
        <f>VLOOKUP(D653,'SOLICITUDES 2023'!$C:$H,6,FALSE)-G653</f>
        <v>0</v>
      </c>
      <c r="L653" s="50">
        <v>9</v>
      </c>
    </row>
    <row r="654" spans="1:12" ht="15" customHeight="1">
      <c r="A654" s="50">
        <v>9</v>
      </c>
      <c r="B654" s="47">
        <v>93</v>
      </c>
      <c r="C654" s="48" t="s">
        <v>5880</v>
      </c>
      <c r="D654" s="64">
        <v>80037531</v>
      </c>
      <c r="E654" s="49" t="s">
        <v>5254</v>
      </c>
      <c r="F654" s="49" t="s">
        <v>5256</v>
      </c>
      <c r="G654" s="90">
        <v>11000000</v>
      </c>
      <c r="H654" s="90">
        <v>2588864</v>
      </c>
      <c r="I654" s="90">
        <v>8800</v>
      </c>
      <c r="J654" s="91">
        <v>8402336</v>
      </c>
      <c r="K654" s="69">
        <f>VLOOKUP(D654,'SOLICITUDES 2023'!$C:$H,6,FALSE)-G654</f>
        <v>0</v>
      </c>
      <c r="L654" s="50">
        <v>9</v>
      </c>
    </row>
    <row r="655" spans="1:12" ht="15" customHeight="1">
      <c r="A655" s="50">
        <v>9</v>
      </c>
      <c r="B655" s="47">
        <v>94</v>
      </c>
      <c r="C655" s="48" t="s">
        <v>5881</v>
      </c>
      <c r="D655" s="64">
        <v>1110452386</v>
      </c>
      <c r="E655" s="49" t="s">
        <v>5254</v>
      </c>
      <c r="F655" s="49" t="s">
        <v>5255</v>
      </c>
      <c r="G655" s="90">
        <v>11000000</v>
      </c>
      <c r="H655" s="90">
        <v>0</v>
      </c>
      <c r="I655" s="90">
        <v>8800</v>
      </c>
      <c r="J655" s="91">
        <v>10991200</v>
      </c>
      <c r="K655" s="69">
        <f>VLOOKUP(D655,'SOLICITUDES 2023'!$C:$H,6,FALSE)-G655</f>
        <v>0</v>
      </c>
      <c r="L655" s="50">
        <v>9</v>
      </c>
    </row>
    <row r="656" spans="1:12" ht="15" customHeight="1">
      <c r="A656" s="50">
        <v>9</v>
      </c>
      <c r="B656" s="47">
        <v>95</v>
      </c>
      <c r="C656" s="48" t="s">
        <v>5403</v>
      </c>
      <c r="D656" s="64">
        <v>1071163788</v>
      </c>
      <c r="E656" s="49" t="s">
        <v>5254</v>
      </c>
      <c r="F656" s="49" t="s">
        <v>5255</v>
      </c>
      <c r="G656" s="90">
        <v>20000000</v>
      </c>
      <c r="H656" s="90">
        <v>0</v>
      </c>
      <c r="I656" s="90">
        <v>16000</v>
      </c>
      <c r="J656" s="91">
        <v>19984000</v>
      </c>
      <c r="K656" s="69">
        <f>VLOOKUP(D656,'SOLICITUDES 2023'!$C:$H,6,FALSE)-G656</f>
        <v>25000000</v>
      </c>
      <c r="L656" s="50">
        <v>9</v>
      </c>
    </row>
    <row r="657" spans="1:12" ht="15" customHeight="1">
      <c r="A657" s="50">
        <v>9</v>
      </c>
      <c r="B657" s="47">
        <v>96</v>
      </c>
      <c r="C657" s="48" t="s">
        <v>5882</v>
      </c>
      <c r="D657" s="64">
        <v>1061721645</v>
      </c>
      <c r="E657" s="49" t="s">
        <v>5254</v>
      </c>
      <c r="F657" s="49" t="s">
        <v>5255</v>
      </c>
      <c r="G657" s="90">
        <v>12000000</v>
      </c>
      <c r="H657" s="90">
        <v>0</v>
      </c>
      <c r="I657" s="90">
        <v>9600</v>
      </c>
      <c r="J657" s="91">
        <v>11990400</v>
      </c>
      <c r="K657" s="69">
        <f>VLOOKUP(D657,'SOLICITUDES 2023'!$C:$H,6,FALSE)-G657</f>
        <v>0</v>
      </c>
      <c r="L657" s="50">
        <v>9</v>
      </c>
    </row>
    <row r="658" spans="1:12" ht="15" customHeight="1">
      <c r="A658" s="50">
        <v>9</v>
      </c>
      <c r="B658" s="47">
        <v>97</v>
      </c>
      <c r="C658" s="48" t="s">
        <v>5883</v>
      </c>
      <c r="D658" s="64">
        <v>1102807618</v>
      </c>
      <c r="E658" s="49" t="s">
        <v>5254</v>
      </c>
      <c r="F658" s="49" t="s">
        <v>5255</v>
      </c>
      <c r="G658" s="90">
        <v>48000000</v>
      </c>
      <c r="H658" s="90">
        <v>0</v>
      </c>
      <c r="I658" s="90">
        <v>38400</v>
      </c>
      <c r="J658" s="91">
        <v>47961600</v>
      </c>
      <c r="K658" s="69">
        <f>VLOOKUP(D658,'SOLICITUDES 2023'!$C:$H,6,FALSE)-G658</f>
        <v>0</v>
      </c>
      <c r="L658" s="50">
        <v>9</v>
      </c>
    </row>
    <row r="659" spans="1:12" ht="15" customHeight="1">
      <c r="A659" s="50">
        <v>9</v>
      </c>
      <c r="B659" s="47">
        <v>98</v>
      </c>
      <c r="C659" s="48" t="s">
        <v>5884</v>
      </c>
      <c r="D659" s="64">
        <v>1094955553</v>
      </c>
      <c r="E659" s="49" t="s">
        <v>5254</v>
      </c>
      <c r="F659" s="49" t="s">
        <v>5255</v>
      </c>
      <c r="G659" s="90">
        <v>37000000</v>
      </c>
      <c r="H659" s="90">
        <v>0</v>
      </c>
      <c r="I659" s="90">
        <v>29600</v>
      </c>
      <c r="J659" s="91">
        <v>36970400</v>
      </c>
      <c r="K659" s="69">
        <f>VLOOKUP(D659,'SOLICITUDES 2023'!$C:$H,6,FALSE)-G659</f>
        <v>0</v>
      </c>
      <c r="L659" s="50">
        <v>9</v>
      </c>
    </row>
    <row r="660" spans="1:12" ht="15" customHeight="1">
      <c r="A660" s="50">
        <v>9</v>
      </c>
      <c r="B660" s="47">
        <v>99</v>
      </c>
      <c r="C660" s="48" t="s">
        <v>5885</v>
      </c>
      <c r="D660" s="64">
        <v>9873826</v>
      </c>
      <c r="E660" s="49" t="s">
        <v>5254</v>
      </c>
      <c r="F660" s="49" t="s">
        <v>5255</v>
      </c>
      <c r="G660" s="90">
        <v>30000000</v>
      </c>
      <c r="H660" s="90">
        <v>0</v>
      </c>
      <c r="I660" s="90">
        <v>24000</v>
      </c>
      <c r="J660" s="91">
        <v>29976000</v>
      </c>
      <c r="K660" s="69">
        <f>VLOOKUP(D660,'SOLICITUDES 2023'!$C:$H,6,FALSE)-G660</f>
        <v>0</v>
      </c>
      <c r="L660" s="50">
        <v>9</v>
      </c>
    </row>
    <row r="661" spans="1:12" ht="15" customHeight="1">
      <c r="A661" s="50">
        <v>9</v>
      </c>
      <c r="B661" s="47">
        <v>100</v>
      </c>
      <c r="C661" s="48" t="s">
        <v>5886</v>
      </c>
      <c r="D661" s="64">
        <v>63563265</v>
      </c>
      <c r="E661" s="49" t="s">
        <v>5254</v>
      </c>
      <c r="F661" s="49" t="s">
        <v>5255</v>
      </c>
      <c r="G661" s="90">
        <v>40000000</v>
      </c>
      <c r="H661" s="90">
        <v>0</v>
      </c>
      <c r="I661" s="90">
        <v>32000</v>
      </c>
      <c r="J661" s="91">
        <v>39968000</v>
      </c>
      <c r="K661" s="69">
        <f>VLOOKUP(D661,'SOLICITUDES 2023'!$C:$H,6,FALSE)-G661</f>
        <v>0</v>
      </c>
      <c r="L661" s="50">
        <v>9</v>
      </c>
    </row>
    <row r="662" spans="1:12" ht="15" customHeight="1">
      <c r="A662" s="50">
        <v>9</v>
      </c>
      <c r="B662" s="47">
        <v>101</v>
      </c>
      <c r="C662" s="48" t="s">
        <v>5887</v>
      </c>
      <c r="D662" s="64">
        <v>14295242</v>
      </c>
      <c r="E662" s="49" t="s">
        <v>5254</v>
      </c>
      <c r="F662" s="49" t="s">
        <v>5255</v>
      </c>
      <c r="G662" s="90">
        <v>42000000</v>
      </c>
      <c r="H662" s="90">
        <v>0</v>
      </c>
      <c r="I662" s="90">
        <v>33600</v>
      </c>
      <c r="J662" s="91">
        <v>41966400</v>
      </c>
      <c r="K662" s="69">
        <f>VLOOKUP(D662,'SOLICITUDES 2023'!$C:$H,6,FALSE)-G662</f>
        <v>0</v>
      </c>
      <c r="L662" s="50">
        <v>9</v>
      </c>
    </row>
    <row r="663" spans="1:12" ht="15" customHeight="1">
      <c r="A663" s="50">
        <v>9</v>
      </c>
      <c r="B663" s="47">
        <v>102</v>
      </c>
      <c r="C663" s="48" t="s">
        <v>5888</v>
      </c>
      <c r="D663" s="64">
        <v>1023910292</v>
      </c>
      <c r="E663" s="49" t="s">
        <v>5254</v>
      </c>
      <c r="F663" s="49" t="s">
        <v>5255</v>
      </c>
      <c r="G663" s="90">
        <v>35000000</v>
      </c>
      <c r="H663" s="90">
        <v>0</v>
      </c>
      <c r="I663" s="90">
        <v>28000</v>
      </c>
      <c r="J663" s="91">
        <v>34972000</v>
      </c>
      <c r="K663" s="69">
        <f>VLOOKUP(D663,'SOLICITUDES 2023'!$C:$H,6,FALSE)-G663</f>
        <v>0</v>
      </c>
      <c r="L663" s="50">
        <v>9</v>
      </c>
    </row>
    <row r="664" spans="1:12" ht="15" customHeight="1">
      <c r="A664" s="50">
        <v>9</v>
      </c>
      <c r="B664" s="47">
        <v>103</v>
      </c>
      <c r="C664" s="48" t="s">
        <v>5889</v>
      </c>
      <c r="D664" s="64">
        <v>1037585642</v>
      </c>
      <c r="E664" s="49" t="s">
        <v>5254</v>
      </c>
      <c r="F664" s="49" t="s">
        <v>5256</v>
      </c>
      <c r="G664" s="90">
        <v>45000000</v>
      </c>
      <c r="H664" s="90">
        <v>7199795</v>
      </c>
      <c r="I664" s="90">
        <v>36000</v>
      </c>
      <c r="J664" s="91">
        <v>37764205</v>
      </c>
      <c r="K664" s="69">
        <f>VLOOKUP(D664,'SOLICITUDES 2023'!$C:$H,6,FALSE)-G664</f>
        <v>0</v>
      </c>
      <c r="L664" s="50">
        <v>9</v>
      </c>
    </row>
    <row r="665" spans="1:12" ht="15" customHeight="1">
      <c r="A665" s="50">
        <v>9</v>
      </c>
      <c r="B665" s="47">
        <v>104</v>
      </c>
      <c r="C665" s="48" t="s">
        <v>5890</v>
      </c>
      <c r="D665" s="64">
        <v>88228263</v>
      </c>
      <c r="E665" s="49" t="s">
        <v>5254</v>
      </c>
      <c r="F665" s="49" t="s">
        <v>5256</v>
      </c>
      <c r="G665" s="90">
        <v>30000000</v>
      </c>
      <c r="H665" s="90">
        <v>499433</v>
      </c>
      <c r="I665" s="90">
        <v>24000</v>
      </c>
      <c r="J665" s="91">
        <v>29476567</v>
      </c>
      <c r="K665" s="69">
        <f>VLOOKUP(D665,'SOLICITUDES 2023'!$C:$H,6,FALSE)-G665</f>
        <v>0</v>
      </c>
      <c r="L665" s="50">
        <v>9</v>
      </c>
    </row>
    <row r="666" spans="1:12" ht="15" customHeight="1">
      <c r="A666" s="50">
        <v>9</v>
      </c>
      <c r="B666" s="47">
        <v>105</v>
      </c>
      <c r="C666" s="48" t="s">
        <v>5891</v>
      </c>
      <c r="D666" s="64">
        <v>1082125423</v>
      </c>
      <c r="E666" s="49" t="s">
        <v>5254</v>
      </c>
      <c r="F666" s="49" t="s">
        <v>5255</v>
      </c>
      <c r="G666" s="90">
        <v>25000000</v>
      </c>
      <c r="H666" s="90">
        <v>0</v>
      </c>
      <c r="I666" s="90">
        <v>20000</v>
      </c>
      <c r="J666" s="91">
        <v>24980000</v>
      </c>
      <c r="K666" s="69">
        <f>VLOOKUP(D666,'SOLICITUDES 2023'!$C:$H,6,FALSE)-G666</f>
        <v>0</v>
      </c>
      <c r="L666" s="50">
        <v>9</v>
      </c>
    </row>
    <row r="667" spans="1:12" ht="15" customHeight="1">
      <c r="A667" s="50">
        <v>9</v>
      </c>
      <c r="B667" s="47">
        <v>106</v>
      </c>
      <c r="C667" s="48" t="s">
        <v>5892</v>
      </c>
      <c r="D667" s="64">
        <v>1075234351</v>
      </c>
      <c r="E667" s="49" t="s">
        <v>5254</v>
      </c>
      <c r="F667" s="49" t="s">
        <v>5255</v>
      </c>
      <c r="G667" s="90">
        <v>55000000</v>
      </c>
      <c r="H667" s="90">
        <v>0</v>
      </c>
      <c r="I667" s="90">
        <v>44000</v>
      </c>
      <c r="J667" s="91">
        <v>54956000</v>
      </c>
      <c r="K667" s="69">
        <f>VLOOKUP(D667,'SOLICITUDES 2023'!$C:$H,6,FALSE)-G667</f>
        <v>0</v>
      </c>
      <c r="L667" s="50">
        <v>9</v>
      </c>
    </row>
    <row r="668" spans="1:12" ht="15" customHeight="1">
      <c r="A668" s="50">
        <v>9</v>
      </c>
      <c r="B668" s="47">
        <v>107</v>
      </c>
      <c r="C668" s="48" t="s">
        <v>5893</v>
      </c>
      <c r="D668" s="64">
        <v>1059701757</v>
      </c>
      <c r="E668" s="49" t="s">
        <v>5254</v>
      </c>
      <c r="F668" s="49" t="s">
        <v>5255</v>
      </c>
      <c r="G668" s="90">
        <v>50000000</v>
      </c>
      <c r="H668" s="90">
        <v>0</v>
      </c>
      <c r="I668" s="90">
        <v>40000</v>
      </c>
      <c r="J668" s="91">
        <v>49960000</v>
      </c>
      <c r="K668" s="69">
        <f>VLOOKUP(D668,'SOLICITUDES 2023'!$C:$H,6,FALSE)-G668</f>
        <v>0</v>
      </c>
      <c r="L668" s="50">
        <v>9</v>
      </c>
    </row>
    <row r="669" spans="1:12" ht="15" customHeight="1">
      <c r="A669" s="50">
        <v>9</v>
      </c>
      <c r="B669" s="47">
        <v>108</v>
      </c>
      <c r="C669" s="48" t="s">
        <v>5894</v>
      </c>
      <c r="D669" s="64">
        <v>1064989891</v>
      </c>
      <c r="E669" s="49" t="s">
        <v>5254</v>
      </c>
      <c r="F669" s="49" t="s">
        <v>5255</v>
      </c>
      <c r="G669" s="90">
        <v>50000000</v>
      </c>
      <c r="H669" s="90">
        <v>0</v>
      </c>
      <c r="I669" s="90">
        <v>40000</v>
      </c>
      <c r="J669" s="91">
        <v>49960000</v>
      </c>
      <c r="K669" s="69">
        <f>VLOOKUP(D669,'SOLICITUDES 2023'!$C:$H,6,FALSE)-G669</f>
        <v>0</v>
      </c>
      <c r="L669" s="50">
        <v>9</v>
      </c>
    </row>
    <row r="670" spans="1:12" ht="15" customHeight="1">
      <c r="A670" s="50">
        <v>9</v>
      </c>
      <c r="B670" s="47">
        <v>109</v>
      </c>
      <c r="C670" s="48" t="s">
        <v>5895</v>
      </c>
      <c r="D670" s="64">
        <v>41958871</v>
      </c>
      <c r="E670" s="49" t="s">
        <v>5254</v>
      </c>
      <c r="F670" s="49" t="s">
        <v>5255</v>
      </c>
      <c r="G670" s="90">
        <v>18000000</v>
      </c>
      <c r="H670" s="90">
        <v>0</v>
      </c>
      <c r="I670" s="90">
        <v>14400</v>
      </c>
      <c r="J670" s="91">
        <v>17985600</v>
      </c>
      <c r="K670" s="69">
        <f>VLOOKUP(D670,'SOLICITUDES 2023'!$C:$H,6,FALSE)-G670</f>
        <v>0</v>
      </c>
      <c r="L670" s="50">
        <v>9</v>
      </c>
    </row>
    <row r="671" spans="1:12" ht="15" customHeight="1">
      <c r="A671" s="50">
        <v>9</v>
      </c>
      <c r="B671" s="47">
        <v>110</v>
      </c>
      <c r="C671" s="48" t="s">
        <v>5896</v>
      </c>
      <c r="D671" s="64">
        <v>1053558936</v>
      </c>
      <c r="E671" s="49" t="s">
        <v>5254</v>
      </c>
      <c r="F671" s="49" t="s">
        <v>5255</v>
      </c>
      <c r="G671" s="90">
        <v>20000000</v>
      </c>
      <c r="H671" s="90">
        <v>0</v>
      </c>
      <c r="I671" s="90">
        <v>16000</v>
      </c>
      <c r="J671" s="91">
        <v>19984000</v>
      </c>
      <c r="K671" s="69">
        <f>VLOOKUP(D671,'SOLICITUDES 2023'!$C:$H,6,FALSE)-G671</f>
        <v>0</v>
      </c>
      <c r="L671" s="50">
        <v>9</v>
      </c>
    </row>
    <row r="672" spans="1:12" ht="15" customHeight="1">
      <c r="A672" s="50">
        <v>9</v>
      </c>
      <c r="B672" s="47">
        <v>111</v>
      </c>
      <c r="C672" s="48" t="s">
        <v>5897</v>
      </c>
      <c r="D672" s="64">
        <v>80124658</v>
      </c>
      <c r="E672" s="49" t="s">
        <v>5254</v>
      </c>
      <c r="F672" s="49" t="s">
        <v>5255</v>
      </c>
      <c r="G672" s="90">
        <v>40000000</v>
      </c>
      <c r="H672" s="90">
        <v>0</v>
      </c>
      <c r="I672" s="90">
        <v>32000</v>
      </c>
      <c r="J672" s="91">
        <v>39968000</v>
      </c>
      <c r="K672" s="69">
        <f>VLOOKUP(D672,'SOLICITUDES 2023'!$C:$H,6,FALSE)-G672</f>
        <v>0</v>
      </c>
      <c r="L672" s="50">
        <v>9</v>
      </c>
    </row>
    <row r="673" spans="1:12" ht="15" customHeight="1">
      <c r="A673" s="50">
        <v>9</v>
      </c>
      <c r="B673" s="47">
        <v>112</v>
      </c>
      <c r="C673" s="48" t="s">
        <v>5898</v>
      </c>
      <c r="D673" s="64">
        <v>52810434</v>
      </c>
      <c r="E673" s="49" t="s">
        <v>5254</v>
      </c>
      <c r="F673" s="49" t="s">
        <v>5255</v>
      </c>
      <c r="G673" s="90">
        <v>50000000</v>
      </c>
      <c r="H673" s="90">
        <v>0</v>
      </c>
      <c r="I673" s="90">
        <v>40000</v>
      </c>
      <c r="J673" s="91">
        <v>49960000</v>
      </c>
      <c r="K673" s="69">
        <f>VLOOKUP(D673,'SOLICITUDES 2023'!$C:$H,6,FALSE)-G673</f>
        <v>0</v>
      </c>
      <c r="L673" s="50">
        <v>9</v>
      </c>
    </row>
    <row r="674" spans="1:12" ht="15" customHeight="1">
      <c r="A674" s="50">
        <v>9</v>
      </c>
      <c r="B674" s="47">
        <v>113</v>
      </c>
      <c r="C674" s="48" t="s">
        <v>5899</v>
      </c>
      <c r="D674" s="64">
        <v>18403245</v>
      </c>
      <c r="E674" s="49" t="s">
        <v>5254</v>
      </c>
      <c r="F674" s="49" t="s">
        <v>5255</v>
      </c>
      <c r="G674" s="90">
        <v>21000000</v>
      </c>
      <c r="H674" s="90">
        <v>0</v>
      </c>
      <c r="I674" s="90">
        <v>16800</v>
      </c>
      <c r="J674" s="91">
        <v>20983200</v>
      </c>
      <c r="K674" s="69">
        <f>VLOOKUP(D674,'SOLICITUDES 2023'!$C:$H,6,FALSE)-G674</f>
        <v>0</v>
      </c>
      <c r="L674" s="50">
        <v>9</v>
      </c>
    </row>
    <row r="675" spans="1:12" ht="15" customHeight="1">
      <c r="A675" s="50">
        <v>9</v>
      </c>
      <c r="B675" s="47">
        <v>114</v>
      </c>
      <c r="C675" s="48" t="s">
        <v>5900</v>
      </c>
      <c r="D675" s="64">
        <v>80219805</v>
      </c>
      <c r="E675" s="49" t="s">
        <v>5254</v>
      </c>
      <c r="F675" s="49" t="s">
        <v>5256</v>
      </c>
      <c r="G675" s="90">
        <v>70000000</v>
      </c>
      <c r="H675" s="90">
        <v>7277199</v>
      </c>
      <c r="I675" s="90">
        <v>56000</v>
      </c>
      <c r="J675" s="91">
        <v>62666801</v>
      </c>
      <c r="K675" s="69">
        <f>VLOOKUP(D675,'SOLICITUDES 2023'!$C:$H,6,FALSE)-G675</f>
        <v>0</v>
      </c>
      <c r="L675" s="50">
        <v>9</v>
      </c>
    </row>
    <row r="676" spans="1:12" ht="15" customHeight="1">
      <c r="A676" s="50">
        <v>9</v>
      </c>
      <c r="B676" s="47">
        <v>115</v>
      </c>
      <c r="C676" s="48" t="s">
        <v>5901</v>
      </c>
      <c r="D676" s="64">
        <v>1053767177</v>
      </c>
      <c r="E676" s="49" t="s">
        <v>5254</v>
      </c>
      <c r="F676" s="49" t="s">
        <v>5256</v>
      </c>
      <c r="G676" s="90">
        <v>36000000</v>
      </c>
      <c r="H676" s="90">
        <v>26475838</v>
      </c>
      <c r="I676" s="90">
        <v>28800</v>
      </c>
      <c r="J676" s="91">
        <v>9495362</v>
      </c>
      <c r="K676" s="69">
        <f>VLOOKUP(D676,'SOLICITUDES 2023'!$C:$H,6,FALSE)-G676</f>
        <v>0</v>
      </c>
      <c r="L676" s="50">
        <v>9</v>
      </c>
    </row>
    <row r="677" spans="1:12" ht="15" customHeight="1">
      <c r="A677" s="50">
        <v>9</v>
      </c>
      <c r="B677" s="47">
        <v>116</v>
      </c>
      <c r="C677" s="48" t="s">
        <v>5902</v>
      </c>
      <c r="D677" s="64">
        <v>79968613</v>
      </c>
      <c r="E677" s="49" t="s">
        <v>5254</v>
      </c>
      <c r="F677" s="49" t="s">
        <v>5255</v>
      </c>
      <c r="G677" s="90">
        <v>50000000</v>
      </c>
      <c r="H677" s="90">
        <v>0</v>
      </c>
      <c r="I677" s="90">
        <v>25000</v>
      </c>
      <c r="J677" s="91">
        <v>49975000</v>
      </c>
      <c r="K677" s="69">
        <f>VLOOKUP(D677,'SOLICITUDES 2023'!$C:$H,6,FALSE)-G677</f>
        <v>0</v>
      </c>
      <c r="L677" s="50">
        <v>9</v>
      </c>
    </row>
    <row r="678" spans="1:12" ht="15" customHeight="1">
      <c r="A678" s="50">
        <v>9</v>
      </c>
      <c r="B678" s="47">
        <v>117</v>
      </c>
      <c r="C678" s="48" t="s">
        <v>5903</v>
      </c>
      <c r="D678" s="64">
        <v>80220316</v>
      </c>
      <c r="E678" s="49" t="s">
        <v>5254</v>
      </c>
      <c r="F678" s="49" t="s">
        <v>5255</v>
      </c>
      <c r="G678" s="90">
        <v>50000000</v>
      </c>
      <c r="H678" s="90">
        <v>0</v>
      </c>
      <c r="I678" s="90">
        <v>25000</v>
      </c>
      <c r="J678" s="91">
        <v>49975000</v>
      </c>
      <c r="K678" s="69">
        <f>VLOOKUP(D678,'SOLICITUDES 2023'!$C:$H,6,FALSE)-G678</f>
        <v>0</v>
      </c>
      <c r="L678" s="50">
        <v>9</v>
      </c>
    </row>
    <row r="679" spans="1:12" ht="15" customHeight="1">
      <c r="A679" s="50">
        <v>9</v>
      </c>
      <c r="B679" s="47">
        <v>118</v>
      </c>
      <c r="C679" s="48" t="s">
        <v>5904</v>
      </c>
      <c r="D679" s="64">
        <v>13748640</v>
      </c>
      <c r="E679" s="49" t="s">
        <v>5254</v>
      </c>
      <c r="F679" s="49" t="s">
        <v>5256</v>
      </c>
      <c r="G679" s="90">
        <v>25000000</v>
      </c>
      <c r="H679" s="90">
        <v>16037625</v>
      </c>
      <c r="I679" s="90">
        <v>12500</v>
      </c>
      <c r="J679" s="91">
        <v>8949875</v>
      </c>
      <c r="K679" s="69">
        <f>VLOOKUP(D679,'SOLICITUDES 2023'!$C:$H,6,FALSE)-G679</f>
        <v>0</v>
      </c>
      <c r="L679" s="50">
        <v>9</v>
      </c>
    </row>
    <row r="680" spans="1:12" ht="15" customHeight="1">
      <c r="A680" s="50">
        <v>9</v>
      </c>
      <c r="B680" s="47">
        <v>119</v>
      </c>
      <c r="C680" s="48" t="s">
        <v>5905</v>
      </c>
      <c r="D680" s="64">
        <v>10298898</v>
      </c>
      <c r="E680" s="49" t="s">
        <v>5254</v>
      </c>
      <c r="F680" s="49" t="s">
        <v>5255</v>
      </c>
      <c r="G680" s="90">
        <v>17000000</v>
      </c>
      <c r="H680" s="90">
        <v>0</v>
      </c>
      <c r="I680" s="90">
        <v>8500</v>
      </c>
      <c r="J680" s="91">
        <v>16991500</v>
      </c>
      <c r="K680" s="69">
        <f>VLOOKUP(D680,'SOLICITUDES 2023'!$C:$H,6,FALSE)-G680</f>
        <v>0</v>
      </c>
      <c r="L680" s="50">
        <v>9</v>
      </c>
    </row>
    <row r="681" spans="1:12" ht="15" customHeight="1">
      <c r="A681" s="50">
        <v>9</v>
      </c>
      <c r="B681" s="47">
        <v>120</v>
      </c>
      <c r="C681" s="48" t="s">
        <v>5906</v>
      </c>
      <c r="D681" s="64">
        <v>23623471</v>
      </c>
      <c r="E681" s="49" t="s">
        <v>5254</v>
      </c>
      <c r="F681" s="49" t="s">
        <v>5255</v>
      </c>
      <c r="G681" s="90">
        <v>30000000</v>
      </c>
      <c r="H681" s="90">
        <v>0</v>
      </c>
      <c r="I681" s="90">
        <v>15000</v>
      </c>
      <c r="J681" s="91">
        <v>29985000</v>
      </c>
      <c r="K681" s="69">
        <f>VLOOKUP(D681,'SOLICITUDES 2023'!$C:$H,6,FALSE)-G681</f>
        <v>0</v>
      </c>
      <c r="L681" s="50">
        <v>9</v>
      </c>
    </row>
    <row r="682" spans="1:12" ht="15" customHeight="1">
      <c r="A682" s="50">
        <v>9</v>
      </c>
      <c r="B682" s="47">
        <v>121</v>
      </c>
      <c r="C682" s="48" t="s">
        <v>5907</v>
      </c>
      <c r="D682" s="64">
        <v>80183222</v>
      </c>
      <c r="E682" s="49" t="s">
        <v>5254</v>
      </c>
      <c r="F682" s="49" t="s">
        <v>5256</v>
      </c>
      <c r="G682" s="90">
        <v>45000000</v>
      </c>
      <c r="H682" s="90">
        <v>36043248</v>
      </c>
      <c r="I682" s="90">
        <v>22500</v>
      </c>
      <c r="J682" s="91">
        <v>8934252</v>
      </c>
      <c r="K682" s="69">
        <f>VLOOKUP(D682,'SOLICITUDES 2023'!$C:$H,6,FALSE)-G682</f>
        <v>0</v>
      </c>
      <c r="L682" s="50">
        <v>9</v>
      </c>
    </row>
    <row r="683" spans="1:12" ht="15" customHeight="1">
      <c r="A683" s="50">
        <v>9</v>
      </c>
      <c r="B683" s="47">
        <v>122</v>
      </c>
      <c r="C683" s="48" t="s">
        <v>5908</v>
      </c>
      <c r="D683" s="64">
        <v>11258591</v>
      </c>
      <c r="E683" s="49" t="s">
        <v>5254</v>
      </c>
      <c r="F683" s="49" t="s">
        <v>5256</v>
      </c>
      <c r="G683" s="90">
        <v>15000000</v>
      </c>
      <c r="H683" s="90">
        <v>4732125</v>
      </c>
      <c r="I683" s="90">
        <v>7500</v>
      </c>
      <c r="J683" s="91">
        <v>10260375</v>
      </c>
      <c r="K683" s="69">
        <f>VLOOKUP(D683,'SOLICITUDES 2023'!$C:$H,6,FALSE)-G683</f>
        <v>0</v>
      </c>
      <c r="L683" s="50">
        <v>9</v>
      </c>
    </row>
    <row r="684" spans="1:12" ht="15" customHeight="1">
      <c r="A684" s="50">
        <v>9</v>
      </c>
      <c r="B684" s="47">
        <v>123</v>
      </c>
      <c r="C684" s="48" t="s">
        <v>5909</v>
      </c>
      <c r="D684" s="64">
        <v>13707564</v>
      </c>
      <c r="E684" s="49" t="s">
        <v>5254</v>
      </c>
      <c r="F684" s="49" t="s">
        <v>5256</v>
      </c>
      <c r="G684" s="90">
        <v>25000000</v>
      </c>
      <c r="H684" s="90">
        <v>20047031</v>
      </c>
      <c r="I684" s="90">
        <v>12500</v>
      </c>
      <c r="J684" s="91">
        <v>4940469</v>
      </c>
      <c r="K684" s="69">
        <f>VLOOKUP(D684,'SOLICITUDES 2023'!$C:$H,6,FALSE)-G684</f>
        <v>0</v>
      </c>
      <c r="L684" s="50">
        <v>9</v>
      </c>
    </row>
    <row r="685" spans="1:12" ht="15" customHeight="1">
      <c r="A685" s="50">
        <v>9</v>
      </c>
      <c r="B685" s="47">
        <v>124</v>
      </c>
      <c r="C685" s="48" t="s">
        <v>5910</v>
      </c>
      <c r="D685" s="64">
        <v>80137848</v>
      </c>
      <c r="E685" s="49" t="s">
        <v>5254</v>
      </c>
      <c r="F685" s="49" t="s">
        <v>5255</v>
      </c>
      <c r="G685" s="90">
        <v>40000000</v>
      </c>
      <c r="H685" s="90">
        <v>0</v>
      </c>
      <c r="I685" s="90">
        <v>20000</v>
      </c>
      <c r="J685" s="91">
        <v>39980000</v>
      </c>
      <c r="K685" s="69">
        <f>VLOOKUP(D685,'SOLICITUDES 2023'!$C:$H,6,FALSE)-G685</f>
        <v>0</v>
      </c>
      <c r="L685" s="50">
        <v>9</v>
      </c>
    </row>
    <row r="686" spans="1:12" ht="15" customHeight="1">
      <c r="A686" s="50">
        <v>9</v>
      </c>
      <c r="B686" s="47">
        <v>125</v>
      </c>
      <c r="C686" s="48" t="s">
        <v>5911</v>
      </c>
      <c r="D686" s="64">
        <v>1073230084</v>
      </c>
      <c r="E686" s="49" t="s">
        <v>5311</v>
      </c>
      <c r="F686" s="49" t="s">
        <v>5255</v>
      </c>
      <c r="G686" s="90">
        <v>40000000</v>
      </c>
      <c r="H686" s="90">
        <v>0</v>
      </c>
      <c r="I686" s="90">
        <v>20000</v>
      </c>
      <c r="J686" s="91">
        <v>39980000</v>
      </c>
      <c r="K686" s="69">
        <f>VLOOKUP(D686,'SOLICITUDES 2023'!$C:$H,6,FALSE)-G686</f>
        <v>0</v>
      </c>
      <c r="L686" s="50">
        <v>9</v>
      </c>
    </row>
    <row r="687" spans="1:12" ht="15" customHeight="1">
      <c r="A687" s="50">
        <v>9</v>
      </c>
      <c r="B687" s="47">
        <v>126</v>
      </c>
      <c r="C687" s="48" t="s">
        <v>5912</v>
      </c>
      <c r="D687" s="64">
        <v>52448979</v>
      </c>
      <c r="E687" s="49" t="s">
        <v>5311</v>
      </c>
      <c r="F687" s="49" t="s">
        <v>5256</v>
      </c>
      <c r="G687" s="90">
        <v>65000000</v>
      </c>
      <c r="H687" s="90">
        <v>13417667</v>
      </c>
      <c r="I687" s="90">
        <v>32500</v>
      </c>
      <c r="J687" s="91">
        <v>51549833</v>
      </c>
      <c r="K687" s="69">
        <f>VLOOKUP(D687,'SOLICITUDES 2023'!$C:$H,6,FALSE)-G687</f>
        <v>0</v>
      </c>
      <c r="L687" s="50">
        <v>9</v>
      </c>
    </row>
    <row r="688" spans="1:12" ht="15" customHeight="1">
      <c r="A688" s="50">
        <v>9</v>
      </c>
      <c r="B688" s="47">
        <v>127</v>
      </c>
      <c r="C688" s="48" t="s">
        <v>5913</v>
      </c>
      <c r="D688" s="64">
        <v>51996670</v>
      </c>
      <c r="E688" s="49" t="s">
        <v>5311</v>
      </c>
      <c r="F688" s="49" t="s">
        <v>5256</v>
      </c>
      <c r="G688" s="90">
        <v>30000000</v>
      </c>
      <c r="H688" s="90">
        <v>12045410</v>
      </c>
      <c r="I688" s="90">
        <v>15000</v>
      </c>
      <c r="J688" s="91">
        <v>17939590</v>
      </c>
      <c r="K688" s="69">
        <f>VLOOKUP(D688,'SOLICITUDES 2023'!$C:$H,6,FALSE)-G688</f>
        <v>0</v>
      </c>
      <c r="L688" s="50">
        <v>9</v>
      </c>
    </row>
    <row r="689" spans="1:12" ht="15" customHeight="1">
      <c r="A689" s="50">
        <v>9</v>
      </c>
      <c r="B689" s="47">
        <v>128</v>
      </c>
      <c r="C689" s="48" t="s">
        <v>5914</v>
      </c>
      <c r="D689" s="64">
        <v>1032383319</v>
      </c>
      <c r="E689" s="49" t="s">
        <v>5254</v>
      </c>
      <c r="F689" s="49" t="s">
        <v>5255</v>
      </c>
      <c r="G689" s="90">
        <v>150000000</v>
      </c>
      <c r="H689" s="90">
        <v>0</v>
      </c>
      <c r="I689" s="90">
        <v>75000</v>
      </c>
      <c r="J689" s="91">
        <v>149925000</v>
      </c>
      <c r="K689" s="69">
        <f>VLOOKUP(D689,'SOLICITUDES 2023'!$C:$H,6,FALSE)-G689</f>
        <v>0</v>
      </c>
      <c r="L689" s="50">
        <v>9</v>
      </c>
    </row>
    <row r="690" spans="1:12" ht="15" customHeight="1">
      <c r="A690" s="50">
        <v>10</v>
      </c>
      <c r="B690" s="47">
        <v>1</v>
      </c>
      <c r="C690" s="48" t="s">
        <v>5915</v>
      </c>
      <c r="D690" s="64">
        <v>80008317</v>
      </c>
      <c r="E690" s="49" t="s">
        <v>5254</v>
      </c>
      <c r="F690" s="49" t="s">
        <v>5256</v>
      </c>
      <c r="G690" s="90">
        <v>7000000</v>
      </c>
      <c r="H690" s="90">
        <v>544978</v>
      </c>
      <c r="I690" s="90">
        <v>33600</v>
      </c>
      <c r="J690" s="91">
        <v>6421422</v>
      </c>
      <c r="K690" s="69">
        <f>VLOOKUP(D690,'SOLICITUDES 2023'!$C:$H,6,FALSE)-G690</f>
        <v>0</v>
      </c>
      <c r="L690" s="50">
        <v>10</v>
      </c>
    </row>
    <row r="691" spans="1:12" ht="15" customHeight="1">
      <c r="A691" s="50">
        <v>10</v>
      </c>
      <c r="B691" s="47">
        <v>2</v>
      </c>
      <c r="C691" s="48" t="s">
        <v>5359</v>
      </c>
      <c r="D691" s="64">
        <v>1085332288</v>
      </c>
      <c r="E691" s="49" t="s">
        <v>5254</v>
      </c>
      <c r="F691" s="49" t="s">
        <v>5256</v>
      </c>
      <c r="G691" s="90">
        <v>10000000</v>
      </c>
      <c r="H691" s="90">
        <v>4740028</v>
      </c>
      <c r="I691" s="90">
        <v>48000</v>
      </c>
      <c r="J691" s="91">
        <v>5211972</v>
      </c>
      <c r="K691" s="69">
        <f>VLOOKUP(D691,'SOLICITUDES 2023'!$C:$H,6,FALSE)-G691</f>
        <v>-4000000</v>
      </c>
      <c r="L691" s="50">
        <v>10</v>
      </c>
    </row>
    <row r="692" spans="1:12" ht="15" customHeight="1">
      <c r="A692" s="50">
        <v>10</v>
      </c>
      <c r="B692" s="47">
        <v>3</v>
      </c>
      <c r="C692" s="48" t="s">
        <v>5916</v>
      </c>
      <c r="D692" s="64">
        <v>1036676514</v>
      </c>
      <c r="E692" s="49" t="s">
        <v>5254</v>
      </c>
      <c r="F692" s="49" t="s">
        <v>5255</v>
      </c>
      <c r="G692" s="90">
        <v>8000000</v>
      </c>
      <c r="H692" s="90">
        <v>0</v>
      </c>
      <c r="I692" s="90">
        <v>38400</v>
      </c>
      <c r="J692" s="91">
        <v>7961600</v>
      </c>
      <c r="K692" s="69">
        <f>VLOOKUP(D692,'SOLICITUDES 2023'!$C:$H,6,FALSE)-G692</f>
        <v>0</v>
      </c>
      <c r="L692" s="50">
        <v>10</v>
      </c>
    </row>
    <row r="693" spans="1:12" ht="15" customHeight="1">
      <c r="A693" s="50">
        <v>10</v>
      </c>
      <c r="B693" s="47">
        <v>4</v>
      </c>
      <c r="C693" s="48" t="s">
        <v>5917</v>
      </c>
      <c r="D693" s="64">
        <v>51765217</v>
      </c>
      <c r="E693" s="49" t="s">
        <v>5254</v>
      </c>
      <c r="F693" s="49" t="s">
        <v>5255</v>
      </c>
      <c r="G693" s="90">
        <v>7500000</v>
      </c>
      <c r="H693" s="90">
        <v>0</v>
      </c>
      <c r="I693" s="90">
        <v>36000</v>
      </c>
      <c r="J693" s="91">
        <v>7464000</v>
      </c>
      <c r="K693" s="69">
        <f>VLOOKUP(D693,'SOLICITUDES 2023'!$C:$H,6,FALSE)-G693</f>
        <v>0</v>
      </c>
      <c r="L693" s="50">
        <v>10</v>
      </c>
    </row>
    <row r="694" spans="1:12" ht="15" customHeight="1">
      <c r="A694" s="50">
        <v>10</v>
      </c>
      <c r="B694" s="47">
        <v>5</v>
      </c>
      <c r="C694" s="52" t="s">
        <v>5918</v>
      </c>
      <c r="D694" s="64">
        <v>1121857725</v>
      </c>
      <c r="E694" s="49" t="s">
        <v>5254</v>
      </c>
      <c r="F694" s="49" t="s">
        <v>5255</v>
      </c>
      <c r="G694" s="90">
        <v>6000000</v>
      </c>
      <c r="H694" s="90">
        <v>0</v>
      </c>
      <c r="I694" s="90">
        <v>28800</v>
      </c>
      <c r="J694" s="91">
        <v>5971200</v>
      </c>
      <c r="K694" s="69">
        <f>VLOOKUP(D694,'SOLICITUDES 2023'!$C:$H,6,FALSE)-G694</f>
        <v>0</v>
      </c>
      <c r="L694" s="50">
        <v>10</v>
      </c>
    </row>
    <row r="695" spans="1:12" ht="15" customHeight="1">
      <c r="A695" s="50">
        <v>10</v>
      </c>
      <c r="B695" s="47">
        <v>6</v>
      </c>
      <c r="C695" s="48" t="s">
        <v>5919</v>
      </c>
      <c r="D695" s="64">
        <v>1033698874</v>
      </c>
      <c r="E695" s="49" t="s">
        <v>5254</v>
      </c>
      <c r="F695" s="49" t="s">
        <v>5256</v>
      </c>
      <c r="G695" s="90">
        <v>5500000</v>
      </c>
      <c r="H695" s="90">
        <v>908298</v>
      </c>
      <c r="I695" s="90">
        <v>26400</v>
      </c>
      <c r="J695" s="91">
        <v>4565302</v>
      </c>
      <c r="K695" s="69">
        <f>VLOOKUP(D695,'SOLICITUDES 2023'!$C:$H,6,FALSE)-G695</f>
        <v>0</v>
      </c>
      <c r="L695" s="50">
        <v>10</v>
      </c>
    </row>
    <row r="696" spans="1:12" ht="15" customHeight="1">
      <c r="A696" s="50">
        <v>10</v>
      </c>
      <c r="B696" s="47">
        <v>7</v>
      </c>
      <c r="C696" s="48" t="s">
        <v>5920</v>
      </c>
      <c r="D696" s="64">
        <v>76329060</v>
      </c>
      <c r="E696" s="49" t="s">
        <v>5254</v>
      </c>
      <c r="F696" s="49" t="s">
        <v>5255</v>
      </c>
      <c r="G696" s="90">
        <v>4000000</v>
      </c>
      <c r="H696" s="90">
        <v>0</v>
      </c>
      <c r="I696" s="90">
        <v>12000</v>
      </c>
      <c r="J696" s="91">
        <v>3988000</v>
      </c>
      <c r="K696" s="69">
        <f>VLOOKUP(D696,'SOLICITUDES 2023'!$C:$H,6,FALSE)-G696</f>
        <v>0</v>
      </c>
      <c r="L696" s="50">
        <v>10</v>
      </c>
    </row>
    <row r="697" spans="1:12" ht="15" customHeight="1">
      <c r="A697" s="50">
        <v>10</v>
      </c>
      <c r="B697" s="55">
        <v>8</v>
      </c>
      <c r="C697" s="48" t="s">
        <v>5921</v>
      </c>
      <c r="D697" s="64">
        <v>1092351515</v>
      </c>
      <c r="E697" s="49" t="s">
        <v>5254</v>
      </c>
      <c r="F697" s="49" t="s">
        <v>5256</v>
      </c>
      <c r="G697" s="90">
        <v>15000000</v>
      </c>
      <c r="H697" s="90">
        <v>7903113</v>
      </c>
      <c r="I697" s="90">
        <v>72000</v>
      </c>
      <c r="J697" s="91">
        <v>7024887</v>
      </c>
      <c r="K697" s="69">
        <f>VLOOKUP(D697,'SOLICITUDES 2023'!$C:$H,6,FALSE)-G697</f>
        <v>0</v>
      </c>
      <c r="L697" s="50">
        <v>10</v>
      </c>
    </row>
    <row r="698" spans="1:12" ht="15" customHeight="1">
      <c r="A698" s="50">
        <v>10</v>
      </c>
      <c r="B698" s="55">
        <v>9</v>
      </c>
      <c r="C698" s="48" t="s">
        <v>5922</v>
      </c>
      <c r="D698" s="64">
        <v>1030570111</v>
      </c>
      <c r="E698" s="49" t="s">
        <v>5254</v>
      </c>
      <c r="F698" s="49" t="s">
        <v>5255</v>
      </c>
      <c r="G698" s="90">
        <v>100000000</v>
      </c>
      <c r="H698" s="90">
        <v>0</v>
      </c>
      <c r="I698" s="90">
        <v>480000</v>
      </c>
      <c r="J698" s="91">
        <v>99520000</v>
      </c>
      <c r="K698" s="69">
        <f>VLOOKUP(D698,'SOLICITUDES 2023'!$C:$H,6,FALSE)-G698</f>
        <v>0</v>
      </c>
      <c r="L698" s="50">
        <v>10</v>
      </c>
    </row>
    <row r="699" spans="1:12" ht="15" customHeight="1">
      <c r="A699" s="50">
        <v>10</v>
      </c>
      <c r="B699" s="56">
        <v>10</v>
      </c>
      <c r="C699" s="48" t="s">
        <v>5923</v>
      </c>
      <c r="D699" s="64">
        <v>1098641460</v>
      </c>
      <c r="E699" s="49" t="s">
        <v>5254</v>
      </c>
      <c r="F699" s="49" t="s">
        <v>5255</v>
      </c>
      <c r="G699" s="90">
        <v>67000000</v>
      </c>
      <c r="H699" s="90">
        <v>0</v>
      </c>
      <c r="I699" s="90">
        <v>321600</v>
      </c>
      <c r="J699" s="91">
        <v>66678400</v>
      </c>
      <c r="K699" s="69">
        <f>VLOOKUP(D699,'SOLICITUDES 2023'!$C:$H,6,FALSE)-G699</f>
        <v>0</v>
      </c>
      <c r="L699" s="50">
        <v>10</v>
      </c>
    </row>
    <row r="700" spans="1:12" ht="15" customHeight="1">
      <c r="A700" s="50">
        <v>10</v>
      </c>
      <c r="B700" s="56">
        <v>11</v>
      </c>
      <c r="C700" s="48" t="s">
        <v>5924</v>
      </c>
      <c r="D700" s="64">
        <v>80251300</v>
      </c>
      <c r="E700" s="49" t="s">
        <v>5254</v>
      </c>
      <c r="F700" s="49" t="s">
        <v>5255</v>
      </c>
      <c r="G700" s="90">
        <v>54000000</v>
      </c>
      <c r="H700" s="90">
        <v>0</v>
      </c>
      <c r="I700" s="90">
        <v>259200</v>
      </c>
      <c r="J700" s="91">
        <v>53740800</v>
      </c>
      <c r="K700" s="69">
        <f>VLOOKUP(D700,'SOLICITUDES 2023'!$C:$H,6,FALSE)-G700</f>
        <v>0</v>
      </c>
      <c r="L700" s="50">
        <v>10</v>
      </c>
    </row>
    <row r="701" spans="1:12" ht="15" customHeight="1">
      <c r="A701" s="50">
        <v>10</v>
      </c>
      <c r="B701" s="47">
        <v>12</v>
      </c>
      <c r="C701" s="48" t="s">
        <v>5925</v>
      </c>
      <c r="D701" s="64">
        <v>1121859370</v>
      </c>
      <c r="E701" s="49" t="s">
        <v>5254</v>
      </c>
      <c r="F701" s="49" t="s">
        <v>5256</v>
      </c>
      <c r="G701" s="90">
        <v>49000000</v>
      </c>
      <c r="H701" s="90">
        <v>18559521</v>
      </c>
      <c r="I701" s="90">
        <v>235200</v>
      </c>
      <c r="J701" s="91">
        <v>30205279</v>
      </c>
      <c r="K701" s="69">
        <f>VLOOKUP(D701,'SOLICITUDES 2023'!$C:$H,6,FALSE)-G701</f>
        <v>0</v>
      </c>
      <c r="L701" s="50">
        <v>10</v>
      </c>
    </row>
    <row r="702" spans="1:12" ht="15" customHeight="1">
      <c r="A702" s="50">
        <v>10</v>
      </c>
      <c r="B702" s="56">
        <v>13</v>
      </c>
      <c r="C702" s="48" t="s">
        <v>5926</v>
      </c>
      <c r="D702" s="64">
        <v>1214213709</v>
      </c>
      <c r="E702" s="49" t="s">
        <v>5254</v>
      </c>
      <c r="F702" s="49" t="s">
        <v>5255</v>
      </c>
      <c r="G702" s="90">
        <v>47000000</v>
      </c>
      <c r="H702" s="90">
        <v>0</v>
      </c>
      <c r="I702" s="90">
        <v>225600</v>
      </c>
      <c r="J702" s="91">
        <v>46774400</v>
      </c>
      <c r="K702" s="69">
        <f>VLOOKUP(D702,'SOLICITUDES 2023'!$C:$H,6,FALSE)-G702</f>
        <v>0</v>
      </c>
      <c r="L702" s="50">
        <v>10</v>
      </c>
    </row>
    <row r="703" spans="1:12" ht="15" customHeight="1">
      <c r="A703" s="50">
        <v>10</v>
      </c>
      <c r="B703" s="56">
        <v>14</v>
      </c>
      <c r="C703" s="48" t="s">
        <v>5927</v>
      </c>
      <c r="D703" s="64">
        <v>1100964626</v>
      </c>
      <c r="E703" s="49" t="s">
        <v>5254</v>
      </c>
      <c r="F703" s="49" t="s">
        <v>5255</v>
      </c>
      <c r="G703" s="90">
        <v>63000000</v>
      </c>
      <c r="H703" s="90">
        <v>0</v>
      </c>
      <c r="I703" s="90">
        <v>302400</v>
      </c>
      <c r="J703" s="91">
        <v>62697600</v>
      </c>
      <c r="K703" s="69">
        <f>VLOOKUP(D703,'SOLICITUDES 2023'!$C:$H,6,FALSE)-G703</f>
        <v>0</v>
      </c>
      <c r="L703" s="50">
        <v>10</v>
      </c>
    </row>
    <row r="704" spans="1:12" ht="15" customHeight="1">
      <c r="A704" s="50">
        <v>10</v>
      </c>
      <c r="B704" s="56">
        <v>15</v>
      </c>
      <c r="C704" s="48" t="s">
        <v>5928</v>
      </c>
      <c r="D704" s="64">
        <v>1030646697</v>
      </c>
      <c r="E704" s="49" t="s">
        <v>5254</v>
      </c>
      <c r="F704" s="49" t="s">
        <v>5255</v>
      </c>
      <c r="G704" s="90">
        <v>64000000</v>
      </c>
      <c r="H704" s="90">
        <v>0</v>
      </c>
      <c r="I704" s="90">
        <v>307200</v>
      </c>
      <c r="J704" s="91">
        <v>63692800</v>
      </c>
      <c r="K704" s="69">
        <f>VLOOKUP(D704,'SOLICITUDES 2023'!$C:$H,6,FALSE)-G704</f>
        <v>0</v>
      </c>
      <c r="L704" s="50">
        <v>10</v>
      </c>
    </row>
    <row r="705" spans="1:12" ht="15" customHeight="1">
      <c r="A705" s="50">
        <v>10</v>
      </c>
      <c r="B705" s="47">
        <v>16</v>
      </c>
      <c r="C705" s="48" t="s">
        <v>5929</v>
      </c>
      <c r="D705" s="64">
        <v>1105686128</v>
      </c>
      <c r="E705" s="49" t="s">
        <v>5254</v>
      </c>
      <c r="F705" s="49" t="s">
        <v>5255</v>
      </c>
      <c r="G705" s="90">
        <v>52000000</v>
      </c>
      <c r="H705" s="90">
        <v>0</v>
      </c>
      <c r="I705" s="90">
        <v>249600</v>
      </c>
      <c r="J705" s="91">
        <v>51750400</v>
      </c>
      <c r="K705" s="69">
        <f>VLOOKUP(D705,'SOLICITUDES 2023'!$C:$H,6,FALSE)-G705</f>
        <v>0</v>
      </c>
      <c r="L705" s="50">
        <v>10</v>
      </c>
    </row>
    <row r="706" spans="1:12" ht="15" customHeight="1">
      <c r="A706" s="50">
        <v>10</v>
      </c>
      <c r="B706" s="56">
        <v>17</v>
      </c>
      <c r="C706" s="48" t="s">
        <v>5930</v>
      </c>
      <c r="D706" s="64">
        <v>91184631</v>
      </c>
      <c r="E706" s="49" t="s">
        <v>5254</v>
      </c>
      <c r="F706" s="49" t="s">
        <v>5255</v>
      </c>
      <c r="G706" s="90">
        <v>55000000</v>
      </c>
      <c r="H706" s="90">
        <v>0</v>
      </c>
      <c r="I706" s="90">
        <v>264000</v>
      </c>
      <c r="J706" s="91">
        <v>54736000</v>
      </c>
      <c r="K706" s="69">
        <f>VLOOKUP(D706,'SOLICITUDES 2023'!$C:$H,6,FALSE)-G706</f>
        <v>0</v>
      </c>
      <c r="L706" s="50">
        <v>10</v>
      </c>
    </row>
    <row r="707" spans="1:12" ht="15" customHeight="1">
      <c r="A707" s="50">
        <v>10</v>
      </c>
      <c r="B707" s="56">
        <v>18</v>
      </c>
      <c r="C707" s="48" t="s">
        <v>5931</v>
      </c>
      <c r="D707" s="64">
        <v>1077320079</v>
      </c>
      <c r="E707" s="49" t="s">
        <v>5254</v>
      </c>
      <c r="F707" s="49" t="s">
        <v>5255</v>
      </c>
      <c r="G707" s="90">
        <v>11000000</v>
      </c>
      <c r="H707" s="90">
        <v>0</v>
      </c>
      <c r="I707" s="90">
        <v>52800</v>
      </c>
      <c r="J707" s="91">
        <v>10947200</v>
      </c>
      <c r="K707" s="69">
        <f>VLOOKUP(D707,'SOLICITUDES 2023'!$C:$H,6,FALSE)-G707</f>
        <v>0</v>
      </c>
      <c r="L707" s="50">
        <v>10</v>
      </c>
    </row>
    <row r="708" spans="1:12" ht="15" customHeight="1">
      <c r="A708" s="50">
        <v>10</v>
      </c>
      <c r="B708" s="56">
        <v>19</v>
      </c>
      <c r="C708" s="48" t="s">
        <v>5932</v>
      </c>
      <c r="D708" s="64">
        <v>86082481</v>
      </c>
      <c r="E708" s="49" t="s">
        <v>5254</v>
      </c>
      <c r="F708" s="49" t="s">
        <v>5255</v>
      </c>
      <c r="G708" s="90">
        <v>80000000</v>
      </c>
      <c r="H708" s="90">
        <v>0</v>
      </c>
      <c r="I708" s="90">
        <v>384000</v>
      </c>
      <c r="J708" s="91">
        <v>79616000</v>
      </c>
      <c r="K708" s="69">
        <f>VLOOKUP(D708,'SOLICITUDES 2023'!$C:$H,6,FALSE)-G708</f>
        <v>0</v>
      </c>
      <c r="L708" s="50">
        <v>10</v>
      </c>
    </row>
    <row r="709" spans="1:12" ht="15" customHeight="1">
      <c r="A709" s="50">
        <v>10</v>
      </c>
      <c r="B709" s="56">
        <v>20</v>
      </c>
      <c r="C709" s="48" t="s">
        <v>5933</v>
      </c>
      <c r="D709" s="64">
        <v>1074129168</v>
      </c>
      <c r="E709" s="49" t="s">
        <v>5254</v>
      </c>
      <c r="F709" s="49" t="s">
        <v>5255</v>
      </c>
      <c r="G709" s="90">
        <v>23000000</v>
      </c>
      <c r="H709" s="90">
        <v>0</v>
      </c>
      <c r="I709" s="90">
        <v>110400</v>
      </c>
      <c r="J709" s="91">
        <v>22889600</v>
      </c>
      <c r="K709" s="69">
        <f>VLOOKUP(D709,'SOLICITUDES 2023'!$C:$H,6,FALSE)-G709</f>
        <v>0</v>
      </c>
      <c r="L709" s="50">
        <v>10</v>
      </c>
    </row>
    <row r="710" spans="1:12" ht="15" customHeight="1">
      <c r="A710" s="50">
        <v>10</v>
      </c>
      <c r="B710" s="56">
        <v>21</v>
      </c>
      <c r="C710" s="48" t="s">
        <v>5934</v>
      </c>
      <c r="D710" s="64">
        <v>1113621219</v>
      </c>
      <c r="E710" s="49" t="s">
        <v>5254</v>
      </c>
      <c r="F710" s="49" t="s">
        <v>5255</v>
      </c>
      <c r="G710" s="90">
        <v>65000000</v>
      </c>
      <c r="H710" s="90">
        <v>0</v>
      </c>
      <c r="I710" s="90">
        <v>312000</v>
      </c>
      <c r="J710" s="91">
        <v>64688000</v>
      </c>
      <c r="K710" s="69">
        <f>VLOOKUP(D710,'SOLICITUDES 2023'!$C:$H,6,FALSE)-G710</f>
        <v>0</v>
      </c>
      <c r="L710" s="50">
        <v>10</v>
      </c>
    </row>
    <row r="711" spans="1:12" ht="15" customHeight="1">
      <c r="A711" s="50">
        <v>10</v>
      </c>
      <c r="B711" s="56">
        <v>22</v>
      </c>
      <c r="C711" s="48" t="s">
        <v>5935</v>
      </c>
      <c r="D711" s="64">
        <v>1100954987</v>
      </c>
      <c r="E711" s="49" t="s">
        <v>5254</v>
      </c>
      <c r="F711" s="49" t="s">
        <v>5255</v>
      </c>
      <c r="G711" s="90">
        <v>16000000</v>
      </c>
      <c r="H711" s="90">
        <v>0</v>
      </c>
      <c r="I711" s="90">
        <v>76800</v>
      </c>
      <c r="J711" s="91">
        <v>15923200</v>
      </c>
      <c r="K711" s="69">
        <f>VLOOKUP(D711,'SOLICITUDES 2023'!$C:$H,6,FALSE)-G711</f>
        <v>0</v>
      </c>
      <c r="L711" s="50">
        <v>10</v>
      </c>
    </row>
    <row r="712" spans="1:12" ht="15" customHeight="1">
      <c r="A712" s="50">
        <v>10</v>
      </c>
      <c r="B712" s="56">
        <v>23</v>
      </c>
      <c r="C712" s="48" t="s">
        <v>5936</v>
      </c>
      <c r="D712" s="64">
        <v>1121881828</v>
      </c>
      <c r="E712" s="49" t="s">
        <v>5254</v>
      </c>
      <c r="F712" s="49" t="s">
        <v>5255</v>
      </c>
      <c r="G712" s="90">
        <v>45000000</v>
      </c>
      <c r="H712" s="90">
        <v>0</v>
      </c>
      <c r="I712" s="90">
        <v>216000</v>
      </c>
      <c r="J712" s="91">
        <v>44784000</v>
      </c>
      <c r="K712" s="69">
        <f>VLOOKUP(D712,'SOLICITUDES 2023'!$C:$H,6,FALSE)-G712</f>
        <v>0</v>
      </c>
      <c r="L712" s="50">
        <v>10</v>
      </c>
    </row>
    <row r="713" spans="1:12" ht="15" customHeight="1">
      <c r="A713" s="50">
        <v>10</v>
      </c>
      <c r="B713" s="56">
        <v>24</v>
      </c>
      <c r="C713" s="48" t="s">
        <v>5937</v>
      </c>
      <c r="D713" s="64">
        <v>80921275</v>
      </c>
      <c r="E713" s="49" t="s">
        <v>5254</v>
      </c>
      <c r="F713" s="49" t="s">
        <v>5255</v>
      </c>
      <c r="G713" s="90">
        <v>50000000</v>
      </c>
      <c r="H713" s="90">
        <v>0</v>
      </c>
      <c r="I713" s="90">
        <v>240000</v>
      </c>
      <c r="J713" s="91">
        <v>49760000</v>
      </c>
      <c r="K713" s="69">
        <f>VLOOKUP(D713,'SOLICITUDES 2023'!$C:$H,6,FALSE)-G713</f>
        <v>0</v>
      </c>
      <c r="L713" s="50">
        <v>10</v>
      </c>
    </row>
    <row r="714" spans="1:12" ht="15" customHeight="1">
      <c r="A714" s="50">
        <v>10</v>
      </c>
      <c r="B714" s="56">
        <v>25</v>
      </c>
      <c r="C714" s="48" t="s">
        <v>5938</v>
      </c>
      <c r="D714" s="64">
        <v>1099203621</v>
      </c>
      <c r="E714" s="49" t="s">
        <v>5254</v>
      </c>
      <c r="F714" s="49" t="s">
        <v>5256</v>
      </c>
      <c r="G714" s="90">
        <v>61000000</v>
      </c>
      <c r="H714" s="90">
        <v>18355175</v>
      </c>
      <c r="I714" s="90">
        <v>292800</v>
      </c>
      <c r="J714" s="91">
        <v>42352025</v>
      </c>
      <c r="K714" s="69">
        <f>VLOOKUP(D714,'SOLICITUDES 2023'!$C:$H,6,FALSE)-G714</f>
        <v>0</v>
      </c>
      <c r="L714" s="50">
        <v>10</v>
      </c>
    </row>
    <row r="715" spans="1:12" ht="15" customHeight="1">
      <c r="A715" s="50">
        <v>10</v>
      </c>
      <c r="B715" s="56">
        <v>26</v>
      </c>
      <c r="C715" s="48" t="s">
        <v>5939</v>
      </c>
      <c r="D715" s="64">
        <v>20916974</v>
      </c>
      <c r="E715" s="49" t="s">
        <v>5254</v>
      </c>
      <c r="F715" s="49" t="s">
        <v>5256</v>
      </c>
      <c r="G715" s="90">
        <v>23000000</v>
      </c>
      <c r="H715" s="90">
        <v>11342382</v>
      </c>
      <c r="I715" s="90">
        <v>110400</v>
      </c>
      <c r="J715" s="91">
        <v>11547218</v>
      </c>
      <c r="K715" s="69">
        <f>VLOOKUP(D715,'SOLICITUDES 2023'!$C:$H,6,FALSE)-G715</f>
        <v>0</v>
      </c>
      <c r="L715" s="50">
        <v>10</v>
      </c>
    </row>
    <row r="716" spans="1:12" ht="15" customHeight="1">
      <c r="A716" s="50">
        <v>10</v>
      </c>
      <c r="B716" s="56">
        <v>27</v>
      </c>
      <c r="C716" s="48" t="s">
        <v>5940</v>
      </c>
      <c r="D716" s="64">
        <v>1023942895</v>
      </c>
      <c r="E716" s="49" t="s">
        <v>5254</v>
      </c>
      <c r="F716" s="49" t="s">
        <v>5256</v>
      </c>
      <c r="G716" s="90">
        <v>26000000</v>
      </c>
      <c r="H716" s="90">
        <v>2660947</v>
      </c>
      <c r="I716" s="90">
        <v>124800</v>
      </c>
      <c r="J716" s="91">
        <v>23214253</v>
      </c>
      <c r="K716" s="69">
        <f>VLOOKUP(D716,'SOLICITUDES 2023'!$C:$H,6,FALSE)-G716</f>
        <v>0</v>
      </c>
      <c r="L716" s="50">
        <v>10</v>
      </c>
    </row>
    <row r="717" spans="1:12" ht="15" customHeight="1">
      <c r="A717" s="50">
        <v>10</v>
      </c>
      <c r="B717" s="56">
        <v>28</v>
      </c>
      <c r="C717" s="48" t="s">
        <v>5941</v>
      </c>
      <c r="D717" s="64">
        <v>1032377680</v>
      </c>
      <c r="E717" s="49" t="s">
        <v>5254</v>
      </c>
      <c r="F717" s="49" t="s">
        <v>5255</v>
      </c>
      <c r="G717" s="90">
        <v>70000000</v>
      </c>
      <c r="H717" s="90">
        <v>0</v>
      </c>
      <c r="I717" s="90">
        <v>336000</v>
      </c>
      <c r="J717" s="91">
        <v>69664000</v>
      </c>
      <c r="K717" s="69">
        <f>VLOOKUP(D717,'SOLICITUDES 2023'!$C:$H,6,FALSE)-G717</f>
        <v>0</v>
      </c>
      <c r="L717" s="50">
        <v>10</v>
      </c>
    </row>
    <row r="718" spans="1:12" ht="15" customHeight="1">
      <c r="A718" s="50">
        <v>10</v>
      </c>
      <c r="B718" s="56">
        <v>29</v>
      </c>
      <c r="C718" s="48" t="s">
        <v>5942</v>
      </c>
      <c r="D718" s="64">
        <v>80932785</v>
      </c>
      <c r="E718" s="49" t="s">
        <v>5254</v>
      </c>
      <c r="F718" s="49" t="s">
        <v>5255</v>
      </c>
      <c r="G718" s="90">
        <v>35000000</v>
      </c>
      <c r="H718" s="90">
        <v>0</v>
      </c>
      <c r="I718" s="90">
        <v>168000</v>
      </c>
      <c r="J718" s="91">
        <v>34832000</v>
      </c>
      <c r="K718" s="69">
        <f>VLOOKUP(D718,'SOLICITUDES 2023'!$C:$H,6,FALSE)-G718</f>
        <v>0</v>
      </c>
      <c r="L718" s="50">
        <v>10</v>
      </c>
    </row>
    <row r="719" spans="1:12" ht="15" customHeight="1">
      <c r="A719" s="50">
        <v>10</v>
      </c>
      <c r="B719" s="56">
        <v>30</v>
      </c>
      <c r="C719" s="48" t="s">
        <v>5943</v>
      </c>
      <c r="D719" s="64">
        <v>98711871</v>
      </c>
      <c r="E719" s="49" t="s">
        <v>5254</v>
      </c>
      <c r="F719" s="49" t="s">
        <v>5255</v>
      </c>
      <c r="G719" s="90">
        <v>29000000</v>
      </c>
      <c r="H719" s="90">
        <v>0</v>
      </c>
      <c r="I719" s="90">
        <v>139200</v>
      </c>
      <c r="J719" s="91">
        <v>28860800</v>
      </c>
      <c r="K719" s="69">
        <f>VLOOKUP(D719,'SOLICITUDES 2023'!$C:$H,6,FALSE)-G719</f>
        <v>0</v>
      </c>
      <c r="L719" s="50">
        <v>10</v>
      </c>
    </row>
    <row r="720" spans="1:12" ht="15" customHeight="1">
      <c r="A720" s="74">
        <v>10</v>
      </c>
      <c r="B720" s="80">
        <v>31</v>
      </c>
      <c r="C720" s="76" t="s">
        <v>5944</v>
      </c>
      <c r="D720" s="77">
        <v>1023861473</v>
      </c>
      <c r="E720" s="78" t="s">
        <v>5254</v>
      </c>
      <c r="F720" s="78" t="s">
        <v>5255</v>
      </c>
      <c r="G720" s="94">
        <v>62000000</v>
      </c>
      <c r="H720" s="94">
        <v>0</v>
      </c>
      <c r="I720" s="94">
        <v>297600</v>
      </c>
      <c r="J720" s="95">
        <v>61702400</v>
      </c>
      <c r="K720" s="69">
        <f>VLOOKUP(D720,'SOLICITUDES 2023'!$C:$H,6,FALSE)-G720</f>
        <v>0</v>
      </c>
      <c r="L720" s="74">
        <v>10</v>
      </c>
    </row>
    <row r="721" spans="1:12" ht="15" customHeight="1">
      <c r="A721" s="50">
        <v>10</v>
      </c>
      <c r="B721" s="56">
        <v>32</v>
      </c>
      <c r="C721" s="48" t="s">
        <v>5945</v>
      </c>
      <c r="D721" s="64">
        <v>80089872</v>
      </c>
      <c r="E721" s="49" t="s">
        <v>5254</v>
      </c>
      <c r="F721" s="49" t="s">
        <v>5255</v>
      </c>
      <c r="G721" s="90">
        <v>34000000</v>
      </c>
      <c r="H721" s="90">
        <v>0</v>
      </c>
      <c r="I721" s="90">
        <v>163200</v>
      </c>
      <c r="J721" s="91">
        <v>33836800</v>
      </c>
      <c r="K721" s="69">
        <f>VLOOKUP(D721,'SOLICITUDES 2023'!$C:$H,6,FALSE)-G721</f>
        <v>0</v>
      </c>
      <c r="L721" s="50">
        <v>10</v>
      </c>
    </row>
    <row r="722" spans="1:12" ht="15" customHeight="1">
      <c r="A722" s="50">
        <v>10</v>
      </c>
      <c r="B722" s="56">
        <v>33</v>
      </c>
      <c r="C722" s="48" t="s">
        <v>5946</v>
      </c>
      <c r="D722" s="64">
        <v>71224171</v>
      </c>
      <c r="E722" s="49" t="s">
        <v>5254</v>
      </c>
      <c r="F722" s="49" t="s">
        <v>5256</v>
      </c>
      <c r="G722" s="90">
        <v>42000000</v>
      </c>
      <c r="H722" s="90">
        <v>31314645</v>
      </c>
      <c r="I722" s="90">
        <v>201600</v>
      </c>
      <c r="J722" s="91">
        <v>10483755</v>
      </c>
      <c r="K722" s="69">
        <f>VLOOKUP(D722,'SOLICITUDES 2023'!$C:$H,6,FALSE)-G722</f>
        <v>0</v>
      </c>
      <c r="L722" s="50">
        <v>10</v>
      </c>
    </row>
    <row r="723" spans="1:12" ht="15" customHeight="1">
      <c r="A723" s="50">
        <v>10</v>
      </c>
      <c r="B723" s="56">
        <v>34</v>
      </c>
      <c r="C723" s="48" t="s">
        <v>5947</v>
      </c>
      <c r="D723" s="64">
        <v>80181438</v>
      </c>
      <c r="E723" s="49" t="s">
        <v>5254</v>
      </c>
      <c r="F723" s="49" t="s">
        <v>5256</v>
      </c>
      <c r="G723" s="90">
        <v>120000000</v>
      </c>
      <c r="H723" s="90">
        <v>66267512</v>
      </c>
      <c r="I723" s="90">
        <v>576000</v>
      </c>
      <c r="J723" s="91">
        <v>53156488</v>
      </c>
      <c r="K723" s="69">
        <f>VLOOKUP(D723,'SOLICITUDES 2023'!$C:$H,6,FALSE)-G723</f>
        <v>0</v>
      </c>
      <c r="L723" s="50">
        <v>10</v>
      </c>
    </row>
    <row r="724" spans="1:12" ht="15" customHeight="1">
      <c r="A724" s="50">
        <v>10</v>
      </c>
      <c r="B724" s="56">
        <v>35</v>
      </c>
      <c r="C724" s="48" t="s">
        <v>5948</v>
      </c>
      <c r="D724" s="64">
        <v>1079410610</v>
      </c>
      <c r="E724" s="49" t="s">
        <v>5254</v>
      </c>
      <c r="F724" s="49" t="s">
        <v>5255</v>
      </c>
      <c r="G724" s="90">
        <v>50000000</v>
      </c>
      <c r="H724" s="90">
        <v>0</v>
      </c>
      <c r="I724" s="90">
        <v>240000</v>
      </c>
      <c r="J724" s="91">
        <v>49760000</v>
      </c>
      <c r="K724" s="69">
        <f>VLOOKUP(D724,'SOLICITUDES 2023'!$C:$H,6,FALSE)-G724</f>
        <v>0</v>
      </c>
      <c r="L724" s="50">
        <v>10</v>
      </c>
    </row>
    <row r="725" spans="1:12" ht="15" customHeight="1">
      <c r="A725" s="50">
        <v>10</v>
      </c>
      <c r="B725" s="47">
        <v>36</v>
      </c>
      <c r="C725" s="48" t="s">
        <v>5949</v>
      </c>
      <c r="D725" s="64">
        <v>1121822343</v>
      </c>
      <c r="E725" s="49" t="s">
        <v>5254</v>
      </c>
      <c r="F725" s="49" t="s">
        <v>5255</v>
      </c>
      <c r="G725" s="90">
        <v>61000000</v>
      </c>
      <c r="H725" s="90">
        <v>0</v>
      </c>
      <c r="I725" s="90">
        <v>292800</v>
      </c>
      <c r="J725" s="91">
        <v>60707200</v>
      </c>
      <c r="K725" s="69">
        <f>VLOOKUP(D725,'SOLICITUDES 2023'!$C:$H,6,FALSE)-G725</f>
        <v>0</v>
      </c>
      <c r="L725" s="50">
        <v>10</v>
      </c>
    </row>
    <row r="726" spans="1:12" ht="15" customHeight="1">
      <c r="A726" s="50">
        <v>10</v>
      </c>
      <c r="B726" s="47">
        <v>37</v>
      </c>
      <c r="C726" s="48" t="s">
        <v>5950</v>
      </c>
      <c r="D726" s="64">
        <v>80843534</v>
      </c>
      <c r="E726" s="49" t="s">
        <v>5254</v>
      </c>
      <c r="F726" s="49" t="s">
        <v>5256</v>
      </c>
      <c r="G726" s="90">
        <v>85000000</v>
      </c>
      <c r="H726" s="90">
        <v>43000157</v>
      </c>
      <c r="I726" s="90">
        <v>408000</v>
      </c>
      <c r="J726" s="91">
        <v>41591843</v>
      </c>
      <c r="K726" s="69">
        <f>VLOOKUP(D726,'SOLICITUDES 2023'!$C:$H,6,FALSE)-G726</f>
        <v>0</v>
      </c>
      <c r="L726" s="50">
        <v>10</v>
      </c>
    </row>
    <row r="727" spans="1:12" ht="15" customHeight="1">
      <c r="A727" s="50">
        <v>10</v>
      </c>
      <c r="B727" s="47">
        <v>38</v>
      </c>
      <c r="C727" s="48" t="s">
        <v>5951</v>
      </c>
      <c r="D727" s="64">
        <v>1032366221</v>
      </c>
      <c r="E727" s="49" t="s">
        <v>5254</v>
      </c>
      <c r="F727" s="49" t="s">
        <v>5255</v>
      </c>
      <c r="G727" s="90">
        <v>55000000</v>
      </c>
      <c r="H727" s="90">
        <v>0</v>
      </c>
      <c r="I727" s="90">
        <v>264000</v>
      </c>
      <c r="J727" s="91">
        <v>54736000</v>
      </c>
      <c r="K727" s="69">
        <f>VLOOKUP(D727,'SOLICITUDES 2023'!$C:$H,6,FALSE)-G727</f>
        <v>0</v>
      </c>
      <c r="L727" s="50">
        <v>10</v>
      </c>
    </row>
    <row r="728" spans="1:12" ht="15" customHeight="1">
      <c r="A728" s="50">
        <v>10</v>
      </c>
      <c r="B728" s="47">
        <v>39</v>
      </c>
      <c r="C728" s="48" t="s">
        <v>5952</v>
      </c>
      <c r="D728" s="64">
        <v>29109382</v>
      </c>
      <c r="E728" s="49" t="s">
        <v>5254</v>
      </c>
      <c r="F728" s="49" t="s">
        <v>5256</v>
      </c>
      <c r="G728" s="90">
        <v>92000000</v>
      </c>
      <c r="H728" s="90">
        <v>13709034</v>
      </c>
      <c r="I728" s="90">
        <v>441600</v>
      </c>
      <c r="J728" s="91">
        <v>77849366</v>
      </c>
      <c r="K728" s="69">
        <f>VLOOKUP(D728,'SOLICITUDES 2023'!$C:$H,6,FALSE)-G728</f>
        <v>0</v>
      </c>
      <c r="L728" s="50">
        <v>10</v>
      </c>
    </row>
    <row r="729" spans="1:12" ht="15" customHeight="1">
      <c r="A729" s="74">
        <v>10</v>
      </c>
      <c r="B729" s="75">
        <v>40</v>
      </c>
      <c r="C729" s="76" t="s">
        <v>5953</v>
      </c>
      <c r="D729" s="77">
        <v>1073602744</v>
      </c>
      <c r="E729" s="78" t="s">
        <v>5254</v>
      </c>
      <c r="F729" s="78" t="s">
        <v>5255</v>
      </c>
      <c r="G729" s="94">
        <v>29000000</v>
      </c>
      <c r="H729" s="94">
        <v>0</v>
      </c>
      <c r="I729" s="94">
        <v>139200</v>
      </c>
      <c r="J729" s="95">
        <v>28860800</v>
      </c>
      <c r="K729" s="69">
        <f>VLOOKUP(D729,'SOLICITUDES 2023'!$C:$H,6,FALSE)-G729</f>
        <v>0</v>
      </c>
      <c r="L729" s="74">
        <v>10</v>
      </c>
    </row>
    <row r="730" spans="1:12" ht="15" customHeight="1">
      <c r="A730" s="50">
        <v>10</v>
      </c>
      <c r="B730" s="47">
        <v>41</v>
      </c>
      <c r="C730" s="48" t="s">
        <v>5954</v>
      </c>
      <c r="D730" s="64">
        <v>52086547</v>
      </c>
      <c r="E730" s="49" t="s">
        <v>5354</v>
      </c>
      <c r="F730" s="49" t="s">
        <v>5256</v>
      </c>
      <c r="G730" s="90">
        <v>46000000</v>
      </c>
      <c r="H730" s="90">
        <v>22167602</v>
      </c>
      <c r="I730" s="90">
        <v>0</v>
      </c>
      <c r="J730" s="91">
        <v>23832398</v>
      </c>
      <c r="K730" s="69">
        <f>VLOOKUP(D730,'SOLICITUDES 2023'!$C:$H,6,FALSE)-G730</f>
        <v>0</v>
      </c>
      <c r="L730" s="50">
        <v>10</v>
      </c>
    </row>
    <row r="731" spans="1:12" ht="15" customHeight="1">
      <c r="A731" s="50">
        <v>10</v>
      </c>
      <c r="B731" s="47">
        <v>42</v>
      </c>
      <c r="C731" s="48" t="s">
        <v>5955</v>
      </c>
      <c r="D731" s="64">
        <v>79900192</v>
      </c>
      <c r="E731" s="49" t="s">
        <v>5354</v>
      </c>
      <c r="F731" s="49" t="s">
        <v>5256</v>
      </c>
      <c r="G731" s="90">
        <v>41000000</v>
      </c>
      <c r="H731" s="90">
        <v>6232566</v>
      </c>
      <c r="I731" s="90">
        <v>0</v>
      </c>
      <c r="J731" s="91">
        <v>34767434</v>
      </c>
      <c r="K731" s="69">
        <f>VLOOKUP(D731,'SOLICITUDES 2023'!$C:$H,6,FALSE)-G731</f>
        <v>0</v>
      </c>
      <c r="L731" s="50">
        <v>10</v>
      </c>
    </row>
    <row r="732" spans="1:12" ht="15" customHeight="1">
      <c r="A732" s="50">
        <v>10</v>
      </c>
      <c r="B732" s="47">
        <v>43</v>
      </c>
      <c r="C732" s="48" t="s">
        <v>5956</v>
      </c>
      <c r="D732" s="64">
        <v>1031162347</v>
      </c>
      <c r="E732" s="49" t="s">
        <v>5254</v>
      </c>
      <c r="F732" s="49" t="s">
        <v>5255</v>
      </c>
      <c r="G732" s="90">
        <v>12000000</v>
      </c>
      <c r="H732" s="90">
        <v>0</v>
      </c>
      <c r="I732" s="90">
        <v>57600</v>
      </c>
      <c r="J732" s="91">
        <v>11942400</v>
      </c>
      <c r="K732" s="69">
        <f>VLOOKUP(D732,'SOLICITUDES 2023'!$C:$H,6,FALSE)-G732</f>
        <v>0</v>
      </c>
      <c r="L732" s="50">
        <v>10</v>
      </c>
    </row>
    <row r="733" spans="1:12" ht="15" customHeight="1">
      <c r="A733" s="50">
        <v>10</v>
      </c>
      <c r="B733" s="47">
        <v>44</v>
      </c>
      <c r="C733" s="48" t="s">
        <v>5957</v>
      </c>
      <c r="D733" s="64">
        <v>1024506791</v>
      </c>
      <c r="E733" s="49" t="s">
        <v>5254</v>
      </c>
      <c r="F733" s="49" t="s">
        <v>5256</v>
      </c>
      <c r="G733" s="90">
        <v>27000000</v>
      </c>
      <c r="H733" s="90">
        <v>12180958</v>
      </c>
      <c r="I733" s="90">
        <v>129600</v>
      </c>
      <c r="J733" s="91">
        <v>14689442</v>
      </c>
      <c r="K733" s="69">
        <f>VLOOKUP(D733,'SOLICITUDES 2023'!$C:$H,6,FALSE)-G733</f>
        <v>0</v>
      </c>
      <c r="L733" s="50">
        <v>10</v>
      </c>
    </row>
    <row r="734" spans="1:12" ht="15" customHeight="1">
      <c r="A734" s="74">
        <v>10</v>
      </c>
      <c r="B734" s="75">
        <v>45</v>
      </c>
      <c r="C734" s="76" t="s">
        <v>5958</v>
      </c>
      <c r="D734" s="77">
        <v>1013614451</v>
      </c>
      <c r="E734" s="78" t="s">
        <v>5254</v>
      </c>
      <c r="F734" s="78" t="s">
        <v>5255</v>
      </c>
      <c r="G734" s="94">
        <v>40000000</v>
      </c>
      <c r="H734" s="94">
        <v>0</v>
      </c>
      <c r="I734" s="94">
        <v>192000</v>
      </c>
      <c r="J734" s="95">
        <v>39808000</v>
      </c>
      <c r="K734" s="69">
        <f>VLOOKUP(D734,'SOLICITUDES 2023'!$C:$H,6,FALSE)-G734</f>
        <v>0</v>
      </c>
      <c r="L734" s="74">
        <v>10</v>
      </c>
    </row>
    <row r="735" spans="1:12" ht="15" customHeight="1">
      <c r="A735" s="50">
        <v>10</v>
      </c>
      <c r="B735" s="47">
        <v>46</v>
      </c>
      <c r="C735" s="48" t="s">
        <v>5959</v>
      </c>
      <c r="D735" s="64">
        <v>80750903</v>
      </c>
      <c r="E735" s="49" t="s">
        <v>5254</v>
      </c>
      <c r="F735" s="49" t="s">
        <v>5255</v>
      </c>
      <c r="G735" s="90">
        <v>65000000</v>
      </c>
      <c r="H735" s="90">
        <v>0</v>
      </c>
      <c r="I735" s="90">
        <v>312000</v>
      </c>
      <c r="J735" s="91">
        <v>64688000</v>
      </c>
      <c r="K735" s="69">
        <f>VLOOKUP(D735,'SOLICITUDES 2023'!$C:$H,6,FALSE)-G735</f>
        <v>0</v>
      </c>
      <c r="L735" s="50">
        <v>10</v>
      </c>
    </row>
    <row r="736" spans="1:12" ht="15" customHeight="1">
      <c r="A736" s="50">
        <v>10</v>
      </c>
      <c r="B736" s="47">
        <v>47</v>
      </c>
      <c r="C736" s="48" t="s">
        <v>5960</v>
      </c>
      <c r="D736" s="64">
        <v>1035388416</v>
      </c>
      <c r="E736" s="49" t="s">
        <v>5254</v>
      </c>
      <c r="F736" s="49" t="s">
        <v>5255</v>
      </c>
      <c r="G736" s="90">
        <v>45000000</v>
      </c>
      <c r="H736" s="90">
        <v>0</v>
      </c>
      <c r="I736" s="90">
        <v>216000</v>
      </c>
      <c r="J736" s="91">
        <v>44784000</v>
      </c>
      <c r="K736" s="69">
        <f>VLOOKUP(D736,'SOLICITUDES 2023'!$C:$H,6,FALSE)-G736</f>
        <v>0</v>
      </c>
      <c r="L736" s="50">
        <v>10</v>
      </c>
    </row>
    <row r="737" spans="1:12" ht="15" customHeight="1">
      <c r="A737" s="50">
        <v>10</v>
      </c>
      <c r="B737" s="47">
        <v>48</v>
      </c>
      <c r="C737" s="48" t="s">
        <v>5961</v>
      </c>
      <c r="D737" s="64">
        <v>80902841</v>
      </c>
      <c r="E737" s="49" t="s">
        <v>5254</v>
      </c>
      <c r="F737" s="49" t="s">
        <v>5256</v>
      </c>
      <c r="G737" s="90">
        <v>110000000</v>
      </c>
      <c r="H737" s="90">
        <v>63696245</v>
      </c>
      <c r="I737" s="90">
        <v>528000</v>
      </c>
      <c r="J737" s="91">
        <v>45775755</v>
      </c>
      <c r="K737" s="69">
        <f>VLOOKUP(D737,'SOLICITUDES 2023'!$C:$H,6,FALSE)-G737</f>
        <v>0</v>
      </c>
      <c r="L737" s="50">
        <v>10</v>
      </c>
    </row>
    <row r="738" spans="1:12" ht="15" customHeight="1">
      <c r="A738" s="50">
        <v>10</v>
      </c>
      <c r="B738" s="47">
        <v>49</v>
      </c>
      <c r="C738" s="48" t="s">
        <v>5962</v>
      </c>
      <c r="D738" s="64">
        <v>4517711</v>
      </c>
      <c r="E738" s="49" t="s">
        <v>5254</v>
      </c>
      <c r="F738" s="49" t="s">
        <v>5255</v>
      </c>
      <c r="G738" s="90">
        <v>60000000</v>
      </c>
      <c r="H738" s="90">
        <v>0</v>
      </c>
      <c r="I738" s="90">
        <v>288000</v>
      </c>
      <c r="J738" s="91">
        <v>59712000</v>
      </c>
      <c r="K738" s="69">
        <f>VLOOKUP(D738,'SOLICITUDES 2023'!$C:$H,6,FALSE)-G738</f>
        <v>0</v>
      </c>
      <c r="L738" s="50">
        <v>10</v>
      </c>
    </row>
    <row r="739" spans="1:12" ht="15" customHeight="1">
      <c r="A739" s="50">
        <v>10</v>
      </c>
      <c r="B739" s="47">
        <v>50</v>
      </c>
      <c r="C739" s="48" t="s">
        <v>5963</v>
      </c>
      <c r="D739" s="64">
        <v>80727756</v>
      </c>
      <c r="E739" s="49" t="s">
        <v>5254</v>
      </c>
      <c r="F739" s="49" t="s">
        <v>5255</v>
      </c>
      <c r="G739" s="90">
        <v>90000000</v>
      </c>
      <c r="H739" s="90">
        <v>0</v>
      </c>
      <c r="I739" s="90">
        <v>432000</v>
      </c>
      <c r="J739" s="91">
        <v>89568000</v>
      </c>
      <c r="K739" s="69">
        <f>VLOOKUP(D739,'SOLICITUDES 2023'!$C:$H,6,FALSE)-G739</f>
        <v>0</v>
      </c>
      <c r="L739" s="50">
        <v>10</v>
      </c>
    </row>
    <row r="740" spans="1:12" ht="15" customHeight="1">
      <c r="A740" s="50">
        <v>10</v>
      </c>
      <c r="B740" s="47">
        <v>51</v>
      </c>
      <c r="C740" s="48" t="s">
        <v>5964</v>
      </c>
      <c r="D740" s="64">
        <v>1093745653</v>
      </c>
      <c r="E740" s="49" t="s">
        <v>5254</v>
      </c>
      <c r="F740" s="49" t="s">
        <v>5255</v>
      </c>
      <c r="G740" s="90">
        <v>45000000</v>
      </c>
      <c r="H740" s="90">
        <v>0</v>
      </c>
      <c r="I740" s="90">
        <v>216000</v>
      </c>
      <c r="J740" s="91">
        <v>44784000</v>
      </c>
      <c r="K740" s="69">
        <f>VLOOKUP(D740,'SOLICITUDES 2023'!$C:$H,6,FALSE)-G740</f>
        <v>0</v>
      </c>
      <c r="L740" s="50">
        <v>10</v>
      </c>
    </row>
    <row r="741" spans="1:12" ht="15" customHeight="1">
      <c r="A741" s="50">
        <v>10</v>
      </c>
      <c r="B741" s="47">
        <v>52</v>
      </c>
      <c r="C741" s="48" t="s">
        <v>5965</v>
      </c>
      <c r="D741" s="64">
        <v>5864740</v>
      </c>
      <c r="E741" s="49" t="s">
        <v>5254</v>
      </c>
      <c r="F741" s="49" t="s">
        <v>5255</v>
      </c>
      <c r="G741" s="90">
        <v>19000000</v>
      </c>
      <c r="H741" s="90">
        <v>0</v>
      </c>
      <c r="I741" s="90">
        <v>91200</v>
      </c>
      <c r="J741" s="91">
        <v>18908800</v>
      </c>
      <c r="K741" s="69">
        <f>VLOOKUP(D741,'SOLICITUDES 2023'!$C:$H,6,FALSE)-G741</f>
        <v>0</v>
      </c>
      <c r="L741" s="50">
        <v>10</v>
      </c>
    </row>
    <row r="742" spans="1:12" ht="15" customHeight="1">
      <c r="A742" s="50">
        <v>10</v>
      </c>
      <c r="B742" s="47">
        <v>53</v>
      </c>
      <c r="C742" s="48" t="s">
        <v>5966</v>
      </c>
      <c r="D742" s="64">
        <v>1079508633</v>
      </c>
      <c r="E742" s="49" t="s">
        <v>5254</v>
      </c>
      <c r="F742" s="49" t="s">
        <v>5256</v>
      </c>
      <c r="G742" s="90">
        <v>30000000</v>
      </c>
      <c r="H742" s="90">
        <v>3032166</v>
      </c>
      <c r="I742" s="90">
        <v>144000</v>
      </c>
      <c r="J742" s="91">
        <v>26823834</v>
      </c>
      <c r="K742" s="69">
        <f>VLOOKUP(D742,'SOLICITUDES 2023'!$C:$H,6,FALSE)-G742</f>
        <v>0</v>
      </c>
      <c r="L742" s="50">
        <v>10</v>
      </c>
    </row>
    <row r="743" spans="1:12" ht="15" customHeight="1">
      <c r="A743" s="50">
        <v>10</v>
      </c>
      <c r="B743" s="47">
        <v>54</v>
      </c>
      <c r="C743" s="48" t="s">
        <v>5967</v>
      </c>
      <c r="D743" s="64">
        <v>1057579992</v>
      </c>
      <c r="E743" s="49" t="s">
        <v>5254</v>
      </c>
      <c r="F743" s="49" t="s">
        <v>5255</v>
      </c>
      <c r="G743" s="90">
        <v>80000000</v>
      </c>
      <c r="H743" s="90">
        <v>0</v>
      </c>
      <c r="I743" s="90">
        <v>384000</v>
      </c>
      <c r="J743" s="91">
        <v>79616000</v>
      </c>
      <c r="K743" s="69">
        <f>VLOOKUP(D743,'SOLICITUDES 2023'!$C:$H,6,FALSE)-G743</f>
        <v>0</v>
      </c>
      <c r="L743" s="50">
        <v>10</v>
      </c>
    </row>
    <row r="744" spans="1:12" ht="15" customHeight="1">
      <c r="A744" s="74">
        <v>10</v>
      </c>
      <c r="B744" s="75">
        <v>55</v>
      </c>
      <c r="C744" s="76" t="s">
        <v>5968</v>
      </c>
      <c r="D744" s="77">
        <v>1037600975</v>
      </c>
      <c r="E744" s="78" t="s">
        <v>5254</v>
      </c>
      <c r="F744" s="78" t="s">
        <v>5255</v>
      </c>
      <c r="G744" s="94">
        <v>52000000</v>
      </c>
      <c r="H744" s="94">
        <v>0</v>
      </c>
      <c r="I744" s="94">
        <v>249600</v>
      </c>
      <c r="J744" s="95">
        <v>51750400</v>
      </c>
      <c r="K744" s="69">
        <f>VLOOKUP(D744,'SOLICITUDES 2023'!$C:$H,6,FALSE)-G744</f>
        <v>0</v>
      </c>
      <c r="L744" s="74">
        <v>10</v>
      </c>
    </row>
    <row r="745" spans="1:12" ht="15" customHeight="1">
      <c r="A745" s="50">
        <v>10</v>
      </c>
      <c r="B745" s="47">
        <v>56</v>
      </c>
      <c r="C745" s="48" t="s">
        <v>5969</v>
      </c>
      <c r="D745" s="64">
        <v>86082387</v>
      </c>
      <c r="E745" s="49" t="s">
        <v>5254</v>
      </c>
      <c r="F745" s="49" t="s">
        <v>5255</v>
      </c>
      <c r="G745" s="90">
        <v>40000000</v>
      </c>
      <c r="H745" s="90">
        <v>0</v>
      </c>
      <c r="I745" s="90">
        <v>192000</v>
      </c>
      <c r="J745" s="91">
        <v>39808000</v>
      </c>
      <c r="K745" s="69">
        <f>VLOOKUP(D745,'SOLICITUDES 2023'!$C:$H,6,FALSE)-G745</f>
        <v>0</v>
      </c>
      <c r="L745" s="50">
        <v>10</v>
      </c>
    </row>
    <row r="746" spans="1:12" ht="15" customHeight="1">
      <c r="A746" s="50">
        <v>10</v>
      </c>
      <c r="B746" s="47">
        <v>57</v>
      </c>
      <c r="C746" s="48" t="s">
        <v>5970</v>
      </c>
      <c r="D746" s="64">
        <v>1101754546</v>
      </c>
      <c r="E746" s="49" t="s">
        <v>5254</v>
      </c>
      <c r="F746" s="49" t="s">
        <v>5255</v>
      </c>
      <c r="G746" s="90">
        <v>20000000</v>
      </c>
      <c r="H746" s="90">
        <v>0</v>
      </c>
      <c r="I746" s="90">
        <v>96000</v>
      </c>
      <c r="J746" s="91">
        <v>19904000</v>
      </c>
      <c r="K746" s="69">
        <f>VLOOKUP(D746,'SOLICITUDES 2023'!$C:$H,6,FALSE)-G746</f>
        <v>0</v>
      </c>
      <c r="L746" s="50">
        <v>10</v>
      </c>
    </row>
    <row r="747" spans="1:12" ht="15" customHeight="1">
      <c r="A747" s="50">
        <v>10</v>
      </c>
      <c r="B747" s="47">
        <v>58</v>
      </c>
      <c r="C747" s="48" t="s">
        <v>5971</v>
      </c>
      <c r="D747" s="64">
        <v>1075215974</v>
      </c>
      <c r="E747" s="49" t="s">
        <v>5254</v>
      </c>
      <c r="F747" s="49" t="s">
        <v>5255</v>
      </c>
      <c r="G747" s="90">
        <v>30000000</v>
      </c>
      <c r="H747" s="90">
        <v>0</v>
      </c>
      <c r="I747" s="90">
        <v>144000</v>
      </c>
      <c r="J747" s="91">
        <v>29856000</v>
      </c>
      <c r="K747" s="69">
        <f>VLOOKUP(D747,'SOLICITUDES 2023'!$C:$H,6,FALSE)-G747</f>
        <v>0</v>
      </c>
      <c r="L747" s="50">
        <v>10</v>
      </c>
    </row>
    <row r="748" spans="1:12" ht="15" customHeight="1">
      <c r="A748" s="50">
        <v>10</v>
      </c>
      <c r="B748" s="47">
        <v>59</v>
      </c>
      <c r="C748" s="48" t="s">
        <v>5972</v>
      </c>
      <c r="D748" s="64">
        <v>1095484510</v>
      </c>
      <c r="E748" s="49" t="s">
        <v>5254</v>
      </c>
      <c r="F748" s="49" t="s">
        <v>5255</v>
      </c>
      <c r="G748" s="90">
        <v>16000000</v>
      </c>
      <c r="H748" s="90">
        <v>0</v>
      </c>
      <c r="I748" s="90">
        <v>76800</v>
      </c>
      <c r="J748" s="91">
        <v>15923200</v>
      </c>
      <c r="K748" s="69">
        <f>VLOOKUP(D748,'SOLICITUDES 2023'!$C:$H,6,FALSE)-G748</f>
        <v>0</v>
      </c>
      <c r="L748" s="50">
        <v>10</v>
      </c>
    </row>
    <row r="749" spans="1:12" ht="15" customHeight="1">
      <c r="A749" s="50">
        <v>10</v>
      </c>
      <c r="B749" s="47">
        <v>60</v>
      </c>
      <c r="C749" s="48" t="s">
        <v>5973</v>
      </c>
      <c r="D749" s="64">
        <v>1016018852</v>
      </c>
      <c r="E749" s="49" t="s">
        <v>5254</v>
      </c>
      <c r="F749" s="49" t="s">
        <v>5255</v>
      </c>
      <c r="G749" s="90">
        <v>11000000</v>
      </c>
      <c r="H749" s="90">
        <v>0</v>
      </c>
      <c r="I749" s="90">
        <v>52800</v>
      </c>
      <c r="J749" s="91">
        <v>10947200</v>
      </c>
      <c r="K749" s="69">
        <f>VLOOKUP(D749,'SOLICITUDES 2023'!$C:$H,6,FALSE)-G749</f>
        <v>0</v>
      </c>
      <c r="L749" s="50">
        <v>10</v>
      </c>
    </row>
    <row r="750" spans="1:12" ht="15" customHeight="1">
      <c r="A750" s="50">
        <v>10</v>
      </c>
      <c r="B750" s="47">
        <v>61</v>
      </c>
      <c r="C750" s="48" t="s">
        <v>5974</v>
      </c>
      <c r="D750" s="64">
        <v>74381005</v>
      </c>
      <c r="E750" s="49" t="s">
        <v>5254</v>
      </c>
      <c r="F750" s="49" t="s">
        <v>5255</v>
      </c>
      <c r="G750" s="90">
        <v>83000000</v>
      </c>
      <c r="H750" s="90">
        <v>0</v>
      </c>
      <c r="I750" s="90">
        <v>398400</v>
      </c>
      <c r="J750" s="91">
        <v>82601600</v>
      </c>
      <c r="K750" s="69">
        <f>VLOOKUP(D750,'SOLICITUDES 2023'!$C:$H,6,FALSE)-G750</f>
        <v>0</v>
      </c>
      <c r="L750" s="50">
        <v>10</v>
      </c>
    </row>
    <row r="751" spans="1:12" ht="15" customHeight="1">
      <c r="A751" s="50">
        <v>10</v>
      </c>
      <c r="B751" s="47">
        <v>62</v>
      </c>
      <c r="C751" s="48" t="s">
        <v>5975</v>
      </c>
      <c r="D751" s="64">
        <v>1071888523</v>
      </c>
      <c r="E751" s="49" t="s">
        <v>5254</v>
      </c>
      <c r="F751" s="49" t="s">
        <v>5255</v>
      </c>
      <c r="G751" s="90">
        <v>12000000</v>
      </c>
      <c r="H751" s="90">
        <v>0</v>
      </c>
      <c r="I751" s="90">
        <v>57600</v>
      </c>
      <c r="J751" s="91">
        <v>11942400</v>
      </c>
      <c r="K751" s="69">
        <f>VLOOKUP(D751,'SOLICITUDES 2023'!$C:$H,6,FALSE)-G751</f>
        <v>0</v>
      </c>
      <c r="L751" s="50">
        <v>10</v>
      </c>
    </row>
    <row r="752" spans="1:12" ht="15" customHeight="1">
      <c r="A752" s="50">
        <v>10</v>
      </c>
      <c r="B752" s="47">
        <v>63</v>
      </c>
      <c r="C752" s="48" t="s">
        <v>5976</v>
      </c>
      <c r="D752" s="64">
        <v>81754121</v>
      </c>
      <c r="E752" s="49" t="s">
        <v>5254</v>
      </c>
      <c r="F752" s="49" t="s">
        <v>5256</v>
      </c>
      <c r="G752" s="90">
        <v>44000000</v>
      </c>
      <c r="H752" s="90">
        <v>7925749</v>
      </c>
      <c r="I752" s="90">
        <v>211200</v>
      </c>
      <c r="J752" s="91">
        <v>35863051</v>
      </c>
      <c r="K752" s="69">
        <f>VLOOKUP(D752,'SOLICITUDES 2023'!$C:$H,6,FALSE)-G752</f>
        <v>0</v>
      </c>
      <c r="L752" s="50">
        <v>10</v>
      </c>
    </row>
    <row r="753" spans="1:12" ht="15" customHeight="1">
      <c r="A753" s="74">
        <v>10</v>
      </c>
      <c r="B753" s="75">
        <v>64</v>
      </c>
      <c r="C753" s="76" t="s">
        <v>5977</v>
      </c>
      <c r="D753" s="77">
        <v>63561427</v>
      </c>
      <c r="E753" s="78" t="s">
        <v>5254</v>
      </c>
      <c r="F753" s="78" t="s">
        <v>5255</v>
      </c>
      <c r="G753" s="94">
        <v>40000000</v>
      </c>
      <c r="H753" s="94">
        <v>0</v>
      </c>
      <c r="I753" s="94">
        <v>192000</v>
      </c>
      <c r="J753" s="95">
        <v>39808000</v>
      </c>
      <c r="K753" s="69">
        <f>VLOOKUP(D753,'SOLICITUDES 2023'!$C:$H,6,FALSE)-G753</f>
        <v>0</v>
      </c>
      <c r="L753" s="74">
        <v>10</v>
      </c>
    </row>
    <row r="754" spans="1:12" ht="15" customHeight="1">
      <c r="A754" s="74">
        <v>10</v>
      </c>
      <c r="B754" s="75">
        <v>65</v>
      </c>
      <c r="C754" s="76" t="s">
        <v>5978</v>
      </c>
      <c r="D754" s="77">
        <v>1049627883</v>
      </c>
      <c r="E754" s="78" t="s">
        <v>5254</v>
      </c>
      <c r="F754" s="78" t="s">
        <v>5255</v>
      </c>
      <c r="G754" s="94">
        <v>85000000</v>
      </c>
      <c r="H754" s="94">
        <v>0</v>
      </c>
      <c r="I754" s="94">
        <v>408000</v>
      </c>
      <c r="J754" s="95">
        <v>84592000</v>
      </c>
      <c r="K754" s="69">
        <f>VLOOKUP(D754,'SOLICITUDES 2023'!$C:$H,6,FALSE)-G754</f>
        <v>0</v>
      </c>
      <c r="L754" s="74">
        <v>10</v>
      </c>
    </row>
    <row r="755" spans="1:12" ht="15" customHeight="1">
      <c r="A755" s="74">
        <v>10</v>
      </c>
      <c r="B755" s="75">
        <v>66</v>
      </c>
      <c r="C755" s="76" t="s">
        <v>5979</v>
      </c>
      <c r="D755" s="77">
        <v>1090435322</v>
      </c>
      <c r="E755" s="78" t="s">
        <v>5254</v>
      </c>
      <c r="F755" s="78" t="s">
        <v>5255</v>
      </c>
      <c r="G755" s="94">
        <v>40000000</v>
      </c>
      <c r="H755" s="94">
        <v>0</v>
      </c>
      <c r="I755" s="94">
        <v>192000</v>
      </c>
      <c r="J755" s="95">
        <v>39808000</v>
      </c>
      <c r="K755" s="69">
        <f>VLOOKUP(D755,'SOLICITUDES 2023'!$C:$H,6,FALSE)-G755</f>
        <v>0</v>
      </c>
      <c r="L755" s="74">
        <v>10</v>
      </c>
    </row>
    <row r="756" spans="1:12" ht="15" customHeight="1">
      <c r="A756" s="50">
        <v>10</v>
      </c>
      <c r="B756" s="47">
        <v>67</v>
      </c>
      <c r="C756" s="48" t="s">
        <v>5980</v>
      </c>
      <c r="D756" s="64">
        <v>1088271743</v>
      </c>
      <c r="E756" s="49" t="s">
        <v>5254</v>
      </c>
      <c r="F756" s="49" t="s">
        <v>5255</v>
      </c>
      <c r="G756" s="90">
        <v>35000000</v>
      </c>
      <c r="H756" s="90">
        <v>0</v>
      </c>
      <c r="I756" s="90">
        <v>168000</v>
      </c>
      <c r="J756" s="91">
        <v>34832000</v>
      </c>
      <c r="K756" s="69">
        <f>VLOOKUP(D756,'SOLICITUDES 2023'!$C:$H,6,FALSE)-G756</f>
        <v>0</v>
      </c>
      <c r="L756" s="50">
        <v>10</v>
      </c>
    </row>
    <row r="757" spans="1:12" ht="15" customHeight="1">
      <c r="A757" s="50">
        <v>10</v>
      </c>
      <c r="B757" s="47">
        <v>68</v>
      </c>
      <c r="C757" s="48" t="s">
        <v>5981</v>
      </c>
      <c r="D757" s="64">
        <v>80072894</v>
      </c>
      <c r="E757" s="49" t="s">
        <v>5254</v>
      </c>
      <c r="F757" s="49" t="s">
        <v>5255</v>
      </c>
      <c r="G757" s="90">
        <v>15000000</v>
      </c>
      <c r="H757" s="90">
        <v>0</v>
      </c>
      <c r="I757" s="90">
        <v>72000</v>
      </c>
      <c r="J757" s="91">
        <v>14928000</v>
      </c>
      <c r="K757" s="69">
        <f>VLOOKUP(D757,'SOLICITUDES 2023'!$C:$H,6,FALSE)-G757</f>
        <v>0</v>
      </c>
      <c r="L757" s="50">
        <v>10</v>
      </c>
    </row>
    <row r="758" spans="1:12" ht="15" customHeight="1">
      <c r="A758" s="50">
        <v>10</v>
      </c>
      <c r="B758" s="47">
        <v>69</v>
      </c>
      <c r="C758" s="48" t="s">
        <v>5982</v>
      </c>
      <c r="D758" s="64">
        <v>43110545</v>
      </c>
      <c r="E758" s="49" t="s">
        <v>5254</v>
      </c>
      <c r="F758" s="49" t="s">
        <v>5255</v>
      </c>
      <c r="G758" s="90">
        <v>40000000</v>
      </c>
      <c r="H758" s="90">
        <v>0</v>
      </c>
      <c r="I758" s="90">
        <v>192000</v>
      </c>
      <c r="J758" s="91">
        <v>39808000</v>
      </c>
      <c r="K758" s="69">
        <f>VLOOKUP(D758,'SOLICITUDES 2023'!$C:$H,6,FALSE)-G758</f>
        <v>0</v>
      </c>
      <c r="L758" s="50">
        <v>10</v>
      </c>
    </row>
    <row r="759" spans="1:12" ht="15" customHeight="1">
      <c r="A759" s="50">
        <v>10</v>
      </c>
      <c r="B759" s="47">
        <v>70</v>
      </c>
      <c r="C759" s="48" t="s">
        <v>5983</v>
      </c>
      <c r="D759" s="64">
        <v>80209328</v>
      </c>
      <c r="E759" s="49" t="s">
        <v>5254</v>
      </c>
      <c r="F759" s="49" t="s">
        <v>5255</v>
      </c>
      <c r="G759" s="90">
        <v>13000000</v>
      </c>
      <c r="H759" s="90">
        <v>0</v>
      </c>
      <c r="I759" s="90">
        <v>62400</v>
      </c>
      <c r="J759" s="91">
        <v>12937600</v>
      </c>
      <c r="K759" s="69">
        <f>VLOOKUP(D759,'SOLICITUDES 2023'!$C:$H,6,FALSE)-G759</f>
        <v>0</v>
      </c>
      <c r="L759" s="50">
        <v>10</v>
      </c>
    </row>
    <row r="760" spans="1:12" ht="15" customHeight="1">
      <c r="A760" s="50">
        <v>10</v>
      </c>
      <c r="B760" s="47">
        <v>71</v>
      </c>
      <c r="C760" s="48" t="s">
        <v>5984</v>
      </c>
      <c r="D760" s="64">
        <v>14325738</v>
      </c>
      <c r="E760" s="49" t="s">
        <v>5254</v>
      </c>
      <c r="F760" s="49" t="s">
        <v>5256</v>
      </c>
      <c r="G760" s="90">
        <v>100000000</v>
      </c>
      <c r="H760" s="90">
        <v>8225413</v>
      </c>
      <c r="I760" s="90">
        <v>480000</v>
      </c>
      <c r="J760" s="91">
        <v>91294587</v>
      </c>
      <c r="K760" s="69">
        <f>VLOOKUP(D760,'SOLICITUDES 2023'!$C:$H,6,FALSE)-G760</f>
        <v>0</v>
      </c>
      <c r="L760" s="50">
        <v>10</v>
      </c>
    </row>
    <row r="761" spans="1:12" ht="15" customHeight="1">
      <c r="A761" s="50">
        <v>10</v>
      </c>
      <c r="B761" s="47">
        <v>72</v>
      </c>
      <c r="C761" s="48" t="s">
        <v>5985</v>
      </c>
      <c r="D761" s="64">
        <v>80794014</v>
      </c>
      <c r="E761" s="49" t="s">
        <v>5254</v>
      </c>
      <c r="F761" s="49" t="s">
        <v>5256</v>
      </c>
      <c r="G761" s="90">
        <v>70000000</v>
      </c>
      <c r="H761" s="90">
        <v>33081951</v>
      </c>
      <c r="I761" s="90">
        <v>336000</v>
      </c>
      <c r="J761" s="91">
        <v>36582049</v>
      </c>
      <c r="K761" s="69">
        <f>VLOOKUP(D761,'SOLICITUDES 2023'!$C:$H,6,FALSE)-G761</f>
        <v>0</v>
      </c>
      <c r="L761" s="50">
        <v>10</v>
      </c>
    </row>
    <row r="762" spans="1:12" ht="15" customHeight="1">
      <c r="A762" s="50">
        <v>10</v>
      </c>
      <c r="B762" s="47">
        <v>73</v>
      </c>
      <c r="C762" s="48" t="s">
        <v>5986</v>
      </c>
      <c r="D762" s="64">
        <v>86083124</v>
      </c>
      <c r="E762" s="49" t="s">
        <v>5254</v>
      </c>
      <c r="F762" s="49" t="s">
        <v>5255</v>
      </c>
      <c r="G762" s="90">
        <v>50000000</v>
      </c>
      <c r="H762" s="90">
        <v>0</v>
      </c>
      <c r="I762" s="90">
        <v>240000</v>
      </c>
      <c r="J762" s="91">
        <v>49760000</v>
      </c>
      <c r="K762" s="69">
        <f>VLOOKUP(D762,'SOLICITUDES 2023'!$C:$H,6,FALSE)-G762</f>
        <v>0</v>
      </c>
      <c r="L762" s="50">
        <v>10</v>
      </c>
    </row>
    <row r="763" spans="1:12" ht="15" customHeight="1">
      <c r="A763" s="50">
        <v>10</v>
      </c>
      <c r="B763" s="47">
        <v>74</v>
      </c>
      <c r="C763" s="48" t="s">
        <v>5987</v>
      </c>
      <c r="D763" s="64">
        <v>14567350</v>
      </c>
      <c r="E763" s="49" t="s">
        <v>5254</v>
      </c>
      <c r="F763" s="49" t="s">
        <v>5256</v>
      </c>
      <c r="G763" s="90">
        <v>66000000</v>
      </c>
      <c r="H763" s="90">
        <v>3</v>
      </c>
      <c r="I763" s="90">
        <v>316800</v>
      </c>
      <c r="J763" s="91">
        <v>65683197</v>
      </c>
      <c r="K763" s="69">
        <f>VLOOKUP(D763,'SOLICITUDES 2023'!$C:$H,6,FALSE)-G763</f>
        <v>0</v>
      </c>
      <c r="L763" s="50">
        <v>10</v>
      </c>
    </row>
    <row r="764" spans="1:12" ht="15" customHeight="1">
      <c r="A764" s="50">
        <v>10</v>
      </c>
      <c r="B764" s="47">
        <v>75</v>
      </c>
      <c r="C764" s="48" t="s">
        <v>5988</v>
      </c>
      <c r="D764" s="64">
        <v>71776683</v>
      </c>
      <c r="E764" s="49" t="s">
        <v>5254</v>
      </c>
      <c r="F764" s="49" t="s">
        <v>5255</v>
      </c>
      <c r="G764" s="90">
        <v>90000000</v>
      </c>
      <c r="H764" s="90">
        <v>0</v>
      </c>
      <c r="I764" s="90">
        <v>432000</v>
      </c>
      <c r="J764" s="91">
        <v>89568000</v>
      </c>
      <c r="K764" s="69">
        <f>VLOOKUP(D764,'SOLICITUDES 2023'!$C:$H,6,FALSE)-G764</f>
        <v>0</v>
      </c>
      <c r="L764" s="50">
        <v>10</v>
      </c>
    </row>
    <row r="765" spans="1:12" ht="15" customHeight="1">
      <c r="A765" s="50">
        <v>10</v>
      </c>
      <c r="B765" s="47">
        <v>76</v>
      </c>
      <c r="C765" s="48" t="s">
        <v>5989</v>
      </c>
      <c r="D765" s="64">
        <v>93436676</v>
      </c>
      <c r="E765" s="49" t="s">
        <v>5254</v>
      </c>
      <c r="F765" s="49" t="s">
        <v>5255</v>
      </c>
      <c r="G765" s="90">
        <v>80000000</v>
      </c>
      <c r="H765" s="90">
        <v>0</v>
      </c>
      <c r="I765" s="90">
        <v>384000</v>
      </c>
      <c r="J765" s="91">
        <v>79616000</v>
      </c>
      <c r="K765" s="69">
        <f>VLOOKUP(D765,'SOLICITUDES 2023'!$C:$H,6,FALSE)-G765</f>
        <v>0</v>
      </c>
      <c r="L765" s="50">
        <v>10</v>
      </c>
    </row>
    <row r="766" spans="1:12" ht="15" customHeight="1">
      <c r="A766" s="50">
        <v>10</v>
      </c>
      <c r="B766" s="47">
        <v>77</v>
      </c>
      <c r="C766" s="48" t="s">
        <v>5990</v>
      </c>
      <c r="D766" s="64">
        <v>53132483</v>
      </c>
      <c r="E766" s="49" t="s">
        <v>5254</v>
      </c>
      <c r="F766" s="49" t="s">
        <v>5255</v>
      </c>
      <c r="G766" s="90">
        <v>95000000</v>
      </c>
      <c r="H766" s="90">
        <v>0</v>
      </c>
      <c r="I766" s="90">
        <v>456000</v>
      </c>
      <c r="J766" s="91">
        <v>94544000</v>
      </c>
      <c r="K766" s="69">
        <f>VLOOKUP(D766,'SOLICITUDES 2023'!$C:$H,6,FALSE)-G766</f>
        <v>0</v>
      </c>
      <c r="L766" s="50">
        <v>10</v>
      </c>
    </row>
    <row r="767" spans="1:12" ht="15" customHeight="1">
      <c r="A767" s="50">
        <v>10</v>
      </c>
      <c r="B767" s="47">
        <v>78</v>
      </c>
      <c r="C767" s="48" t="s">
        <v>5991</v>
      </c>
      <c r="D767" s="64">
        <v>1012325675</v>
      </c>
      <c r="E767" s="49" t="s">
        <v>5254</v>
      </c>
      <c r="F767" s="49" t="s">
        <v>5255</v>
      </c>
      <c r="G767" s="90">
        <v>38000000</v>
      </c>
      <c r="H767" s="90">
        <v>0</v>
      </c>
      <c r="I767" s="90">
        <v>182400</v>
      </c>
      <c r="J767" s="91">
        <v>37817600</v>
      </c>
      <c r="K767" s="69">
        <f>VLOOKUP(D767,'SOLICITUDES 2023'!$C:$H,6,FALSE)-G767</f>
        <v>0</v>
      </c>
      <c r="L767" s="50">
        <v>10</v>
      </c>
    </row>
    <row r="768" spans="1:12" ht="15" customHeight="1">
      <c r="A768" s="50">
        <v>10</v>
      </c>
      <c r="B768" s="47">
        <v>79</v>
      </c>
      <c r="C768" s="48" t="s">
        <v>5992</v>
      </c>
      <c r="D768" s="64">
        <v>1032398311</v>
      </c>
      <c r="E768" s="49" t="s">
        <v>5254</v>
      </c>
      <c r="F768" s="49" t="s">
        <v>5255</v>
      </c>
      <c r="G768" s="90">
        <v>23000000</v>
      </c>
      <c r="H768" s="90">
        <v>0</v>
      </c>
      <c r="I768" s="90">
        <v>110400</v>
      </c>
      <c r="J768" s="91">
        <v>22889600</v>
      </c>
      <c r="K768" s="69">
        <f>VLOOKUP(D768,'SOLICITUDES 2023'!$C:$H,6,FALSE)-G768</f>
        <v>0</v>
      </c>
      <c r="L768" s="50">
        <v>10</v>
      </c>
    </row>
    <row r="769" spans="1:12" ht="15" customHeight="1">
      <c r="A769" s="50">
        <v>10</v>
      </c>
      <c r="B769" s="47">
        <v>80</v>
      </c>
      <c r="C769" s="48" t="s">
        <v>5993</v>
      </c>
      <c r="D769" s="64">
        <v>4831248</v>
      </c>
      <c r="E769" s="49" t="s">
        <v>5354</v>
      </c>
      <c r="F769" s="49" t="s">
        <v>5255</v>
      </c>
      <c r="G769" s="90">
        <v>30000000</v>
      </c>
      <c r="H769" s="90">
        <v>0</v>
      </c>
      <c r="I769" s="90">
        <v>0</v>
      </c>
      <c r="J769" s="91">
        <v>30000000</v>
      </c>
      <c r="K769" s="69">
        <f>VLOOKUP(D769,'SOLICITUDES 2023'!$C:$H,6,FALSE)-G769</f>
        <v>0</v>
      </c>
      <c r="L769" s="50">
        <v>10</v>
      </c>
    </row>
    <row r="770" spans="1:12" ht="15" customHeight="1">
      <c r="A770" s="50">
        <v>10</v>
      </c>
      <c r="B770" s="47">
        <v>81</v>
      </c>
      <c r="C770" s="48" t="s">
        <v>5994</v>
      </c>
      <c r="D770" s="64">
        <v>1014185551</v>
      </c>
      <c r="E770" s="49" t="s">
        <v>5254</v>
      </c>
      <c r="F770" s="49" t="s">
        <v>5255</v>
      </c>
      <c r="G770" s="90">
        <v>92000000</v>
      </c>
      <c r="H770" s="90">
        <v>0</v>
      </c>
      <c r="I770" s="90">
        <v>441600</v>
      </c>
      <c r="J770" s="91">
        <v>91558400</v>
      </c>
      <c r="K770" s="69">
        <f>VLOOKUP(D770,'SOLICITUDES 2023'!$C:$H,6,FALSE)-G770</f>
        <v>0</v>
      </c>
      <c r="L770" s="50">
        <v>10</v>
      </c>
    </row>
    <row r="771" spans="1:12" ht="15" customHeight="1">
      <c r="A771" s="50">
        <v>10</v>
      </c>
      <c r="B771" s="47">
        <v>82</v>
      </c>
      <c r="C771" s="48" t="s">
        <v>5995</v>
      </c>
      <c r="D771" s="64">
        <v>70328602</v>
      </c>
      <c r="E771" s="49" t="s">
        <v>5254</v>
      </c>
      <c r="F771" s="49" t="s">
        <v>5256</v>
      </c>
      <c r="G771" s="90">
        <v>90000000</v>
      </c>
      <c r="H771" s="90">
        <v>8683751</v>
      </c>
      <c r="I771" s="90">
        <v>432000</v>
      </c>
      <c r="J771" s="91">
        <v>80884249</v>
      </c>
      <c r="K771" s="69">
        <f>VLOOKUP(D771,'SOLICITUDES 2023'!$C:$H,6,FALSE)-G771</f>
        <v>0</v>
      </c>
      <c r="L771" s="50">
        <v>10</v>
      </c>
    </row>
    <row r="772" spans="1:12" ht="15" customHeight="1">
      <c r="A772" s="50">
        <v>10</v>
      </c>
      <c r="B772" s="47">
        <v>83</v>
      </c>
      <c r="C772" s="48" t="s">
        <v>5996</v>
      </c>
      <c r="D772" s="64">
        <v>93438387</v>
      </c>
      <c r="E772" s="49" t="s">
        <v>5254</v>
      </c>
      <c r="F772" s="49" t="s">
        <v>5255</v>
      </c>
      <c r="G772" s="90">
        <v>34000000</v>
      </c>
      <c r="H772" s="90">
        <v>0</v>
      </c>
      <c r="I772" s="90">
        <v>163200</v>
      </c>
      <c r="J772" s="91">
        <v>33836800</v>
      </c>
      <c r="K772" s="69">
        <f>VLOOKUP(D772,'SOLICITUDES 2023'!$C:$H,6,FALSE)-G772</f>
        <v>0</v>
      </c>
      <c r="L772" s="50">
        <v>10</v>
      </c>
    </row>
    <row r="773" spans="1:12" ht="15" customHeight="1">
      <c r="A773" s="50">
        <v>10</v>
      </c>
      <c r="B773" s="47">
        <v>84</v>
      </c>
      <c r="C773" s="48" t="s">
        <v>5997</v>
      </c>
      <c r="D773" s="64">
        <v>7313061</v>
      </c>
      <c r="E773" s="49" t="s">
        <v>5354</v>
      </c>
      <c r="F773" s="49" t="s">
        <v>5256</v>
      </c>
      <c r="G773" s="90">
        <v>75000000</v>
      </c>
      <c r="H773" s="90">
        <v>21842531</v>
      </c>
      <c r="I773" s="90">
        <v>0</v>
      </c>
      <c r="J773" s="91">
        <v>53157469</v>
      </c>
      <c r="K773" s="69">
        <f>VLOOKUP(D773,'SOLICITUDES 2023'!$C:$H,6,FALSE)-G773</f>
        <v>0</v>
      </c>
      <c r="L773" s="50">
        <v>10</v>
      </c>
    </row>
    <row r="774" spans="1:12" ht="15" customHeight="1">
      <c r="A774" s="50">
        <v>10</v>
      </c>
      <c r="B774" s="47">
        <v>85</v>
      </c>
      <c r="C774" s="48" t="s">
        <v>5998</v>
      </c>
      <c r="D774" s="64">
        <v>81740828</v>
      </c>
      <c r="E774" s="49" t="s">
        <v>5254</v>
      </c>
      <c r="F774" s="49" t="s">
        <v>5255</v>
      </c>
      <c r="G774" s="90">
        <v>91000000</v>
      </c>
      <c r="H774" s="90">
        <v>0</v>
      </c>
      <c r="I774" s="90">
        <v>436800</v>
      </c>
      <c r="J774" s="91">
        <v>90563200</v>
      </c>
      <c r="K774" s="69">
        <f>VLOOKUP(D774,'SOLICITUDES 2023'!$C:$H,6,FALSE)-G774</f>
        <v>0</v>
      </c>
      <c r="L774" s="50">
        <v>10</v>
      </c>
    </row>
    <row r="775" spans="1:12" ht="15" customHeight="1">
      <c r="A775" s="50">
        <v>10</v>
      </c>
      <c r="B775" s="47">
        <v>86</v>
      </c>
      <c r="C775" s="48" t="s">
        <v>5999</v>
      </c>
      <c r="D775" s="64">
        <v>79777998</v>
      </c>
      <c r="E775" s="49" t="s">
        <v>5254</v>
      </c>
      <c r="F775" s="49" t="s">
        <v>5255</v>
      </c>
      <c r="G775" s="90">
        <v>52000000</v>
      </c>
      <c r="H775" s="90">
        <v>0</v>
      </c>
      <c r="I775" s="90">
        <v>156000</v>
      </c>
      <c r="J775" s="91">
        <v>51844000</v>
      </c>
      <c r="K775" s="69">
        <f>VLOOKUP(D775,'SOLICITUDES 2023'!$C:$H,6,FALSE)-G775</f>
        <v>0</v>
      </c>
      <c r="L775" s="50">
        <v>10</v>
      </c>
    </row>
    <row r="776" spans="1:12" ht="15" customHeight="1">
      <c r="A776" s="50">
        <v>10</v>
      </c>
      <c r="B776" s="47">
        <v>87</v>
      </c>
      <c r="C776" s="48" t="s">
        <v>6000</v>
      </c>
      <c r="D776" s="64">
        <v>51915618</v>
      </c>
      <c r="E776" s="49" t="s">
        <v>5254</v>
      </c>
      <c r="F776" s="49" t="s">
        <v>5256</v>
      </c>
      <c r="G776" s="90">
        <v>70000000</v>
      </c>
      <c r="H776" s="90">
        <v>35670919</v>
      </c>
      <c r="I776" s="90">
        <v>210000</v>
      </c>
      <c r="J776" s="91">
        <v>34119081</v>
      </c>
      <c r="K776" s="69">
        <f>VLOOKUP(D776,'SOLICITUDES 2023'!$C:$H,6,FALSE)-G776</f>
        <v>0</v>
      </c>
      <c r="L776" s="50">
        <v>10</v>
      </c>
    </row>
    <row r="777" spans="1:12" ht="15" customHeight="1">
      <c r="A777" s="50">
        <v>10</v>
      </c>
      <c r="B777" s="47">
        <v>88</v>
      </c>
      <c r="C777" s="48" t="s">
        <v>6001</v>
      </c>
      <c r="D777" s="64">
        <v>63393446</v>
      </c>
      <c r="E777" s="49" t="s">
        <v>5254</v>
      </c>
      <c r="F777" s="49" t="s">
        <v>5256</v>
      </c>
      <c r="G777" s="90">
        <v>90000000</v>
      </c>
      <c r="H777" s="90">
        <v>5666187</v>
      </c>
      <c r="I777" s="90">
        <v>270000</v>
      </c>
      <c r="J777" s="91">
        <v>84063813</v>
      </c>
      <c r="K777" s="69">
        <f>VLOOKUP(D777,'SOLICITUDES 2023'!$C:$H,6,FALSE)-G777</f>
        <v>0</v>
      </c>
      <c r="L777" s="50">
        <v>10</v>
      </c>
    </row>
    <row r="778" spans="1:12" ht="15" customHeight="1">
      <c r="A778" s="50">
        <v>10</v>
      </c>
      <c r="B778" s="47">
        <v>89</v>
      </c>
      <c r="C778" s="48" t="s">
        <v>6002</v>
      </c>
      <c r="D778" s="64">
        <v>40442542</v>
      </c>
      <c r="E778" s="49" t="s">
        <v>5254</v>
      </c>
      <c r="F778" s="49" t="s">
        <v>5256</v>
      </c>
      <c r="G778" s="90">
        <v>142000000</v>
      </c>
      <c r="H778" s="90">
        <v>63129695</v>
      </c>
      <c r="I778" s="90">
        <v>426000</v>
      </c>
      <c r="J778" s="91">
        <v>78444305</v>
      </c>
      <c r="K778" s="69">
        <f>VLOOKUP(D778,'SOLICITUDES 2023'!$C:$H,6,FALSE)-G778</f>
        <v>0</v>
      </c>
      <c r="L778" s="50">
        <v>10</v>
      </c>
    </row>
    <row r="779" spans="1:12" ht="15" customHeight="1">
      <c r="A779" s="50">
        <v>10</v>
      </c>
      <c r="B779" s="47">
        <v>90</v>
      </c>
      <c r="C779" s="48" t="s">
        <v>6003</v>
      </c>
      <c r="D779" s="64">
        <v>79920179</v>
      </c>
      <c r="E779" s="49" t="s">
        <v>5254</v>
      </c>
      <c r="F779" s="49" t="s">
        <v>5255</v>
      </c>
      <c r="G779" s="90">
        <v>50000000</v>
      </c>
      <c r="H779" s="90">
        <v>0</v>
      </c>
      <c r="I779" s="90">
        <v>150000</v>
      </c>
      <c r="J779" s="91">
        <v>49850000</v>
      </c>
      <c r="K779" s="69">
        <f>VLOOKUP(D779,'SOLICITUDES 2023'!$C:$H,6,FALSE)-G779</f>
        <v>0</v>
      </c>
      <c r="L779" s="50">
        <v>10</v>
      </c>
    </row>
    <row r="780" spans="1:12" ht="15" customHeight="1">
      <c r="A780" s="50">
        <v>10</v>
      </c>
      <c r="B780" s="47">
        <v>91</v>
      </c>
      <c r="C780" s="48" t="s">
        <v>6004</v>
      </c>
      <c r="D780" s="64">
        <v>4247382</v>
      </c>
      <c r="E780" s="49" t="s">
        <v>5254</v>
      </c>
      <c r="F780" s="49" t="s">
        <v>5256</v>
      </c>
      <c r="G780" s="90">
        <v>71000000</v>
      </c>
      <c r="H780" s="90">
        <v>39426975</v>
      </c>
      <c r="I780" s="90">
        <v>213000</v>
      </c>
      <c r="J780" s="91">
        <v>31360025</v>
      </c>
      <c r="K780" s="69">
        <f>VLOOKUP(D780,'SOLICITUDES 2023'!$C:$H,6,FALSE)-G780</f>
        <v>0</v>
      </c>
      <c r="L780" s="50">
        <v>10</v>
      </c>
    </row>
    <row r="781" spans="1:12" ht="15" customHeight="1">
      <c r="A781" s="50">
        <v>10</v>
      </c>
      <c r="B781" s="47">
        <v>92</v>
      </c>
      <c r="C781" s="48" t="s">
        <v>6005</v>
      </c>
      <c r="D781" s="64">
        <v>12197099</v>
      </c>
      <c r="E781" s="49" t="s">
        <v>5254</v>
      </c>
      <c r="F781" s="49" t="s">
        <v>5256</v>
      </c>
      <c r="G781" s="90">
        <v>122000000</v>
      </c>
      <c r="H781" s="90">
        <v>89948265</v>
      </c>
      <c r="I781" s="90">
        <v>366000</v>
      </c>
      <c r="J781" s="91">
        <v>31685735</v>
      </c>
      <c r="K781" s="69">
        <f>VLOOKUP(D781,'SOLICITUDES 2023'!$C:$H,6,FALSE)-G781</f>
        <v>0</v>
      </c>
      <c r="L781" s="50">
        <v>10</v>
      </c>
    </row>
    <row r="782" spans="1:12" ht="15" customHeight="1">
      <c r="A782" s="50">
        <v>10</v>
      </c>
      <c r="B782" s="47">
        <v>93</v>
      </c>
      <c r="C782" s="48" t="s">
        <v>6006</v>
      </c>
      <c r="D782" s="64">
        <v>88157477</v>
      </c>
      <c r="E782" s="49" t="s">
        <v>5254</v>
      </c>
      <c r="F782" s="49" t="s">
        <v>5255</v>
      </c>
      <c r="G782" s="90">
        <v>100000000</v>
      </c>
      <c r="H782" s="90">
        <v>0</v>
      </c>
      <c r="I782" s="90">
        <v>300000</v>
      </c>
      <c r="J782" s="91">
        <v>99700000</v>
      </c>
      <c r="K782" s="69">
        <f>VLOOKUP(D782,'SOLICITUDES 2023'!$C:$H,6,FALSE)-G782</f>
        <v>0</v>
      </c>
      <c r="L782" s="50">
        <v>10</v>
      </c>
    </row>
    <row r="783" spans="1:12" ht="15" customHeight="1">
      <c r="A783" s="50">
        <v>10</v>
      </c>
      <c r="B783" s="47">
        <v>94</v>
      </c>
      <c r="C783" s="48" t="s">
        <v>6007</v>
      </c>
      <c r="D783" s="64">
        <v>79245096</v>
      </c>
      <c r="E783" s="49" t="s">
        <v>5254</v>
      </c>
      <c r="F783" s="49" t="s">
        <v>5255</v>
      </c>
      <c r="G783" s="90">
        <v>70000000</v>
      </c>
      <c r="H783" s="90">
        <v>0</v>
      </c>
      <c r="I783" s="90">
        <v>210000</v>
      </c>
      <c r="J783" s="91">
        <v>69790000</v>
      </c>
      <c r="K783" s="69">
        <f>VLOOKUP(D783,'SOLICITUDES 2023'!$C:$H,6,FALSE)-G783</f>
        <v>0</v>
      </c>
      <c r="L783" s="50">
        <v>10</v>
      </c>
    </row>
    <row r="784" spans="1:12" ht="15" customHeight="1">
      <c r="A784" s="50">
        <v>10</v>
      </c>
      <c r="B784" s="47">
        <v>95</v>
      </c>
      <c r="C784" s="48" t="s">
        <v>6008</v>
      </c>
      <c r="D784" s="64">
        <v>80148607</v>
      </c>
      <c r="E784" s="49" t="s">
        <v>5254</v>
      </c>
      <c r="F784" s="49" t="s">
        <v>5255</v>
      </c>
      <c r="G784" s="90">
        <v>26000000</v>
      </c>
      <c r="H784" s="90">
        <v>0</v>
      </c>
      <c r="I784" s="90">
        <v>78000</v>
      </c>
      <c r="J784" s="91">
        <v>25922000</v>
      </c>
      <c r="K784" s="69">
        <f>VLOOKUP(D784,'SOLICITUDES 2023'!$C:$H,6,FALSE)-G784</f>
        <v>0</v>
      </c>
      <c r="L784" s="50">
        <v>10</v>
      </c>
    </row>
    <row r="785" spans="1:12" ht="15" customHeight="1">
      <c r="A785" s="50">
        <v>10</v>
      </c>
      <c r="B785" s="47">
        <v>96</v>
      </c>
      <c r="C785" s="48" t="s">
        <v>6009</v>
      </c>
      <c r="D785" s="64">
        <v>88236763</v>
      </c>
      <c r="E785" s="49" t="s">
        <v>5254</v>
      </c>
      <c r="F785" s="49" t="s">
        <v>5256</v>
      </c>
      <c r="G785" s="90">
        <v>75000000</v>
      </c>
      <c r="H785" s="90">
        <v>603907</v>
      </c>
      <c r="I785" s="90">
        <v>225000</v>
      </c>
      <c r="J785" s="91">
        <v>74171093</v>
      </c>
      <c r="K785" s="69">
        <f>VLOOKUP(D785,'SOLICITUDES 2023'!$C:$H,6,FALSE)-G785</f>
        <v>0</v>
      </c>
      <c r="L785" s="50">
        <v>10</v>
      </c>
    </row>
    <row r="786" spans="1:12" ht="15" customHeight="1">
      <c r="A786" s="50">
        <v>10</v>
      </c>
      <c r="B786" s="47">
        <v>97</v>
      </c>
      <c r="C786" s="48" t="s">
        <v>6010</v>
      </c>
      <c r="D786" s="64">
        <v>6500228</v>
      </c>
      <c r="E786" s="49" t="s">
        <v>5254</v>
      </c>
      <c r="F786" s="49" t="s">
        <v>5255</v>
      </c>
      <c r="G786" s="90">
        <v>18000000</v>
      </c>
      <c r="H786" s="90">
        <v>0</v>
      </c>
      <c r="I786" s="90">
        <v>54000</v>
      </c>
      <c r="J786" s="91">
        <v>17946000</v>
      </c>
      <c r="K786" s="69">
        <f>VLOOKUP(D786,'SOLICITUDES 2023'!$C:$H,6,FALSE)-G786</f>
        <v>0</v>
      </c>
      <c r="L786" s="50">
        <v>10</v>
      </c>
    </row>
    <row r="787" spans="1:12" ht="15" customHeight="1">
      <c r="A787" s="50">
        <v>10</v>
      </c>
      <c r="B787" s="47">
        <v>98</v>
      </c>
      <c r="C787" s="48" t="s">
        <v>6011</v>
      </c>
      <c r="D787" s="64">
        <v>91109953</v>
      </c>
      <c r="E787" s="49" t="s">
        <v>5254</v>
      </c>
      <c r="F787" s="49" t="s">
        <v>5255</v>
      </c>
      <c r="G787" s="90">
        <v>70000000</v>
      </c>
      <c r="H787" s="90">
        <v>0</v>
      </c>
      <c r="I787" s="90">
        <v>210000</v>
      </c>
      <c r="J787" s="91">
        <v>69790000</v>
      </c>
      <c r="K787" s="69">
        <f>VLOOKUP(D787,'SOLICITUDES 2023'!$C:$H,6,FALSE)-G787</f>
        <v>0</v>
      </c>
      <c r="L787" s="50">
        <v>10</v>
      </c>
    </row>
    <row r="788" spans="1:12" ht="15" customHeight="1">
      <c r="A788" s="50">
        <v>10</v>
      </c>
      <c r="B788" s="47">
        <v>99</v>
      </c>
      <c r="C788" s="48" t="s">
        <v>6012</v>
      </c>
      <c r="D788" s="64">
        <v>15923263</v>
      </c>
      <c r="E788" s="49" t="s">
        <v>5254</v>
      </c>
      <c r="F788" s="49" t="s">
        <v>5255</v>
      </c>
      <c r="G788" s="90">
        <v>100000000</v>
      </c>
      <c r="H788" s="90">
        <v>0</v>
      </c>
      <c r="I788" s="90">
        <v>300000</v>
      </c>
      <c r="J788" s="91">
        <v>99700000</v>
      </c>
      <c r="K788" s="69">
        <f>VLOOKUP(D788,'SOLICITUDES 2023'!$C:$H,6,FALSE)-G788</f>
        <v>0</v>
      </c>
      <c r="L788" s="50">
        <v>10</v>
      </c>
    </row>
    <row r="789" spans="1:12" ht="15" customHeight="1">
      <c r="A789" s="50">
        <v>10</v>
      </c>
      <c r="B789" s="47">
        <v>100</v>
      </c>
      <c r="C789" s="48" t="s">
        <v>6013</v>
      </c>
      <c r="D789" s="64">
        <v>80117861</v>
      </c>
      <c r="E789" s="49" t="s">
        <v>5254</v>
      </c>
      <c r="F789" s="49" t="s">
        <v>5256</v>
      </c>
      <c r="G789" s="90">
        <v>101000000</v>
      </c>
      <c r="H789" s="90">
        <v>30594243</v>
      </c>
      <c r="I789" s="90">
        <v>303000</v>
      </c>
      <c r="J789" s="91">
        <v>70102757</v>
      </c>
      <c r="K789" s="69">
        <f>VLOOKUP(D789,'SOLICITUDES 2023'!$C:$H,6,FALSE)-G789</f>
        <v>0</v>
      </c>
      <c r="L789" s="50">
        <v>10</v>
      </c>
    </row>
    <row r="790" spans="1:12" ht="15" customHeight="1">
      <c r="A790" s="50">
        <v>10</v>
      </c>
      <c r="B790" s="47">
        <v>101</v>
      </c>
      <c r="C790" s="48" t="s">
        <v>6014</v>
      </c>
      <c r="D790" s="64">
        <v>53071657</v>
      </c>
      <c r="E790" s="49" t="s">
        <v>5254</v>
      </c>
      <c r="F790" s="49" t="s">
        <v>5256</v>
      </c>
      <c r="G790" s="90">
        <v>100000000</v>
      </c>
      <c r="H790" s="90">
        <v>30924338</v>
      </c>
      <c r="I790" s="90">
        <v>300000</v>
      </c>
      <c r="J790" s="91">
        <v>68775662</v>
      </c>
      <c r="K790" s="69">
        <f>VLOOKUP(D790,'SOLICITUDES 2023'!$C:$H,6,FALSE)-G790</f>
        <v>0</v>
      </c>
      <c r="L790" s="50">
        <v>10</v>
      </c>
    </row>
    <row r="791" spans="1:12" ht="15" customHeight="1">
      <c r="A791" s="50">
        <v>10</v>
      </c>
      <c r="B791" s="47">
        <v>102</v>
      </c>
      <c r="C791" s="48" t="s">
        <v>6015</v>
      </c>
      <c r="D791" s="64">
        <v>79736675</v>
      </c>
      <c r="E791" s="49" t="s">
        <v>5254</v>
      </c>
      <c r="F791" s="49" t="s">
        <v>5256</v>
      </c>
      <c r="G791" s="90">
        <v>11000000</v>
      </c>
      <c r="H791" s="90">
        <v>1750886</v>
      </c>
      <c r="I791" s="90">
        <v>33000</v>
      </c>
      <c r="J791" s="91">
        <v>9216114</v>
      </c>
      <c r="K791" s="69">
        <f>VLOOKUP(D791,'SOLICITUDES 2023'!$C:$H,6,FALSE)-G791</f>
        <v>0</v>
      </c>
      <c r="L791" s="50">
        <v>10</v>
      </c>
    </row>
    <row r="792" spans="1:12" ht="15" customHeight="1">
      <c r="A792" s="50">
        <v>10</v>
      </c>
      <c r="B792" s="47">
        <v>103</v>
      </c>
      <c r="C792" s="48" t="s">
        <v>6016</v>
      </c>
      <c r="D792" s="64">
        <v>7335296</v>
      </c>
      <c r="E792" s="49" t="s">
        <v>5254</v>
      </c>
      <c r="F792" s="49" t="s">
        <v>5256</v>
      </c>
      <c r="G792" s="90">
        <v>75000000</v>
      </c>
      <c r="H792" s="90">
        <v>383642</v>
      </c>
      <c r="I792" s="90">
        <v>225000</v>
      </c>
      <c r="J792" s="91">
        <v>74391358</v>
      </c>
      <c r="K792" s="69">
        <f>VLOOKUP(D792,'SOLICITUDES 2023'!$C:$H,6,FALSE)-G792</f>
        <v>0</v>
      </c>
      <c r="L792" s="50">
        <v>10</v>
      </c>
    </row>
    <row r="793" spans="1:12" ht="15" customHeight="1">
      <c r="A793" s="50">
        <v>10</v>
      </c>
      <c r="B793" s="47">
        <v>104</v>
      </c>
      <c r="C793" s="48" t="s">
        <v>6017</v>
      </c>
      <c r="D793" s="64">
        <v>86064830</v>
      </c>
      <c r="E793" s="49" t="s">
        <v>5254</v>
      </c>
      <c r="F793" s="49" t="s">
        <v>5255</v>
      </c>
      <c r="G793" s="90">
        <v>35000000</v>
      </c>
      <c r="H793" s="90">
        <v>0</v>
      </c>
      <c r="I793" s="90">
        <v>105000</v>
      </c>
      <c r="J793" s="91">
        <v>34895000</v>
      </c>
      <c r="K793" s="69">
        <f>VLOOKUP(D793,'SOLICITUDES 2023'!$C:$H,6,FALSE)-G793</f>
        <v>0</v>
      </c>
      <c r="L793" s="50">
        <v>10</v>
      </c>
    </row>
    <row r="794" spans="1:12" ht="15" customHeight="1">
      <c r="A794" s="50">
        <v>10</v>
      </c>
      <c r="B794" s="47">
        <v>105</v>
      </c>
      <c r="C794" s="48" t="s">
        <v>6018</v>
      </c>
      <c r="D794" s="64">
        <v>10765937</v>
      </c>
      <c r="E794" s="49" t="s">
        <v>5254</v>
      </c>
      <c r="F794" s="49" t="s">
        <v>5256</v>
      </c>
      <c r="G794" s="90">
        <v>95000000</v>
      </c>
      <c r="H794" s="90">
        <v>1981103</v>
      </c>
      <c r="I794" s="90">
        <v>285000</v>
      </c>
      <c r="J794" s="91">
        <v>92733897</v>
      </c>
      <c r="K794" s="69">
        <f>VLOOKUP(D794,'SOLICITUDES 2023'!$C:$H,6,FALSE)-G794</f>
        <v>0</v>
      </c>
      <c r="L794" s="50">
        <v>10</v>
      </c>
    </row>
    <row r="795" spans="1:12" ht="15" customHeight="1">
      <c r="A795" s="50">
        <v>10</v>
      </c>
      <c r="B795" s="47">
        <v>106</v>
      </c>
      <c r="C795" s="48" t="s">
        <v>6019</v>
      </c>
      <c r="D795" s="64">
        <v>74302258</v>
      </c>
      <c r="E795" s="49" t="s">
        <v>5254</v>
      </c>
      <c r="F795" s="49" t="s">
        <v>5256</v>
      </c>
      <c r="G795" s="90">
        <v>60000000</v>
      </c>
      <c r="H795" s="90">
        <v>22159722</v>
      </c>
      <c r="I795" s="90">
        <v>180000</v>
      </c>
      <c r="J795" s="91">
        <v>37660278</v>
      </c>
      <c r="K795" s="69">
        <f>VLOOKUP(D795,'SOLICITUDES 2023'!$C:$H,6,FALSE)-G795</f>
        <v>0</v>
      </c>
      <c r="L795" s="50">
        <v>10</v>
      </c>
    </row>
    <row r="796" spans="1:12" ht="15" customHeight="1">
      <c r="A796" s="50">
        <v>10</v>
      </c>
      <c r="B796" s="47">
        <v>107</v>
      </c>
      <c r="C796" s="48" t="s">
        <v>6020</v>
      </c>
      <c r="D796" s="73">
        <v>79810532</v>
      </c>
      <c r="E796" s="49" t="s">
        <v>5254</v>
      </c>
      <c r="F796" s="49" t="s">
        <v>5256</v>
      </c>
      <c r="G796" s="90">
        <v>105000000</v>
      </c>
      <c r="H796" s="90">
        <v>84905275</v>
      </c>
      <c r="I796" s="90">
        <v>315000</v>
      </c>
      <c r="J796" s="91">
        <v>19779725</v>
      </c>
      <c r="K796" s="69">
        <f>VLOOKUP(D796,'SOLICITUDES 2023'!$C:$H,6,FALSE)-G796</f>
        <v>0</v>
      </c>
      <c r="L796" s="50">
        <v>10</v>
      </c>
    </row>
    <row r="797" spans="1:12" ht="15" customHeight="1">
      <c r="A797" s="74">
        <v>10</v>
      </c>
      <c r="B797" s="75">
        <v>108</v>
      </c>
      <c r="C797" s="76" t="s">
        <v>6021</v>
      </c>
      <c r="D797" s="77">
        <v>79959671</v>
      </c>
      <c r="E797" s="78" t="s">
        <v>5254</v>
      </c>
      <c r="F797" s="78" t="s">
        <v>5255</v>
      </c>
      <c r="G797" s="94">
        <v>100000000</v>
      </c>
      <c r="H797" s="94">
        <v>0</v>
      </c>
      <c r="I797" s="94">
        <v>300000</v>
      </c>
      <c r="J797" s="95">
        <v>99700000</v>
      </c>
      <c r="K797" s="69">
        <f>VLOOKUP(D797,'SOLICITUDES 2023'!$C:$H,6,FALSE)-G797</f>
        <v>0</v>
      </c>
      <c r="L797" s="74">
        <v>10</v>
      </c>
    </row>
    <row r="798" spans="1:12" ht="15" customHeight="1">
      <c r="A798" s="50">
        <v>11</v>
      </c>
      <c r="B798" s="47">
        <v>1</v>
      </c>
      <c r="C798" s="48" t="s">
        <v>6022</v>
      </c>
      <c r="D798" s="64">
        <v>1052390362</v>
      </c>
      <c r="E798" s="49" t="s">
        <v>5254</v>
      </c>
      <c r="F798" s="49" t="s">
        <v>5255</v>
      </c>
      <c r="G798" s="90">
        <v>56000000</v>
      </c>
      <c r="H798" s="90">
        <v>0</v>
      </c>
      <c r="I798" s="90">
        <v>89600</v>
      </c>
      <c r="J798" s="91">
        <v>55910400</v>
      </c>
      <c r="K798" s="69">
        <f>VLOOKUP(D798,'SOLICITUDES 2023'!$C:$H,6,FALSE)-G798</f>
        <v>0</v>
      </c>
      <c r="L798" s="50">
        <v>11</v>
      </c>
    </row>
    <row r="799" spans="1:12" ht="15" customHeight="1">
      <c r="A799" s="50">
        <v>11</v>
      </c>
      <c r="B799" s="47">
        <v>2</v>
      </c>
      <c r="C799" s="48" t="s">
        <v>6023</v>
      </c>
      <c r="D799" s="64">
        <v>71262313</v>
      </c>
      <c r="E799" s="49" t="s">
        <v>5254</v>
      </c>
      <c r="F799" s="49" t="s">
        <v>5255</v>
      </c>
      <c r="G799" s="90">
        <v>100000000</v>
      </c>
      <c r="H799" s="90">
        <v>0</v>
      </c>
      <c r="I799" s="90">
        <v>160000</v>
      </c>
      <c r="J799" s="91">
        <v>99840000</v>
      </c>
      <c r="K799" s="69">
        <f>VLOOKUP(D799,'SOLICITUDES 2023'!$C:$H,6,FALSE)-G799</f>
        <v>0</v>
      </c>
      <c r="L799" s="50">
        <v>11</v>
      </c>
    </row>
    <row r="800" spans="1:12" ht="15" customHeight="1">
      <c r="A800" s="50">
        <v>11</v>
      </c>
      <c r="B800" s="47">
        <v>3</v>
      </c>
      <c r="C800" s="48" t="s">
        <v>6024</v>
      </c>
      <c r="D800" s="64">
        <v>87473139</v>
      </c>
      <c r="E800" s="49" t="s">
        <v>5254</v>
      </c>
      <c r="F800" s="49" t="s">
        <v>5255</v>
      </c>
      <c r="G800" s="90">
        <v>117000000</v>
      </c>
      <c r="H800" s="90">
        <v>0</v>
      </c>
      <c r="I800" s="90">
        <v>187200</v>
      </c>
      <c r="J800" s="91">
        <v>116812800</v>
      </c>
      <c r="K800" s="69">
        <f>VLOOKUP(D800,'SOLICITUDES 2023'!$C:$H,6,FALSE)-G800</f>
        <v>0</v>
      </c>
      <c r="L800" s="50">
        <v>11</v>
      </c>
    </row>
    <row r="801" spans="1:12" ht="15" customHeight="1">
      <c r="A801" s="50">
        <v>11</v>
      </c>
      <c r="B801" s="47">
        <v>4</v>
      </c>
      <c r="C801" s="48" t="s">
        <v>6025</v>
      </c>
      <c r="D801" s="64">
        <v>7187452</v>
      </c>
      <c r="E801" s="49" t="s">
        <v>5254</v>
      </c>
      <c r="F801" s="49" t="s">
        <v>5255</v>
      </c>
      <c r="G801" s="90">
        <v>70000000</v>
      </c>
      <c r="H801" s="90">
        <v>0</v>
      </c>
      <c r="I801" s="90">
        <v>112000</v>
      </c>
      <c r="J801" s="91">
        <v>69888000</v>
      </c>
      <c r="K801" s="69">
        <f>VLOOKUP(D801,'SOLICITUDES 2023'!$C:$H,6,FALSE)-G801</f>
        <v>0</v>
      </c>
      <c r="L801" s="50">
        <v>11</v>
      </c>
    </row>
    <row r="802" spans="1:12" ht="15" customHeight="1">
      <c r="A802" s="50">
        <v>11</v>
      </c>
      <c r="B802" s="47">
        <v>5</v>
      </c>
      <c r="C802" s="48" t="s">
        <v>6026</v>
      </c>
      <c r="D802" s="64">
        <v>88268810</v>
      </c>
      <c r="E802" s="49" t="s">
        <v>5254</v>
      </c>
      <c r="F802" s="49" t="s">
        <v>5255</v>
      </c>
      <c r="G802" s="90">
        <v>58000000</v>
      </c>
      <c r="H802" s="90">
        <v>0</v>
      </c>
      <c r="I802" s="90">
        <v>92800</v>
      </c>
      <c r="J802" s="91">
        <v>57907200</v>
      </c>
      <c r="K802" s="69">
        <f>VLOOKUP(D802,'SOLICITUDES 2023'!$C:$H,6,FALSE)-G802</f>
        <v>0</v>
      </c>
      <c r="L802" s="50">
        <v>11</v>
      </c>
    </row>
    <row r="803" spans="1:12" ht="15" customHeight="1">
      <c r="A803" s="50">
        <v>11</v>
      </c>
      <c r="B803" s="47">
        <v>6</v>
      </c>
      <c r="C803" s="48" t="s">
        <v>6027</v>
      </c>
      <c r="D803" s="64">
        <v>1086548003</v>
      </c>
      <c r="E803" s="49" t="s">
        <v>5254</v>
      </c>
      <c r="F803" s="49" t="s">
        <v>5255</v>
      </c>
      <c r="G803" s="90">
        <v>83000000</v>
      </c>
      <c r="H803" s="90">
        <v>0</v>
      </c>
      <c r="I803" s="90">
        <v>132800</v>
      </c>
      <c r="J803" s="91">
        <v>82867200</v>
      </c>
      <c r="K803" s="69">
        <f>VLOOKUP(D803,'SOLICITUDES 2023'!$C:$H,6,FALSE)-G803</f>
        <v>0</v>
      </c>
      <c r="L803" s="50">
        <v>11</v>
      </c>
    </row>
    <row r="804" spans="1:12" ht="15" customHeight="1">
      <c r="A804" s="50">
        <v>11</v>
      </c>
      <c r="B804" s="47">
        <v>7</v>
      </c>
      <c r="C804" s="48" t="s">
        <v>6028</v>
      </c>
      <c r="D804" s="64">
        <v>1109265797</v>
      </c>
      <c r="E804" s="49" t="s">
        <v>5254</v>
      </c>
      <c r="F804" s="49" t="s">
        <v>5255</v>
      </c>
      <c r="G804" s="90">
        <v>64000000</v>
      </c>
      <c r="H804" s="90">
        <v>0</v>
      </c>
      <c r="I804" s="90">
        <v>102400</v>
      </c>
      <c r="J804" s="91">
        <v>63897600</v>
      </c>
      <c r="K804" s="69">
        <f>VLOOKUP(D804,'SOLICITUDES 2023'!$C:$H,6,FALSE)-G804</f>
        <v>0</v>
      </c>
      <c r="L804" s="50">
        <v>11</v>
      </c>
    </row>
    <row r="805" spans="1:12" ht="15" customHeight="1">
      <c r="A805" s="50">
        <v>11</v>
      </c>
      <c r="B805" s="47">
        <v>8</v>
      </c>
      <c r="C805" s="48" t="s">
        <v>6029</v>
      </c>
      <c r="D805" s="64">
        <v>74080498</v>
      </c>
      <c r="E805" s="49" t="s">
        <v>5254</v>
      </c>
      <c r="F805" s="49" t="s">
        <v>5255</v>
      </c>
      <c r="G805" s="90">
        <v>80000000</v>
      </c>
      <c r="H805" s="90">
        <v>0</v>
      </c>
      <c r="I805" s="90">
        <v>128000</v>
      </c>
      <c r="J805" s="91">
        <v>79872000</v>
      </c>
      <c r="K805" s="69">
        <f>VLOOKUP(D805,'SOLICITUDES 2023'!$C:$H,6,FALSE)-G805</f>
        <v>0</v>
      </c>
      <c r="L805" s="50">
        <v>11</v>
      </c>
    </row>
    <row r="806" spans="1:12" ht="15" customHeight="1">
      <c r="A806" s="50">
        <v>11</v>
      </c>
      <c r="B806" s="47">
        <v>9</v>
      </c>
      <c r="C806" s="48" t="s">
        <v>6030</v>
      </c>
      <c r="D806" s="64">
        <v>1094882110</v>
      </c>
      <c r="E806" s="49" t="s">
        <v>5254</v>
      </c>
      <c r="F806" s="49" t="s">
        <v>5256</v>
      </c>
      <c r="G806" s="90">
        <v>19000000</v>
      </c>
      <c r="H806" s="90">
        <v>10837595</v>
      </c>
      <c r="I806" s="90">
        <v>30400</v>
      </c>
      <c r="J806" s="91">
        <v>8132005</v>
      </c>
      <c r="K806" s="69">
        <f>VLOOKUP(D806,'SOLICITUDES 2023'!$C:$H,6,FALSE)-G806</f>
        <v>0</v>
      </c>
      <c r="L806" s="50">
        <v>11</v>
      </c>
    </row>
    <row r="807" spans="1:12" ht="15" customHeight="1">
      <c r="A807" s="50">
        <v>11</v>
      </c>
      <c r="B807" s="47">
        <v>10</v>
      </c>
      <c r="C807" s="48" t="s">
        <v>6031</v>
      </c>
      <c r="D807" s="64">
        <v>1022374051</v>
      </c>
      <c r="E807" s="49" t="s">
        <v>5254</v>
      </c>
      <c r="F807" s="49" t="s">
        <v>5255</v>
      </c>
      <c r="G807" s="90">
        <v>50000000</v>
      </c>
      <c r="H807" s="90">
        <v>0</v>
      </c>
      <c r="I807" s="90">
        <v>80000</v>
      </c>
      <c r="J807" s="91">
        <v>49920000</v>
      </c>
      <c r="K807" s="69">
        <f>VLOOKUP(D807,'SOLICITUDES 2023'!$C:$H,6,FALSE)-G807</f>
        <v>0</v>
      </c>
      <c r="L807" s="50">
        <v>11</v>
      </c>
    </row>
    <row r="808" spans="1:12" ht="15" customHeight="1">
      <c r="A808" s="50">
        <v>11</v>
      </c>
      <c r="B808" s="47">
        <v>11</v>
      </c>
      <c r="C808" s="48" t="s">
        <v>6032</v>
      </c>
      <c r="D808" s="64">
        <v>1012388321</v>
      </c>
      <c r="E808" s="49" t="s">
        <v>5254</v>
      </c>
      <c r="F808" s="49" t="s">
        <v>5255</v>
      </c>
      <c r="G808" s="90">
        <v>55000000</v>
      </c>
      <c r="H808" s="90">
        <v>0</v>
      </c>
      <c r="I808" s="90">
        <v>88000</v>
      </c>
      <c r="J808" s="91">
        <v>54912000</v>
      </c>
      <c r="K808" s="69">
        <f>VLOOKUP(D808,'SOLICITUDES 2023'!$C:$H,6,FALSE)-G808</f>
        <v>0</v>
      </c>
      <c r="L808" s="50">
        <v>11</v>
      </c>
    </row>
    <row r="809" spans="1:12" ht="15" customHeight="1">
      <c r="A809" s="50">
        <v>11</v>
      </c>
      <c r="B809" s="47">
        <v>12</v>
      </c>
      <c r="C809" s="48" t="s">
        <v>6033</v>
      </c>
      <c r="D809" s="64">
        <v>80133052</v>
      </c>
      <c r="E809" s="49" t="s">
        <v>5254</v>
      </c>
      <c r="F809" s="49" t="s">
        <v>5255</v>
      </c>
      <c r="G809" s="90">
        <v>150000000</v>
      </c>
      <c r="H809" s="90">
        <v>0</v>
      </c>
      <c r="I809" s="90">
        <v>240000</v>
      </c>
      <c r="J809" s="91">
        <v>149760000</v>
      </c>
      <c r="K809" s="69">
        <f>VLOOKUP(D809,'SOLICITUDES 2023'!$C:$H,6,FALSE)-G809</f>
        <v>0</v>
      </c>
      <c r="L809" s="50">
        <v>11</v>
      </c>
    </row>
    <row r="810" spans="1:12" ht="15" customHeight="1">
      <c r="A810" s="50">
        <v>11</v>
      </c>
      <c r="B810" s="47">
        <v>13</v>
      </c>
      <c r="C810" s="48" t="s">
        <v>6034</v>
      </c>
      <c r="D810" s="64">
        <v>1053337276</v>
      </c>
      <c r="E810" s="49" t="s">
        <v>5254</v>
      </c>
      <c r="F810" s="49" t="s">
        <v>5255</v>
      </c>
      <c r="G810" s="90">
        <v>98000000</v>
      </c>
      <c r="H810" s="90">
        <v>0</v>
      </c>
      <c r="I810" s="90">
        <v>156800</v>
      </c>
      <c r="J810" s="91">
        <v>97843200</v>
      </c>
      <c r="K810" s="69">
        <f>VLOOKUP(D810,'SOLICITUDES 2023'!$C:$H,6,FALSE)-G810</f>
        <v>0</v>
      </c>
      <c r="L810" s="50">
        <v>11</v>
      </c>
    </row>
    <row r="811" spans="1:12" ht="15" customHeight="1">
      <c r="A811" s="50">
        <v>11</v>
      </c>
      <c r="B811" s="47">
        <v>14</v>
      </c>
      <c r="C811" s="48" t="s">
        <v>6035</v>
      </c>
      <c r="D811" s="64">
        <v>1069720766</v>
      </c>
      <c r="E811" s="49" t="s">
        <v>5254</v>
      </c>
      <c r="F811" s="49" t="s">
        <v>5256</v>
      </c>
      <c r="G811" s="90">
        <v>55000000</v>
      </c>
      <c r="H811" s="90">
        <v>37754054</v>
      </c>
      <c r="I811" s="90">
        <v>88000</v>
      </c>
      <c r="J811" s="91">
        <v>17157946</v>
      </c>
      <c r="K811" s="69">
        <f>VLOOKUP(D811,'SOLICITUDES 2023'!$C:$H,6,FALSE)-G811</f>
        <v>0</v>
      </c>
      <c r="L811" s="50">
        <v>11</v>
      </c>
    </row>
    <row r="812" spans="1:12" ht="15" customHeight="1">
      <c r="A812" s="50">
        <v>11</v>
      </c>
      <c r="B812" s="47">
        <v>15</v>
      </c>
      <c r="C812" s="48" t="s">
        <v>6036</v>
      </c>
      <c r="D812" s="64">
        <v>1098650725</v>
      </c>
      <c r="E812" s="49" t="s">
        <v>5254</v>
      </c>
      <c r="F812" s="49" t="s">
        <v>5255</v>
      </c>
      <c r="G812" s="90">
        <v>12000000</v>
      </c>
      <c r="H812" s="90">
        <v>0</v>
      </c>
      <c r="I812" s="90">
        <v>19200</v>
      </c>
      <c r="J812" s="91">
        <v>11980800</v>
      </c>
      <c r="K812" s="69">
        <f>VLOOKUP(D812,'SOLICITUDES 2023'!$C:$H,6,FALSE)-G812</f>
        <v>0</v>
      </c>
      <c r="L812" s="50">
        <v>11</v>
      </c>
    </row>
    <row r="813" spans="1:12" ht="15" customHeight="1">
      <c r="A813" s="50">
        <v>11</v>
      </c>
      <c r="B813" s="47">
        <v>16</v>
      </c>
      <c r="C813" s="48" t="s">
        <v>6037</v>
      </c>
      <c r="D813" s="64">
        <v>80172501</v>
      </c>
      <c r="E813" s="49" t="s">
        <v>5254</v>
      </c>
      <c r="F813" s="49" t="s">
        <v>5255</v>
      </c>
      <c r="G813" s="90">
        <v>70000000</v>
      </c>
      <c r="H813" s="90">
        <v>0</v>
      </c>
      <c r="I813" s="90">
        <v>112000</v>
      </c>
      <c r="J813" s="91">
        <v>69888000</v>
      </c>
      <c r="K813" s="69">
        <f>VLOOKUP(D813,'SOLICITUDES 2023'!$C:$H,6,FALSE)-G813</f>
        <v>0</v>
      </c>
      <c r="L813" s="50">
        <v>11</v>
      </c>
    </row>
    <row r="814" spans="1:12" ht="15" customHeight="1">
      <c r="A814" s="50">
        <v>11</v>
      </c>
      <c r="B814" s="47">
        <v>17</v>
      </c>
      <c r="C814" s="48" t="s">
        <v>6038</v>
      </c>
      <c r="D814" s="64">
        <v>80034804</v>
      </c>
      <c r="E814" s="49" t="s">
        <v>5254</v>
      </c>
      <c r="F814" s="49" t="s">
        <v>5255</v>
      </c>
      <c r="G814" s="90">
        <v>100000000</v>
      </c>
      <c r="H814" s="90">
        <v>0</v>
      </c>
      <c r="I814" s="90">
        <v>160000</v>
      </c>
      <c r="J814" s="91">
        <v>99840000</v>
      </c>
      <c r="K814" s="69">
        <f>VLOOKUP(D814,'SOLICITUDES 2023'!$C:$H,6,FALSE)-G814</f>
        <v>0</v>
      </c>
      <c r="L814" s="50">
        <v>11</v>
      </c>
    </row>
    <row r="815" spans="1:12" ht="15" customHeight="1">
      <c r="A815" s="50">
        <v>11</v>
      </c>
      <c r="B815" s="47">
        <v>18</v>
      </c>
      <c r="C815" s="48" t="s">
        <v>6039</v>
      </c>
      <c r="D815" s="64">
        <v>13275248</v>
      </c>
      <c r="E815" s="49" t="s">
        <v>5254</v>
      </c>
      <c r="F815" s="49" t="s">
        <v>5256</v>
      </c>
      <c r="G815" s="90">
        <v>118000000</v>
      </c>
      <c r="H815" s="90">
        <v>54829364</v>
      </c>
      <c r="I815" s="90">
        <v>188800</v>
      </c>
      <c r="J815" s="91">
        <v>62981836</v>
      </c>
      <c r="K815" s="69">
        <f>VLOOKUP(D815,'SOLICITUDES 2023'!$C:$H,6,FALSE)-G815</f>
        <v>0</v>
      </c>
      <c r="L815" s="50">
        <v>11</v>
      </c>
    </row>
    <row r="816" spans="1:12" ht="15" customHeight="1">
      <c r="A816" s="50">
        <v>11</v>
      </c>
      <c r="B816" s="47">
        <v>19</v>
      </c>
      <c r="C816" s="48" t="s">
        <v>6040</v>
      </c>
      <c r="D816" s="64">
        <v>1018489837</v>
      </c>
      <c r="E816" s="49" t="s">
        <v>5254</v>
      </c>
      <c r="F816" s="49" t="s">
        <v>5255</v>
      </c>
      <c r="G816" s="90">
        <v>30000000</v>
      </c>
      <c r="H816" s="90">
        <v>0</v>
      </c>
      <c r="I816" s="90">
        <v>48000</v>
      </c>
      <c r="J816" s="91">
        <v>29952000</v>
      </c>
      <c r="K816" s="69">
        <f>VLOOKUP(D816,'SOLICITUDES 2023'!$C:$H,6,FALSE)-G816</f>
        <v>0</v>
      </c>
      <c r="L816" s="50">
        <v>11</v>
      </c>
    </row>
    <row r="817" spans="1:12" ht="15" customHeight="1">
      <c r="A817" s="50">
        <v>11</v>
      </c>
      <c r="B817" s="47">
        <v>20</v>
      </c>
      <c r="C817" s="48" t="s">
        <v>6041</v>
      </c>
      <c r="D817" s="64">
        <v>1098698226</v>
      </c>
      <c r="E817" s="49" t="s">
        <v>5254</v>
      </c>
      <c r="F817" s="49" t="s">
        <v>5256</v>
      </c>
      <c r="G817" s="90">
        <v>74000000</v>
      </c>
      <c r="H817" s="90">
        <v>42609436</v>
      </c>
      <c r="I817" s="90">
        <v>118400</v>
      </c>
      <c r="J817" s="91">
        <v>31272164</v>
      </c>
      <c r="K817" s="69">
        <f>VLOOKUP(D817,'SOLICITUDES 2023'!$C:$H,6,FALSE)-G817</f>
        <v>0</v>
      </c>
      <c r="L817" s="50">
        <v>11</v>
      </c>
    </row>
    <row r="818" spans="1:12" ht="15" customHeight="1">
      <c r="A818" s="50">
        <v>11</v>
      </c>
      <c r="B818" s="47">
        <v>21</v>
      </c>
      <c r="C818" s="48" t="s">
        <v>6042</v>
      </c>
      <c r="D818" s="64">
        <v>1053802085</v>
      </c>
      <c r="E818" s="49" t="s">
        <v>5254</v>
      </c>
      <c r="F818" s="49" t="s">
        <v>5255</v>
      </c>
      <c r="G818" s="90">
        <v>67000000</v>
      </c>
      <c r="H818" s="90">
        <v>0</v>
      </c>
      <c r="I818" s="90">
        <v>107200</v>
      </c>
      <c r="J818" s="91">
        <v>66892800</v>
      </c>
      <c r="K818" s="69">
        <f>VLOOKUP(D818,'SOLICITUDES 2023'!$C:$H,6,FALSE)-G818</f>
        <v>0</v>
      </c>
      <c r="L818" s="50">
        <v>11</v>
      </c>
    </row>
    <row r="819" spans="1:12" ht="15" customHeight="1">
      <c r="A819" s="50">
        <v>11</v>
      </c>
      <c r="B819" s="47">
        <v>22</v>
      </c>
      <c r="C819" s="48" t="s">
        <v>6043</v>
      </c>
      <c r="D819" s="64">
        <v>1136879937</v>
      </c>
      <c r="E819" s="49" t="s">
        <v>5254</v>
      </c>
      <c r="F819" s="49" t="s">
        <v>5255</v>
      </c>
      <c r="G819" s="90">
        <v>53000000</v>
      </c>
      <c r="H819" s="90">
        <v>0</v>
      </c>
      <c r="I819" s="90">
        <v>84800</v>
      </c>
      <c r="J819" s="91">
        <v>52915200</v>
      </c>
      <c r="K819" s="69">
        <f>VLOOKUP(D819,'SOLICITUDES 2023'!$C:$H,6,FALSE)-G819</f>
        <v>0</v>
      </c>
      <c r="L819" s="50">
        <v>11</v>
      </c>
    </row>
    <row r="820" spans="1:12" ht="15" customHeight="1">
      <c r="A820" s="50">
        <v>11</v>
      </c>
      <c r="B820" s="47">
        <v>23</v>
      </c>
      <c r="C820" s="48" t="s">
        <v>6044</v>
      </c>
      <c r="D820" s="64">
        <v>1097389977</v>
      </c>
      <c r="E820" s="49" t="s">
        <v>5254</v>
      </c>
      <c r="F820" s="49" t="s">
        <v>5255</v>
      </c>
      <c r="G820" s="90">
        <v>70000000</v>
      </c>
      <c r="H820" s="90">
        <v>0</v>
      </c>
      <c r="I820" s="90">
        <v>112000</v>
      </c>
      <c r="J820" s="91">
        <v>69888000</v>
      </c>
      <c r="K820" s="69">
        <f>VLOOKUP(D820,'SOLICITUDES 2023'!$C:$H,6,FALSE)-G820</f>
        <v>0</v>
      </c>
      <c r="L820" s="50">
        <v>11</v>
      </c>
    </row>
    <row r="821" spans="1:12" ht="15" customHeight="1">
      <c r="A821" s="50">
        <v>11</v>
      </c>
      <c r="B821" s="47">
        <v>24</v>
      </c>
      <c r="C821" s="48" t="s">
        <v>6045</v>
      </c>
      <c r="D821" s="64">
        <v>1049636611</v>
      </c>
      <c r="E821" s="49" t="s">
        <v>5254</v>
      </c>
      <c r="F821" s="49" t="s">
        <v>5256</v>
      </c>
      <c r="G821" s="90">
        <v>56000000</v>
      </c>
      <c r="H821" s="90">
        <v>23864577</v>
      </c>
      <c r="I821" s="90">
        <v>89600</v>
      </c>
      <c r="J821" s="91">
        <v>32045823</v>
      </c>
      <c r="K821" s="69">
        <f>VLOOKUP(D821,'SOLICITUDES 2023'!$C:$H,6,FALSE)-G821</f>
        <v>0</v>
      </c>
      <c r="L821" s="50">
        <v>11</v>
      </c>
    </row>
    <row r="822" spans="1:12" ht="15" customHeight="1">
      <c r="A822" s="50">
        <v>11</v>
      </c>
      <c r="B822" s="47">
        <v>25</v>
      </c>
      <c r="C822" s="48" t="s">
        <v>6046</v>
      </c>
      <c r="D822" s="64">
        <v>80203295</v>
      </c>
      <c r="E822" s="49" t="s">
        <v>5254</v>
      </c>
      <c r="F822" s="49" t="s">
        <v>5255</v>
      </c>
      <c r="G822" s="90">
        <v>127000000</v>
      </c>
      <c r="H822" s="90">
        <v>0</v>
      </c>
      <c r="I822" s="90">
        <v>203200</v>
      </c>
      <c r="J822" s="91">
        <v>126796800</v>
      </c>
      <c r="K822" s="69">
        <f>VLOOKUP(D822,'SOLICITUDES 2023'!$C:$H,6,FALSE)-G822</f>
        <v>0</v>
      </c>
      <c r="L822" s="50">
        <v>11</v>
      </c>
    </row>
    <row r="823" spans="1:12" ht="15" customHeight="1">
      <c r="A823" s="50">
        <v>11</v>
      </c>
      <c r="B823" s="47">
        <v>26</v>
      </c>
      <c r="C823" s="48" t="s">
        <v>6047</v>
      </c>
      <c r="D823" s="64">
        <v>1101757693</v>
      </c>
      <c r="E823" s="49" t="s">
        <v>5254</v>
      </c>
      <c r="F823" s="49" t="s">
        <v>5256</v>
      </c>
      <c r="G823" s="90">
        <v>97000000</v>
      </c>
      <c r="H823" s="90">
        <v>14598666</v>
      </c>
      <c r="I823" s="90">
        <v>155200</v>
      </c>
      <c r="J823" s="91">
        <v>82246134</v>
      </c>
      <c r="K823" s="69">
        <f>VLOOKUP(D823,'SOLICITUDES 2023'!$C:$H,6,FALSE)-G823</f>
        <v>0</v>
      </c>
      <c r="L823" s="50">
        <v>11</v>
      </c>
    </row>
    <row r="824" spans="1:12" ht="15" customHeight="1">
      <c r="A824" s="50">
        <v>11</v>
      </c>
      <c r="B824" s="47">
        <v>27</v>
      </c>
      <c r="C824" s="48" t="s">
        <v>6048</v>
      </c>
      <c r="D824" s="64">
        <v>1020790581</v>
      </c>
      <c r="E824" s="49" t="s">
        <v>5254</v>
      </c>
      <c r="F824" s="49" t="s">
        <v>5255</v>
      </c>
      <c r="G824" s="90">
        <v>64000000</v>
      </c>
      <c r="H824" s="90">
        <v>0</v>
      </c>
      <c r="I824" s="90">
        <v>102400</v>
      </c>
      <c r="J824" s="91">
        <v>63897600</v>
      </c>
      <c r="K824" s="69">
        <f>VLOOKUP(D824,'SOLICITUDES 2023'!$C:$H,6,FALSE)-G824</f>
        <v>0</v>
      </c>
      <c r="L824" s="50">
        <v>11</v>
      </c>
    </row>
    <row r="825" spans="1:12" ht="15" customHeight="1">
      <c r="A825" s="50">
        <v>11</v>
      </c>
      <c r="B825" s="47">
        <v>28</v>
      </c>
      <c r="C825" s="48" t="s">
        <v>6049</v>
      </c>
      <c r="D825" s="64">
        <v>80731308</v>
      </c>
      <c r="E825" s="49" t="s">
        <v>5254</v>
      </c>
      <c r="F825" s="49" t="s">
        <v>5256</v>
      </c>
      <c r="G825" s="90">
        <v>98000000</v>
      </c>
      <c r="H825" s="90">
        <v>41100215</v>
      </c>
      <c r="I825" s="90">
        <v>156800</v>
      </c>
      <c r="J825" s="91">
        <v>56742985</v>
      </c>
      <c r="K825" s="69">
        <f>VLOOKUP(D825,'SOLICITUDES 2023'!$C:$H,6,FALSE)-G825</f>
        <v>0</v>
      </c>
      <c r="L825" s="50">
        <v>11</v>
      </c>
    </row>
    <row r="826" spans="1:12" ht="15" customHeight="1">
      <c r="A826" s="50">
        <v>11</v>
      </c>
      <c r="B826" s="47">
        <v>29</v>
      </c>
      <c r="C826" s="48" t="s">
        <v>6050</v>
      </c>
      <c r="D826" s="64">
        <v>1054918997</v>
      </c>
      <c r="E826" s="49" t="s">
        <v>5254</v>
      </c>
      <c r="F826" s="49" t="s">
        <v>5256</v>
      </c>
      <c r="G826" s="90">
        <v>95000000</v>
      </c>
      <c r="H826" s="90">
        <v>29890261</v>
      </c>
      <c r="I826" s="90">
        <v>152000</v>
      </c>
      <c r="J826" s="91">
        <v>64957739</v>
      </c>
      <c r="K826" s="69">
        <f>VLOOKUP(D826,'SOLICITUDES 2023'!$C:$H,6,FALSE)-G826</f>
        <v>0</v>
      </c>
      <c r="L826" s="50">
        <v>11</v>
      </c>
    </row>
    <row r="827" spans="1:12" ht="15" customHeight="1">
      <c r="A827" s="50">
        <v>11</v>
      </c>
      <c r="B827" s="47">
        <v>30</v>
      </c>
      <c r="C827" s="48" t="s">
        <v>6051</v>
      </c>
      <c r="D827" s="64">
        <v>1053784889</v>
      </c>
      <c r="E827" s="49" t="s">
        <v>5254</v>
      </c>
      <c r="F827" s="49" t="s">
        <v>5256</v>
      </c>
      <c r="G827" s="90">
        <v>92000000</v>
      </c>
      <c r="H827" s="90">
        <v>3873367</v>
      </c>
      <c r="I827" s="90">
        <v>147200</v>
      </c>
      <c r="J827" s="91">
        <v>87979433</v>
      </c>
      <c r="K827" s="69">
        <f>VLOOKUP(D827,'SOLICITUDES 2023'!$C:$H,6,FALSE)-G827</f>
        <v>0</v>
      </c>
      <c r="L827" s="50">
        <v>11</v>
      </c>
    </row>
    <row r="828" spans="1:12" ht="15" customHeight="1">
      <c r="A828" s="50">
        <v>11</v>
      </c>
      <c r="B828" s="47">
        <v>31</v>
      </c>
      <c r="C828" s="48" t="s">
        <v>6052</v>
      </c>
      <c r="D828" s="64">
        <v>70909235</v>
      </c>
      <c r="E828" s="49" t="s">
        <v>5254</v>
      </c>
      <c r="F828" s="49" t="s">
        <v>5256</v>
      </c>
      <c r="G828" s="90">
        <v>26000000</v>
      </c>
      <c r="H828" s="90">
        <v>10047917</v>
      </c>
      <c r="I828" s="90">
        <v>41600</v>
      </c>
      <c r="J828" s="91">
        <v>15910483</v>
      </c>
      <c r="K828" s="69">
        <f>VLOOKUP(D828,'SOLICITUDES 2023'!$C:$H,6,FALSE)-G828</f>
        <v>0</v>
      </c>
      <c r="L828" s="50">
        <v>11</v>
      </c>
    </row>
    <row r="829" spans="1:12" ht="15" customHeight="1">
      <c r="A829" s="50">
        <v>11</v>
      </c>
      <c r="B829" s="47">
        <v>32</v>
      </c>
      <c r="C829" s="48" t="s">
        <v>6053</v>
      </c>
      <c r="D829" s="64">
        <v>1098649264</v>
      </c>
      <c r="E829" s="49" t="s">
        <v>5254</v>
      </c>
      <c r="F829" s="49" t="s">
        <v>5255</v>
      </c>
      <c r="G829" s="90">
        <v>75000000</v>
      </c>
      <c r="H829" s="90">
        <v>0</v>
      </c>
      <c r="I829" s="90">
        <v>120000</v>
      </c>
      <c r="J829" s="91">
        <v>74880000</v>
      </c>
      <c r="K829" s="69">
        <f>VLOOKUP(D829,'SOLICITUDES 2023'!$C:$H,6,FALSE)-G829</f>
        <v>0</v>
      </c>
      <c r="L829" s="50">
        <v>11</v>
      </c>
    </row>
    <row r="830" spans="1:12" ht="15" customHeight="1">
      <c r="A830" s="50">
        <v>11</v>
      </c>
      <c r="B830" s="47">
        <v>33</v>
      </c>
      <c r="C830" s="48" t="s">
        <v>6054</v>
      </c>
      <c r="D830" s="64">
        <v>80901276</v>
      </c>
      <c r="E830" s="49" t="s">
        <v>5254</v>
      </c>
      <c r="F830" s="49" t="s">
        <v>5256</v>
      </c>
      <c r="G830" s="90">
        <v>55000000</v>
      </c>
      <c r="H830" s="90">
        <v>1496800</v>
      </c>
      <c r="I830" s="90">
        <v>88000</v>
      </c>
      <c r="J830" s="91">
        <v>53415200</v>
      </c>
      <c r="K830" s="69">
        <f>VLOOKUP(D830,'SOLICITUDES 2023'!$C:$H,6,FALSE)-G830</f>
        <v>0</v>
      </c>
      <c r="L830" s="50">
        <v>11</v>
      </c>
    </row>
    <row r="831" spans="1:12" ht="15" customHeight="1">
      <c r="A831" s="50">
        <v>11</v>
      </c>
      <c r="B831" s="47">
        <v>34</v>
      </c>
      <c r="C831" s="48" t="s">
        <v>6055</v>
      </c>
      <c r="D831" s="64">
        <v>1110447914</v>
      </c>
      <c r="E831" s="49" t="s">
        <v>5254</v>
      </c>
      <c r="F831" s="49" t="s">
        <v>5255</v>
      </c>
      <c r="G831" s="90">
        <v>90000000</v>
      </c>
      <c r="H831" s="90">
        <v>0</v>
      </c>
      <c r="I831" s="90">
        <v>144000</v>
      </c>
      <c r="J831" s="91">
        <v>89856000</v>
      </c>
      <c r="K831" s="69">
        <f>VLOOKUP(D831,'SOLICITUDES 2023'!$C:$H,6,FALSE)-G831</f>
        <v>0</v>
      </c>
      <c r="L831" s="50">
        <v>11</v>
      </c>
    </row>
    <row r="832" spans="1:12" ht="15" customHeight="1">
      <c r="A832" s="50">
        <v>11</v>
      </c>
      <c r="B832" s="47">
        <v>35</v>
      </c>
      <c r="C832" s="48" t="s">
        <v>6056</v>
      </c>
      <c r="D832" s="64">
        <v>1057710190</v>
      </c>
      <c r="E832" s="49" t="s">
        <v>5254</v>
      </c>
      <c r="F832" s="49" t="s">
        <v>5255</v>
      </c>
      <c r="G832" s="90">
        <v>65000000</v>
      </c>
      <c r="H832" s="90">
        <v>0</v>
      </c>
      <c r="I832" s="90">
        <v>104000</v>
      </c>
      <c r="J832" s="91">
        <v>64896000</v>
      </c>
      <c r="K832" s="69">
        <f>VLOOKUP(D832,'SOLICITUDES 2023'!$C:$H,6,FALSE)-G832</f>
        <v>0</v>
      </c>
      <c r="L832" s="50">
        <v>11</v>
      </c>
    </row>
    <row r="833" spans="1:12" ht="15" customHeight="1">
      <c r="A833" s="50">
        <v>11</v>
      </c>
      <c r="B833" s="47">
        <v>36</v>
      </c>
      <c r="C833" s="48" t="s">
        <v>6057</v>
      </c>
      <c r="D833" s="64">
        <v>1094242712</v>
      </c>
      <c r="E833" s="49" t="s">
        <v>5254</v>
      </c>
      <c r="F833" s="49" t="s">
        <v>5255</v>
      </c>
      <c r="G833" s="90">
        <v>65000000</v>
      </c>
      <c r="H833" s="90">
        <v>0</v>
      </c>
      <c r="I833" s="90">
        <v>104000</v>
      </c>
      <c r="J833" s="91">
        <v>64896000</v>
      </c>
      <c r="K833" s="69">
        <f>VLOOKUP(D833,'SOLICITUDES 2023'!$C:$H,6,FALSE)-G833</f>
        <v>0</v>
      </c>
      <c r="L833" s="50">
        <v>11</v>
      </c>
    </row>
    <row r="834" spans="1:12" ht="15" customHeight="1">
      <c r="A834" s="50">
        <v>11</v>
      </c>
      <c r="B834" s="47">
        <v>37</v>
      </c>
      <c r="C834" s="48" t="s">
        <v>6058</v>
      </c>
      <c r="D834" s="64">
        <v>1016011637</v>
      </c>
      <c r="E834" s="49" t="s">
        <v>5254</v>
      </c>
      <c r="F834" s="49" t="s">
        <v>5255</v>
      </c>
      <c r="G834" s="90">
        <v>100000000</v>
      </c>
      <c r="H834" s="90">
        <v>0</v>
      </c>
      <c r="I834" s="90">
        <v>160000</v>
      </c>
      <c r="J834" s="91">
        <v>99840000</v>
      </c>
      <c r="K834" s="69">
        <f>VLOOKUP(D834,'SOLICITUDES 2023'!$C:$H,6,FALSE)-G834</f>
        <v>0</v>
      </c>
      <c r="L834" s="50">
        <v>11</v>
      </c>
    </row>
    <row r="835" spans="1:12" ht="15" customHeight="1">
      <c r="A835" s="50">
        <v>11</v>
      </c>
      <c r="B835" s="47">
        <v>38</v>
      </c>
      <c r="C835" s="48" t="s">
        <v>6059</v>
      </c>
      <c r="D835" s="64">
        <v>80904526</v>
      </c>
      <c r="E835" s="49" t="s">
        <v>5254</v>
      </c>
      <c r="F835" s="49" t="s">
        <v>5256</v>
      </c>
      <c r="G835" s="90">
        <v>150000000</v>
      </c>
      <c r="H835" s="90">
        <v>64971928</v>
      </c>
      <c r="I835" s="90">
        <v>240000</v>
      </c>
      <c r="J835" s="91">
        <v>84788072</v>
      </c>
      <c r="K835" s="69">
        <f>VLOOKUP(D835,'SOLICITUDES 2023'!$C:$H,6,FALSE)-G835</f>
        <v>0</v>
      </c>
      <c r="L835" s="50">
        <v>11</v>
      </c>
    </row>
    <row r="836" spans="1:12" ht="15" customHeight="1">
      <c r="A836" s="50">
        <v>11</v>
      </c>
      <c r="B836" s="47">
        <v>39</v>
      </c>
      <c r="C836" s="48" t="s">
        <v>6060</v>
      </c>
      <c r="D836" s="64">
        <v>82392520</v>
      </c>
      <c r="E836" s="66"/>
      <c r="F836" s="49" t="s">
        <v>5256</v>
      </c>
      <c r="G836" s="90">
        <v>150000000</v>
      </c>
      <c r="H836" s="90">
        <v>105880257</v>
      </c>
      <c r="I836" s="90">
        <v>150000</v>
      </c>
      <c r="J836" s="91">
        <v>43969743</v>
      </c>
      <c r="K836" s="69">
        <f>VLOOKUP(D836,'SOLICITUDES 2023'!$C:$H,6,FALSE)-G836</f>
        <v>0</v>
      </c>
      <c r="L836" s="50">
        <v>11</v>
      </c>
    </row>
    <row r="837" spans="1:12" ht="15" customHeight="1">
      <c r="A837" s="50">
        <v>11</v>
      </c>
      <c r="B837" s="47">
        <v>40</v>
      </c>
      <c r="C837" s="48" t="s">
        <v>6061</v>
      </c>
      <c r="D837" s="64">
        <v>79999288</v>
      </c>
      <c r="E837" s="66"/>
      <c r="F837" s="49" t="s">
        <v>5255</v>
      </c>
      <c r="G837" s="90">
        <v>150000000</v>
      </c>
      <c r="H837" s="90">
        <v>0</v>
      </c>
      <c r="I837" s="90">
        <v>150000</v>
      </c>
      <c r="J837" s="91">
        <v>149850000</v>
      </c>
      <c r="K837" s="69">
        <f>VLOOKUP(D837,'SOLICITUDES 2023'!$C:$H,6,FALSE)-G837</f>
        <v>0</v>
      </c>
      <c r="L837" s="50">
        <v>11</v>
      </c>
    </row>
    <row r="838" spans="1:12" ht="15" customHeight="1">
      <c r="A838" s="50">
        <v>11</v>
      </c>
      <c r="B838" s="47">
        <v>41</v>
      </c>
      <c r="C838" s="48" t="s">
        <v>6062</v>
      </c>
      <c r="D838" s="64">
        <v>79791827</v>
      </c>
      <c r="E838" s="66"/>
      <c r="F838" s="49" t="s">
        <v>5256</v>
      </c>
      <c r="G838" s="90">
        <v>150000000</v>
      </c>
      <c r="H838" s="90">
        <v>48754939</v>
      </c>
      <c r="I838" s="90">
        <v>150000</v>
      </c>
      <c r="J838" s="91">
        <v>101095061</v>
      </c>
      <c r="K838" s="69">
        <f>VLOOKUP(D838,'SOLICITUDES 2023'!$C:$H,6,FALSE)-G838</f>
        <v>0</v>
      </c>
      <c r="L838" s="50">
        <v>11</v>
      </c>
    </row>
    <row r="839" spans="1:12" ht="15" customHeight="1">
      <c r="A839" s="50">
        <v>11</v>
      </c>
      <c r="B839" s="47">
        <v>42</v>
      </c>
      <c r="C839" s="48" t="s">
        <v>6063</v>
      </c>
      <c r="D839" s="64">
        <v>80154898</v>
      </c>
      <c r="E839" s="66"/>
      <c r="F839" s="49" t="s">
        <v>5255</v>
      </c>
      <c r="G839" s="90">
        <v>110000000</v>
      </c>
      <c r="H839" s="90">
        <v>0</v>
      </c>
      <c r="I839" s="90">
        <v>110000</v>
      </c>
      <c r="J839" s="91">
        <v>109890000</v>
      </c>
      <c r="K839" s="69">
        <f>VLOOKUP(D839,'SOLICITUDES 2023'!$C:$H,6,FALSE)-G839</f>
        <v>0</v>
      </c>
      <c r="L839" s="50">
        <v>11</v>
      </c>
    </row>
    <row r="840" spans="1:12" ht="15" customHeight="1">
      <c r="A840" s="50">
        <v>11</v>
      </c>
      <c r="B840" s="47">
        <v>43</v>
      </c>
      <c r="C840" s="48" t="s">
        <v>6064</v>
      </c>
      <c r="D840" s="64">
        <v>94301292</v>
      </c>
      <c r="E840" s="66"/>
      <c r="F840" s="49" t="s">
        <v>5255</v>
      </c>
      <c r="G840" s="90">
        <v>90000000</v>
      </c>
      <c r="H840" s="90">
        <v>0</v>
      </c>
      <c r="I840" s="90">
        <v>90000</v>
      </c>
      <c r="J840" s="91">
        <v>89910000</v>
      </c>
      <c r="K840" s="69">
        <f>VLOOKUP(D840,'SOLICITUDES 2023'!$C:$H,6,FALSE)-G840</f>
        <v>0</v>
      </c>
      <c r="L840" s="50">
        <v>11</v>
      </c>
    </row>
    <row r="841" spans="1:12" ht="15" customHeight="1">
      <c r="A841" s="50">
        <v>11</v>
      </c>
      <c r="B841" s="47">
        <v>44</v>
      </c>
      <c r="C841" s="48" t="s">
        <v>6065</v>
      </c>
      <c r="D841" s="64">
        <v>16929701</v>
      </c>
      <c r="E841" s="66"/>
      <c r="F841" s="49" t="s">
        <v>5255</v>
      </c>
      <c r="G841" s="90">
        <v>81000000</v>
      </c>
      <c r="H841" s="90">
        <v>0</v>
      </c>
      <c r="I841" s="90">
        <v>81000</v>
      </c>
      <c r="J841" s="91">
        <v>80919000</v>
      </c>
      <c r="K841" s="69">
        <f>VLOOKUP(D841,'SOLICITUDES 2023'!$C:$H,6,FALSE)-G841</f>
        <v>0</v>
      </c>
      <c r="L841" s="50">
        <v>11</v>
      </c>
    </row>
    <row r="842" spans="1:12" ht="15" customHeight="1">
      <c r="A842" s="50">
        <v>11</v>
      </c>
      <c r="B842" s="47">
        <v>45</v>
      </c>
      <c r="C842" s="48" t="s">
        <v>6066</v>
      </c>
      <c r="D842" s="64">
        <v>94286228</v>
      </c>
      <c r="E842" s="66"/>
      <c r="F842" s="49" t="s">
        <v>5255</v>
      </c>
      <c r="G842" s="90">
        <v>98000000</v>
      </c>
      <c r="H842" s="90">
        <v>0</v>
      </c>
      <c r="I842" s="90">
        <v>98000</v>
      </c>
      <c r="J842" s="91">
        <v>97902000</v>
      </c>
      <c r="K842" s="69">
        <f>VLOOKUP(D842,'SOLICITUDES 2023'!$C:$H,6,FALSE)-G842</f>
        <v>0</v>
      </c>
      <c r="L842" s="50">
        <v>11</v>
      </c>
    </row>
    <row r="843" spans="1:12" ht="15" customHeight="1">
      <c r="A843" s="50">
        <v>11</v>
      </c>
      <c r="B843" s="47">
        <v>46</v>
      </c>
      <c r="C843" s="48" t="s">
        <v>6067</v>
      </c>
      <c r="D843" s="64">
        <v>18419003</v>
      </c>
      <c r="E843" s="66"/>
      <c r="F843" s="49" t="s">
        <v>5255</v>
      </c>
      <c r="G843" s="90">
        <v>54000000</v>
      </c>
      <c r="H843" s="90">
        <v>0</v>
      </c>
      <c r="I843" s="90">
        <v>54000</v>
      </c>
      <c r="J843" s="91">
        <v>53946000</v>
      </c>
      <c r="K843" s="69">
        <f>VLOOKUP(D843,'SOLICITUDES 2023'!$C:$H,6,FALSE)-G843</f>
        <v>0</v>
      </c>
      <c r="L843" s="50">
        <v>11</v>
      </c>
    </row>
    <row r="844" spans="1:12" ht="15" customHeight="1">
      <c r="A844" s="50">
        <v>11</v>
      </c>
      <c r="B844" s="47">
        <v>47</v>
      </c>
      <c r="C844" s="48" t="s">
        <v>6068</v>
      </c>
      <c r="D844" s="64">
        <v>75081044</v>
      </c>
      <c r="E844" s="66"/>
      <c r="F844" s="49" t="s">
        <v>5256</v>
      </c>
      <c r="G844" s="90">
        <v>150000000</v>
      </c>
      <c r="H844" s="90">
        <v>41549110</v>
      </c>
      <c r="I844" s="90">
        <v>150000</v>
      </c>
      <c r="J844" s="91">
        <v>108300890</v>
      </c>
      <c r="K844" s="69">
        <f>VLOOKUP(D844,'SOLICITUDES 2023'!$C:$H,6,FALSE)-G844</f>
        <v>0</v>
      </c>
      <c r="L844" s="50">
        <v>11</v>
      </c>
    </row>
    <row r="845" spans="1:12" ht="15" customHeight="1">
      <c r="A845" s="50">
        <v>11</v>
      </c>
      <c r="B845" s="47">
        <v>48</v>
      </c>
      <c r="C845" s="48" t="s">
        <v>6069</v>
      </c>
      <c r="D845" s="64">
        <v>80211175</v>
      </c>
      <c r="E845" s="66"/>
      <c r="F845" s="49" t="s">
        <v>5255</v>
      </c>
      <c r="G845" s="90">
        <v>106000000</v>
      </c>
      <c r="H845" s="90">
        <v>0</v>
      </c>
      <c r="I845" s="90">
        <v>106000</v>
      </c>
      <c r="J845" s="91">
        <v>105894000</v>
      </c>
      <c r="K845" s="69">
        <f>VLOOKUP(D845,'SOLICITUDES 2023'!$C:$H,6,FALSE)-G845</f>
        <v>0</v>
      </c>
      <c r="L845" s="50">
        <v>11</v>
      </c>
    </row>
    <row r="846" spans="1:12" ht="15" customHeight="1">
      <c r="A846" s="50">
        <v>11</v>
      </c>
      <c r="B846" s="47">
        <v>49</v>
      </c>
      <c r="C846" s="48" t="s">
        <v>6070</v>
      </c>
      <c r="D846" s="64">
        <v>13459197</v>
      </c>
      <c r="E846" s="66"/>
      <c r="F846" s="49" t="s">
        <v>5256</v>
      </c>
      <c r="G846" s="90">
        <v>56000000</v>
      </c>
      <c r="H846" s="90">
        <v>17081138</v>
      </c>
      <c r="I846" s="90">
        <v>56000</v>
      </c>
      <c r="J846" s="91">
        <v>38862862</v>
      </c>
      <c r="K846" s="69">
        <f>VLOOKUP(D846,'SOLICITUDES 2023'!$C:$H,6,FALSE)-G846</f>
        <v>0</v>
      </c>
      <c r="L846" s="50">
        <v>11</v>
      </c>
    </row>
    <row r="847" spans="1:12" ht="15" customHeight="1">
      <c r="A847" s="50">
        <v>11</v>
      </c>
      <c r="B847" s="47">
        <v>50</v>
      </c>
      <c r="C847" s="48" t="s">
        <v>6071</v>
      </c>
      <c r="D847" s="64">
        <v>98378485</v>
      </c>
      <c r="E847" s="66"/>
      <c r="F847" s="49" t="s">
        <v>5255</v>
      </c>
      <c r="G847" s="90">
        <v>74000000</v>
      </c>
      <c r="H847" s="90">
        <v>0</v>
      </c>
      <c r="I847" s="90">
        <v>74000</v>
      </c>
      <c r="J847" s="91">
        <v>73926000</v>
      </c>
      <c r="K847" s="69">
        <f>VLOOKUP(D847,'SOLICITUDES 2023'!$C:$H,6,FALSE)-G847</f>
        <v>0</v>
      </c>
      <c r="L847" s="50">
        <v>11</v>
      </c>
    </row>
    <row r="848" spans="1:12" ht="15" customHeight="1">
      <c r="A848" s="50">
        <v>11</v>
      </c>
      <c r="B848" s="47">
        <v>51</v>
      </c>
      <c r="C848" s="48" t="s">
        <v>6072</v>
      </c>
      <c r="D848" s="64">
        <v>91110302</v>
      </c>
      <c r="E848" s="66"/>
      <c r="F848" s="49" t="s">
        <v>5255</v>
      </c>
      <c r="G848" s="90">
        <v>58000000</v>
      </c>
      <c r="H848" s="90">
        <v>0</v>
      </c>
      <c r="I848" s="90">
        <v>58000</v>
      </c>
      <c r="J848" s="91">
        <v>57942000</v>
      </c>
      <c r="K848" s="69">
        <f>VLOOKUP(D848,'SOLICITUDES 2023'!$C:$H,6,FALSE)-G848</f>
        <v>0</v>
      </c>
      <c r="L848" s="50">
        <v>11</v>
      </c>
    </row>
    <row r="849" spans="1:12" ht="15" customHeight="1">
      <c r="A849" s="50">
        <v>11</v>
      </c>
      <c r="B849" s="47">
        <v>52</v>
      </c>
      <c r="C849" s="48" t="s">
        <v>6073</v>
      </c>
      <c r="D849" s="64">
        <v>52712590</v>
      </c>
      <c r="E849" s="66"/>
      <c r="F849" s="49" t="s">
        <v>5255</v>
      </c>
      <c r="G849" s="90">
        <v>150000000</v>
      </c>
      <c r="H849" s="90">
        <v>0</v>
      </c>
      <c r="I849" s="90">
        <v>150000</v>
      </c>
      <c r="J849" s="91">
        <v>149850000</v>
      </c>
      <c r="K849" s="69">
        <f>VLOOKUP(D849,'SOLICITUDES 2023'!$C:$H,6,FALSE)-G849</f>
        <v>0</v>
      </c>
      <c r="L849" s="50">
        <v>11</v>
      </c>
    </row>
    <row r="850" spans="1:12" ht="15" customHeight="1">
      <c r="A850" s="50">
        <v>12</v>
      </c>
      <c r="B850" s="47">
        <v>1</v>
      </c>
      <c r="C850" s="48" t="s">
        <v>6074</v>
      </c>
      <c r="D850" s="64">
        <v>1121877880</v>
      </c>
      <c r="E850" s="49" t="s">
        <v>5254</v>
      </c>
      <c r="F850" s="49" t="s">
        <v>5255</v>
      </c>
      <c r="G850" s="90">
        <v>5000000</v>
      </c>
      <c r="H850" s="90">
        <v>0</v>
      </c>
      <c r="I850" s="90">
        <v>29334</v>
      </c>
      <c r="J850" s="91">
        <v>4970666</v>
      </c>
      <c r="K850" s="69">
        <f>VLOOKUP(D850,'SOLICITUDES 2023'!$C:$H,6,FALSE)-G850</f>
        <v>0</v>
      </c>
      <c r="L850" s="50">
        <v>12</v>
      </c>
    </row>
    <row r="851" spans="1:12" ht="15" customHeight="1">
      <c r="A851" s="50">
        <v>12</v>
      </c>
      <c r="B851" s="47">
        <v>2</v>
      </c>
      <c r="C851" s="48" t="s">
        <v>6075</v>
      </c>
      <c r="D851" s="64">
        <v>1017171527</v>
      </c>
      <c r="E851" s="49" t="s">
        <v>5254</v>
      </c>
      <c r="F851" s="49" t="s">
        <v>5255</v>
      </c>
      <c r="G851" s="90">
        <v>7000000</v>
      </c>
      <c r="H851" s="90">
        <v>0</v>
      </c>
      <c r="I851" s="90">
        <v>41067</v>
      </c>
      <c r="J851" s="91">
        <v>6958933</v>
      </c>
      <c r="K851" s="69">
        <f>VLOOKUP(D851,'SOLICITUDES 2023'!$C:$H,6,FALSE)-G851</f>
        <v>0</v>
      </c>
      <c r="L851" s="50">
        <v>12</v>
      </c>
    </row>
    <row r="852" spans="1:12" ht="15" customHeight="1">
      <c r="A852" s="50">
        <v>12</v>
      </c>
      <c r="B852" s="47">
        <v>3</v>
      </c>
      <c r="C852" s="48" t="s">
        <v>6076</v>
      </c>
      <c r="D852" s="64">
        <v>79365902</v>
      </c>
      <c r="E852" s="49" t="s">
        <v>5354</v>
      </c>
      <c r="F852" s="49" t="s">
        <v>5255</v>
      </c>
      <c r="G852" s="90">
        <v>10000000</v>
      </c>
      <c r="H852" s="90">
        <v>0</v>
      </c>
      <c r="I852" s="90">
        <v>0</v>
      </c>
      <c r="J852" s="91">
        <v>10000000</v>
      </c>
      <c r="K852" s="69">
        <f>VLOOKUP(D852,'SOLICITUDES 2023'!$C:$H,6,FALSE)-G852</f>
        <v>0</v>
      </c>
      <c r="L852" s="50">
        <v>12</v>
      </c>
    </row>
    <row r="853" spans="1:12" ht="15" customHeight="1">
      <c r="A853" s="50">
        <v>12</v>
      </c>
      <c r="B853" s="47">
        <v>4</v>
      </c>
      <c r="C853" s="48" t="s">
        <v>6077</v>
      </c>
      <c r="D853" s="64">
        <v>1022400148</v>
      </c>
      <c r="E853" s="49" t="s">
        <v>5254</v>
      </c>
      <c r="F853" s="49" t="s">
        <v>5255</v>
      </c>
      <c r="G853" s="90">
        <v>10000000</v>
      </c>
      <c r="H853" s="90">
        <v>0</v>
      </c>
      <c r="I853" s="90">
        <v>58667</v>
      </c>
      <c r="J853" s="91">
        <v>9941333</v>
      </c>
      <c r="K853" s="69">
        <f>VLOOKUP(D853,'SOLICITUDES 2023'!$C:$H,6,FALSE)-G853</f>
        <v>0</v>
      </c>
      <c r="L853" s="50">
        <v>12</v>
      </c>
    </row>
    <row r="854" spans="1:12" ht="15" customHeight="1">
      <c r="A854" s="50">
        <v>12</v>
      </c>
      <c r="B854" s="47">
        <v>5</v>
      </c>
      <c r="C854" s="48" t="s">
        <v>6078</v>
      </c>
      <c r="D854" s="64">
        <v>1052387577</v>
      </c>
      <c r="E854" s="49" t="s">
        <v>5254</v>
      </c>
      <c r="F854" s="49" t="s">
        <v>5255</v>
      </c>
      <c r="G854" s="90">
        <v>10000000</v>
      </c>
      <c r="H854" s="90">
        <v>0</v>
      </c>
      <c r="I854" s="90">
        <v>58667</v>
      </c>
      <c r="J854" s="91">
        <v>9941333</v>
      </c>
      <c r="K854" s="69">
        <f>VLOOKUP(D854,'SOLICITUDES 2023'!$C:$H,6,FALSE)-G854</f>
        <v>0</v>
      </c>
      <c r="L854" s="50">
        <v>12</v>
      </c>
    </row>
    <row r="855" spans="1:12" ht="15" customHeight="1">
      <c r="A855" s="50">
        <v>12</v>
      </c>
      <c r="B855" s="47">
        <v>6</v>
      </c>
      <c r="C855" s="48" t="s">
        <v>6079</v>
      </c>
      <c r="D855" s="64">
        <v>52107692</v>
      </c>
      <c r="E855" s="49" t="s">
        <v>5354</v>
      </c>
      <c r="F855" s="49" t="s">
        <v>5255</v>
      </c>
      <c r="G855" s="90">
        <v>10000000</v>
      </c>
      <c r="H855" s="90">
        <v>0</v>
      </c>
      <c r="I855" s="90">
        <v>0</v>
      </c>
      <c r="J855" s="91">
        <v>10000000</v>
      </c>
      <c r="K855" s="69">
        <f>VLOOKUP(D855,'SOLICITUDES 2023'!$C:$H,6,FALSE)-G855</f>
        <v>0</v>
      </c>
      <c r="L855" s="50">
        <v>12</v>
      </c>
    </row>
    <row r="856" spans="1:12" ht="15" customHeight="1">
      <c r="A856" s="50">
        <v>12</v>
      </c>
      <c r="B856" s="47">
        <v>7</v>
      </c>
      <c r="C856" s="48" t="s">
        <v>6080</v>
      </c>
      <c r="D856" s="64">
        <v>1017133937</v>
      </c>
      <c r="E856" s="49" t="s">
        <v>5254</v>
      </c>
      <c r="F856" s="49" t="s">
        <v>5255</v>
      </c>
      <c r="G856" s="90">
        <v>10000000</v>
      </c>
      <c r="H856" s="90">
        <v>0</v>
      </c>
      <c r="I856" s="90">
        <v>58667</v>
      </c>
      <c r="J856" s="91">
        <v>9941333</v>
      </c>
      <c r="K856" s="69">
        <f>VLOOKUP(D856,'SOLICITUDES 2023'!$C:$H,6,FALSE)-G856</f>
        <v>0</v>
      </c>
      <c r="L856" s="50">
        <v>12</v>
      </c>
    </row>
    <row r="857" spans="1:12" ht="15" customHeight="1">
      <c r="A857" s="50">
        <v>12</v>
      </c>
      <c r="B857" s="47">
        <v>8</v>
      </c>
      <c r="C857" s="48" t="s">
        <v>6081</v>
      </c>
      <c r="D857" s="64">
        <v>41527398</v>
      </c>
      <c r="E857" s="49" t="s">
        <v>5383</v>
      </c>
      <c r="F857" s="49" t="s">
        <v>5255</v>
      </c>
      <c r="G857" s="90">
        <v>10000000</v>
      </c>
      <c r="H857" s="90">
        <v>0</v>
      </c>
      <c r="I857" s="90">
        <v>58667</v>
      </c>
      <c r="J857" s="91">
        <v>9941333</v>
      </c>
      <c r="K857" s="69">
        <f>VLOOKUP(D857,'SOLICITUDES 2023'!$C:$H,6,FALSE)-G857</f>
        <v>0</v>
      </c>
      <c r="L857" s="50">
        <v>12</v>
      </c>
    </row>
    <row r="858" spans="1:12" ht="15" customHeight="1">
      <c r="A858" s="50">
        <v>12</v>
      </c>
      <c r="B858" s="47">
        <v>9</v>
      </c>
      <c r="C858" s="48" t="s">
        <v>6082</v>
      </c>
      <c r="D858" s="64">
        <v>80739743</v>
      </c>
      <c r="E858" s="49" t="s">
        <v>5354</v>
      </c>
      <c r="F858" s="49" t="s">
        <v>5255</v>
      </c>
      <c r="G858" s="90">
        <v>10000000</v>
      </c>
      <c r="H858" s="90">
        <v>0</v>
      </c>
      <c r="I858" s="90">
        <v>0</v>
      </c>
      <c r="J858" s="91">
        <v>10000000</v>
      </c>
      <c r="K858" s="69">
        <f>VLOOKUP(D858,'SOLICITUDES 2023'!$C:$H,6,FALSE)-G858</f>
        <v>0</v>
      </c>
      <c r="L858" s="50">
        <v>12</v>
      </c>
    </row>
    <row r="859" spans="1:12" ht="15" customHeight="1">
      <c r="A859" s="50">
        <v>12</v>
      </c>
      <c r="B859" s="47">
        <v>10</v>
      </c>
      <c r="C859" s="48" t="s">
        <v>6083</v>
      </c>
      <c r="D859" s="64">
        <v>1026260649</v>
      </c>
      <c r="E859" s="49" t="s">
        <v>5254</v>
      </c>
      <c r="F859" s="49" t="s">
        <v>5255</v>
      </c>
      <c r="G859" s="90">
        <v>10000000</v>
      </c>
      <c r="H859" s="90">
        <v>0</v>
      </c>
      <c r="I859" s="90">
        <v>58667</v>
      </c>
      <c r="J859" s="91">
        <v>9941333</v>
      </c>
      <c r="K859" s="69">
        <f>VLOOKUP(D859,'SOLICITUDES 2023'!$C:$H,6,FALSE)-G859</f>
        <v>0</v>
      </c>
      <c r="L859" s="50">
        <v>12</v>
      </c>
    </row>
    <row r="860" spans="1:12" ht="15" customHeight="1">
      <c r="A860" s="50">
        <v>12</v>
      </c>
      <c r="B860" s="47">
        <v>11</v>
      </c>
      <c r="C860" s="48" t="s">
        <v>6084</v>
      </c>
      <c r="D860" s="64">
        <v>1053558119</v>
      </c>
      <c r="E860" s="49" t="s">
        <v>5254</v>
      </c>
      <c r="F860" s="49" t="s">
        <v>5255</v>
      </c>
      <c r="G860" s="90">
        <v>6000000</v>
      </c>
      <c r="H860" s="90">
        <v>0</v>
      </c>
      <c r="I860" s="90">
        <v>35200</v>
      </c>
      <c r="J860" s="91">
        <v>5964800</v>
      </c>
      <c r="K860" s="69">
        <f>VLOOKUP(D860,'SOLICITUDES 2023'!$C:$H,6,FALSE)-G860</f>
        <v>0</v>
      </c>
      <c r="L860" s="50">
        <v>12</v>
      </c>
    </row>
    <row r="861" spans="1:12" ht="15" customHeight="1">
      <c r="A861" s="50">
        <v>12</v>
      </c>
      <c r="B861" s="47">
        <v>12</v>
      </c>
      <c r="C861" s="54" t="s">
        <v>1140</v>
      </c>
      <c r="D861" s="64">
        <v>35418321</v>
      </c>
      <c r="E861" s="49" t="s">
        <v>5354</v>
      </c>
      <c r="F861" s="49" t="s">
        <v>5255</v>
      </c>
      <c r="G861" s="90">
        <v>4000000</v>
      </c>
      <c r="H861" s="90">
        <v>0</v>
      </c>
      <c r="I861" s="90">
        <v>0</v>
      </c>
      <c r="J861" s="91">
        <v>4000000</v>
      </c>
      <c r="K861" s="69">
        <f>VLOOKUP(D861,'SOLICITUDES 2023'!$C:$H,6,FALSE)-G861</f>
        <v>0</v>
      </c>
      <c r="L861" s="50">
        <v>12</v>
      </c>
    </row>
    <row r="862" spans="1:12" ht="15" customHeight="1">
      <c r="A862" s="50">
        <v>12</v>
      </c>
      <c r="B862" s="47">
        <v>13</v>
      </c>
      <c r="C862" s="48" t="s">
        <v>6085</v>
      </c>
      <c r="D862" s="64">
        <v>1015997190</v>
      </c>
      <c r="E862" s="49" t="s">
        <v>5254</v>
      </c>
      <c r="F862" s="49" t="s">
        <v>5255</v>
      </c>
      <c r="G862" s="90">
        <v>8500000</v>
      </c>
      <c r="H862" s="90">
        <v>0</v>
      </c>
      <c r="I862" s="90">
        <v>49867</v>
      </c>
      <c r="J862" s="91">
        <v>8450133</v>
      </c>
      <c r="K862" s="69">
        <f>VLOOKUP(D862,'SOLICITUDES 2023'!$C:$H,6,FALSE)-G862</f>
        <v>0</v>
      </c>
      <c r="L862" s="50">
        <v>12</v>
      </c>
    </row>
    <row r="863" spans="1:12" ht="15" customHeight="1">
      <c r="A863" s="50">
        <v>12</v>
      </c>
      <c r="B863" s="47">
        <v>14</v>
      </c>
      <c r="C863" s="48" t="s">
        <v>6086</v>
      </c>
      <c r="D863" s="64">
        <v>1031144716</v>
      </c>
      <c r="E863" s="49" t="s">
        <v>5254</v>
      </c>
      <c r="F863" s="49" t="s">
        <v>5255</v>
      </c>
      <c r="G863" s="90">
        <v>6500000</v>
      </c>
      <c r="H863" s="90">
        <v>0</v>
      </c>
      <c r="I863" s="90">
        <v>38134</v>
      </c>
      <c r="J863" s="91">
        <v>6461866</v>
      </c>
      <c r="K863" s="69">
        <f>VLOOKUP(D863,'SOLICITUDES 2023'!$C:$H,6,FALSE)-G863</f>
        <v>0</v>
      </c>
      <c r="L863" s="50">
        <v>12</v>
      </c>
    </row>
    <row r="864" spans="1:12" ht="15" customHeight="1">
      <c r="A864" s="50">
        <v>12</v>
      </c>
      <c r="B864" s="47">
        <v>15</v>
      </c>
      <c r="C864" s="48" t="s">
        <v>6087</v>
      </c>
      <c r="D864" s="64">
        <v>4549048</v>
      </c>
      <c r="E864" s="49" t="s">
        <v>5254</v>
      </c>
      <c r="F864" s="49" t="s">
        <v>5255</v>
      </c>
      <c r="G864" s="90">
        <v>5000000</v>
      </c>
      <c r="H864" s="90">
        <v>0</v>
      </c>
      <c r="I864" s="90">
        <v>29334</v>
      </c>
      <c r="J864" s="91">
        <v>4970666</v>
      </c>
      <c r="K864" s="69">
        <f>VLOOKUP(D864,'SOLICITUDES 2023'!$C:$H,6,FALSE)-G864</f>
        <v>0</v>
      </c>
      <c r="L864" s="50">
        <v>12</v>
      </c>
    </row>
    <row r="865" spans="1:12" ht="15" customHeight="1">
      <c r="A865" s="50">
        <v>12</v>
      </c>
      <c r="B865" s="47">
        <v>16</v>
      </c>
      <c r="C865" s="48" t="s">
        <v>6088</v>
      </c>
      <c r="D865" s="64">
        <v>36695699</v>
      </c>
      <c r="E865" s="49" t="s">
        <v>5254</v>
      </c>
      <c r="F865" s="49" t="s">
        <v>5255</v>
      </c>
      <c r="G865" s="90">
        <v>5000000</v>
      </c>
      <c r="H865" s="90">
        <v>0</v>
      </c>
      <c r="I865" s="90">
        <v>29334</v>
      </c>
      <c r="J865" s="91">
        <v>4970666</v>
      </c>
      <c r="K865" s="69">
        <f>VLOOKUP(D865,'SOLICITUDES 2023'!$C:$H,6,FALSE)-G865</f>
        <v>0</v>
      </c>
      <c r="L865" s="50">
        <v>12</v>
      </c>
    </row>
    <row r="866" spans="1:12" ht="15" customHeight="1">
      <c r="A866" s="50">
        <v>12</v>
      </c>
      <c r="B866" s="47">
        <v>17</v>
      </c>
      <c r="C866" s="48" t="s">
        <v>6089</v>
      </c>
      <c r="D866" s="64">
        <v>93394840</v>
      </c>
      <c r="E866" s="49" t="s">
        <v>5354</v>
      </c>
      <c r="F866" s="49" t="s">
        <v>5255</v>
      </c>
      <c r="G866" s="90">
        <v>10000000</v>
      </c>
      <c r="H866" s="90">
        <v>0</v>
      </c>
      <c r="I866" s="90">
        <v>0</v>
      </c>
      <c r="J866" s="91">
        <v>10000000</v>
      </c>
      <c r="K866" s="69">
        <f>VLOOKUP(D866,'SOLICITUDES 2023'!$C:$H,6,FALSE)-G866</f>
        <v>0</v>
      </c>
      <c r="L866" s="50">
        <v>12</v>
      </c>
    </row>
    <row r="867" spans="1:12" ht="15" customHeight="1">
      <c r="A867" s="50">
        <v>12</v>
      </c>
      <c r="B867" s="47">
        <v>18</v>
      </c>
      <c r="C867" s="48" t="s">
        <v>6090</v>
      </c>
      <c r="D867" s="64">
        <v>53930906</v>
      </c>
      <c r="E867" s="49" t="s">
        <v>5254</v>
      </c>
      <c r="F867" s="49" t="s">
        <v>5255</v>
      </c>
      <c r="G867" s="90">
        <v>10000000</v>
      </c>
      <c r="H867" s="90">
        <v>0</v>
      </c>
      <c r="I867" s="90">
        <v>58667</v>
      </c>
      <c r="J867" s="91">
        <v>9941333</v>
      </c>
      <c r="K867" s="69">
        <f>VLOOKUP(D867,'SOLICITUDES 2023'!$C:$H,6,FALSE)-G867</f>
        <v>0</v>
      </c>
      <c r="L867" s="50">
        <v>12</v>
      </c>
    </row>
    <row r="868" spans="1:12" ht="15" customHeight="1">
      <c r="A868" s="50">
        <v>12</v>
      </c>
      <c r="B868" s="47">
        <v>19</v>
      </c>
      <c r="C868" s="48" t="s">
        <v>6091</v>
      </c>
      <c r="D868" s="64">
        <v>1069755265</v>
      </c>
      <c r="E868" s="49" t="s">
        <v>5254</v>
      </c>
      <c r="F868" s="49" t="s">
        <v>5255</v>
      </c>
      <c r="G868" s="90">
        <v>4500000</v>
      </c>
      <c r="H868" s="90">
        <v>0</v>
      </c>
      <c r="I868" s="90">
        <v>26400</v>
      </c>
      <c r="J868" s="91">
        <v>4473600</v>
      </c>
      <c r="K868" s="69">
        <f>VLOOKUP(D868,'SOLICITUDES 2023'!$C:$H,6,FALSE)-G868</f>
        <v>0</v>
      </c>
      <c r="L868" s="50">
        <v>12</v>
      </c>
    </row>
    <row r="869" spans="1:12" ht="15" customHeight="1">
      <c r="A869" s="50">
        <v>12</v>
      </c>
      <c r="B869" s="47">
        <v>20</v>
      </c>
      <c r="C869" s="48" t="s">
        <v>6092</v>
      </c>
      <c r="D869" s="64">
        <v>1014251409</v>
      </c>
      <c r="E869" s="49" t="s">
        <v>5254</v>
      </c>
      <c r="F869" s="49" t="s">
        <v>5255</v>
      </c>
      <c r="G869" s="90">
        <v>10000000</v>
      </c>
      <c r="H869" s="90">
        <v>0</v>
      </c>
      <c r="I869" s="90">
        <v>58667</v>
      </c>
      <c r="J869" s="91">
        <v>9941333</v>
      </c>
      <c r="K869" s="69">
        <f>VLOOKUP(D869,'SOLICITUDES 2023'!$C:$H,6,FALSE)-G869</f>
        <v>0</v>
      </c>
      <c r="L869" s="50">
        <v>12</v>
      </c>
    </row>
    <row r="870" spans="1:12" ht="15" customHeight="1">
      <c r="A870" s="50">
        <v>12</v>
      </c>
      <c r="B870" s="47">
        <v>21</v>
      </c>
      <c r="C870" s="48" t="s">
        <v>6093</v>
      </c>
      <c r="D870" s="64">
        <v>19085170</v>
      </c>
      <c r="E870" s="49" t="s">
        <v>5354</v>
      </c>
      <c r="F870" s="49" t="s">
        <v>5255</v>
      </c>
      <c r="G870" s="90">
        <v>10000000</v>
      </c>
      <c r="H870" s="90">
        <v>0</v>
      </c>
      <c r="I870" s="90">
        <v>0</v>
      </c>
      <c r="J870" s="91">
        <v>10000000</v>
      </c>
      <c r="K870" s="69">
        <f>VLOOKUP(D870,'SOLICITUDES 2023'!$C:$H,6,FALSE)-G870</f>
        <v>0</v>
      </c>
      <c r="L870" s="50">
        <v>12</v>
      </c>
    </row>
    <row r="871" spans="1:12" ht="15" customHeight="1">
      <c r="A871" s="50">
        <v>12</v>
      </c>
      <c r="B871" s="47">
        <v>22</v>
      </c>
      <c r="C871" s="48" t="s">
        <v>6094</v>
      </c>
      <c r="D871" s="64">
        <v>1093754869</v>
      </c>
      <c r="E871" s="49" t="s">
        <v>5254</v>
      </c>
      <c r="F871" s="49" t="s">
        <v>5255</v>
      </c>
      <c r="G871" s="90">
        <v>8000000</v>
      </c>
      <c r="H871" s="90">
        <v>0</v>
      </c>
      <c r="I871" s="90">
        <v>46934</v>
      </c>
      <c r="J871" s="91">
        <v>7953066</v>
      </c>
      <c r="K871" s="69">
        <f>VLOOKUP(D871,'SOLICITUDES 2023'!$C:$H,6,FALSE)-G871</f>
        <v>0</v>
      </c>
      <c r="L871" s="50">
        <v>12</v>
      </c>
    </row>
    <row r="872" spans="1:12" ht="15" customHeight="1">
      <c r="A872" s="50">
        <v>12</v>
      </c>
      <c r="B872" s="47">
        <v>23</v>
      </c>
      <c r="C872" s="48" t="s">
        <v>6095</v>
      </c>
      <c r="D872" s="64">
        <v>88274126</v>
      </c>
      <c r="E872" s="49" t="s">
        <v>5254</v>
      </c>
      <c r="F872" s="49" t="s">
        <v>5256</v>
      </c>
      <c r="G872" s="90">
        <v>10000000</v>
      </c>
      <c r="H872" s="90">
        <v>3975730</v>
      </c>
      <c r="I872" s="90">
        <v>58667</v>
      </c>
      <c r="J872" s="91">
        <v>5965603</v>
      </c>
      <c r="K872" s="69">
        <f>VLOOKUP(D872,'SOLICITUDES 2023'!$C:$H,6,FALSE)-G872</f>
        <v>0</v>
      </c>
      <c r="L872" s="50">
        <v>12</v>
      </c>
    </row>
    <row r="873" spans="1:12" ht="15" customHeight="1">
      <c r="A873" s="50">
        <v>12</v>
      </c>
      <c r="B873" s="47">
        <v>24</v>
      </c>
      <c r="C873" s="48" t="s">
        <v>6096</v>
      </c>
      <c r="D873" s="64">
        <v>76342989</v>
      </c>
      <c r="E873" s="49" t="s">
        <v>5254</v>
      </c>
      <c r="F873" s="49" t="s">
        <v>5255</v>
      </c>
      <c r="G873" s="90">
        <v>10000000</v>
      </c>
      <c r="H873" s="90">
        <v>0</v>
      </c>
      <c r="I873" s="90">
        <v>58667</v>
      </c>
      <c r="J873" s="91">
        <v>9941333</v>
      </c>
      <c r="K873" s="69">
        <f>VLOOKUP(D873,'SOLICITUDES 2023'!$C:$H,6,FALSE)-G873</f>
        <v>0</v>
      </c>
      <c r="L873" s="50">
        <v>12</v>
      </c>
    </row>
    <row r="874" spans="1:12" ht="15" customHeight="1">
      <c r="A874" s="50">
        <v>12</v>
      </c>
      <c r="B874" s="47">
        <v>25</v>
      </c>
      <c r="C874" s="48" t="s">
        <v>6097</v>
      </c>
      <c r="D874" s="64">
        <v>1024462136</v>
      </c>
      <c r="E874" s="49" t="s">
        <v>5254</v>
      </c>
      <c r="F874" s="49" t="s">
        <v>5255</v>
      </c>
      <c r="G874" s="90">
        <v>10000000</v>
      </c>
      <c r="H874" s="90">
        <v>0</v>
      </c>
      <c r="I874" s="90">
        <v>58667</v>
      </c>
      <c r="J874" s="91">
        <v>9941333</v>
      </c>
      <c r="K874" s="69">
        <f>VLOOKUP(D874,'SOLICITUDES 2023'!$C:$H,6,FALSE)-G874</f>
        <v>0</v>
      </c>
      <c r="L874" s="50">
        <v>12</v>
      </c>
    </row>
    <row r="875" spans="1:12" ht="15" customHeight="1">
      <c r="A875" s="50">
        <v>12</v>
      </c>
      <c r="B875" s="47">
        <v>26</v>
      </c>
      <c r="C875" s="48" t="s">
        <v>6098</v>
      </c>
      <c r="D875" s="64">
        <v>7180385</v>
      </c>
      <c r="E875" s="49" t="s">
        <v>5254</v>
      </c>
      <c r="F875" s="49" t="s">
        <v>5255</v>
      </c>
      <c r="G875" s="90">
        <v>10000000</v>
      </c>
      <c r="H875" s="90">
        <v>0</v>
      </c>
      <c r="I875" s="90">
        <v>58667</v>
      </c>
      <c r="J875" s="91">
        <v>9941333</v>
      </c>
      <c r="K875" s="69">
        <f>VLOOKUP(D875,'SOLICITUDES 2023'!$C:$H,6,FALSE)-G875</f>
        <v>0</v>
      </c>
      <c r="L875" s="50">
        <v>12</v>
      </c>
    </row>
    <row r="876" spans="1:12" ht="15" customHeight="1">
      <c r="A876" s="50">
        <v>12</v>
      </c>
      <c r="B876" s="47">
        <v>27</v>
      </c>
      <c r="C876" s="48" t="s">
        <v>6099</v>
      </c>
      <c r="D876" s="64">
        <v>3033563</v>
      </c>
      <c r="E876" s="49" t="s">
        <v>5383</v>
      </c>
      <c r="F876" s="49" t="s">
        <v>5255</v>
      </c>
      <c r="G876" s="90">
        <v>10000000</v>
      </c>
      <c r="H876" s="90">
        <v>0</v>
      </c>
      <c r="I876" s="90">
        <v>58667</v>
      </c>
      <c r="J876" s="91">
        <v>9941333</v>
      </c>
      <c r="K876" s="69">
        <f>VLOOKUP(D876,'SOLICITUDES 2023'!$C:$H,6,FALSE)-G876</f>
        <v>0</v>
      </c>
      <c r="L876" s="50">
        <v>12</v>
      </c>
    </row>
    <row r="877" spans="1:12" ht="15" customHeight="1">
      <c r="A877" s="50">
        <v>12</v>
      </c>
      <c r="B877" s="47">
        <v>28</v>
      </c>
      <c r="C877" s="48" t="s">
        <v>6100</v>
      </c>
      <c r="D877" s="64">
        <v>15932282</v>
      </c>
      <c r="E877" s="49" t="s">
        <v>5254</v>
      </c>
      <c r="F877" s="49" t="s">
        <v>5256</v>
      </c>
      <c r="G877" s="90">
        <v>10000000</v>
      </c>
      <c r="H877" s="90">
        <v>2649200</v>
      </c>
      <c r="I877" s="90">
        <v>58667</v>
      </c>
      <c r="J877" s="91">
        <v>7292133</v>
      </c>
      <c r="K877" s="69">
        <f>VLOOKUP(D877,'SOLICITUDES 2023'!$C:$H,6,FALSE)-G877</f>
        <v>0</v>
      </c>
      <c r="L877" s="50">
        <v>12</v>
      </c>
    </row>
    <row r="878" spans="1:12" ht="15" customHeight="1">
      <c r="A878" s="50">
        <v>12</v>
      </c>
      <c r="B878" s="47">
        <v>29</v>
      </c>
      <c r="C878" s="48" t="s">
        <v>6101</v>
      </c>
      <c r="D878" s="64">
        <v>1094882092</v>
      </c>
      <c r="E878" s="49" t="s">
        <v>5254</v>
      </c>
      <c r="F878" s="49" t="s">
        <v>5255</v>
      </c>
      <c r="G878" s="90">
        <v>3500000</v>
      </c>
      <c r="H878" s="90">
        <v>0</v>
      </c>
      <c r="I878" s="90">
        <v>20534</v>
      </c>
      <c r="J878" s="91">
        <v>3479466</v>
      </c>
      <c r="K878" s="69">
        <f>VLOOKUP(D878,'SOLICITUDES 2023'!$C:$H,6,FALSE)-G878</f>
        <v>0</v>
      </c>
      <c r="L878" s="50">
        <v>12</v>
      </c>
    </row>
    <row r="879" spans="1:12" ht="15" customHeight="1">
      <c r="A879" s="112">
        <v>12</v>
      </c>
      <c r="B879" s="113">
        <v>30</v>
      </c>
      <c r="C879" s="114" t="s">
        <v>6102</v>
      </c>
      <c r="D879" s="115">
        <v>7321377</v>
      </c>
      <c r="E879" s="116" t="s">
        <v>5254</v>
      </c>
      <c r="F879" s="116" t="s">
        <v>5256</v>
      </c>
      <c r="G879" s="117">
        <v>10000000</v>
      </c>
      <c r="H879" s="117">
        <v>2640079</v>
      </c>
      <c r="I879" s="117">
        <v>58667</v>
      </c>
      <c r="J879" s="118">
        <v>7301254</v>
      </c>
      <c r="K879" s="69">
        <f>VLOOKUP(D879,'SOLICITUDES 2023'!$C:$H,6,FALSE)-G879</f>
        <v>0</v>
      </c>
      <c r="L879" s="50">
        <v>12</v>
      </c>
    </row>
    <row r="880" spans="1:12" ht="15" customHeight="1">
      <c r="A880" s="50">
        <v>12</v>
      </c>
      <c r="B880" s="47">
        <v>31</v>
      </c>
      <c r="C880" s="48" t="s">
        <v>6103</v>
      </c>
      <c r="D880" s="64">
        <v>91269106</v>
      </c>
      <c r="E880" s="49" t="s">
        <v>5354</v>
      </c>
      <c r="F880" s="49" t="s">
        <v>5255</v>
      </c>
      <c r="G880" s="90">
        <v>10000000</v>
      </c>
      <c r="H880" s="90">
        <v>0</v>
      </c>
      <c r="I880" s="90">
        <v>0</v>
      </c>
      <c r="J880" s="91">
        <v>10000000</v>
      </c>
      <c r="K880" s="69">
        <f>VLOOKUP(D880,'SOLICITUDES 2023'!$C:$H,6,FALSE)-G880</f>
        <v>0</v>
      </c>
      <c r="L880" s="50">
        <v>12</v>
      </c>
    </row>
    <row r="881" spans="1:12" ht="15" customHeight="1">
      <c r="A881" s="50">
        <v>12</v>
      </c>
      <c r="B881" s="47">
        <v>32</v>
      </c>
      <c r="C881" s="48" t="s">
        <v>6104</v>
      </c>
      <c r="D881" s="64">
        <v>94386468</v>
      </c>
      <c r="E881" s="49" t="s">
        <v>5354</v>
      </c>
      <c r="F881" s="49" t="s">
        <v>5255</v>
      </c>
      <c r="G881" s="90">
        <v>10000000</v>
      </c>
      <c r="H881" s="90">
        <v>0</v>
      </c>
      <c r="I881" s="90">
        <v>0</v>
      </c>
      <c r="J881" s="91">
        <v>10000000</v>
      </c>
      <c r="K881" s="69">
        <f>VLOOKUP(D881,'SOLICITUDES 2023'!$C:$H,6,FALSE)-G881</f>
        <v>0</v>
      </c>
      <c r="L881" s="50">
        <v>12</v>
      </c>
    </row>
    <row r="882" spans="1:12" ht="15" customHeight="1">
      <c r="A882" s="50">
        <v>12</v>
      </c>
      <c r="B882" s="47">
        <v>33</v>
      </c>
      <c r="C882" s="48" t="s">
        <v>6105</v>
      </c>
      <c r="D882" s="64">
        <v>79448419</v>
      </c>
      <c r="E882" s="49" t="s">
        <v>5354</v>
      </c>
      <c r="F882" s="49" t="s">
        <v>5255</v>
      </c>
      <c r="G882" s="90">
        <v>10000000</v>
      </c>
      <c r="H882" s="90">
        <v>0</v>
      </c>
      <c r="I882" s="90">
        <v>0</v>
      </c>
      <c r="J882" s="91">
        <v>10000000</v>
      </c>
      <c r="K882" s="69">
        <f>VLOOKUP(D882,'SOLICITUDES 2023'!$C:$H,6,FALSE)-G882</f>
        <v>0</v>
      </c>
      <c r="L882" s="50">
        <v>12</v>
      </c>
    </row>
    <row r="883" spans="1:12" ht="15" customHeight="1">
      <c r="A883" s="50">
        <v>12</v>
      </c>
      <c r="B883" s="47">
        <v>34</v>
      </c>
      <c r="C883" s="48" t="s">
        <v>6106</v>
      </c>
      <c r="D883" s="64">
        <v>1019034204</v>
      </c>
      <c r="E883" s="49" t="s">
        <v>5254</v>
      </c>
      <c r="F883" s="49" t="s">
        <v>5256</v>
      </c>
      <c r="G883" s="90">
        <v>8000000</v>
      </c>
      <c r="H883" s="90">
        <v>2243888</v>
      </c>
      <c r="I883" s="90">
        <v>46934</v>
      </c>
      <c r="J883" s="91">
        <v>5709178</v>
      </c>
      <c r="K883" s="69">
        <f>VLOOKUP(D883,'SOLICITUDES 2023'!$C:$H,6,FALSE)-G883</f>
        <v>0</v>
      </c>
      <c r="L883" s="50">
        <v>12</v>
      </c>
    </row>
    <row r="884" spans="1:12" ht="15" customHeight="1">
      <c r="A884" s="50">
        <v>12</v>
      </c>
      <c r="B884" s="47">
        <v>35</v>
      </c>
      <c r="C884" s="48" t="s">
        <v>6107</v>
      </c>
      <c r="D884" s="64">
        <v>80778916</v>
      </c>
      <c r="E884" s="49" t="s">
        <v>5254</v>
      </c>
      <c r="F884" s="49" t="s">
        <v>5255</v>
      </c>
      <c r="G884" s="90">
        <v>10000000</v>
      </c>
      <c r="H884" s="90">
        <v>0</v>
      </c>
      <c r="I884" s="90">
        <v>58667</v>
      </c>
      <c r="J884" s="91">
        <v>9941333</v>
      </c>
      <c r="K884" s="69">
        <f>VLOOKUP(D884,'SOLICITUDES 2023'!$C:$H,6,FALSE)-G884</f>
        <v>0</v>
      </c>
      <c r="L884" s="50">
        <v>12</v>
      </c>
    </row>
    <row r="885" spans="1:12" ht="15" customHeight="1">
      <c r="A885" s="50">
        <v>12</v>
      </c>
      <c r="B885" s="47">
        <v>36</v>
      </c>
      <c r="C885" s="48" t="s">
        <v>6108</v>
      </c>
      <c r="D885" s="64">
        <v>80728855</v>
      </c>
      <c r="E885" s="49" t="s">
        <v>5254</v>
      </c>
      <c r="F885" s="49" t="s">
        <v>5255</v>
      </c>
      <c r="G885" s="90">
        <v>10000000</v>
      </c>
      <c r="H885" s="90">
        <v>0</v>
      </c>
      <c r="I885" s="90">
        <v>58667</v>
      </c>
      <c r="J885" s="91">
        <v>9941333</v>
      </c>
      <c r="K885" s="69">
        <f>VLOOKUP(D885,'SOLICITUDES 2023'!$C:$H,6,FALSE)-G885</f>
        <v>0</v>
      </c>
      <c r="L885" s="50">
        <v>12</v>
      </c>
    </row>
    <row r="886" spans="1:12" ht="15" customHeight="1">
      <c r="A886" s="50">
        <v>12</v>
      </c>
      <c r="B886" s="47">
        <v>37</v>
      </c>
      <c r="C886" s="48" t="s">
        <v>6109</v>
      </c>
      <c r="D886" s="64">
        <v>1053769154</v>
      </c>
      <c r="E886" s="49" t="s">
        <v>5254</v>
      </c>
      <c r="F886" s="49" t="s">
        <v>5255</v>
      </c>
      <c r="G886" s="90">
        <v>6000000</v>
      </c>
      <c r="H886" s="90">
        <v>0</v>
      </c>
      <c r="I886" s="90">
        <v>35200</v>
      </c>
      <c r="J886" s="91">
        <v>5964800</v>
      </c>
      <c r="K886" s="69">
        <f>VLOOKUP(D886,'SOLICITUDES 2023'!$C:$H,6,FALSE)-G886</f>
        <v>0</v>
      </c>
      <c r="L886" s="50">
        <v>12</v>
      </c>
    </row>
    <row r="887" spans="1:12" ht="15" customHeight="1">
      <c r="A887" s="50">
        <v>12</v>
      </c>
      <c r="B887" s="47">
        <v>38</v>
      </c>
      <c r="C887" s="48" t="s">
        <v>6110</v>
      </c>
      <c r="D887" s="64">
        <v>5692449</v>
      </c>
      <c r="E887" s="49" t="s">
        <v>5254</v>
      </c>
      <c r="F887" s="49" t="s">
        <v>5256</v>
      </c>
      <c r="G887" s="90">
        <v>3000000</v>
      </c>
      <c r="H887" s="90">
        <v>448777</v>
      </c>
      <c r="I887" s="90">
        <v>17600</v>
      </c>
      <c r="J887" s="91">
        <v>2533623</v>
      </c>
      <c r="K887" s="69">
        <f>VLOOKUP(D887,'SOLICITUDES 2023'!$C:$H,6,FALSE)-G887</f>
        <v>0</v>
      </c>
      <c r="L887" s="50">
        <v>12</v>
      </c>
    </row>
    <row r="888" spans="1:12" ht="15" customHeight="1">
      <c r="A888" s="50">
        <v>12</v>
      </c>
      <c r="B888" s="47">
        <v>39</v>
      </c>
      <c r="C888" s="48" t="s">
        <v>6111</v>
      </c>
      <c r="D888" s="64">
        <v>37555772</v>
      </c>
      <c r="E888" s="49" t="s">
        <v>5354</v>
      </c>
      <c r="F888" s="49" t="s">
        <v>5255</v>
      </c>
      <c r="G888" s="90">
        <v>5500000</v>
      </c>
      <c r="H888" s="90">
        <v>0</v>
      </c>
      <c r="I888" s="90">
        <v>0</v>
      </c>
      <c r="J888" s="91">
        <v>5500000</v>
      </c>
      <c r="K888" s="69">
        <f>VLOOKUP(D888,'SOLICITUDES 2023'!$C:$H,6,FALSE)-G888</f>
        <v>0</v>
      </c>
      <c r="L888" s="50">
        <v>12</v>
      </c>
    </row>
    <row r="889" spans="1:12" ht="15" customHeight="1">
      <c r="A889" s="50">
        <v>12</v>
      </c>
      <c r="B889" s="47">
        <v>40</v>
      </c>
      <c r="C889" s="48" t="s">
        <v>6112</v>
      </c>
      <c r="D889" s="64">
        <v>80895086</v>
      </c>
      <c r="E889" s="49" t="s">
        <v>5254</v>
      </c>
      <c r="F889" s="49" t="s">
        <v>5255</v>
      </c>
      <c r="G889" s="90">
        <v>8000000</v>
      </c>
      <c r="H889" s="90">
        <v>0</v>
      </c>
      <c r="I889" s="90">
        <v>46934</v>
      </c>
      <c r="J889" s="91">
        <v>7953066</v>
      </c>
      <c r="K889" s="69">
        <f>VLOOKUP(D889,'SOLICITUDES 2023'!$C:$H,6,FALSE)-G889</f>
        <v>0</v>
      </c>
      <c r="L889" s="50">
        <v>12</v>
      </c>
    </row>
    <row r="890" spans="1:12" ht="15" customHeight="1">
      <c r="A890" s="50">
        <v>12</v>
      </c>
      <c r="B890" s="47">
        <v>41</v>
      </c>
      <c r="C890" s="48" t="s">
        <v>6113</v>
      </c>
      <c r="D890" s="64">
        <v>1110491150</v>
      </c>
      <c r="E890" s="49" t="s">
        <v>5254</v>
      </c>
      <c r="F890" s="49" t="s">
        <v>5255</v>
      </c>
      <c r="G890" s="90">
        <v>4000000</v>
      </c>
      <c r="H890" s="90">
        <v>0</v>
      </c>
      <c r="I890" s="90">
        <v>23467</v>
      </c>
      <c r="J890" s="91">
        <v>3976533</v>
      </c>
      <c r="K890" s="69">
        <f>VLOOKUP(D890,'SOLICITUDES 2023'!$C:$H,6,FALSE)-G890</f>
        <v>0</v>
      </c>
      <c r="L890" s="50">
        <v>12</v>
      </c>
    </row>
    <row r="891" spans="1:12" ht="15" customHeight="1">
      <c r="A891" s="50">
        <v>12</v>
      </c>
      <c r="B891" s="47">
        <v>42</v>
      </c>
      <c r="C891" s="48" t="s">
        <v>6114</v>
      </c>
      <c r="D891" s="64">
        <v>79651221</v>
      </c>
      <c r="E891" s="49" t="s">
        <v>5354</v>
      </c>
      <c r="F891" s="49" t="s">
        <v>5255</v>
      </c>
      <c r="G891" s="90">
        <v>4000000</v>
      </c>
      <c r="H891" s="90">
        <v>0</v>
      </c>
      <c r="I891" s="90">
        <v>0</v>
      </c>
      <c r="J891" s="91">
        <v>4000000</v>
      </c>
      <c r="K891" s="69">
        <f>VLOOKUP(D891,'SOLICITUDES 2023'!$C:$H,6,FALSE)-G891</f>
        <v>0</v>
      </c>
      <c r="L891" s="50">
        <v>12</v>
      </c>
    </row>
    <row r="892" spans="1:12" ht="15" customHeight="1">
      <c r="A892" s="50">
        <v>12</v>
      </c>
      <c r="B892" s="47">
        <v>43</v>
      </c>
      <c r="C892" s="48" t="s">
        <v>6115</v>
      </c>
      <c r="D892" s="64">
        <v>1088315760</v>
      </c>
      <c r="E892" s="49" t="s">
        <v>5254</v>
      </c>
      <c r="F892" s="49" t="s">
        <v>5255</v>
      </c>
      <c r="G892" s="90">
        <v>10000000</v>
      </c>
      <c r="H892" s="90">
        <v>0</v>
      </c>
      <c r="I892" s="90">
        <v>58667</v>
      </c>
      <c r="J892" s="91">
        <v>9941333</v>
      </c>
      <c r="K892" s="69">
        <f>VLOOKUP(D892,'SOLICITUDES 2023'!$C:$H,6,FALSE)-G892</f>
        <v>0</v>
      </c>
      <c r="L892" s="50">
        <v>12</v>
      </c>
    </row>
    <row r="893" spans="1:12" ht="15" customHeight="1">
      <c r="A893" s="50">
        <v>12</v>
      </c>
      <c r="B893" s="47">
        <v>44</v>
      </c>
      <c r="C893" s="48" t="s">
        <v>6116</v>
      </c>
      <c r="D893" s="64">
        <v>1032363222</v>
      </c>
      <c r="E893" s="49" t="s">
        <v>5254</v>
      </c>
      <c r="F893" s="49" t="s">
        <v>5256</v>
      </c>
      <c r="G893" s="90">
        <v>10000000</v>
      </c>
      <c r="H893" s="90">
        <v>2243888</v>
      </c>
      <c r="I893" s="90">
        <v>58667</v>
      </c>
      <c r="J893" s="91">
        <v>7697445</v>
      </c>
      <c r="K893" s="69">
        <f>VLOOKUP(D893,'SOLICITUDES 2023'!$C:$H,6,FALSE)-G893</f>
        <v>0</v>
      </c>
      <c r="L893" s="50">
        <v>12</v>
      </c>
    </row>
    <row r="894" spans="1:12" ht="15" customHeight="1">
      <c r="A894" s="50">
        <v>12</v>
      </c>
      <c r="B894" s="47">
        <v>45</v>
      </c>
      <c r="C894" s="48" t="s">
        <v>6117</v>
      </c>
      <c r="D894" s="64">
        <v>1033687107</v>
      </c>
      <c r="E894" s="49" t="s">
        <v>5254</v>
      </c>
      <c r="F894" s="49" t="s">
        <v>5255</v>
      </c>
      <c r="G894" s="90">
        <v>10000000</v>
      </c>
      <c r="H894" s="90">
        <v>0</v>
      </c>
      <c r="I894" s="90">
        <v>58667</v>
      </c>
      <c r="J894" s="91">
        <v>9941333</v>
      </c>
      <c r="K894" s="69">
        <f>VLOOKUP(D894,'SOLICITUDES 2023'!$C:$H,6,FALSE)-G894</f>
        <v>0</v>
      </c>
      <c r="L894" s="50">
        <v>12</v>
      </c>
    </row>
    <row r="895" spans="1:12" ht="15" customHeight="1">
      <c r="A895" s="50">
        <v>12</v>
      </c>
      <c r="B895" s="47">
        <v>46</v>
      </c>
      <c r="C895" s="48" t="s">
        <v>6118</v>
      </c>
      <c r="D895" s="64">
        <v>79612930</v>
      </c>
      <c r="E895" s="49" t="s">
        <v>5383</v>
      </c>
      <c r="F895" s="49" t="s">
        <v>5255</v>
      </c>
      <c r="G895" s="90">
        <v>7000000</v>
      </c>
      <c r="H895" s="90">
        <v>0</v>
      </c>
      <c r="I895" s="90">
        <v>41067</v>
      </c>
      <c r="J895" s="91">
        <v>6958933</v>
      </c>
      <c r="K895" s="69">
        <f>VLOOKUP(D895,'SOLICITUDES 2023'!$C:$H,6,FALSE)-G895</f>
        <v>0</v>
      </c>
      <c r="L895" s="50">
        <v>12</v>
      </c>
    </row>
    <row r="896" spans="1:12" ht="15" customHeight="1">
      <c r="A896" s="50">
        <v>12</v>
      </c>
      <c r="B896" s="47">
        <v>47</v>
      </c>
      <c r="C896" s="48" t="s">
        <v>6119</v>
      </c>
      <c r="D896" s="64">
        <v>1027885661</v>
      </c>
      <c r="E896" s="49" t="s">
        <v>5254</v>
      </c>
      <c r="F896" s="49" t="s">
        <v>5255</v>
      </c>
      <c r="G896" s="90">
        <v>4000000</v>
      </c>
      <c r="H896" s="90">
        <v>0</v>
      </c>
      <c r="I896" s="90">
        <v>23467</v>
      </c>
      <c r="J896" s="91">
        <v>3976533</v>
      </c>
      <c r="K896" s="69">
        <f>VLOOKUP(D896,'SOLICITUDES 2023'!$C:$H,6,FALSE)-G896</f>
        <v>0</v>
      </c>
      <c r="L896" s="50">
        <v>12</v>
      </c>
    </row>
    <row r="897" spans="1:12" ht="15" customHeight="1">
      <c r="A897" s="50">
        <v>12</v>
      </c>
      <c r="B897" s="47">
        <v>48</v>
      </c>
      <c r="C897" s="48" t="s">
        <v>6120</v>
      </c>
      <c r="D897" s="64">
        <v>16079464</v>
      </c>
      <c r="E897" s="49" t="s">
        <v>5254</v>
      </c>
      <c r="F897" s="49" t="s">
        <v>5255</v>
      </c>
      <c r="G897" s="90">
        <v>10000000</v>
      </c>
      <c r="H897" s="90">
        <v>0</v>
      </c>
      <c r="I897" s="90">
        <v>58667</v>
      </c>
      <c r="J897" s="91">
        <v>9941333</v>
      </c>
      <c r="K897" s="69">
        <f>VLOOKUP(D897,'SOLICITUDES 2023'!$C:$H,6,FALSE)-G897</f>
        <v>0</v>
      </c>
      <c r="L897" s="50">
        <v>12</v>
      </c>
    </row>
    <row r="898" spans="1:12" ht="15" customHeight="1">
      <c r="A898" s="50">
        <v>12</v>
      </c>
      <c r="B898" s="47">
        <v>49</v>
      </c>
      <c r="C898" s="48" t="s">
        <v>6121</v>
      </c>
      <c r="D898" s="64">
        <v>1101782373</v>
      </c>
      <c r="E898" s="49" t="s">
        <v>5254</v>
      </c>
      <c r="F898" s="49" t="s">
        <v>5255</v>
      </c>
      <c r="G898" s="90">
        <v>8000000</v>
      </c>
      <c r="H898" s="90">
        <v>0</v>
      </c>
      <c r="I898" s="90">
        <v>46934</v>
      </c>
      <c r="J898" s="91">
        <v>7953066</v>
      </c>
      <c r="K898" s="69">
        <f>VLOOKUP(D898,'SOLICITUDES 2023'!$C:$H,6,FALSE)-G898</f>
        <v>0</v>
      </c>
      <c r="L898" s="50">
        <v>12</v>
      </c>
    </row>
    <row r="899" spans="1:12" ht="15" customHeight="1">
      <c r="A899" s="50">
        <v>12</v>
      </c>
      <c r="B899" s="47">
        <v>50</v>
      </c>
      <c r="C899" s="48" t="s">
        <v>6122</v>
      </c>
      <c r="D899" s="64">
        <v>1101049017</v>
      </c>
      <c r="E899" s="49" t="s">
        <v>5254</v>
      </c>
      <c r="F899" s="49" t="s">
        <v>5255</v>
      </c>
      <c r="G899" s="90">
        <v>7000000</v>
      </c>
      <c r="H899" s="90">
        <v>0</v>
      </c>
      <c r="I899" s="90">
        <v>41067</v>
      </c>
      <c r="J899" s="91">
        <v>6958933</v>
      </c>
      <c r="K899" s="69">
        <f>VLOOKUP(D899,'SOLICITUDES 2023'!$C:$H,6,FALSE)-G899</f>
        <v>0</v>
      </c>
      <c r="L899" s="50">
        <v>12</v>
      </c>
    </row>
    <row r="900" spans="1:12" ht="15" customHeight="1">
      <c r="A900" s="50">
        <v>12</v>
      </c>
      <c r="B900" s="47">
        <v>51</v>
      </c>
      <c r="C900" s="48" t="s">
        <v>6123</v>
      </c>
      <c r="D900" s="64">
        <v>11438846</v>
      </c>
      <c r="E900" s="49" t="s">
        <v>5354</v>
      </c>
      <c r="F900" s="49" t="s">
        <v>5255</v>
      </c>
      <c r="G900" s="90">
        <v>10000000</v>
      </c>
      <c r="H900" s="90">
        <v>0</v>
      </c>
      <c r="I900" s="90">
        <v>0</v>
      </c>
      <c r="J900" s="91">
        <v>10000000</v>
      </c>
      <c r="K900" s="69">
        <f>VLOOKUP(D900,'SOLICITUDES 2023'!$C:$H,6,FALSE)-G900</f>
        <v>0</v>
      </c>
      <c r="L900" s="50">
        <v>12</v>
      </c>
    </row>
    <row r="901" spans="1:12" ht="15" customHeight="1">
      <c r="A901" s="50">
        <v>12</v>
      </c>
      <c r="B901" s="47">
        <v>52</v>
      </c>
      <c r="C901" s="48" t="s">
        <v>6124</v>
      </c>
      <c r="D901" s="64">
        <v>41753379</v>
      </c>
      <c r="E901" s="49" t="s">
        <v>5383</v>
      </c>
      <c r="F901" s="49" t="s">
        <v>5255</v>
      </c>
      <c r="G901" s="90">
        <v>10000000</v>
      </c>
      <c r="H901" s="90">
        <v>0</v>
      </c>
      <c r="I901" s="90">
        <v>58667</v>
      </c>
      <c r="J901" s="91">
        <v>9941333</v>
      </c>
      <c r="K901" s="69">
        <f>VLOOKUP(D901,'SOLICITUDES 2023'!$C:$H,6,FALSE)-G901</f>
        <v>0</v>
      </c>
      <c r="L901" s="50">
        <v>12</v>
      </c>
    </row>
    <row r="902" spans="1:12" ht="15" customHeight="1">
      <c r="A902" s="50">
        <v>12</v>
      </c>
      <c r="B902" s="47">
        <v>53</v>
      </c>
      <c r="C902" s="48" t="s">
        <v>6125</v>
      </c>
      <c r="D902" s="64">
        <v>91107629</v>
      </c>
      <c r="E902" s="49" t="s">
        <v>5354</v>
      </c>
      <c r="F902" s="49" t="s">
        <v>5255</v>
      </c>
      <c r="G902" s="90">
        <v>10000000</v>
      </c>
      <c r="H902" s="90">
        <v>0</v>
      </c>
      <c r="I902" s="90">
        <v>0</v>
      </c>
      <c r="J902" s="91">
        <v>10000000</v>
      </c>
      <c r="K902" s="69">
        <f>VLOOKUP(D902,'SOLICITUDES 2023'!$C:$H,6,FALSE)-G902</f>
        <v>0</v>
      </c>
      <c r="L902" s="50">
        <v>12</v>
      </c>
    </row>
    <row r="903" spans="1:12" ht="15" customHeight="1">
      <c r="A903" s="50">
        <v>12</v>
      </c>
      <c r="B903" s="47">
        <v>54</v>
      </c>
      <c r="C903" s="48" t="s">
        <v>6126</v>
      </c>
      <c r="D903" s="64">
        <v>1055312919</v>
      </c>
      <c r="E903" s="49" t="s">
        <v>5254</v>
      </c>
      <c r="F903" s="49" t="s">
        <v>5256</v>
      </c>
      <c r="G903" s="90">
        <v>10000000</v>
      </c>
      <c r="H903" s="90">
        <v>3547661</v>
      </c>
      <c r="I903" s="90">
        <v>58667</v>
      </c>
      <c r="J903" s="91">
        <v>6393672</v>
      </c>
      <c r="K903" s="69">
        <f>VLOOKUP(D903,'SOLICITUDES 2023'!$C:$H,6,FALSE)-G903</f>
        <v>0</v>
      </c>
      <c r="L903" s="50">
        <v>12</v>
      </c>
    </row>
    <row r="904" spans="1:12" ht="15" customHeight="1">
      <c r="A904" s="50">
        <v>12</v>
      </c>
      <c r="B904" s="47">
        <v>55</v>
      </c>
      <c r="C904" s="48" t="s">
        <v>6127</v>
      </c>
      <c r="D904" s="64">
        <v>1032425516</v>
      </c>
      <c r="E904" s="49" t="s">
        <v>5254</v>
      </c>
      <c r="F904" s="49" t="s">
        <v>5255</v>
      </c>
      <c r="G904" s="90">
        <v>10000000</v>
      </c>
      <c r="H904" s="90">
        <v>0</v>
      </c>
      <c r="I904" s="90">
        <v>58667</v>
      </c>
      <c r="J904" s="91">
        <v>9941333</v>
      </c>
      <c r="K904" s="69">
        <f>VLOOKUP(D904,'SOLICITUDES 2023'!$C:$H,6,FALSE)-G904</f>
        <v>0</v>
      </c>
      <c r="L904" s="50">
        <v>12</v>
      </c>
    </row>
    <row r="905" spans="1:12" ht="15" customHeight="1">
      <c r="A905" s="50">
        <v>12</v>
      </c>
      <c r="B905" s="47">
        <v>56</v>
      </c>
      <c r="C905" s="48" t="s">
        <v>6128</v>
      </c>
      <c r="D905" s="64">
        <v>1055918012</v>
      </c>
      <c r="E905" s="49" t="s">
        <v>5254</v>
      </c>
      <c r="F905" s="49" t="s">
        <v>5255</v>
      </c>
      <c r="G905" s="90">
        <v>10000000</v>
      </c>
      <c r="H905" s="90">
        <v>0</v>
      </c>
      <c r="I905" s="90">
        <v>58667</v>
      </c>
      <c r="J905" s="91">
        <v>9941333</v>
      </c>
      <c r="K905" s="69">
        <f>VLOOKUP(D905,'SOLICITUDES 2023'!$C:$H,6,FALSE)-G905</f>
        <v>0</v>
      </c>
      <c r="L905" s="50">
        <v>12</v>
      </c>
    </row>
    <row r="906" spans="1:12" ht="15" customHeight="1">
      <c r="A906" s="50">
        <v>12</v>
      </c>
      <c r="B906" s="47">
        <v>57</v>
      </c>
      <c r="C906" s="48" t="s">
        <v>6129</v>
      </c>
      <c r="D906" s="64">
        <v>1048846676</v>
      </c>
      <c r="E906" s="49" t="s">
        <v>5254</v>
      </c>
      <c r="F906" s="49" t="s">
        <v>5255</v>
      </c>
      <c r="G906" s="90">
        <v>5000000</v>
      </c>
      <c r="H906" s="90">
        <v>0</v>
      </c>
      <c r="I906" s="90">
        <v>29334</v>
      </c>
      <c r="J906" s="91">
        <v>4970666</v>
      </c>
      <c r="K906" s="69">
        <f>VLOOKUP(D906,'SOLICITUDES 2023'!$C:$H,6,FALSE)-G906</f>
        <v>0</v>
      </c>
      <c r="L906" s="50">
        <v>12</v>
      </c>
    </row>
    <row r="907" spans="1:12" ht="15" customHeight="1">
      <c r="A907" s="50">
        <v>12</v>
      </c>
      <c r="B907" s="47">
        <v>58</v>
      </c>
      <c r="C907" s="48" t="s">
        <v>6130</v>
      </c>
      <c r="D907" s="64">
        <v>1016038561</v>
      </c>
      <c r="E907" s="49" t="s">
        <v>5254</v>
      </c>
      <c r="F907" s="49" t="s">
        <v>5255</v>
      </c>
      <c r="G907" s="90">
        <v>4500000</v>
      </c>
      <c r="H907" s="90">
        <v>0</v>
      </c>
      <c r="I907" s="90">
        <v>26400</v>
      </c>
      <c r="J907" s="91">
        <v>4473600</v>
      </c>
      <c r="K907" s="69">
        <f>VLOOKUP(D907,'SOLICITUDES 2023'!$C:$H,6,FALSE)-G907</f>
        <v>0</v>
      </c>
      <c r="L907" s="50">
        <v>12</v>
      </c>
    </row>
    <row r="908" spans="1:12" ht="15" customHeight="1">
      <c r="A908" s="50">
        <v>12</v>
      </c>
      <c r="B908" s="47">
        <v>59</v>
      </c>
      <c r="C908" s="48" t="s">
        <v>6131</v>
      </c>
      <c r="D908" s="64">
        <v>1116260466</v>
      </c>
      <c r="E908" s="49" t="s">
        <v>5254</v>
      </c>
      <c r="F908" s="49" t="s">
        <v>5255</v>
      </c>
      <c r="G908" s="90">
        <v>10000000</v>
      </c>
      <c r="H908" s="90">
        <v>0</v>
      </c>
      <c r="I908" s="90">
        <v>58667</v>
      </c>
      <c r="J908" s="91">
        <v>9941333</v>
      </c>
      <c r="K908" s="69">
        <f>VLOOKUP(D908,'SOLICITUDES 2023'!$C:$H,6,FALSE)-G908</f>
        <v>0</v>
      </c>
      <c r="L908" s="50">
        <v>12</v>
      </c>
    </row>
    <row r="909" spans="1:12" ht="15" customHeight="1">
      <c r="A909" s="50">
        <v>12</v>
      </c>
      <c r="B909" s="47">
        <v>60</v>
      </c>
      <c r="C909" s="48" t="s">
        <v>6132</v>
      </c>
      <c r="D909" s="64">
        <v>80147724</v>
      </c>
      <c r="E909" s="49" t="s">
        <v>5354</v>
      </c>
      <c r="F909" s="49" t="s">
        <v>5255</v>
      </c>
      <c r="G909" s="90">
        <v>8000000</v>
      </c>
      <c r="H909" s="90">
        <v>0</v>
      </c>
      <c r="I909" s="90">
        <v>0</v>
      </c>
      <c r="J909" s="91">
        <v>8000000</v>
      </c>
      <c r="K909" s="69">
        <f>VLOOKUP(D909,'SOLICITUDES 2023'!$C:$H,6,FALSE)-G909</f>
        <v>0</v>
      </c>
      <c r="L909" s="50">
        <v>12</v>
      </c>
    </row>
    <row r="910" spans="1:12" ht="15" customHeight="1">
      <c r="A910" s="50">
        <v>12</v>
      </c>
      <c r="B910" s="47">
        <v>61</v>
      </c>
      <c r="C910" s="48" t="s">
        <v>6133</v>
      </c>
      <c r="D910" s="64">
        <v>1049619982</v>
      </c>
      <c r="E910" s="49" t="s">
        <v>5254</v>
      </c>
      <c r="F910" s="49" t="s">
        <v>5255</v>
      </c>
      <c r="G910" s="90">
        <v>10000000</v>
      </c>
      <c r="H910" s="90">
        <v>0</v>
      </c>
      <c r="I910" s="90">
        <v>58667</v>
      </c>
      <c r="J910" s="91">
        <v>9941333</v>
      </c>
      <c r="K910" s="69">
        <f>VLOOKUP(D910,'SOLICITUDES 2023'!$C:$H,6,FALSE)-G910</f>
        <v>0</v>
      </c>
      <c r="L910" s="50">
        <v>12</v>
      </c>
    </row>
    <row r="911" spans="1:12" ht="15" customHeight="1">
      <c r="A911" s="50">
        <v>12</v>
      </c>
      <c r="B911" s="47">
        <v>62</v>
      </c>
      <c r="C911" s="48" t="s">
        <v>6134</v>
      </c>
      <c r="D911" s="64">
        <v>79614471</v>
      </c>
      <c r="E911" s="49" t="s">
        <v>5354</v>
      </c>
      <c r="F911" s="49" t="s">
        <v>5255</v>
      </c>
      <c r="G911" s="90">
        <v>10000000</v>
      </c>
      <c r="H911" s="90">
        <v>0</v>
      </c>
      <c r="I911" s="90">
        <v>0</v>
      </c>
      <c r="J911" s="91">
        <v>10000000</v>
      </c>
      <c r="K911" s="69">
        <f>VLOOKUP(D911,'SOLICITUDES 2023'!$C:$H,6,FALSE)-G911</f>
        <v>0</v>
      </c>
      <c r="L911" s="50">
        <v>12</v>
      </c>
    </row>
    <row r="912" spans="1:12" ht="15" customHeight="1">
      <c r="A912" s="50">
        <v>12</v>
      </c>
      <c r="B912" s="47">
        <v>63</v>
      </c>
      <c r="C912" s="48" t="s">
        <v>6135</v>
      </c>
      <c r="D912" s="64">
        <v>1052391580</v>
      </c>
      <c r="E912" s="49" t="s">
        <v>5254</v>
      </c>
      <c r="F912" s="49" t="s">
        <v>5255</v>
      </c>
      <c r="G912" s="90">
        <v>9000000</v>
      </c>
      <c r="H912" s="90">
        <v>0</v>
      </c>
      <c r="I912" s="90">
        <v>52800</v>
      </c>
      <c r="J912" s="91">
        <v>8947200</v>
      </c>
      <c r="K912" s="69">
        <f>VLOOKUP(D912,'SOLICITUDES 2023'!$C:$H,6,FALSE)-G912</f>
        <v>0</v>
      </c>
      <c r="L912" s="50">
        <v>12</v>
      </c>
    </row>
    <row r="913" spans="1:12" ht="15" customHeight="1">
      <c r="A913" s="50">
        <v>12</v>
      </c>
      <c r="B913" s="47">
        <v>64</v>
      </c>
      <c r="C913" s="48" t="s">
        <v>6136</v>
      </c>
      <c r="D913" s="64">
        <v>1017122136</v>
      </c>
      <c r="E913" s="49" t="s">
        <v>5254</v>
      </c>
      <c r="F913" s="49" t="s">
        <v>5255</v>
      </c>
      <c r="G913" s="90">
        <v>10000000</v>
      </c>
      <c r="H913" s="90">
        <v>0</v>
      </c>
      <c r="I913" s="90">
        <v>58667</v>
      </c>
      <c r="J913" s="91">
        <v>9941333</v>
      </c>
      <c r="K913" s="69">
        <f>VLOOKUP(D913,'SOLICITUDES 2023'!$C:$H,6,FALSE)-G913</f>
        <v>0</v>
      </c>
      <c r="L913" s="50">
        <v>12</v>
      </c>
    </row>
    <row r="914" spans="1:12" ht="15" customHeight="1">
      <c r="A914" s="50">
        <v>12</v>
      </c>
      <c r="B914" s="47">
        <v>65</v>
      </c>
      <c r="C914" s="48" t="s">
        <v>6137</v>
      </c>
      <c r="D914" s="64">
        <v>80173137</v>
      </c>
      <c r="E914" s="49" t="s">
        <v>5254</v>
      </c>
      <c r="F914" s="49" t="s">
        <v>5255</v>
      </c>
      <c r="G914" s="90">
        <v>5500000</v>
      </c>
      <c r="H914" s="90">
        <v>0</v>
      </c>
      <c r="I914" s="90">
        <v>32267</v>
      </c>
      <c r="J914" s="91">
        <v>5467733</v>
      </c>
      <c r="K914" s="69">
        <f>VLOOKUP(D914,'SOLICITUDES 2023'!$C:$H,6,FALSE)-G914</f>
        <v>0</v>
      </c>
      <c r="L914" s="50">
        <v>12</v>
      </c>
    </row>
    <row r="915" spans="1:12" ht="15" customHeight="1">
      <c r="A915" s="50">
        <v>12</v>
      </c>
      <c r="B915" s="47">
        <v>66</v>
      </c>
      <c r="C915" s="48" t="s">
        <v>6138</v>
      </c>
      <c r="D915" s="64">
        <v>4525519</v>
      </c>
      <c r="E915" s="49" t="s">
        <v>5354</v>
      </c>
      <c r="F915" s="49" t="s">
        <v>5255</v>
      </c>
      <c r="G915" s="90">
        <v>8000000</v>
      </c>
      <c r="H915" s="90">
        <v>0</v>
      </c>
      <c r="I915" s="90">
        <v>0</v>
      </c>
      <c r="J915" s="91">
        <v>8000000</v>
      </c>
      <c r="K915" s="69">
        <f>VLOOKUP(D915,'SOLICITUDES 2023'!$C:$H,6,FALSE)-G915</f>
        <v>0</v>
      </c>
      <c r="L915" s="50">
        <v>12</v>
      </c>
    </row>
    <row r="916" spans="1:12" ht="15" customHeight="1">
      <c r="A916" s="50">
        <v>12</v>
      </c>
      <c r="B916" s="47">
        <v>67</v>
      </c>
      <c r="C916" s="48" t="s">
        <v>6139</v>
      </c>
      <c r="D916" s="64">
        <v>14639836</v>
      </c>
      <c r="E916" s="49" t="s">
        <v>5254</v>
      </c>
      <c r="F916" s="49" t="s">
        <v>5255</v>
      </c>
      <c r="G916" s="90">
        <v>5000000</v>
      </c>
      <c r="H916" s="90">
        <v>0</v>
      </c>
      <c r="I916" s="90">
        <v>29334</v>
      </c>
      <c r="J916" s="91">
        <v>4970666</v>
      </c>
      <c r="K916" s="69">
        <f>VLOOKUP(D916,'SOLICITUDES 2023'!$C:$H,6,FALSE)-G916</f>
        <v>0</v>
      </c>
      <c r="L916" s="50">
        <v>12</v>
      </c>
    </row>
    <row r="917" spans="1:12" ht="15" customHeight="1">
      <c r="A917" s="50">
        <v>12</v>
      </c>
      <c r="B917" s="47">
        <v>68</v>
      </c>
      <c r="C917" s="48" t="s">
        <v>6140</v>
      </c>
      <c r="D917" s="64">
        <v>1023878661</v>
      </c>
      <c r="E917" s="49" t="s">
        <v>5254</v>
      </c>
      <c r="F917" s="49" t="s">
        <v>5255</v>
      </c>
      <c r="G917" s="90">
        <v>10000000</v>
      </c>
      <c r="H917" s="90">
        <v>0</v>
      </c>
      <c r="I917" s="90">
        <v>58667</v>
      </c>
      <c r="J917" s="91">
        <v>9941333</v>
      </c>
      <c r="K917" s="69">
        <f>VLOOKUP(D917,'SOLICITUDES 2023'!$C:$H,6,FALSE)-G917</f>
        <v>0</v>
      </c>
      <c r="L917" s="50">
        <v>12</v>
      </c>
    </row>
    <row r="918" spans="1:12" ht="15" customHeight="1">
      <c r="A918" s="50">
        <v>12</v>
      </c>
      <c r="B918" s="47">
        <v>69</v>
      </c>
      <c r="C918" s="48" t="s">
        <v>6141</v>
      </c>
      <c r="D918" s="64">
        <v>79123112</v>
      </c>
      <c r="E918" s="49" t="s">
        <v>5354</v>
      </c>
      <c r="F918" s="49" t="s">
        <v>5255</v>
      </c>
      <c r="G918" s="90">
        <v>10000000</v>
      </c>
      <c r="H918" s="90">
        <v>0</v>
      </c>
      <c r="I918" s="90">
        <v>0</v>
      </c>
      <c r="J918" s="91">
        <v>10000000</v>
      </c>
      <c r="K918" s="69">
        <f>VLOOKUP(D918,'SOLICITUDES 2023'!$C:$H,6,FALSE)-G918</f>
        <v>0</v>
      </c>
      <c r="L918" s="50">
        <v>12</v>
      </c>
    </row>
    <row r="919" spans="1:12" ht="15" customHeight="1">
      <c r="A919" s="50">
        <v>12</v>
      </c>
      <c r="B919" s="47">
        <v>70</v>
      </c>
      <c r="C919" s="48" t="s">
        <v>6142</v>
      </c>
      <c r="D919" s="64">
        <v>1013620791</v>
      </c>
      <c r="E919" s="49" t="s">
        <v>5254</v>
      </c>
      <c r="F919" s="49" t="s">
        <v>5255</v>
      </c>
      <c r="G919" s="90">
        <v>5500000</v>
      </c>
      <c r="H919" s="90">
        <v>0</v>
      </c>
      <c r="I919" s="90">
        <v>32267</v>
      </c>
      <c r="J919" s="91">
        <v>5467733</v>
      </c>
      <c r="K919" s="69">
        <f>VLOOKUP(D919,'SOLICITUDES 2023'!$C:$H,6,FALSE)-G919</f>
        <v>0</v>
      </c>
      <c r="L919" s="50">
        <v>12</v>
      </c>
    </row>
    <row r="920" spans="1:12" ht="15" customHeight="1">
      <c r="A920" s="50">
        <v>12</v>
      </c>
      <c r="B920" s="47">
        <v>71</v>
      </c>
      <c r="C920" s="48" t="s">
        <v>6143</v>
      </c>
      <c r="D920" s="64">
        <v>15490078</v>
      </c>
      <c r="E920" s="49" t="s">
        <v>5354</v>
      </c>
      <c r="F920" s="49" t="s">
        <v>5255</v>
      </c>
      <c r="G920" s="90">
        <v>7000000</v>
      </c>
      <c r="H920" s="90">
        <v>0</v>
      </c>
      <c r="I920" s="90">
        <v>0</v>
      </c>
      <c r="J920" s="91">
        <v>7000000</v>
      </c>
      <c r="K920" s="69">
        <f>VLOOKUP(D920,'SOLICITUDES 2023'!$C:$H,6,FALSE)-G920</f>
        <v>0</v>
      </c>
      <c r="L920" s="50">
        <v>12</v>
      </c>
    </row>
    <row r="921" spans="1:12" ht="15" customHeight="1">
      <c r="A921" s="50">
        <v>12</v>
      </c>
      <c r="B921" s="47">
        <v>72</v>
      </c>
      <c r="C921" s="48" t="s">
        <v>6144</v>
      </c>
      <c r="D921" s="64">
        <v>51679793</v>
      </c>
      <c r="E921" s="49" t="s">
        <v>5383</v>
      </c>
      <c r="F921" s="49" t="s">
        <v>5255</v>
      </c>
      <c r="G921" s="90">
        <v>10000000</v>
      </c>
      <c r="H921" s="90">
        <v>0</v>
      </c>
      <c r="I921" s="90">
        <v>58667</v>
      </c>
      <c r="J921" s="91">
        <v>9941333</v>
      </c>
      <c r="K921" s="69">
        <f>VLOOKUP(D921,'SOLICITUDES 2023'!$C:$H,6,FALSE)-G921</f>
        <v>0</v>
      </c>
      <c r="L921" s="50">
        <v>12</v>
      </c>
    </row>
    <row r="922" spans="1:12" ht="15" customHeight="1">
      <c r="A922" s="50">
        <v>12</v>
      </c>
      <c r="B922" s="47">
        <v>73</v>
      </c>
      <c r="C922" s="48" t="s">
        <v>6145</v>
      </c>
      <c r="D922" s="64">
        <v>80733561</v>
      </c>
      <c r="E922" s="49" t="s">
        <v>5254</v>
      </c>
      <c r="F922" s="49" t="s">
        <v>5255</v>
      </c>
      <c r="G922" s="90">
        <v>10000000</v>
      </c>
      <c r="H922" s="90">
        <v>0</v>
      </c>
      <c r="I922" s="90">
        <v>58667</v>
      </c>
      <c r="J922" s="91">
        <v>9941333</v>
      </c>
      <c r="K922" s="69">
        <f>VLOOKUP(D922,'SOLICITUDES 2023'!$C:$H,6,FALSE)-G922</f>
        <v>0</v>
      </c>
      <c r="L922" s="50">
        <v>12</v>
      </c>
    </row>
    <row r="923" spans="1:12" ht="15" customHeight="1">
      <c r="A923" s="50">
        <v>12</v>
      </c>
      <c r="B923" s="47">
        <v>74</v>
      </c>
      <c r="C923" s="48" t="s">
        <v>6146</v>
      </c>
      <c r="D923" s="64">
        <v>1090405690</v>
      </c>
      <c r="E923" s="49" t="s">
        <v>5254</v>
      </c>
      <c r="F923" s="49" t="s">
        <v>5255</v>
      </c>
      <c r="G923" s="90">
        <v>10000000</v>
      </c>
      <c r="H923" s="90">
        <v>0</v>
      </c>
      <c r="I923" s="90">
        <v>58667</v>
      </c>
      <c r="J923" s="91">
        <v>9941333</v>
      </c>
      <c r="K923" s="69">
        <f>VLOOKUP(D923,'SOLICITUDES 2023'!$C:$H,6,FALSE)-G923</f>
        <v>0</v>
      </c>
      <c r="L923" s="50">
        <v>12</v>
      </c>
    </row>
    <row r="924" spans="1:12" ht="15" customHeight="1">
      <c r="A924" s="50">
        <v>12</v>
      </c>
      <c r="B924" s="47">
        <v>75</v>
      </c>
      <c r="C924" s="48" t="s">
        <v>6147</v>
      </c>
      <c r="D924" s="64">
        <v>1113624165</v>
      </c>
      <c r="E924" s="49" t="s">
        <v>5254</v>
      </c>
      <c r="F924" s="49" t="s">
        <v>5255</v>
      </c>
      <c r="G924" s="90">
        <v>4000000</v>
      </c>
      <c r="H924" s="90">
        <v>0</v>
      </c>
      <c r="I924" s="90">
        <v>23467</v>
      </c>
      <c r="J924" s="91">
        <v>3976533</v>
      </c>
      <c r="K924" s="69">
        <f>VLOOKUP(D924,'SOLICITUDES 2023'!$C:$H,6,FALSE)-G924</f>
        <v>0</v>
      </c>
      <c r="L924" s="50">
        <v>12</v>
      </c>
    </row>
    <row r="925" spans="1:12" ht="15" customHeight="1">
      <c r="A925" s="50">
        <v>12</v>
      </c>
      <c r="B925" s="47">
        <v>76</v>
      </c>
      <c r="C925" s="48" t="s">
        <v>6148</v>
      </c>
      <c r="D925" s="64">
        <v>1082921303</v>
      </c>
      <c r="E925" s="49" t="s">
        <v>5254</v>
      </c>
      <c r="F925" s="49" t="s">
        <v>5255</v>
      </c>
      <c r="G925" s="90">
        <v>8000000</v>
      </c>
      <c r="H925" s="90">
        <v>0</v>
      </c>
      <c r="I925" s="90">
        <v>46934</v>
      </c>
      <c r="J925" s="91">
        <v>7953066</v>
      </c>
      <c r="K925" s="69">
        <f>VLOOKUP(D925,'SOLICITUDES 2023'!$C:$H,6,FALSE)-G925</f>
        <v>0</v>
      </c>
      <c r="L925" s="50">
        <v>12</v>
      </c>
    </row>
    <row r="926" spans="1:12" ht="15" customHeight="1">
      <c r="A926" s="50">
        <v>12</v>
      </c>
      <c r="B926" s="47">
        <v>77</v>
      </c>
      <c r="C926" s="48" t="s">
        <v>6149</v>
      </c>
      <c r="D926" s="64">
        <v>1085248360</v>
      </c>
      <c r="E926" s="49" t="s">
        <v>5254</v>
      </c>
      <c r="F926" s="49" t="s">
        <v>5256</v>
      </c>
      <c r="G926" s="90">
        <v>10000000</v>
      </c>
      <c r="H926" s="90">
        <v>4821170</v>
      </c>
      <c r="I926" s="90">
        <v>58667</v>
      </c>
      <c r="J926" s="91">
        <v>5120163</v>
      </c>
      <c r="K926" s="69">
        <f>VLOOKUP(D926,'SOLICITUDES 2023'!$C:$H,6,FALSE)-G926</f>
        <v>0</v>
      </c>
      <c r="L926" s="50">
        <v>12</v>
      </c>
    </row>
    <row r="927" spans="1:12" ht="15" customHeight="1">
      <c r="A927" s="50">
        <v>12</v>
      </c>
      <c r="B927" s="47">
        <v>78</v>
      </c>
      <c r="C927" s="48" t="s">
        <v>6150</v>
      </c>
      <c r="D927" s="64">
        <v>16045335</v>
      </c>
      <c r="E927" s="49" t="s">
        <v>5254</v>
      </c>
      <c r="F927" s="49" t="s">
        <v>5255</v>
      </c>
      <c r="G927" s="90">
        <v>10000000</v>
      </c>
      <c r="H927" s="90">
        <v>0</v>
      </c>
      <c r="I927" s="90">
        <v>58667</v>
      </c>
      <c r="J927" s="91">
        <v>9941333</v>
      </c>
      <c r="K927" s="69">
        <f>VLOOKUP(D927,'SOLICITUDES 2023'!$C:$H,6,FALSE)-G927</f>
        <v>0</v>
      </c>
      <c r="L927" s="50">
        <v>12</v>
      </c>
    </row>
    <row r="928" spans="1:12" ht="15" customHeight="1">
      <c r="A928" s="50">
        <v>12</v>
      </c>
      <c r="B928" s="47">
        <v>79</v>
      </c>
      <c r="C928" s="48" t="s">
        <v>6151</v>
      </c>
      <c r="D928" s="64">
        <v>1069730309</v>
      </c>
      <c r="E928" s="49" t="s">
        <v>5254</v>
      </c>
      <c r="F928" s="49" t="s">
        <v>5255</v>
      </c>
      <c r="G928" s="90">
        <v>7000000</v>
      </c>
      <c r="H928" s="90">
        <v>0</v>
      </c>
      <c r="I928" s="90">
        <v>41067</v>
      </c>
      <c r="J928" s="91">
        <v>6958933</v>
      </c>
      <c r="K928" s="69">
        <f>VLOOKUP(D928,'SOLICITUDES 2023'!$C:$H,6,FALSE)-G928</f>
        <v>0</v>
      </c>
      <c r="L928" s="50">
        <v>12</v>
      </c>
    </row>
    <row r="929" spans="1:12" ht="15" customHeight="1">
      <c r="A929" s="50">
        <v>12</v>
      </c>
      <c r="B929" s="47">
        <v>80</v>
      </c>
      <c r="C929" s="48" t="s">
        <v>6152</v>
      </c>
      <c r="D929" s="64">
        <v>1069734430</v>
      </c>
      <c r="E929" s="49" t="s">
        <v>5254</v>
      </c>
      <c r="F929" s="49" t="s">
        <v>5256</v>
      </c>
      <c r="G929" s="90">
        <v>10000000</v>
      </c>
      <c r="H929" s="90">
        <v>1928467</v>
      </c>
      <c r="I929" s="90">
        <v>58667</v>
      </c>
      <c r="J929" s="91">
        <v>8012866</v>
      </c>
      <c r="K929" s="69">
        <f>VLOOKUP(D929,'SOLICITUDES 2023'!$C:$H,6,FALSE)-G929</f>
        <v>0</v>
      </c>
      <c r="L929" s="50">
        <v>12</v>
      </c>
    </row>
    <row r="930" spans="1:12" ht="15" customHeight="1">
      <c r="A930" s="50">
        <v>12</v>
      </c>
      <c r="B930" s="47">
        <v>81</v>
      </c>
      <c r="C930" s="48" t="s">
        <v>6153</v>
      </c>
      <c r="D930" s="64">
        <v>80395723</v>
      </c>
      <c r="E930" s="49" t="s">
        <v>5354</v>
      </c>
      <c r="F930" s="49" t="s">
        <v>5255</v>
      </c>
      <c r="G930" s="90">
        <v>10000000</v>
      </c>
      <c r="H930" s="90">
        <v>0</v>
      </c>
      <c r="I930" s="90">
        <v>0</v>
      </c>
      <c r="J930" s="91">
        <v>10000000</v>
      </c>
      <c r="K930" s="69">
        <f>VLOOKUP(D930,'SOLICITUDES 2023'!$C:$H,6,FALSE)-G930</f>
        <v>0</v>
      </c>
      <c r="L930" s="50">
        <v>12</v>
      </c>
    </row>
    <row r="931" spans="1:12" ht="15" customHeight="1">
      <c r="A931" s="50">
        <v>12</v>
      </c>
      <c r="B931" s="47">
        <v>82</v>
      </c>
      <c r="C931" s="48" t="s">
        <v>6154</v>
      </c>
      <c r="D931" s="64">
        <v>1085261143</v>
      </c>
      <c r="E931" s="49" t="s">
        <v>5254</v>
      </c>
      <c r="F931" s="49" t="s">
        <v>5256</v>
      </c>
      <c r="G931" s="90">
        <v>10000000</v>
      </c>
      <c r="H931" s="90">
        <v>4400134</v>
      </c>
      <c r="I931" s="90">
        <v>58667</v>
      </c>
      <c r="J931" s="91">
        <v>5541199</v>
      </c>
      <c r="K931" s="69">
        <f>VLOOKUP(D931,'SOLICITUDES 2023'!$C:$H,6,FALSE)-G931</f>
        <v>0</v>
      </c>
      <c r="L931" s="50">
        <v>12</v>
      </c>
    </row>
    <row r="932" spans="1:12" ht="15" customHeight="1">
      <c r="A932" s="50">
        <v>12</v>
      </c>
      <c r="B932" s="47">
        <v>83</v>
      </c>
      <c r="C932" s="48" t="s">
        <v>6155</v>
      </c>
      <c r="D932" s="64">
        <v>1098693739</v>
      </c>
      <c r="E932" s="49" t="s">
        <v>5254</v>
      </c>
      <c r="F932" s="49" t="s">
        <v>5255</v>
      </c>
      <c r="G932" s="90">
        <v>2000000</v>
      </c>
      <c r="H932" s="90">
        <v>0</v>
      </c>
      <c r="I932" s="90">
        <v>11734</v>
      </c>
      <c r="J932" s="91">
        <v>1988266</v>
      </c>
      <c r="K932" s="69">
        <f>VLOOKUP(D932,'SOLICITUDES 2023'!$C:$H,6,FALSE)-G932</f>
        <v>0</v>
      </c>
      <c r="L932" s="50">
        <v>12</v>
      </c>
    </row>
    <row r="933" spans="1:12" ht="15" customHeight="1">
      <c r="A933" s="50">
        <v>12</v>
      </c>
      <c r="B933" s="47">
        <v>84</v>
      </c>
      <c r="C933" s="48" t="s">
        <v>6156</v>
      </c>
      <c r="D933" s="64">
        <v>7320160</v>
      </c>
      <c r="E933" s="49" t="s">
        <v>5254</v>
      </c>
      <c r="F933" s="49" t="s">
        <v>5255</v>
      </c>
      <c r="G933" s="90">
        <v>10000000</v>
      </c>
      <c r="H933" s="90">
        <v>0</v>
      </c>
      <c r="I933" s="90">
        <v>58667</v>
      </c>
      <c r="J933" s="91">
        <v>9941333</v>
      </c>
      <c r="K933" s="69">
        <f>VLOOKUP(D933,'SOLICITUDES 2023'!$C:$H,6,FALSE)-G933</f>
        <v>0</v>
      </c>
      <c r="L933" s="50">
        <v>12</v>
      </c>
    </row>
    <row r="934" spans="1:12" ht="15" customHeight="1">
      <c r="A934" s="50">
        <v>12</v>
      </c>
      <c r="B934" s="47">
        <v>85</v>
      </c>
      <c r="C934" s="48" t="s">
        <v>6157</v>
      </c>
      <c r="D934" s="64">
        <v>1022936286</v>
      </c>
      <c r="E934" s="49" t="s">
        <v>5254</v>
      </c>
      <c r="F934" s="49" t="s">
        <v>5255</v>
      </c>
      <c r="G934" s="90">
        <v>5000000</v>
      </c>
      <c r="H934" s="90">
        <v>0</v>
      </c>
      <c r="I934" s="90">
        <v>29334</v>
      </c>
      <c r="J934" s="91">
        <v>4970666</v>
      </c>
      <c r="K934" s="69">
        <f>VLOOKUP(D934,'SOLICITUDES 2023'!$C:$H,6,FALSE)-G934</f>
        <v>0</v>
      </c>
      <c r="L934" s="50">
        <v>12</v>
      </c>
    </row>
    <row r="935" spans="1:12" ht="15" customHeight="1">
      <c r="A935" s="50">
        <v>12</v>
      </c>
      <c r="B935" s="47">
        <v>86</v>
      </c>
      <c r="C935" s="48" t="s">
        <v>6158</v>
      </c>
      <c r="D935" s="64">
        <v>1042060934</v>
      </c>
      <c r="E935" s="49" t="s">
        <v>5254</v>
      </c>
      <c r="F935" s="49" t="s">
        <v>5255</v>
      </c>
      <c r="G935" s="90">
        <v>10000000</v>
      </c>
      <c r="H935" s="90">
        <v>0</v>
      </c>
      <c r="I935" s="90">
        <v>58667</v>
      </c>
      <c r="J935" s="91">
        <v>9941333</v>
      </c>
      <c r="K935" s="69">
        <f>VLOOKUP(D935,'SOLICITUDES 2023'!$C:$H,6,FALSE)-G935</f>
        <v>0</v>
      </c>
      <c r="L935" s="50">
        <v>12</v>
      </c>
    </row>
    <row r="936" spans="1:12" ht="15" customHeight="1">
      <c r="A936" s="50">
        <v>12</v>
      </c>
      <c r="B936" s="47">
        <v>87</v>
      </c>
      <c r="C936" s="48" t="s">
        <v>6159</v>
      </c>
      <c r="D936" s="64">
        <v>86080013</v>
      </c>
      <c r="E936" s="49" t="s">
        <v>5254</v>
      </c>
      <c r="F936" s="49" t="s">
        <v>5255</v>
      </c>
      <c r="G936" s="90">
        <v>10000000</v>
      </c>
      <c r="H936" s="90">
        <v>0</v>
      </c>
      <c r="I936" s="90">
        <v>58667</v>
      </c>
      <c r="J936" s="91">
        <v>9941333</v>
      </c>
      <c r="K936" s="69">
        <f>VLOOKUP(D936,'SOLICITUDES 2023'!$C:$H,6,FALSE)-G936</f>
        <v>0</v>
      </c>
      <c r="L936" s="50">
        <v>12</v>
      </c>
    </row>
    <row r="937" spans="1:12" ht="15" customHeight="1">
      <c r="A937" s="50">
        <v>12</v>
      </c>
      <c r="B937" s="47">
        <v>88</v>
      </c>
      <c r="C937" s="48" t="s">
        <v>6160</v>
      </c>
      <c r="D937" s="64">
        <v>52888976</v>
      </c>
      <c r="E937" s="49" t="s">
        <v>5254</v>
      </c>
      <c r="F937" s="49" t="s">
        <v>5255</v>
      </c>
      <c r="G937" s="90">
        <v>10000000</v>
      </c>
      <c r="H937" s="90">
        <v>0</v>
      </c>
      <c r="I937" s="90">
        <v>58667</v>
      </c>
      <c r="J937" s="91">
        <v>9941333</v>
      </c>
      <c r="K937" s="69">
        <f>VLOOKUP(D937,'SOLICITUDES 2023'!$C:$H,6,FALSE)-G937</f>
        <v>0</v>
      </c>
      <c r="L937" s="50">
        <v>12</v>
      </c>
    </row>
    <row r="938" spans="1:12" ht="15" customHeight="1">
      <c r="A938" s="50">
        <v>12</v>
      </c>
      <c r="B938" s="47">
        <v>89</v>
      </c>
      <c r="C938" s="48" t="s">
        <v>5929</v>
      </c>
      <c r="D938" s="64">
        <v>1105686128</v>
      </c>
      <c r="E938" s="49" t="s">
        <v>5254</v>
      </c>
      <c r="F938" s="49" t="s">
        <v>5255</v>
      </c>
      <c r="G938" s="90">
        <v>4000000</v>
      </c>
      <c r="H938" s="90">
        <v>0</v>
      </c>
      <c r="I938" s="90">
        <v>23467</v>
      </c>
      <c r="J938" s="91">
        <v>3976533</v>
      </c>
      <c r="K938" s="69">
        <f>VLOOKUP(D938,'SOLICITUDES 2023'!$C:$H,6,FALSE)-G938</f>
        <v>48000000</v>
      </c>
      <c r="L938" s="50">
        <v>12</v>
      </c>
    </row>
    <row r="939" spans="1:12" ht="15" customHeight="1">
      <c r="A939" s="50">
        <v>12</v>
      </c>
      <c r="B939" s="47">
        <v>90</v>
      </c>
      <c r="C939" s="48" t="s">
        <v>6161</v>
      </c>
      <c r="D939" s="64">
        <v>1113524908</v>
      </c>
      <c r="E939" s="49" t="s">
        <v>5254</v>
      </c>
      <c r="F939" s="49" t="s">
        <v>5255</v>
      </c>
      <c r="G939" s="90">
        <v>10000000</v>
      </c>
      <c r="H939" s="90">
        <v>0</v>
      </c>
      <c r="I939" s="90">
        <v>58667</v>
      </c>
      <c r="J939" s="91">
        <v>9941333</v>
      </c>
      <c r="K939" s="69">
        <f>VLOOKUP(D939,'SOLICITUDES 2023'!$C:$H,6,FALSE)-G939</f>
        <v>0</v>
      </c>
      <c r="L939" s="50">
        <v>12</v>
      </c>
    </row>
    <row r="940" spans="1:12" ht="15" customHeight="1">
      <c r="A940" s="50">
        <v>12</v>
      </c>
      <c r="B940" s="47">
        <v>91</v>
      </c>
      <c r="C940" s="48" t="s">
        <v>6162</v>
      </c>
      <c r="D940" s="64">
        <v>3174325</v>
      </c>
      <c r="E940" s="49" t="s">
        <v>5354</v>
      </c>
      <c r="F940" s="49" t="s">
        <v>5255</v>
      </c>
      <c r="G940" s="90">
        <v>1000000</v>
      </c>
      <c r="H940" s="90">
        <v>0</v>
      </c>
      <c r="I940" s="90">
        <v>0</v>
      </c>
      <c r="J940" s="91">
        <v>1000000</v>
      </c>
      <c r="K940" s="69">
        <f>VLOOKUP(D940,'SOLICITUDES 2023'!$C:$H,6,FALSE)-G940</f>
        <v>0</v>
      </c>
      <c r="L940" s="50">
        <v>12</v>
      </c>
    </row>
    <row r="941" spans="1:12" ht="15" customHeight="1">
      <c r="A941" s="50">
        <v>12</v>
      </c>
      <c r="B941" s="47">
        <v>92</v>
      </c>
      <c r="C941" s="48" t="s">
        <v>6163</v>
      </c>
      <c r="D941" s="64">
        <v>55162126</v>
      </c>
      <c r="E941" s="49" t="s">
        <v>5354</v>
      </c>
      <c r="F941" s="49" t="s">
        <v>5255</v>
      </c>
      <c r="G941" s="90">
        <v>10000000</v>
      </c>
      <c r="H941" s="90">
        <v>0</v>
      </c>
      <c r="I941" s="90">
        <v>0</v>
      </c>
      <c r="J941" s="91">
        <v>10000000</v>
      </c>
      <c r="K941" s="69">
        <f>VLOOKUP(D941,'SOLICITUDES 2023'!$C:$H,6,FALSE)-G941</f>
        <v>0</v>
      </c>
      <c r="L941" s="50">
        <v>12</v>
      </c>
    </row>
    <row r="942" spans="1:12" ht="15" customHeight="1">
      <c r="A942" s="50">
        <v>12</v>
      </c>
      <c r="B942" s="47">
        <v>93</v>
      </c>
      <c r="C942" s="48" t="s">
        <v>6164</v>
      </c>
      <c r="D942" s="64">
        <v>71351855</v>
      </c>
      <c r="E942" s="49" t="s">
        <v>5254</v>
      </c>
      <c r="F942" s="49" t="s">
        <v>5255</v>
      </c>
      <c r="G942" s="90">
        <v>10000000</v>
      </c>
      <c r="H942" s="90">
        <v>0</v>
      </c>
      <c r="I942" s="90">
        <v>58667</v>
      </c>
      <c r="J942" s="91">
        <v>9941333</v>
      </c>
      <c r="K942" s="69">
        <f>VLOOKUP(D942,'SOLICITUDES 2023'!$C:$H,6,FALSE)-G942</f>
        <v>0</v>
      </c>
      <c r="L942" s="50">
        <v>12</v>
      </c>
    </row>
    <row r="943" spans="1:12" ht="15" customHeight="1">
      <c r="A943" s="50">
        <v>12</v>
      </c>
      <c r="B943" s="47">
        <v>94</v>
      </c>
      <c r="C943" s="48" t="s">
        <v>6165</v>
      </c>
      <c r="D943" s="64">
        <v>1121902864</v>
      </c>
      <c r="E943" s="49" t="s">
        <v>5254</v>
      </c>
      <c r="F943" s="49" t="s">
        <v>5256</v>
      </c>
      <c r="G943" s="90">
        <v>6000000</v>
      </c>
      <c r="H943" s="90">
        <v>1090846</v>
      </c>
      <c r="I943" s="90">
        <v>35200</v>
      </c>
      <c r="J943" s="91">
        <v>4873954</v>
      </c>
      <c r="K943" s="69">
        <f>VLOOKUP(D943,'SOLICITUDES 2023'!$C:$H,6,FALSE)-G943</f>
        <v>0</v>
      </c>
      <c r="L943" s="50">
        <v>12</v>
      </c>
    </row>
    <row r="944" spans="1:12" ht="15" customHeight="1">
      <c r="A944" s="50">
        <v>12</v>
      </c>
      <c r="B944" s="47">
        <v>95</v>
      </c>
      <c r="C944" s="48" t="s">
        <v>6166</v>
      </c>
      <c r="D944" s="64">
        <v>80015991</v>
      </c>
      <c r="E944" s="49" t="s">
        <v>5354</v>
      </c>
      <c r="F944" s="49" t="s">
        <v>5255</v>
      </c>
      <c r="G944" s="90">
        <v>10000000</v>
      </c>
      <c r="H944" s="90">
        <v>0</v>
      </c>
      <c r="I944" s="90">
        <v>0</v>
      </c>
      <c r="J944" s="91">
        <v>10000000</v>
      </c>
      <c r="K944" s="69">
        <f>VLOOKUP(D944,'SOLICITUDES 2023'!$C:$H,6,FALSE)-G944</f>
        <v>0</v>
      </c>
      <c r="L944" s="50">
        <v>12</v>
      </c>
    </row>
    <row r="945" spans="1:12" ht="15" customHeight="1">
      <c r="A945" s="50">
        <v>12</v>
      </c>
      <c r="B945" s="47">
        <v>96</v>
      </c>
      <c r="C945" s="48" t="s">
        <v>6167</v>
      </c>
      <c r="D945" s="64">
        <v>1094939573</v>
      </c>
      <c r="E945" s="49" t="s">
        <v>5254</v>
      </c>
      <c r="F945" s="49" t="s">
        <v>5255</v>
      </c>
      <c r="G945" s="90">
        <v>10000000</v>
      </c>
      <c r="H945" s="90">
        <v>0</v>
      </c>
      <c r="I945" s="90">
        <v>58667</v>
      </c>
      <c r="J945" s="91">
        <v>9941333</v>
      </c>
      <c r="K945" s="69">
        <f>VLOOKUP(D945,'SOLICITUDES 2023'!$C:$H,6,FALSE)-G945</f>
        <v>0</v>
      </c>
      <c r="L945" s="50">
        <v>12</v>
      </c>
    </row>
    <row r="946" spans="1:12" ht="15" customHeight="1">
      <c r="A946" s="50">
        <v>12</v>
      </c>
      <c r="B946" s="47">
        <v>97</v>
      </c>
      <c r="C946" s="48" t="s">
        <v>6168</v>
      </c>
      <c r="D946" s="64">
        <v>3296681</v>
      </c>
      <c r="E946" s="49" t="s">
        <v>5354</v>
      </c>
      <c r="F946" s="49" t="s">
        <v>5255</v>
      </c>
      <c r="G946" s="90">
        <v>10000000</v>
      </c>
      <c r="H946" s="90">
        <v>0</v>
      </c>
      <c r="I946" s="90">
        <v>0</v>
      </c>
      <c r="J946" s="91">
        <v>10000000</v>
      </c>
      <c r="K946" s="69">
        <f>VLOOKUP(D946,'SOLICITUDES 2023'!$C:$H,6,FALSE)-G946</f>
        <v>0</v>
      </c>
      <c r="L946" s="50">
        <v>12</v>
      </c>
    </row>
    <row r="947" spans="1:12" ht="15" customHeight="1">
      <c r="A947" s="50">
        <v>12</v>
      </c>
      <c r="B947" s="47">
        <v>98</v>
      </c>
      <c r="C947" s="48" t="s">
        <v>6169</v>
      </c>
      <c r="D947" s="64">
        <v>74381725</v>
      </c>
      <c r="E947" s="49" t="s">
        <v>5254</v>
      </c>
      <c r="F947" s="49" t="s">
        <v>5255</v>
      </c>
      <c r="G947" s="90">
        <v>10000000</v>
      </c>
      <c r="H947" s="90">
        <v>0</v>
      </c>
      <c r="I947" s="90">
        <v>58667</v>
      </c>
      <c r="J947" s="91">
        <v>9941333</v>
      </c>
      <c r="K947" s="69">
        <f>VLOOKUP(D947,'SOLICITUDES 2023'!$C:$H,6,FALSE)-G947</f>
        <v>0</v>
      </c>
      <c r="L947" s="50">
        <v>12</v>
      </c>
    </row>
    <row r="948" spans="1:12" ht="15" customHeight="1">
      <c r="A948" s="50">
        <v>12</v>
      </c>
      <c r="B948" s="47">
        <v>99</v>
      </c>
      <c r="C948" s="48" t="s">
        <v>6170</v>
      </c>
      <c r="D948" s="64">
        <v>79539329</v>
      </c>
      <c r="E948" s="49" t="s">
        <v>5354</v>
      </c>
      <c r="F948" s="49" t="s">
        <v>5255</v>
      </c>
      <c r="G948" s="90">
        <v>10000000</v>
      </c>
      <c r="H948" s="90">
        <v>0</v>
      </c>
      <c r="I948" s="90">
        <v>0</v>
      </c>
      <c r="J948" s="91">
        <v>10000000</v>
      </c>
      <c r="K948" s="69">
        <f>VLOOKUP(D948,'SOLICITUDES 2023'!$C:$H,6,FALSE)-G948</f>
        <v>0</v>
      </c>
      <c r="L948" s="50">
        <v>12</v>
      </c>
    </row>
    <row r="949" spans="1:12" ht="15" customHeight="1">
      <c r="A949" s="50">
        <v>12</v>
      </c>
      <c r="B949" s="47">
        <v>100</v>
      </c>
      <c r="C949" s="48" t="s">
        <v>6171</v>
      </c>
      <c r="D949" s="64">
        <v>1019098473</v>
      </c>
      <c r="E949" s="49" t="s">
        <v>5254</v>
      </c>
      <c r="F949" s="49" t="s">
        <v>5255</v>
      </c>
      <c r="G949" s="90">
        <v>5500000</v>
      </c>
      <c r="H949" s="90">
        <v>0</v>
      </c>
      <c r="I949" s="90">
        <v>32267</v>
      </c>
      <c r="J949" s="91">
        <v>5467733</v>
      </c>
      <c r="K949" s="69">
        <f>VLOOKUP(D949,'SOLICITUDES 2023'!$C:$H,6,FALSE)-G949</f>
        <v>0</v>
      </c>
      <c r="L949" s="50">
        <v>12</v>
      </c>
    </row>
    <row r="950" spans="1:12" ht="15" customHeight="1">
      <c r="A950" s="50">
        <v>12</v>
      </c>
      <c r="B950" s="47">
        <v>101</v>
      </c>
      <c r="C950" s="48" t="s">
        <v>5792</v>
      </c>
      <c r="D950" s="64">
        <v>1110532848</v>
      </c>
      <c r="E950" s="49" t="s">
        <v>5254</v>
      </c>
      <c r="F950" s="49" t="s">
        <v>5255</v>
      </c>
      <c r="G950" s="90">
        <v>4500000</v>
      </c>
      <c r="H950" s="90">
        <v>0</v>
      </c>
      <c r="I950" s="90">
        <v>26400</v>
      </c>
      <c r="J950" s="91">
        <v>4473600</v>
      </c>
      <c r="K950" s="69">
        <f>VLOOKUP(D950,'SOLICITUDES 2023'!$C:$H,6,FALSE)-G950</f>
        <v>1500000</v>
      </c>
      <c r="L950" s="50">
        <v>12</v>
      </c>
    </row>
    <row r="951" spans="1:12" ht="15" customHeight="1">
      <c r="A951" s="50">
        <v>12</v>
      </c>
      <c r="B951" s="47">
        <v>102</v>
      </c>
      <c r="C951" s="48" t="s">
        <v>6172</v>
      </c>
      <c r="D951" s="64">
        <v>1116255935</v>
      </c>
      <c r="E951" s="49" t="s">
        <v>5254</v>
      </c>
      <c r="F951" s="49" t="s">
        <v>5255</v>
      </c>
      <c r="G951" s="90">
        <v>2500000</v>
      </c>
      <c r="H951" s="90">
        <v>0</v>
      </c>
      <c r="I951" s="90">
        <v>14667</v>
      </c>
      <c r="J951" s="91">
        <v>2485333</v>
      </c>
      <c r="K951" s="69">
        <f>VLOOKUP(D951,'SOLICITUDES 2023'!$C:$H,6,FALSE)-G951</f>
        <v>0</v>
      </c>
      <c r="L951" s="50">
        <v>12</v>
      </c>
    </row>
    <row r="952" spans="1:12" ht="15" customHeight="1">
      <c r="A952" s="50">
        <v>12</v>
      </c>
      <c r="B952" s="47">
        <v>103</v>
      </c>
      <c r="C952" s="48" t="s">
        <v>6173</v>
      </c>
      <c r="D952" s="64">
        <v>1059785067</v>
      </c>
      <c r="E952" s="49" t="s">
        <v>5254</v>
      </c>
      <c r="F952" s="49" t="s">
        <v>5255</v>
      </c>
      <c r="G952" s="90">
        <v>10000000</v>
      </c>
      <c r="H952" s="90">
        <v>0</v>
      </c>
      <c r="I952" s="90">
        <v>58667</v>
      </c>
      <c r="J952" s="91">
        <v>9941333</v>
      </c>
      <c r="K952" s="69">
        <f>VLOOKUP(D952,'SOLICITUDES 2023'!$C:$H,6,FALSE)-G952</f>
        <v>0</v>
      </c>
      <c r="L952" s="50">
        <v>12</v>
      </c>
    </row>
    <row r="953" spans="1:12" ht="15" customHeight="1">
      <c r="A953" s="50">
        <v>12</v>
      </c>
      <c r="B953" s="47">
        <v>104</v>
      </c>
      <c r="C953" s="48" t="s">
        <v>6174</v>
      </c>
      <c r="D953" s="64">
        <v>1119890921</v>
      </c>
      <c r="E953" s="49" t="s">
        <v>5254</v>
      </c>
      <c r="F953" s="49" t="s">
        <v>5255</v>
      </c>
      <c r="G953" s="90">
        <v>10000000</v>
      </c>
      <c r="H953" s="90">
        <v>0</v>
      </c>
      <c r="I953" s="90">
        <v>58667</v>
      </c>
      <c r="J953" s="91">
        <v>9941333</v>
      </c>
      <c r="K953" s="69">
        <f>VLOOKUP(D953,'SOLICITUDES 2023'!$C:$H,6,FALSE)-G953</f>
        <v>0</v>
      </c>
      <c r="L953" s="50">
        <v>12</v>
      </c>
    </row>
    <row r="954" spans="1:12" ht="15" customHeight="1">
      <c r="A954" s="50">
        <v>12</v>
      </c>
      <c r="B954" s="47">
        <v>105</v>
      </c>
      <c r="C954" s="48" t="s">
        <v>6175</v>
      </c>
      <c r="D954" s="64">
        <v>4151853</v>
      </c>
      <c r="E954" s="49" t="s">
        <v>5254</v>
      </c>
      <c r="F954" s="49" t="s">
        <v>5255</v>
      </c>
      <c r="G954" s="90">
        <v>10000000</v>
      </c>
      <c r="H954" s="90">
        <v>0</v>
      </c>
      <c r="I954" s="90">
        <v>58667</v>
      </c>
      <c r="J954" s="91">
        <v>9941333</v>
      </c>
      <c r="K954" s="69">
        <f>VLOOKUP(D954,'SOLICITUDES 2023'!$C:$H,6,FALSE)-G954</f>
        <v>0</v>
      </c>
      <c r="L954" s="50">
        <v>12</v>
      </c>
    </row>
    <row r="955" spans="1:12" ht="15" customHeight="1">
      <c r="A955" s="50">
        <v>12</v>
      </c>
      <c r="B955" s="47">
        <v>106</v>
      </c>
      <c r="C955" s="48" t="s">
        <v>6176</v>
      </c>
      <c r="D955" s="64">
        <v>1005855294</v>
      </c>
      <c r="E955" s="49" t="s">
        <v>5254</v>
      </c>
      <c r="F955" s="49" t="s">
        <v>5255</v>
      </c>
      <c r="G955" s="90">
        <v>8000000</v>
      </c>
      <c r="H955" s="90">
        <v>0</v>
      </c>
      <c r="I955" s="90">
        <v>46934</v>
      </c>
      <c r="J955" s="91">
        <v>7953066</v>
      </c>
      <c r="K955" s="69">
        <f>VLOOKUP(D955,'SOLICITUDES 2023'!$C:$H,6,FALSE)-G955</f>
        <v>0</v>
      </c>
      <c r="L955" s="50">
        <v>12</v>
      </c>
    </row>
    <row r="956" spans="1:12" ht="15" customHeight="1">
      <c r="A956" s="50">
        <v>12</v>
      </c>
      <c r="B956" s="47">
        <v>107</v>
      </c>
      <c r="C956" s="48" t="s">
        <v>6177</v>
      </c>
      <c r="D956" s="64">
        <v>1052389019</v>
      </c>
      <c r="E956" s="49" t="s">
        <v>5254</v>
      </c>
      <c r="F956" s="49" t="s">
        <v>5255</v>
      </c>
      <c r="G956" s="90">
        <v>6000000</v>
      </c>
      <c r="H956" s="90">
        <v>0</v>
      </c>
      <c r="I956" s="90">
        <v>35200</v>
      </c>
      <c r="J956" s="91">
        <v>5964800</v>
      </c>
      <c r="K956" s="69">
        <f>VLOOKUP(D956,'SOLICITUDES 2023'!$C:$H,6,FALSE)-G956</f>
        <v>0</v>
      </c>
      <c r="L956" s="50">
        <v>12</v>
      </c>
    </row>
    <row r="957" spans="1:12" ht="15" customHeight="1">
      <c r="A957" s="50">
        <v>12</v>
      </c>
      <c r="B957" s="47">
        <v>108</v>
      </c>
      <c r="C957" s="48" t="s">
        <v>6178</v>
      </c>
      <c r="D957" s="64">
        <v>2989561</v>
      </c>
      <c r="E957" s="49" t="s">
        <v>5254</v>
      </c>
      <c r="F957" s="49" t="s">
        <v>5255</v>
      </c>
      <c r="G957" s="90">
        <v>10000000</v>
      </c>
      <c r="H957" s="90">
        <v>0</v>
      </c>
      <c r="I957" s="90">
        <v>58667</v>
      </c>
      <c r="J957" s="91">
        <v>9941333</v>
      </c>
      <c r="K957" s="69">
        <f>VLOOKUP(D957,'SOLICITUDES 2023'!$C:$H,6,FALSE)-G957</f>
        <v>0</v>
      </c>
      <c r="L957" s="50">
        <v>12</v>
      </c>
    </row>
    <row r="958" spans="1:12" ht="15" customHeight="1">
      <c r="A958" s="50">
        <v>12</v>
      </c>
      <c r="B958" s="47">
        <v>109</v>
      </c>
      <c r="C958" s="48" t="s">
        <v>6179</v>
      </c>
      <c r="D958" s="64">
        <v>5306171</v>
      </c>
      <c r="E958" s="49" t="s">
        <v>5354</v>
      </c>
      <c r="F958" s="49" t="s">
        <v>5255</v>
      </c>
      <c r="G958" s="90">
        <v>10000000</v>
      </c>
      <c r="H958" s="90">
        <v>0</v>
      </c>
      <c r="I958" s="90">
        <v>0</v>
      </c>
      <c r="J958" s="91">
        <v>10000000</v>
      </c>
      <c r="K958" s="69">
        <f>VLOOKUP(D958,'SOLICITUDES 2023'!$C:$H,6,FALSE)-G958</f>
        <v>0</v>
      </c>
      <c r="L958" s="50">
        <v>12</v>
      </c>
    </row>
    <row r="959" spans="1:12" ht="15" customHeight="1">
      <c r="A959" s="50">
        <v>12</v>
      </c>
      <c r="B959" s="47">
        <v>110</v>
      </c>
      <c r="C959" s="48" t="s">
        <v>6180</v>
      </c>
      <c r="D959" s="64">
        <v>43191497</v>
      </c>
      <c r="E959" s="49" t="s">
        <v>5254</v>
      </c>
      <c r="F959" s="49" t="s">
        <v>5255</v>
      </c>
      <c r="G959" s="90">
        <v>8000000</v>
      </c>
      <c r="H959" s="90">
        <v>0</v>
      </c>
      <c r="I959" s="90">
        <v>46934</v>
      </c>
      <c r="J959" s="91">
        <v>7953066</v>
      </c>
      <c r="K959" s="69">
        <f>VLOOKUP(D959,'SOLICITUDES 2023'!$C:$H,6,FALSE)-G959</f>
        <v>0</v>
      </c>
      <c r="L959" s="50">
        <v>12</v>
      </c>
    </row>
    <row r="960" spans="1:12" ht="15" customHeight="1">
      <c r="A960" s="50">
        <v>12</v>
      </c>
      <c r="B960" s="47">
        <v>111</v>
      </c>
      <c r="C960" s="48" t="s">
        <v>6181</v>
      </c>
      <c r="D960" s="64">
        <v>1033716970</v>
      </c>
      <c r="E960" s="49" t="s">
        <v>5254</v>
      </c>
      <c r="F960" s="49" t="s">
        <v>5255</v>
      </c>
      <c r="G960" s="90">
        <v>10000000</v>
      </c>
      <c r="H960" s="90">
        <v>0</v>
      </c>
      <c r="I960" s="90">
        <v>58667</v>
      </c>
      <c r="J960" s="91">
        <v>9941333</v>
      </c>
      <c r="K960" s="69">
        <f>VLOOKUP(D960,'SOLICITUDES 2023'!$C:$H,6,FALSE)-G960</f>
        <v>0</v>
      </c>
      <c r="L960" s="50">
        <v>12</v>
      </c>
    </row>
    <row r="961" spans="1:12" ht="15" customHeight="1">
      <c r="A961" s="50">
        <v>12</v>
      </c>
      <c r="B961" s="47">
        <v>112</v>
      </c>
      <c r="C961" s="48" t="s">
        <v>6182</v>
      </c>
      <c r="D961" s="64">
        <v>1078347101</v>
      </c>
      <c r="E961" s="49" t="s">
        <v>5254</v>
      </c>
      <c r="F961" s="49" t="s">
        <v>5255</v>
      </c>
      <c r="G961" s="90">
        <v>10000000</v>
      </c>
      <c r="H961" s="90">
        <v>0</v>
      </c>
      <c r="I961" s="90">
        <v>58667</v>
      </c>
      <c r="J961" s="91">
        <v>9941333</v>
      </c>
      <c r="K961" s="69">
        <f>VLOOKUP(D961,'SOLICITUDES 2023'!$C:$H,6,FALSE)-G961</f>
        <v>0</v>
      </c>
      <c r="L961" s="50">
        <v>12</v>
      </c>
    </row>
    <row r="962" spans="1:12" ht="15" customHeight="1">
      <c r="A962" s="50">
        <v>12</v>
      </c>
      <c r="B962" s="47">
        <v>113</v>
      </c>
      <c r="C962" s="48" t="s">
        <v>6183</v>
      </c>
      <c r="D962" s="64">
        <v>1107059826</v>
      </c>
      <c r="E962" s="49" t="s">
        <v>5254</v>
      </c>
      <c r="F962" s="49" t="s">
        <v>5255</v>
      </c>
      <c r="G962" s="90">
        <v>10000000</v>
      </c>
      <c r="H962" s="90">
        <v>0</v>
      </c>
      <c r="I962" s="90">
        <v>58667</v>
      </c>
      <c r="J962" s="91">
        <v>9941333</v>
      </c>
      <c r="K962" s="69">
        <f>VLOOKUP(D962,'SOLICITUDES 2023'!$C:$H,6,FALSE)-G962</f>
        <v>0</v>
      </c>
      <c r="L962" s="50">
        <v>12</v>
      </c>
    </row>
    <row r="963" spans="1:12" ht="15" customHeight="1">
      <c r="A963" s="50">
        <v>12</v>
      </c>
      <c r="B963" s="47">
        <v>114</v>
      </c>
      <c r="C963" s="48" t="s">
        <v>6184</v>
      </c>
      <c r="D963" s="64">
        <v>79382564</v>
      </c>
      <c r="E963" s="49" t="s">
        <v>5354</v>
      </c>
      <c r="F963" s="49" t="s">
        <v>5255</v>
      </c>
      <c r="G963" s="90">
        <v>6500000</v>
      </c>
      <c r="H963" s="90">
        <v>0</v>
      </c>
      <c r="I963" s="90">
        <v>0</v>
      </c>
      <c r="J963" s="91">
        <v>6500000</v>
      </c>
      <c r="K963" s="69">
        <f>VLOOKUP(D963,'SOLICITUDES 2023'!$C:$H,6,FALSE)-G963</f>
        <v>0</v>
      </c>
      <c r="L963" s="50">
        <v>12</v>
      </c>
    </row>
    <row r="964" spans="1:12" ht="15" customHeight="1">
      <c r="A964" s="50">
        <v>12</v>
      </c>
      <c r="B964" s="47">
        <v>115</v>
      </c>
      <c r="C964" s="48" t="s">
        <v>6185</v>
      </c>
      <c r="D964" s="64">
        <v>86062599</v>
      </c>
      <c r="E964" s="49" t="s">
        <v>5254</v>
      </c>
      <c r="F964" s="49" t="s">
        <v>5255</v>
      </c>
      <c r="G964" s="90">
        <v>10000000</v>
      </c>
      <c r="H964" s="90">
        <v>0</v>
      </c>
      <c r="I964" s="90">
        <v>58667</v>
      </c>
      <c r="J964" s="91">
        <v>9941333</v>
      </c>
      <c r="K964" s="69">
        <f>VLOOKUP(D964,'SOLICITUDES 2023'!$C:$H,6,FALSE)-G964</f>
        <v>0</v>
      </c>
      <c r="L964" s="50">
        <v>12</v>
      </c>
    </row>
    <row r="965" spans="1:12" ht="15" customHeight="1">
      <c r="A965" s="50">
        <v>12</v>
      </c>
      <c r="B965" s="47">
        <v>116</v>
      </c>
      <c r="C965" s="48" t="s">
        <v>6186</v>
      </c>
      <c r="D965" s="64">
        <v>1103102803</v>
      </c>
      <c r="E965" s="49" t="s">
        <v>5254</v>
      </c>
      <c r="F965" s="49" t="s">
        <v>5255</v>
      </c>
      <c r="G965" s="90">
        <v>4000000</v>
      </c>
      <c r="H965" s="90">
        <v>0</v>
      </c>
      <c r="I965" s="90">
        <v>23467</v>
      </c>
      <c r="J965" s="91">
        <v>3976533</v>
      </c>
      <c r="K965" s="69">
        <f>VLOOKUP(D965,'SOLICITUDES 2023'!$C:$H,6,FALSE)-G965</f>
        <v>0</v>
      </c>
      <c r="L965" s="50">
        <v>12</v>
      </c>
    </row>
    <row r="966" spans="1:12" ht="15" customHeight="1">
      <c r="A966" s="50">
        <v>12</v>
      </c>
      <c r="B966" s="47">
        <v>117</v>
      </c>
      <c r="C966" s="48" t="s">
        <v>6187</v>
      </c>
      <c r="D966" s="64">
        <v>94330449</v>
      </c>
      <c r="E966" s="49" t="s">
        <v>5354</v>
      </c>
      <c r="F966" s="49" t="s">
        <v>5255</v>
      </c>
      <c r="G966" s="90">
        <v>10000000</v>
      </c>
      <c r="H966" s="90">
        <v>0</v>
      </c>
      <c r="I966" s="90">
        <v>0</v>
      </c>
      <c r="J966" s="91">
        <v>10000000</v>
      </c>
      <c r="K966" s="69">
        <f>VLOOKUP(D966,'SOLICITUDES 2023'!$C:$H,6,FALSE)-G966</f>
        <v>0</v>
      </c>
      <c r="L966" s="50">
        <v>12</v>
      </c>
    </row>
    <row r="967" spans="1:12" ht="15" customHeight="1">
      <c r="A967" s="50">
        <v>12</v>
      </c>
      <c r="B967" s="47">
        <v>118</v>
      </c>
      <c r="C967" s="48" t="s">
        <v>6188</v>
      </c>
      <c r="D967" s="64">
        <v>1053775728</v>
      </c>
      <c r="E967" s="49" t="s">
        <v>5254</v>
      </c>
      <c r="F967" s="49" t="s">
        <v>5255</v>
      </c>
      <c r="G967" s="90">
        <v>10000000</v>
      </c>
      <c r="H967" s="90">
        <v>0</v>
      </c>
      <c r="I967" s="90">
        <v>58667</v>
      </c>
      <c r="J967" s="91">
        <v>9941333</v>
      </c>
      <c r="K967" s="69">
        <f>VLOOKUP(D967,'SOLICITUDES 2023'!$C:$H,6,FALSE)-G967</f>
        <v>0</v>
      </c>
      <c r="L967" s="50">
        <v>12</v>
      </c>
    </row>
    <row r="968" spans="1:12" ht="15" customHeight="1">
      <c r="A968" s="50">
        <v>12</v>
      </c>
      <c r="B968" s="47">
        <v>119</v>
      </c>
      <c r="C968" s="48" t="s">
        <v>6189</v>
      </c>
      <c r="D968" s="64">
        <v>1053339328</v>
      </c>
      <c r="E968" s="49" t="s">
        <v>5254</v>
      </c>
      <c r="F968" s="49" t="s">
        <v>5255</v>
      </c>
      <c r="G968" s="90">
        <v>9000000</v>
      </c>
      <c r="H968" s="90">
        <v>0</v>
      </c>
      <c r="I968" s="90">
        <v>52800</v>
      </c>
      <c r="J968" s="91">
        <v>8947200</v>
      </c>
      <c r="K968" s="69">
        <f>VLOOKUP(D968,'SOLICITUDES 2023'!$C:$H,6,FALSE)-G968</f>
        <v>0</v>
      </c>
      <c r="L968" s="50">
        <v>12</v>
      </c>
    </row>
    <row r="969" spans="1:12" ht="15" customHeight="1">
      <c r="A969" s="50">
        <v>12</v>
      </c>
      <c r="B969" s="47">
        <v>120</v>
      </c>
      <c r="C969" s="48" t="s">
        <v>6190</v>
      </c>
      <c r="D969" s="64">
        <v>80008079</v>
      </c>
      <c r="E969" s="49" t="s">
        <v>5354</v>
      </c>
      <c r="F969" s="49" t="s">
        <v>5256</v>
      </c>
      <c r="G969" s="90">
        <v>10000000</v>
      </c>
      <c r="H969" s="90">
        <v>287269</v>
      </c>
      <c r="I969" s="90">
        <v>0</v>
      </c>
      <c r="J969" s="91">
        <v>9712731</v>
      </c>
      <c r="K969" s="69">
        <f>VLOOKUP(D969,'SOLICITUDES 2023'!$C:$H,6,FALSE)-G969</f>
        <v>0</v>
      </c>
      <c r="L969" s="50">
        <v>12</v>
      </c>
    </row>
    <row r="970" spans="1:12" ht="15" customHeight="1">
      <c r="A970" s="50">
        <v>12</v>
      </c>
      <c r="B970" s="47">
        <v>121</v>
      </c>
      <c r="C970" s="48" t="s">
        <v>6191</v>
      </c>
      <c r="D970" s="64">
        <v>1020723476</v>
      </c>
      <c r="E970" s="49" t="s">
        <v>5254</v>
      </c>
      <c r="F970" s="49" t="s">
        <v>5255</v>
      </c>
      <c r="G970" s="90">
        <v>10000000</v>
      </c>
      <c r="H970" s="90">
        <v>0</v>
      </c>
      <c r="I970" s="90">
        <v>58667</v>
      </c>
      <c r="J970" s="91">
        <v>9941333</v>
      </c>
      <c r="K970" s="69">
        <f>VLOOKUP(D970,'SOLICITUDES 2023'!$C:$H,6,FALSE)-G970</f>
        <v>0</v>
      </c>
      <c r="L970" s="50">
        <v>12</v>
      </c>
    </row>
    <row r="971" spans="1:12" ht="15" customHeight="1">
      <c r="A971" s="50">
        <v>12</v>
      </c>
      <c r="B971" s="47">
        <v>122</v>
      </c>
      <c r="C971" s="48" t="s">
        <v>6192</v>
      </c>
      <c r="D971" s="64">
        <v>4298180</v>
      </c>
      <c r="E971" s="49" t="s">
        <v>5254</v>
      </c>
      <c r="F971" s="49" t="s">
        <v>5255</v>
      </c>
      <c r="G971" s="90">
        <v>10000000</v>
      </c>
      <c r="H971" s="90">
        <v>0</v>
      </c>
      <c r="I971" s="90">
        <v>58667</v>
      </c>
      <c r="J971" s="91">
        <v>9941333</v>
      </c>
      <c r="K971" s="69">
        <f>VLOOKUP(D971,'SOLICITUDES 2023'!$C:$H,6,FALSE)-G971</f>
        <v>0</v>
      </c>
      <c r="L971" s="50">
        <v>12</v>
      </c>
    </row>
    <row r="972" spans="1:12" ht="15" customHeight="1">
      <c r="A972" s="50">
        <v>12</v>
      </c>
      <c r="B972" s="47">
        <v>123</v>
      </c>
      <c r="C972" s="48" t="s">
        <v>6193</v>
      </c>
      <c r="D972" s="64">
        <v>80725582</v>
      </c>
      <c r="E972" s="49" t="s">
        <v>5354</v>
      </c>
      <c r="F972" s="49" t="s">
        <v>5255</v>
      </c>
      <c r="G972" s="90">
        <v>10000000</v>
      </c>
      <c r="H972" s="90">
        <v>0</v>
      </c>
      <c r="I972" s="90">
        <v>0</v>
      </c>
      <c r="J972" s="91">
        <v>10000000</v>
      </c>
      <c r="K972" s="69">
        <f>VLOOKUP(D972,'SOLICITUDES 2023'!$C:$H,6,FALSE)-G972</f>
        <v>0</v>
      </c>
      <c r="L972" s="50">
        <v>12</v>
      </c>
    </row>
    <row r="973" spans="1:12" ht="15" customHeight="1">
      <c r="A973" s="50">
        <v>12</v>
      </c>
      <c r="B973" s="47">
        <v>124</v>
      </c>
      <c r="C973" s="48" t="s">
        <v>6194</v>
      </c>
      <c r="D973" s="64">
        <v>1057606380</v>
      </c>
      <c r="E973" s="49" t="s">
        <v>5254</v>
      </c>
      <c r="F973" s="49" t="s">
        <v>5255</v>
      </c>
      <c r="G973" s="90">
        <v>6000000</v>
      </c>
      <c r="H973" s="90">
        <v>0</v>
      </c>
      <c r="I973" s="90">
        <v>35200</v>
      </c>
      <c r="J973" s="91">
        <v>5964800</v>
      </c>
      <c r="K973" s="69">
        <f>VLOOKUP(D973,'SOLICITUDES 2023'!$C:$H,6,FALSE)-G973</f>
        <v>0</v>
      </c>
      <c r="L973" s="50">
        <v>12</v>
      </c>
    </row>
    <row r="974" spans="1:12" ht="15" customHeight="1">
      <c r="A974" s="50">
        <v>12</v>
      </c>
      <c r="B974" s="47">
        <v>125</v>
      </c>
      <c r="C974" s="48" t="s">
        <v>6195</v>
      </c>
      <c r="D974" s="64">
        <v>1019006896</v>
      </c>
      <c r="E974" s="49" t="s">
        <v>5254</v>
      </c>
      <c r="F974" s="49" t="s">
        <v>5255</v>
      </c>
      <c r="G974" s="90">
        <v>10000000</v>
      </c>
      <c r="H974" s="90">
        <v>0</v>
      </c>
      <c r="I974" s="90">
        <v>58667</v>
      </c>
      <c r="J974" s="91">
        <v>9941333</v>
      </c>
      <c r="K974" s="69">
        <f>VLOOKUP(D974,'SOLICITUDES 2023'!$C:$H,6,FALSE)-G974</f>
        <v>0</v>
      </c>
      <c r="L974" s="50">
        <v>12</v>
      </c>
    </row>
    <row r="975" spans="1:12" ht="15" customHeight="1">
      <c r="A975" s="50">
        <v>12</v>
      </c>
      <c r="B975" s="47">
        <v>126</v>
      </c>
      <c r="C975" s="48" t="s">
        <v>6196</v>
      </c>
      <c r="D975" s="64">
        <v>79421337</v>
      </c>
      <c r="E975" s="49" t="s">
        <v>5254</v>
      </c>
      <c r="F975" s="49" t="s">
        <v>5255</v>
      </c>
      <c r="G975" s="90">
        <v>10000000</v>
      </c>
      <c r="H975" s="90">
        <v>0</v>
      </c>
      <c r="I975" s="90">
        <v>36667</v>
      </c>
      <c r="J975" s="91">
        <v>9963333</v>
      </c>
      <c r="K975" s="69">
        <f>VLOOKUP(D975,'SOLICITUDES 2023'!$C:$H,6,FALSE)-G975</f>
        <v>0</v>
      </c>
      <c r="L975" s="50">
        <v>12</v>
      </c>
    </row>
    <row r="976" spans="1:12" ht="15" customHeight="1">
      <c r="A976" s="50">
        <v>12</v>
      </c>
      <c r="B976" s="47">
        <v>127</v>
      </c>
      <c r="C976" s="48" t="s">
        <v>6197</v>
      </c>
      <c r="D976" s="64">
        <v>78762484</v>
      </c>
      <c r="E976" s="49" t="s">
        <v>5254</v>
      </c>
      <c r="F976" s="49" t="s">
        <v>5255</v>
      </c>
      <c r="G976" s="90">
        <v>10000000</v>
      </c>
      <c r="H976" s="90">
        <v>0</v>
      </c>
      <c r="I976" s="90">
        <v>36667</v>
      </c>
      <c r="J976" s="91">
        <v>9963333</v>
      </c>
      <c r="K976" s="69">
        <f>VLOOKUP(D976,'SOLICITUDES 2023'!$C:$H,6,FALSE)-G976</f>
        <v>0</v>
      </c>
      <c r="L976" s="50">
        <v>12</v>
      </c>
    </row>
    <row r="977" spans="1:12" ht="15" customHeight="1">
      <c r="A977" s="50">
        <v>12</v>
      </c>
      <c r="B977" s="47">
        <v>128</v>
      </c>
      <c r="C977" s="48" t="s">
        <v>6198</v>
      </c>
      <c r="D977" s="64">
        <v>91500100</v>
      </c>
      <c r="E977" s="49" t="s">
        <v>5254</v>
      </c>
      <c r="F977" s="49" t="s">
        <v>5255</v>
      </c>
      <c r="G977" s="90">
        <v>10000000</v>
      </c>
      <c r="H977" s="90">
        <v>0</v>
      </c>
      <c r="I977" s="90">
        <v>36667</v>
      </c>
      <c r="J977" s="91">
        <v>9963333</v>
      </c>
      <c r="K977" s="69">
        <f>VLOOKUP(D977,'SOLICITUDES 2023'!$C:$H,6,FALSE)-G977</f>
        <v>0</v>
      </c>
      <c r="L977" s="50">
        <v>12</v>
      </c>
    </row>
    <row r="978" spans="1:12" ht="15" customHeight="1">
      <c r="A978" s="50">
        <v>12</v>
      </c>
      <c r="B978" s="47">
        <v>129</v>
      </c>
      <c r="C978" s="48" t="s">
        <v>6199</v>
      </c>
      <c r="D978" s="64">
        <v>11810498</v>
      </c>
      <c r="E978" s="49" t="s">
        <v>5254</v>
      </c>
      <c r="F978" s="49" t="s">
        <v>5255</v>
      </c>
      <c r="G978" s="90">
        <v>10000000</v>
      </c>
      <c r="H978" s="90">
        <v>0</v>
      </c>
      <c r="I978" s="90">
        <v>36667</v>
      </c>
      <c r="J978" s="91">
        <v>9963333</v>
      </c>
      <c r="K978" s="69">
        <f>VLOOKUP(D978,'SOLICITUDES 2023'!$C:$H,6,FALSE)-G978</f>
        <v>0</v>
      </c>
      <c r="L978" s="50">
        <v>12</v>
      </c>
    </row>
    <row r="979" spans="1:12" ht="15" customHeight="1">
      <c r="A979" s="50">
        <v>12</v>
      </c>
      <c r="B979" s="47">
        <v>130</v>
      </c>
      <c r="C979" s="48" t="s">
        <v>6200</v>
      </c>
      <c r="D979" s="64">
        <v>80217083</v>
      </c>
      <c r="E979" s="49" t="s">
        <v>5254</v>
      </c>
      <c r="F979" s="49" t="s">
        <v>5255</v>
      </c>
      <c r="G979" s="90">
        <v>10000000</v>
      </c>
      <c r="H979" s="90">
        <v>0</v>
      </c>
      <c r="I979" s="90">
        <v>36667</v>
      </c>
      <c r="J979" s="91">
        <v>9963333</v>
      </c>
      <c r="K979" s="69">
        <f>VLOOKUP(D979,'SOLICITUDES 2023'!$C:$H,6,FALSE)-G979</f>
        <v>0</v>
      </c>
      <c r="L979" s="50">
        <v>12</v>
      </c>
    </row>
    <row r="980" spans="1:12" ht="15" customHeight="1">
      <c r="A980" s="50">
        <v>12</v>
      </c>
      <c r="B980" s="47">
        <v>131</v>
      </c>
      <c r="C980" s="48" t="s">
        <v>6201</v>
      </c>
      <c r="D980" s="64">
        <v>80036332</v>
      </c>
      <c r="E980" s="49" t="s">
        <v>5254</v>
      </c>
      <c r="F980" s="49" t="s">
        <v>5256</v>
      </c>
      <c r="G980" s="90">
        <v>10000000</v>
      </c>
      <c r="H980" s="90">
        <v>2923126</v>
      </c>
      <c r="I980" s="90">
        <v>36667</v>
      </c>
      <c r="J980" s="91">
        <v>7040207</v>
      </c>
      <c r="K980" s="69">
        <f>VLOOKUP(D980,'SOLICITUDES 2023'!$C:$H,6,FALSE)-G980</f>
        <v>0</v>
      </c>
      <c r="L980" s="50">
        <v>12</v>
      </c>
    </row>
    <row r="981" spans="1:12" ht="15" customHeight="1">
      <c r="A981" s="50">
        <v>12</v>
      </c>
      <c r="B981" s="47">
        <v>132</v>
      </c>
      <c r="C981" s="48" t="s">
        <v>6202</v>
      </c>
      <c r="D981" s="64">
        <v>86078311</v>
      </c>
      <c r="E981" s="49" t="s">
        <v>5254</v>
      </c>
      <c r="F981" s="49" t="s">
        <v>5256</v>
      </c>
      <c r="G981" s="90">
        <v>10000000</v>
      </c>
      <c r="H981" s="90">
        <v>4191092</v>
      </c>
      <c r="I981" s="90">
        <v>36667</v>
      </c>
      <c r="J981" s="91">
        <v>5772241</v>
      </c>
      <c r="K981" s="69">
        <f>VLOOKUP(D981,'SOLICITUDES 2023'!$C:$H,6,FALSE)-G981</f>
        <v>0</v>
      </c>
      <c r="L981" s="50">
        <v>12</v>
      </c>
    </row>
    <row r="982" spans="1:12" ht="15" customHeight="1">
      <c r="A982" s="50">
        <v>12</v>
      </c>
      <c r="B982" s="47">
        <v>133</v>
      </c>
      <c r="C982" s="48" t="s">
        <v>6020</v>
      </c>
      <c r="D982" s="64">
        <v>79810532</v>
      </c>
      <c r="E982" s="49" t="s">
        <v>5254</v>
      </c>
      <c r="F982" s="49" t="s">
        <v>5255</v>
      </c>
      <c r="G982" s="90">
        <v>6500000</v>
      </c>
      <c r="H982" s="90">
        <v>0</v>
      </c>
      <c r="I982" s="90">
        <v>23834</v>
      </c>
      <c r="J982" s="91">
        <v>6476166</v>
      </c>
      <c r="K982" s="69">
        <f>VLOOKUP(D982,'SOLICITUDES 2023'!$C:$H,6,FALSE)-G982</f>
        <v>98500000</v>
      </c>
      <c r="L982" s="50">
        <v>12</v>
      </c>
    </row>
    <row r="983" spans="1:12" ht="15" customHeight="1">
      <c r="A983" s="50">
        <v>12</v>
      </c>
      <c r="B983" s="47">
        <v>134</v>
      </c>
      <c r="C983" s="48" t="s">
        <v>6203</v>
      </c>
      <c r="D983" s="64">
        <v>23496352</v>
      </c>
      <c r="E983" s="49" t="s">
        <v>5354</v>
      </c>
      <c r="F983" s="49" t="s">
        <v>5255</v>
      </c>
      <c r="G983" s="90">
        <v>9038880</v>
      </c>
      <c r="H983" s="90">
        <v>0</v>
      </c>
      <c r="I983" s="90">
        <v>0</v>
      </c>
      <c r="J983" s="91">
        <v>9038880</v>
      </c>
      <c r="K983" s="69">
        <f>VLOOKUP(D983,'SOLICITUDES 2023'!$C:$H,6,FALSE)-G983</f>
        <v>0</v>
      </c>
      <c r="L983" s="50">
        <v>12</v>
      </c>
    </row>
    <row r="984" spans="1:12" ht="15" customHeight="1">
      <c r="A984" s="50">
        <v>12</v>
      </c>
      <c r="B984" s="47">
        <v>135</v>
      </c>
      <c r="C984" s="48" t="s">
        <v>6204</v>
      </c>
      <c r="D984" s="64">
        <v>1023928059</v>
      </c>
      <c r="E984" s="49" t="s">
        <v>5311</v>
      </c>
      <c r="F984" s="49" t="s">
        <v>5255</v>
      </c>
      <c r="G984" s="90">
        <v>2000000</v>
      </c>
      <c r="H984" s="90">
        <v>0</v>
      </c>
      <c r="I984" s="90">
        <v>0</v>
      </c>
      <c r="J984" s="91">
        <v>2000000</v>
      </c>
      <c r="K984" s="69">
        <f>VLOOKUP(D984,'SOLICITUDES 2023'!$C:$H,6,FALSE)-G984</f>
        <v>0</v>
      </c>
      <c r="L984" s="50">
        <v>12</v>
      </c>
    </row>
    <row r="985" spans="1:12" ht="15" customHeight="1">
      <c r="A985" s="50">
        <v>12</v>
      </c>
      <c r="B985" s="47">
        <v>136</v>
      </c>
      <c r="C985" s="48" t="s">
        <v>6205</v>
      </c>
      <c r="D985" s="64">
        <v>1080932585</v>
      </c>
      <c r="E985" s="49" t="s">
        <v>5311</v>
      </c>
      <c r="F985" s="49" t="s">
        <v>5255</v>
      </c>
      <c r="G985" s="90">
        <v>3500000</v>
      </c>
      <c r="H985" s="90">
        <v>0</v>
      </c>
      <c r="I985" s="90">
        <v>0</v>
      </c>
      <c r="J985" s="91">
        <v>3500000</v>
      </c>
      <c r="K985" s="69">
        <f>VLOOKUP(D985,'SOLICITUDES 2023'!$C:$H,6,FALSE)-G985</f>
        <v>0</v>
      </c>
      <c r="L985" s="50">
        <v>12</v>
      </c>
    </row>
    <row r="986" spans="1:12" ht="15" customHeight="1">
      <c r="A986" s="50">
        <v>12</v>
      </c>
      <c r="B986" s="47">
        <v>137</v>
      </c>
      <c r="C986" s="48" t="s">
        <v>5370</v>
      </c>
      <c r="D986" s="64">
        <v>52156747</v>
      </c>
      <c r="E986" s="49" t="s">
        <v>5311</v>
      </c>
      <c r="F986" s="49" t="s">
        <v>5256</v>
      </c>
      <c r="G986" s="90">
        <v>8000000</v>
      </c>
      <c r="H986" s="90">
        <v>5044146</v>
      </c>
      <c r="I986" s="90">
        <v>0</v>
      </c>
      <c r="J986" s="91">
        <v>2955854</v>
      </c>
      <c r="K986" s="69">
        <f>VLOOKUP(D986,'SOLICITUDES 2023'!$C:$H,6,FALSE)-G986</f>
        <v>-1000000</v>
      </c>
      <c r="L986" s="50">
        <v>12</v>
      </c>
    </row>
    <row r="987" spans="1:12" ht="15" customHeight="1">
      <c r="A987" s="50">
        <v>12</v>
      </c>
      <c r="B987" s="47">
        <v>138</v>
      </c>
      <c r="C987" s="48" t="s">
        <v>6206</v>
      </c>
      <c r="D987" s="64">
        <v>52154829</v>
      </c>
      <c r="E987" s="49" t="s">
        <v>5311</v>
      </c>
      <c r="F987" s="49" t="s">
        <v>5256</v>
      </c>
      <c r="G987" s="90">
        <v>9000000</v>
      </c>
      <c r="H987" s="90">
        <v>3885880</v>
      </c>
      <c r="I987" s="90">
        <v>0</v>
      </c>
      <c r="J987" s="91">
        <v>5114120</v>
      </c>
      <c r="K987" s="69">
        <f>VLOOKUP(D987,'SOLICITUDES 2023'!$C:$H,6,FALSE)-G987</f>
        <v>0</v>
      </c>
      <c r="L987" s="50">
        <v>12</v>
      </c>
    </row>
    <row r="988" spans="1:12" ht="15" customHeight="1">
      <c r="A988" s="50">
        <v>12</v>
      </c>
      <c r="B988" s="47">
        <v>139</v>
      </c>
      <c r="C988" s="48" t="s">
        <v>6207</v>
      </c>
      <c r="D988" s="64">
        <v>52559784</v>
      </c>
      <c r="E988" s="49" t="s">
        <v>5311</v>
      </c>
      <c r="F988" s="49" t="s">
        <v>5255</v>
      </c>
      <c r="G988" s="90">
        <v>10000000</v>
      </c>
      <c r="H988" s="90">
        <v>0</v>
      </c>
      <c r="I988" s="90">
        <v>0</v>
      </c>
      <c r="J988" s="91">
        <v>10000000</v>
      </c>
      <c r="K988" s="69">
        <f>VLOOKUP(D988,'SOLICITUDES 2023'!$C:$H,6,FALSE)-G988</f>
        <v>0</v>
      </c>
      <c r="L988" s="50">
        <v>12</v>
      </c>
    </row>
    <row r="989" spans="1:12" ht="15" customHeight="1">
      <c r="A989" s="50">
        <v>12</v>
      </c>
      <c r="B989" s="47">
        <v>140</v>
      </c>
      <c r="C989" s="48" t="s">
        <v>6208</v>
      </c>
      <c r="D989" s="64">
        <v>40220049</v>
      </c>
      <c r="E989" s="49" t="s">
        <v>5311</v>
      </c>
      <c r="F989" s="49" t="s">
        <v>5255</v>
      </c>
      <c r="G989" s="90">
        <v>10000000</v>
      </c>
      <c r="H989" s="90">
        <v>0</v>
      </c>
      <c r="I989" s="90">
        <v>0</v>
      </c>
      <c r="J989" s="91">
        <v>10000000</v>
      </c>
      <c r="K989" s="69">
        <f>VLOOKUP(D989,'SOLICITUDES 2023'!$C:$H,6,FALSE)-G989</f>
        <v>0</v>
      </c>
      <c r="L989" s="50">
        <v>12</v>
      </c>
    </row>
    <row r="990" spans="1:12" ht="15" customHeight="1">
      <c r="A990" s="50">
        <v>13</v>
      </c>
      <c r="B990" s="55">
        <v>1</v>
      </c>
      <c r="C990" s="48" t="s">
        <v>6209</v>
      </c>
      <c r="D990" s="64">
        <v>479552</v>
      </c>
      <c r="E990" s="49" t="s">
        <v>5383</v>
      </c>
      <c r="F990" s="49" t="s">
        <v>5255</v>
      </c>
      <c r="G990" s="90">
        <v>10000000</v>
      </c>
      <c r="H990" s="90">
        <v>0</v>
      </c>
      <c r="I990" s="90">
        <v>40000</v>
      </c>
      <c r="J990" s="91">
        <v>9960000</v>
      </c>
      <c r="K990" s="69">
        <f>VLOOKUP(D990,'SOLICITUDES 2023'!$C:$H,6,FALSE)-G990</f>
        <v>0</v>
      </c>
      <c r="L990" s="50">
        <v>13</v>
      </c>
    </row>
    <row r="991" spans="1:12" ht="15" customHeight="1">
      <c r="A991" s="50">
        <v>13</v>
      </c>
      <c r="B991" s="55">
        <v>2</v>
      </c>
      <c r="C991" s="48" t="s">
        <v>6210</v>
      </c>
      <c r="D991" s="64">
        <v>80143738</v>
      </c>
      <c r="E991" s="49" t="s">
        <v>5254</v>
      </c>
      <c r="F991" s="49" t="s">
        <v>5255</v>
      </c>
      <c r="G991" s="90">
        <v>3000000</v>
      </c>
      <c r="H991" s="90">
        <v>0</v>
      </c>
      <c r="I991" s="90">
        <v>12000</v>
      </c>
      <c r="J991" s="91">
        <v>2988000</v>
      </c>
      <c r="K991" s="69">
        <f>VLOOKUP(D991,'SOLICITUDES 2023'!$C:$H,6,FALSE)-G991</f>
        <v>0</v>
      </c>
      <c r="L991" s="50">
        <v>13</v>
      </c>
    </row>
    <row r="992" spans="1:12" ht="15" customHeight="1">
      <c r="A992" s="50">
        <v>13</v>
      </c>
      <c r="B992" s="55">
        <v>3</v>
      </c>
      <c r="C992" s="48" t="s">
        <v>6211</v>
      </c>
      <c r="D992" s="64">
        <v>1144134607</v>
      </c>
      <c r="E992" s="49" t="s">
        <v>5254</v>
      </c>
      <c r="F992" s="49" t="s">
        <v>5255</v>
      </c>
      <c r="G992" s="90">
        <v>9000000</v>
      </c>
      <c r="H992" s="90">
        <v>0</v>
      </c>
      <c r="I992" s="90">
        <v>36000</v>
      </c>
      <c r="J992" s="91">
        <v>8964000</v>
      </c>
      <c r="K992" s="69">
        <f>VLOOKUP(D992,'SOLICITUDES 2023'!$C:$H,6,FALSE)-G992</f>
        <v>0</v>
      </c>
      <c r="L992" s="50">
        <v>13</v>
      </c>
    </row>
    <row r="993" spans="1:12" ht="15" customHeight="1">
      <c r="A993" s="50">
        <v>13</v>
      </c>
      <c r="B993" s="55">
        <v>4</v>
      </c>
      <c r="C993" s="48" t="s">
        <v>6212</v>
      </c>
      <c r="D993" s="64">
        <v>1121905053</v>
      </c>
      <c r="E993" s="49" t="s">
        <v>5254</v>
      </c>
      <c r="F993" s="49" t="s">
        <v>5255</v>
      </c>
      <c r="G993" s="90">
        <v>7000000</v>
      </c>
      <c r="H993" s="90">
        <v>0</v>
      </c>
      <c r="I993" s="90">
        <v>28000</v>
      </c>
      <c r="J993" s="91">
        <v>6972000</v>
      </c>
      <c r="K993" s="69">
        <f>VLOOKUP(D993,'SOLICITUDES 2023'!$C:$H,6,FALSE)-G993</f>
        <v>0</v>
      </c>
      <c r="L993" s="50">
        <v>13</v>
      </c>
    </row>
    <row r="994" spans="1:12" ht="15" customHeight="1">
      <c r="A994" s="50">
        <v>13</v>
      </c>
      <c r="B994" s="55">
        <v>5</v>
      </c>
      <c r="C994" s="48" t="s">
        <v>6213</v>
      </c>
      <c r="D994" s="64">
        <v>35375234</v>
      </c>
      <c r="E994" s="49" t="s">
        <v>5383</v>
      </c>
      <c r="F994" s="49" t="s">
        <v>5255</v>
      </c>
      <c r="G994" s="90">
        <v>10000000</v>
      </c>
      <c r="H994" s="90">
        <v>0</v>
      </c>
      <c r="I994" s="90">
        <v>40000</v>
      </c>
      <c r="J994" s="91">
        <v>9960000</v>
      </c>
      <c r="K994" s="69">
        <f>VLOOKUP(D994,'SOLICITUDES 2023'!$C:$H,6,FALSE)-G994</f>
        <v>0</v>
      </c>
      <c r="L994" s="50">
        <v>13</v>
      </c>
    </row>
    <row r="995" spans="1:12" ht="15" customHeight="1">
      <c r="A995" s="50">
        <v>13</v>
      </c>
      <c r="B995" s="55">
        <v>6</v>
      </c>
      <c r="C995" s="48" t="s">
        <v>6214</v>
      </c>
      <c r="D995" s="64">
        <v>1018458441</v>
      </c>
      <c r="E995" s="49" t="s">
        <v>5254</v>
      </c>
      <c r="F995" s="49" t="s">
        <v>5255</v>
      </c>
      <c r="G995" s="90">
        <v>10000000</v>
      </c>
      <c r="H995" s="90">
        <v>0</v>
      </c>
      <c r="I995" s="90">
        <v>40000</v>
      </c>
      <c r="J995" s="91">
        <v>9960000</v>
      </c>
      <c r="K995" s="69">
        <f>VLOOKUP(D995,'SOLICITUDES 2023'!$C:$H,6,FALSE)-G995</f>
        <v>0</v>
      </c>
      <c r="L995" s="50">
        <v>13</v>
      </c>
    </row>
    <row r="996" spans="1:12" ht="15" customHeight="1">
      <c r="A996" s="50">
        <v>13</v>
      </c>
      <c r="B996" s="55">
        <v>7</v>
      </c>
      <c r="C996" s="48" t="s">
        <v>6215</v>
      </c>
      <c r="D996" s="64">
        <v>1116242142</v>
      </c>
      <c r="E996" s="49" t="s">
        <v>5254</v>
      </c>
      <c r="F996" s="49" t="s">
        <v>5255</v>
      </c>
      <c r="G996" s="90">
        <v>10000000</v>
      </c>
      <c r="H996" s="90">
        <v>0</v>
      </c>
      <c r="I996" s="90">
        <v>40000</v>
      </c>
      <c r="J996" s="91">
        <v>9960000</v>
      </c>
      <c r="K996" s="69">
        <f>VLOOKUP(D996,'SOLICITUDES 2023'!$C:$H,6,FALSE)-G996</f>
        <v>0</v>
      </c>
      <c r="L996" s="50">
        <v>13</v>
      </c>
    </row>
    <row r="997" spans="1:12" ht="15" customHeight="1">
      <c r="A997" s="50">
        <v>13</v>
      </c>
      <c r="B997" s="55">
        <v>8</v>
      </c>
      <c r="C997" s="48" t="s">
        <v>6216</v>
      </c>
      <c r="D997" s="64">
        <v>19118974</v>
      </c>
      <c r="E997" s="49" t="s">
        <v>5354</v>
      </c>
      <c r="F997" s="49" t="s">
        <v>5255</v>
      </c>
      <c r="G997" s="90">
        <v>10000000</v>
      </c>
      <c r="H997" s="90">
        <v>0</v>
      </c>
      <c r="I997" s="90">
        <v>0</v>
      </c>
      <c r="J997" s="91">
        <v>10000000</v>
      </c>
      <c r="K997" s="69">
        <f>VLOOKUP(D997,'SOLICITUDES 2023'!$C:$H,6,FALSE)-G997</f>
        <v>0</v>
      </c>
      <c r="L997" s="50">
        <v>13</v>
      </c>
    </row>
    <row r="998" spans="1:12" ht="15" customHeight="1">
      <c r="A998" s="50">
        <v>13</v>
      </c>
      <c r="B998" s="55">
        <v>9</v>
      </c>
      <c r="C998" s="48" t="s">
        <v>6217</v>
      </c>
      <c r="D998" s="64">
        <v>80795073</v>
      </c>
      <c r="E998" s="49" t="s">
        <v>5254</v>
      </c>
      <c r="F998" s="49" t="s">
        <v>5255</v>
      </c>
      <c r="G998" s="90">
        <v>5000000</v>
      </c>
      <c r="H998" s="90">
        <v>0</v>
      </c>
      <c r="I998" s="90">
        <v>20000</v>
      </c>
      <c r="J998" s="91">
        <v>4980000</v>
      </c>
      <c r="K998" s="69">
        <f>VLOOKUP(D998,'SOLICITUDES 2023'!$C:$H,6,FALSE)-G998</f>
        <v>0</v>
      </c>
      <c r="L998" s="50">
        <v>13</v>
      </c>
    </row>
    <row r="999" spans="1:12" ht="15" customHeight="1">
      <c r="A999" s="50">
        <v>13</v>
      </c>
      <c r="B999" s="56">
        <v>10</v>
      </c>
      <c r="C999" s="48" t="s">
        <v>6218</v>
      </c>
      <c r="D999" s="64">
        <v>1090390215</v>
      </c>
      <c r="E999" s="49" t="s">
        <v>5254</v>
      </c>
      <c r="F999" s="49" t="s">
        <v>5255</v>
      </c>
      <c r="G999" s="90">
        <v>6000000</v>
      </c>
      <c r="H999" s="90">
        <v>0</v>
      </c>
      <c r="I999" s="90">
        <v>24000</v>
      </c>
      <c r="J999" s="91">
        <v>5976000</v>
      </c>
      <c r="K999" s="69">
        <f>VLOOKUP(D999,'SOLICITUDES 2023'!$C:$H,6,FALSE)-G999</f>
        <v>0</v>
      </c>
      <c r="L999" s="50">
        <v>13</v>
      </c>
    </row>
    <row r="1000" spans="1:12" ht="15" customHeight="1">
      <c r="A1000" s="50">
        <v>13</v>
      </c>
      <c r="B1000" s="56">
        <v>11</v>
      </c>
      <c r="C1000" s="48" t="s">
        <v>6219</v>
      </c>
      <c r="D1000" s="64">
        <v>12973256</v>
      </c>
      <c r="E1000" s="49" t="s">
        <v>5354</v>
      </c>
      <c r="F1000" s="49" t="s">
        <v>5255</v>
      </c>
      <c r="G1000" s="90">
        <v>10000000</v>
      </c>
      <c r="H1000" s="90">
        <v>0</v>
      </c>
      <c r="I1000" s="90">
        <v>0</v>
      </c>
      <c r="J1000" s="91">
        <v>10000000</v>
      </c>
      <c r="K1000" s="69">
        <f>VLOOKUP(D1000,'SOLICITUDES 2023'!$C:$H,6,FALSE)-G1000</f>
        <v>0</v>
      </c>
      <c r="L1000" s="50">
        <v>13</v>
      </c>
    </row>
    <row r="1001" spans="1:12" ht="15" customHeight="1">
      <c r="A1001" s="50">
        <v>13</v>
      </c>
      <c r="B1001" s="47">
        <v>12</v>
      </c>
      <c r="C1001" s="48" t="s">
        <v>6220</v>
      </c>
      <c r="D1001" s="64">
        <v>71223766</v>
      </c>
      <c r="E1001" s="49" t="s">
        <v>5254</v>
      </c>
      <c r="F1001" s="49" t="s">
        <v>5255</v>
      </c>
      <c r="G1001" s="90">
        <v>10000000</v>
      </c>
      <c r="H1001" s="90">
        <v>0</v>
      </c>
      <c r="I1001" s="90">
        <v>40000</v>
      </c>
      <c r="J1001" s="91">
        <v>9960000</v>
      </c>
      <c r="K1001" s="69">
        <f>VLOOKUP(D1001,'SOLICITUDES 2023'!$C:$H,6,FALSE)-G1001</f>
        <v>0</v>
      </c>
      <c r="L1001" s="50">
        <v>13</v>
      </c>
    </row>
    <row r="1002" spans="1:12" ht="15" customHeight="1">
      <c r="A1002" s="50">
        <v>13</v>
      </c>
      <c r="B1002" s="56">
        <v>13</v>
      </c>
      <c r="C1002" s="48" t="s">
        <v>6221</v>
      </c>
      <c r="D1002" s="64">
        <v>11256377</v>
      </c>
      <c r="E1002" s="49" t="s">
        <v>5354</v>
      </c>
      <c r="F1002" s="49" t="s">
        <v>5255</v>
      </c>
      <c r="G1002" s="90">
        <v>10000000</v>
      </c>
      <c r="H1002" s="90">
        <v>0</v>
      </c>
      <c r="I1002" s="90">
        <v>0</v>
      </c>
      <c r="J1002" s="91">
        <v>10000000</v>
      </c>
      <c r="K1002" s="69">
        <f>VLOOKUP(D1002,'SOLICITUDES 2023'!$C:$H,6,FALSE)-G1002</f>
        <v>0</v>
      </c>
      <c r="L1002" s="50">
        <v>13</v>
      </c>
    </row>
    <row r="1003" spans="1:12" ht="15" customHeight="1">
      <c r="A1003" s="50">
        <v>13</v>
      </c>
      <c r="B1003" s="47">
        <v>14</v>
      </c>
      <c r="C1003" s="48" t="s">
        <v>6222</v>
      </c>
      <c r="D1003" s="64">
        <v>1110473017</v>
      </c>
      <c r="E1003" s="49" t="s">
        <v>5254</v>
      </c>
      <c r="F1003" s="49" t="s">
        <v>5255</v>
      </c>
      <c r="G1003" s="90">
        <v>10000000</v>
      </c>
      <c r="H1003" s="90">
        <v>0</v>
      </c>
      <c r="I1003" s="90">
        <v>40000</v>
      </c>
      <c r="J1003" s="91">
        <v>9960000</v>
      </c>
      <c r="K1003" s="69">
        <f>VLOOKUP(D1003,'SOLICITUDES 2023'!$C:$H,6,FALSE)-G1003</f>
        <v>0</v>
      </c>
      <c r="L1003" s="50">
        <v>13</v>
      </c>
    </row>
    <row r="1004" spans="1:12" ht="15" customHeight="1">
      <c r="A1004" s="50">
        <v>13</v>
      </c>
      <c r="B1004" s="47">
        <v>15</v>
      </c>
      <c r="C1004" s="48" t="s">
        <v>6223</v>
      </c>
      <c r="D1004" s="64">
        <v>1045672844</v>
      </c>
      <c r="E1004" s="49" t="s">
        <v>5254</v>
      </c>
      <c r="F1004" s="49" t="s">
        <v>5255</v>
      </c>
      <c r="G1004" s="90">
        <v>2000000</v>
      </c>
      <c r="H1004" s="90">
        <v>0</v>
      </c>
      <c r="I1004" s="90">
        <v>8000</v>
      </c>
      <c r="J1004" s="91">
        <v>1992000</v>
      </c>
      <c r="K1004" s="69">
        <f>VLOOKUP(D1004,'SOLICITUDES 2023'!$C:$H,6,FALSE)-G1004</f>
        <v>0</v>
      </c>
      <c r="L1004" s="50">
        <v>13</v>
      </c>
    </row>
    <row r="1005" spans="1:12" ht="15" customHeight="1">
      <c r="A1005" s="50">
        <v>13</v>
      </c>
      <c r="B1005" s="47">
        <v>16</v>
      </c>
      <c r="C1005" s="48" t="s">
        <v>6224</v>
      </c>
      <c r="D1005" s="64">
        <v>1089481266</v>
      </c>
      <c r="E1005" s="49" t="s">
        <v>5254</v>
      </c>
      <c r="F1005" s="49" t="s">
        <v>5255</v>
      </c>
      <c r="G1005" s="90">
        <v>10000000</v>
      </c>
      <c r="H1005" s="90">
        <v>0</v>
      </c>
      <c r="I1005" s="90">
        <v>40000</v>
      </c>
      <c r="J1005" s="91">
        <v>9960000</v>
      </c>
      <c r="K1005" s="69">
        <f>VLOOKUP(D1005,'SOLICITUDES 2023'!$C:$H,6,FALSE)-G1005</f>
        <v>0</v>
      </c>
      <c r="L1005" s="50">
        <v>13</v>
      </c>
    </row>
    <row r="1006" spans="1:12" ht="15" customHeight="1">
      <c r="A1006" s="50">
        <v>13</v>
      </c>
      <c r="B1006" s="47">
        <v>17</v>
      </c>
      <c r="C1006" s="48" t="s">
        <v>6225</v>
      </c>
      <c r="D1006" s="64">
        <v>79252306</v>
      </c>
      <c r="E1006" s="49" t="s">
        <v>5354</v>
      </c>
      <c r="F1006" s="49" t="s">
        <v>5255</v>
      </c>
      <c r="G1006" s="90">
        <v>8000000</v>
      </c>
      <c r="H1006" s="90">
        <v>0</v>
      </c>
      <c r="I1006" s="90">
        <v>0</v>
      </c>
      <c r="J1006" s="91">
        <v>8000000</v>
      </c>
      <c r="K1006" s="69">
        <f>VLOOKUP(D1006,'SOLICITUDES 2023'!$C:$H,6,FALSE)-G1006</f>
        <v>0</v>
      </c>
      <c r="L1006" s="50">
        <v>13</v>
      </c>
    </row>
    <row r="1007" spans="1:12" ht="15" customHeight="1">
      <c r="A1007" s="50">
        <v>13</v>
      </c>
      <c r="B1007" s="47">
        <v>18</v>
      </c>
      <c r="C1007" s="48" t="s">
        <v>6226</v>
      </c>
      <c r="D1007" s="64">
        <v>1032421304</v>
      </c>
      <c r="E1007" s="49" t="s">
        <v>5254</v>
      </c>
      <c r="F1007" s="49" t="s">
        <v>5256</v>
      </c>
      <c r="G1007" s="90">
        <v>10000000</v>
      </c>
      <c r="H1007" s="90">
        <v>1591049</v>
      </c>
      <c r="I1007" s="90">
        <v>40000</v>
      </c>
      <c r="J1007" s="91">
        <v>8368951</v>
      </c>
      <c r="K1007" s="69">
        <f>VLOOKUP(D1007,'SOLICITUDES 2023'!$C:$H,6,FALSE)-G1007</f>
        <v>0</v>
      </c>
      <c r="L1007" s="50">
        <v>13</v>
      </c>
    </row>
    <row r="1008" spans="1:12" ht="15" customHeight="1">
      <c r="A1008" s="50">
        <v>13</v>
      </c>
      <c r="B1008" s="47">
        <v>19</v>
      </c>
      <c r="C1008" s="48" t="s">
        <v>6227</v>
      </c>
      <c r="D1008" s="64">
        <v>1040733003</v>
      </c>
      <c r="E1008" s="49" t="s">
        <v>5254</v>
      </c>
      <c r="F1008" s="49" t="s">
        <v>5255</v>
      </c>
      <c r="G1008" s="90">
        <v>4000000</v>
      </c>
      <c r="H1008" s="90">
        <v>0</v>
      </c>
      <c r="I1008" s="90">
        <v>16000</v>
      </c>
      <c r="J1008" s="91">
        <v>3984000</v>
      </c>
      <c r="K1008" s="69">
        <f>VLOOKUP(D1008,'SOLICITUDES 2023'!$C:$H,6,FALSE)-G1008</f>
        <v>0</v>
      </c>
      <c r="L1008" s="50">
        <v>13</v>
      </c>
    </row>
    <row r="1009" spans="1:12" ht="15" customHeight="1">
      <c r="A1009" s="50">
        <v>13</v>
      </c>
      <c r="B1009" s="47">
        <v>20</v>
      </c>
      <c r="C1009" s="48" t="s">
        <v>6228</v>
      </c>
      <c r="D1009" s="64">
        <v>1004491825</v>
      </c>
      <c r="E1009" s="49" t="s">
        <v>5254</v>
      </c>
      <c r="F1009" s="49" t="s">
        <v>5255</v>
      </c>
      <c r="G1009" s="90">
        <v>7000000</v>
      </c>
      <c r="H1009" s="90">
        <v>0</v>
      </c>
      <c r="I1009" s="90">
        <v>28000</v>
      </c>
      <c r="J1009" s="91">
        <v>6972000</v>
      </c>
      <c r="K1009" s="69">
        <f>VLOOKUP(D1009,'SOLICITUDES 2023'!$C:$H,6,FALSE)-G1009</f>
        <v>0</v>
      </c>
      <c r="L1009" s="50">
        <v>13</v>
      </c>
    </row>
    <row r="1010" spans="1:12" ht="15" customHeight="1">
      <c r="A1010" s="50">
        <v>13</v>
      </c>
      <c r="B1010" s="47">
        <v>21</v>
      </c>
      <c r="C1010" s="48" t="s">
        <v>6229</v>
      </c>
      <c r="D1010" s="64">
        <v>1152701743</v>
      </c>
      <c r="E1010" s="49" t="s">
        <v>5254</v>
      </c>
      <c r="F1010" s="49" t="s">
        <v>5255</v>
      </c>
      <c r="G1010" s="90">
        <v>10000000</v>
      </c>
      <c r="H1010" s="90">
        <v>0</v>
      </c>
      <c r="I1010" s="90">
        <v>40000</v>
      </c>
      <c r="J1010" s="91">
        <v>9960000</v>
      </c>
      <c r="K1010" s="69">
        <f>VLOOKUP(D1010,'SOLICITUDES 2023'!$C:$H,6,FALSE)-G1010</f>
        <v>0</v>
      </c>
      <c r="L1010" s="50">
        <v>13</v>
      </c>
    </row>
    <row r="1011" spans="1:12" ht="15" customHeight="1">
      <c r="A1011" s="50">
        <v>13</v>
      </c>
      <c r="B1011" s="47">
        <v>22</v>
      </c>
      <c r="C1011" s="48" t="s">
        <v>6230</v>
      </c>
      <c r="D1011" s="64">
        <v>1116251818</v>
      </c>
      <c r="E1011" s="49" t="s">
        <v>5254</v>
      </c>
      <c r="F1011" s="49" t="s">
        <v>5255</v>
      </c>
      <c r="G1011" s="90">
        <v>10000000</v>
      </c>
      <c r="H1011" s="90">
        <v>0</v>
      </c>
      <c r="I1011" s="90">
        <v>40000</v>
      </c>
      <c r="J1011" s="91">
        <v>9960000</v>
      </c>
      <c r="K1011" s="69">
        <f>VLOOKUP(D1011,'SOLICITUDES 2023'!$C:$H,6,FALSE)-G1011</f>
        <v>0</v>
      </c>
      <c r="L1011" s="50">
        <v>13</v>
      </c>
    </row>
    <row r="1012" spans="1:12" ht="15" customHeight="1">
      <c r="A1012" s="50">
        <v>13</v>
      </c>
      <c r="B1012" s="47">
        <v>23</v>
      </c>
      <c r="C1012" s="48" t="s">
        <v>6231</v>
      </c>
      <c r="D1012" s="64">
        <v>80777261</v>
      </c>
      <c r="E1012" s="49" t="s">
        <v>5254</v>
      </c>
      <c r="F1012" s="49" t="s">
        <v>5256</v>
      </c>
      <c r="G1012" s="90">
        <v>10000000</v>
      </c>
      <c r="H1012" s="90">
        <v>455959</v>
      </c>
      <c r="I1012" s="90">
        <v>40000</v>
      </c>
      <c r="J1012" s="91">
        <v>9504041</v>
      </c>
      <c r="K1012" s="69">
        <f>VLOOKUP(D1012,'SOLICITUDES 2023'!$C:$H,6,FALSE)-G1012</f>
        <v>0</v>
      </c>
      <c r="L1012" s="50">
        <v>13</v>
      </c>
    </row>
    <row r="1013" spans="1:12" ht="15" customHeight="1">
      <c r="A1013" s="50">
        <v>13</v>
      </c>
      <c r="B1013" s="47">
        <v>24</v>
      </c>
      <c r="C1013" s="48" t="s">
        <v>6232</v>
      </c>
      <c r="D1013" s="64">
        <v>53130588</v>
      </c>
      <c r="E1013" s="49" t="s">
        <v>5254</v>
      </c>
      <c r="F1013" s="49" t="s">
        <v>5255</v>
      </c>
      <c r="G1013" s="90">
        <v>10000000</v>
      </c>
      <c r="H1013" s="90">
        <v>0</v>
      </c>
      <c r="I1013" s="90">
        <v>40000</v>
      </c>
      <c r="J1013" s="91">
        <v>9960000</v>
      </c>
      <c r="K1013" s="69">
        <f>VLOOKUP(D1013,'SOLICITUDES 2023'!$C:$H,6,FALSE)-G1013</f>
        <v>0</v>
      </c>
      <c r="L1013" s="50">
        <v>13</v>
      </c>
    </row>
    <row r="1014" spans="1:12" ht="15" customHeight="1">
      <c r="A1014" s="50">
        <v>13</v>
      </c>
      <c r="B1014" s="47">
        <v>25</v>
      </c>
      <c r="C1014" s="48" t="s">
        <v>6233</v>
      </c>
      <c r="D1014" s="64">
        <v>12194586</v>
      </c>
      <c r="E1014" s="49" t="s">
        <v>5354</v>
      </c>
      <c r="F1014" s="49" t="s">
        <v>5255</v>
      </c>
      <c r="G1014" s="90">
        <v>7000000</v>
      </c>
      <c r="H1014" s="90">
        <v>0</v>
      </c>
      <c r="I1014" s="90">
        <v>0</v>
      </c>
      <c r="J1014" s="91">
        <v>7000000</v>
      </c>
      <c r="K1014" s="69">
        <f>VLOOKUP(D1014,'SOLICITUDES 2023'!$C:$H,6,FALSE)-G1014</f>
        <v>0</v>
      </c>
      <c r="L1014" s="50">
        <v>13</v>
      </c>
    </row>
    <row r="1015" spans="1:12" ht="15" customHeight="1">
      <c r="A1015" s="50">
        <v>13</v>
      </c>
      <c r="B1015" s="47">
        <v>26</v>
      </c>
      <c r="C1015" s="48" t="s">
        <v>6234</v>
      </c>
      <c r="D1015" s="64">
        <v>86087141</v>
      </c>
      <c r="E1015" s="49" t="s">
        <v>5254</v>
      </c>
      <c r="F1015" s="49" t="s">
        <v>5256</v>
      </c>
      <c r="G1015" s="90">
        <v>10000000</v>
      </c>
      <c r="H1015" s="90">
        <v>112905</v>
      </c>
      <c r="I1015" s="90">
        <v>40000</v>
      </c>
      <c r="J1015" s="91">
        <v>9847095</v>
      </c>
      <c r="K1015" s="69">
        <f>VLOOKUP(D1015,'SOLICITUDES 2023'!$C:$H,6,FALSE)-G1015</f>
        <v>0</v>
      </c>
      <c r="L1015" s="50">
        <v>13</v>
      </c>
    </row>
    <row r="1016" spans="1:12" ht="15" customHeight="1">
      <c r="A1016" s="50">
        <v>13</v>
      </c>
      <c r="B1016" s="47">
        <v>27</v>
      </c>
      <c r="C1016" s="48" t="s">
        <v>6235</v>
      </c>
      <c r="D1016" s="64">
        <v>1130588238</v>
      </c>
      <c r="E1016" s="49" t="s">
        <v>5254</v>
      </c>
      <c r="F1016" s="49" t="s">
        <v>5255</v>
      </c>
      <c r="G1016" s="90">
        <v>10000000</v>
      </c>
      <c r="H1016" s="90">
        <v>0</v>
      </c>
      <c r="I1016" s="90">
        <v>40000</v>
      </c>
      <c r="J1016" s="91">
        <v>9960000</v>
      </c>
      <c r="K1016" s="69">
        <f>VLOOKUP(D1016,'SOLICITUDES 2023'!$C:$H,6,FALSE)-G1016</f>
        <v>0</v>
      </c>
      <c r="L1016" s="50">
        <v>13</v>
      </c>
    </row>
    <row r="1017" spans="1:12" ht="15" customHeight="1">
      <c r="A1017" s="50">
        <v>13</v>
      </c>
      <c r="B1017" s="47">
        <v>28</v>
      </c>
      <c r="C1017" s="48" t="s">
        <v>6236</v>
      </c>
      <c r="D1017" s="64">
        <v>80165976</v>
      </c>
      <c r="E1017" s="49" t="s">
        <v>5254</v>
      </c>
      <c r="F1017" s="49" t="s">
        <v>5256</v>
      </c>
      <c r="G1017" s="90">
        <v>10000000</v>
      </c>
      <c r="H1017" s="90">
        <v>1609220</v>
      </c>
      <c r="I1017" s="90">
        <v>40000</v>
      </c>
      <c r="J1017" s="91">
        <v>8350780</v>
      </c>
      <c r="K1017" s="69">
        <f>VLOOKUP(D1017,'SOLICITUDES 2023'!$C:$H,6,FALSE)-G1017</f>
        <v>0</v>
      </c>
      <c r="L1017" s="50">
        <v>13</v>
      </c>
    </row>
    <row r="1018" spans="1:12" ht="15" customHeight="1">
      <c r="A1018" s="50">
        <v>13</v>
      </c>
      <c r="B1018" s="47">
        <v>29</v>
      </c>
      <c r="C1018" s="48" t="s">
        <v>6237</v>
      </c>
      <c r="D1018" s="64">
        <v>46379673</v>
      </c>
      <c r="E1018" s="49" t="s">
        <v>5254</v>
      </c>
      <c r="F1018" s="49" t="s">
        <v>5255</v>
      </c>
      <c r="G1018" s="90">
        <v>5000000</v>
      </c>
      <c r="H1018" s="90">
        <v>0</v>
      </c>
      <c r="I1018" s="90">
        <v>20000</v>
      </c>
      <c r="J1018" s="91">
        <v>4980000</v>
      </c>
      <c r="K1018" s="69">
        <f>VLOOKUP(D1018,'SOLICITUDES 2023'!$C:$H,6,FALSE)-G1018</f>
        <v>0</v>
      </c>
      <c r="L1018" s="50">
        <v>13</v>
      </c>
    </row>
    <row r="1019" spans="1:12" ht="15" customHeight="1">
      <c r="A1019" s="50">
        <v>13</v>
      </c>
      <c r="B1019" s="47">
        <v>30</v>
      </c>
      <c r="C1019" s="48" t="s">
        <v>5436</v>
      </c>
      <c r="D1019" s="64">
        <v>79830825</v>
      </c>
      <c r="E1019" s="49" t="s">
        <v>5354</v>
      </c>
      <c r="F1019" s="49" t="s">
        <v>5255</v>
      </c>
      <c r="G1019" s="90">
        <v>2500000</v>
      </c>
      <c r="H1019" s="90">
        <v>0</v>
      </c>
      <c r="I1019" s="90">
        <v>0</v>
      </c>
      <c r="J1019" s="91">
        <v>2500000</v>
      </c>
      <c r="K1019" s="69">
        <f>VLOOKUP(D1019,'SOLICITUDES 2023'!$C:$H,6,FALSE)-G1019</f>
        <v>2500000</v>
      </c>
      <c r="L1019" s="50">
        <v>13</v>
      </c>
    </row>
    <row r="1020" spans="1:12" ht="15" customHeight="1">
      <c r="A1020" s="50">
        <v>13</v>
      </c>
      <c r="B1020" s="47">
        <v>31</v>
      </c>
      <c r="C1020" s="48" t="s">
        <v>6238</v>
      </c>
      <c r="D1020" s="64">
        <v>1105677778</v>
      </c>
      <c r="E1020" s="49" t="s">
        <v>5254</v>
      </c>
      <c r="F1020" s="49" t="s">
        <v>5255</v>
      </c>
      <c r="G1020" s="90">
        <v>10000000</v>
      </c>
      <c r="H1020" s="90">
        <v>0</v>
      </c>
      <c r="I1020" s="90">
        <v>40000</v>
      </c>
      <c r="J1020" s="91">
        <v>9960000</v>
      </c>
      <c r="K1020" s="69">
        <f>VLOOKUP(D1020,'SOLICITUDES 2023'!$C:$H,6,FALSE)-G1020</f>
        <v>0</v>
      </c>
      <c r="L1020" s="50">
        <v>13</v>
      </c>
    </row>
    <row r="1021" spans="1:12" ht="15" customHeight="1">
      <c r="A1021" s="50">
        <v>13</v>
      </c>
      <c r="B1021" s="47">
        <v>32</v>
      </c>
      <c r="C1021" s="48" t="s">
        <v>6239</v>
      </c>
      <c r="D1021" s="64">
        <v>91263708</v>
      </c>
      <c r="E1021" s="49" t="s">
        <v>5354</v>
      </c>
      <c r="F1021" s="49" t="s">
        <v>5255</v>
      </c>
      <c r="G1021" s="90">
        <v>10000000</v>
      </c>
      <c r="H1021" s="90">
        <v>0</v>
      </c>
      <c r="I1021" s="90">
        <v>0</v>
      </c>
      <c r="J1021" s="91">
        <v>10000000</v>
      </c>
      <c r="K1021" s="69">
        <f>VLOOKUP(D1021,'SOLICITUDES 2023'!$C:$H,6,FALSE)-G1021</f>
        <v>0</v>
      </c>
      <c r="L1021" s="50">
        <v>13</v>
      </c>
    </row>
    <row r="1022" spans="1:12" ht="15" customHeight="1">
      <c r="A1022" s="50">
        <v>13</v>
      </c>
      <c r="B1022" s="47">
        <v>33</v>
      </c>
      <c r="C1022" s="48" t="s">
        <v>6240</v>
      </c>
      <c r="D1022" s="64">
        <v>1070942342</v>
      </c>
      <c r="E1022" s="49" t="s">
        <v>5254</v>
      </c>
      <c r="F1022" s="49" t="s">
        <v>5255</v>
      </c>
      <c r="G1022" s="90">
        <v>3800000</v>
      </c>
      <c r="H1022" s="90">
        <v>0</v>
      </c>
      <c r="I1022" s="90">
        <v>15200</v>
      </c>
      <c r="J1022" s="91">
        <v>3784800</v>
      </c>
      <c r="K1022" s="69">
        <f>VLOOKUP(D1022,'SOLICITUDES 2023'!$C:$H,6,FALSE)-G1022</f>
        <v>0</v>
      </c>
      <c r="L1022" s="50">
        <v>13</v>
      </c>
    </row>
    <row r="1023" spans="1:12" ht="15" customHeight="1">
      <c r="A1023" s="50">
        <v>13</v>
      </c>
      <c r="B1023" s="47">
        <v>34</v>
      </c>
      <c r="C1023" s="48" t="s">
        <v>6241</v>
      </c>
      <c r="D1023" s="64">
        <v>1085251288</v>
      </c>
      <c r="E1023" s="49" t="s">
        <v>5254</v>
      </c>
      <c r="F1023" s="49" t="s">
        <v>5255</v>
      </c>
      <c r="G1023" s="90">
        <v>10000000</v>
      </c>
      <c r="H1023" s="90">
        <v>0</v>
      </c>
      <c r="I1023" s="90">
        <v>40000</v>
      </c>
      <c r="J1023" s="91">
        <v>9960000</v>
      </c>
      <c r="K1023" s="69">
        <f>VLOOKUP(D1023,'SOLICITUDES 2023'!$C:$H,6,FALSE)-G1023</f>
        <v>0</v>
      </c>
      <c r="L1023" s="50">
        <v>13</v>
      </c>
    </row>
    <row r="1024" spans="1:12" ht="15" customHeight="1">
      <c r="A1024" s="50">
        <v>13</v>
      </c>
      <c r="B1024" s="47">
        <v>35</v>
      </c>
      <c r="C1024" s="48" t="s">
        <v>6242</v>
      </c>
      <c r="D1024" s="64">
        <v>80377512</v>
      </c>
      <c r="E1024" s="49" t="s">
        <v>5354</v>
      </c>
      <c r="F1024" s="49" t="s">
        <v>5255</v>
      </c>
      <c r="G1024" s="90">
        <v>10000000</v>
      </c>
      <c r="H1024" s="90">
        <v>0</v>
      </c>
      <c r="I1024" s="90">
        <v>0</v>
      </c>
      <c r="J1024" s="91">
        <v>10000000</v>
      </c>
      <c r="K1024" s="69">
        <f>VLOOKUP(D1024,'SOLICITUDES 2023'!$C:$H,6,FALSE)-G1024</f>
        <v>0</v>
      </c>
      <c r="L1024" s="50">
        <v>13</v>
      </c>
    </row>
    <row r="1025" spans="1:12" ht="15" customHeight="1">
      <c r="A1025" s="50">
        <v>13</v>
      </c>
      <c r="B1025" s="47">
        <v>36</v>
      </c>
      <c r="C1025" s="48" t="s">
        <v>6243</v>
      </c>
      <c r="D1025" s="64">
        <v>1095812056</v>
      </c>
      <c r="E1025" s="49" t="s">
        <v>5254</v>
      </c>
      <c r="F1025" s="49" t="s">
        <v>5255</v>
      </c>
      <c r="G1025" s="90">
        <v>10000000</v>
      </c>
      <c r="H1025" s="90">
        <v>0</v>
      </c>
      <c r="I1025" s="90">
        <v>40000</v>
      </c>
      <c r="J1025" s="91">
        <v>9960000</v>
      </c>
      <c r="K1025" s="69">
        <f>VLOOKUP(D1025,'SOLICITUDES 2023'!$C:$H,6,FALSE)-G1025</f>
        <v>0</v>
      </c>
      <c r="L1025" s="50">
        <v>13</v>
      </c>
    </row>
    <row r="1026" spans="1:12" ht="15" customHeight="1">
      <c r="A1026" s="50">
        <v>13</v>
      </c>
      <c r="B1026" s="47">
        <v>37</v>
      </c>
      <c r="C1026" s="48" t="s">
        <v>6244</v>
      </c>
      <c r="D1026" s="64">
        <v>5594379</v>
      </c>
      <c r="E1026" s="49" t="s">
        <v>5254</v>
      </c>
      <c r="F1026" s="49" t="s">
        <v>5255</v>
      </c>
      <c r="G1026" s="90">
        <v>10000000</v>
      </c>
      <c r="H1026" s="90">
        <v>0</v>
      </c>
      <c r="I1026" s="90">
        <v>40000</v>
      </c>
      <c r="J1026" s="91">
        <v>9960000</v>
      </c>
      <c r="K1026" s="69">
        <f>VLOOKUP(D1026,'SOLICITUDES 2023'!$C:$H,6,FALSE)-G1026</f>
        <v>0</v>
      </c>
      <c r="L1026" s="50">
        <v>13</v>
      </c>
    </row>
    <row r="1027" spans="1:12" ht="15" customHeight="1">
      <c r="A1027" s="50">
        <v>13</v>
      </c>
      <c r="B1027" s="47">
        <v>38</v>
      </c>
      <c r="C1027" s="48" t="s">
        <v>6245</v>
      </c>
      <c r="D1027" s="64">
        <v>1006120746</v>
      </c>
      <c r="E1027" s="49" t="s">
        <v>5254</v>
      </c>
      <c r="F1027" s="49" t="s">
        <v>5256</v>
      </c>
      <c r="G1027" s="90">
        <v>10000000</v>
      </c>
      <c r="H1027" s="90">
        <v>901116</v>
      </c>
      <c r="I1027" s="90">
        <v>40000</v>
      </c>
      <c r="J1027" s="91">
        <v>9058884</v>
      </c>
      <c r="K1027" s="69">
        <f>VLOOKUP(D1027,'SOLICITUDES 2023'!$C:$H,6,FALSE)-G1027</f>
        <v>0</v>
      </c>
      <c r="L1027" s="50">
        <v>13</v>
      </c>
    </row>
    <row r="1028" spans="1:12" ht="15" customHeight="1">
      <c r="A1028" s="50">
        <v>13</v>
      </c>
      <c r="B1028" s="47">
        <v>39</v>
      </c>
      <c r="C1028" s="48" t="s">
        <v>6246</v>
      </c>
      <c r="D1028" s="64">
        <v>1094919430</v>
      </c>
      <c r="E1028" s="49" t="s">
        <v>5254</v>
      </c>
      <c r="F1028" s="49" t="s">
        <v>5255</v>
      </c>
      <c r="G1028" s="90">
        <v>10000000</v>
      </c>
      <c r="H1028" s="90">
        <v>0</v>
      </c>
      <c r="I1028" s="90">
        <v>40000</v>
      </c>
      <c r="J1028" s="91">
        <v>9960000</v>
      </c>
      <c r="K1028" s="69">
        <f>VLOOKUP(D1028,'SOLICITUDES 2023'!$C:$H,6,FALSE)-G1028</f>
        <v>0</v>
      </c>
      <c r="L1028" s="50">
        <v>13</v>
      </c>
    </row>
    <row r="1029" spans="1:12" ht="15" customHeight="1">
      <c r="A1029" s="50">
        <v>13</v>
      </c>
      <c r="B1029" s="47">
        <v>40</v>
      </c>
      <c r="C1029" s="48" t="s">
        <v>6247</v>
      </c>
      <c r="D1029" s="64">
        <v>80004904</v>
      </c>
      <c r="E1029" s="49" t="s">
        <v>5354</v>
      </c>
      <c r="F1029" s="49" t="s">
        <v>5255</v>
      </c>
      <c r="G1029" s="90">
        <v>5500000</v>
      </c>
      <c r="H1029" s="90">
        <v>0</v>
      </c>
      <c r="I1029" s="90">
        <v>0</v>
      </c>
      <c r="J1029" s="91">
        <v>5500000</v>
      </c>
      <c r="K1029" s="69">
        <f>VLOOKUP(D1029,'SOLICITUDES 2023'!$C:$H,6,FALSE)-G1029</f>
        <v>0</v>
      </c>
      <c r="L1029" s="50">
        <v>13</v>
      </c>
    </row>
    <row r="1030" spans="1:12" ht="15" customHeight="1">
      <c r="A1030" s="50">
        <v>13</v>
      </c>
      <c r="B1030" s="47">
        <v>41</v>
      </c>
      <c r="C1030" s="48" t="s">
        <v>6248</v>
      </c>
      <c r="D1030" s="64">
        <v>1069852133</v>
      </c>
      <c r="E1030" s="49" t="s">
        <v>5254</v>
      </c>
      <c r="F1030" s="49" t="s">
        <v>5255</v>
      </c>
      <c r="G1030" s="90">
        <v>8000000</v>
      </c>
      <c r="H1030" s="90">
        <v>0</v>
      </c>
      <c r="I1030" s="90">
        <v>32000</v>
      </c>
      <c r="J1030" s="91">
        <v>7968000</v>
      </c>
      <c r="K1030" s="69">
        <f>VLOOKUP(D1030,'SOLICITUDES 2023'!$C:$H,6,FALSE)-G1030</f>
        <v>0</v>
      </c>
      <c r="L1030" s="50">
        <v>13</v>
      </c>
    </row>
    <row r="1031" spans="1:12" ht="15" customHeight="1">
      <c r="A1031" s="50">
        <v>13</v>
      </c>
      <c r="B1031" s="47">
        <v>42</v>
      </c>
      <c r="C1031" s="48" t="s">
        <v>6249</v>
      </c>
      <c r="D1031" s="64">
        <v>9975125</v>
      </c>
      <c r="E1031" s="49" t="s">
        <v>5354</v>
      </c>
      <c r="F1031" s="49" t="s">
        <v>5255</v>
      </c>
      <c r="G1031" s="90">
        <v>9000000</v>
      </c>
      <c r="H1031" s="90">
        <v>0</v>
      </c>
      <c r="I1031" s="90">
        <v>0</v>
      </c>
      <c r="J1031" s="91">
        <v>9000000</v>
      </c>
      <c r="K1031" s="69">
        <f>VLOOKUP(D1031,'SOLICITUDES 2023'!$C:$H,6,FALSE)-G1031</f>
        <v>0</v>
      </c>
      <c r="L1031" s="50">
        <v>13</v>
      </c>
    </row>
    <row r="1032" spans="1:12" ht="15" customHeight="1">
      <c r="A1032" s="50">
        <v>13</v>
      </c>
      <c r="B1032" s="47">
        <v>43</v>
      </c>
      <c r="C1032" s="48" t="s">
        <v>6250</v>
      </c>
      <c r="D1032" s="64">
        <v>86073501</v>
      </c>
      <c r="E1032" s="49" t="s">
        <v>5254</v>
      </c>
      <c r="F1032" s="49" t="s">
        <v>5255</v>
      </c>
      <c r="G1032" s="90">
        <v>9500000</v>
      </c>
      <c r="H1032" s="90">
        <v>0</v>
      </c>
      <c r="I1032" s="90">
        <v>38000</v>
      </c>
      <c r="J1032" s="91">
        <v>9462000</v>
      </c>
      <c r="K1032" s="69">
        <f>VLOOKUP(D1032,'SOLICITUDES 2023'!$C:$H,6,FALSE)-G1032</f>
        <v>0</v>
      </c>
      <c r="L1032" s="50">
        <v>13</v>
      </c>
    </row>
    <row r="1033" spans="1:12" ht="15" customHeight="1">
      <c r="A1033" s="50">
        <v>13</v>
      </c>
      <c r="B1033" s="47">
        <v>44</v>
      </c>
      <c r="C1033" s="48" t="s">
        <v>6251</v>
      </c>
      <c r="D1033" s="64">
        <v>11256677</v>
      </c>
      <c r="E1033" s="49" t="s">
        <v>5254</v>
      </c>
      <c r="F1033" s="49" t="s">
        <v>5255</v>
      </c>
      <c r="G1033" s="90">
        <v>10000000</v>
      </c>
      <c r="H1033" s="90">
        <v>0</v>
      </c>
      <c r="I1033" s="90">
        <v>40000</v>
      </c>
      <c r="J1033" s="91">
        <v>9960000</v>
      </c>
      <c r="K1033" s="69">
        <f>VLOOKUP(D1033,'SOLICITUDES 2023'!$C:$H,6,FALSE)-G1033</f>
        <v>0</v>
      </c>
      <c r="L1033" s="50">
        <v>13</v>
      </c>
    </row>
    <row r="1034" spans="1:12" ht="15" customHeight="1">
      <c r="A1034" s="50">
        <v>13</v>
      </c>
      <c r="B1034" s="47">
        <v>45</v>
      </c>
      <c r="C1034" s="48" t="s">
        <v>6252</v>
      </c>
      <c r="D1034" s="64">
        <v>9725856</v>
      </c>
      <c r="E1034" s="49" t="s">
        <v>5254</v>
      </c>
      <c r="F1034" s="49" t="s">
        <v>5255</v>
      </c>
      <c r="G1034" s="90">
        <v>10000000</v>
      </c>
      <c r="H1034" s="90">
        <v>0</v>
      </c>
      <c r="I1034" s="90">
        <v>40000</v>
      </c>
      <c r="J1034" s="91">
        <v>9960000</v>
      </c>
      <c r="K1034" s="69">
        <f>VLOOKUP(D1034,'SOLICITUDES 2023'!$C:$H,6,FALSE)-G1034</f>
        <v>0</v>
      </c>
      <c r="L1034" s="50">
        <v>13</v>
      </c>
    </row>
    <row r="1035" spans="1:12" ht="15" customHeight="1">
      <c r="A1035" s="50">
        <v>13</v>
      </c>
      <c r="B1035" s="47">
        <v>46</v>
      </c>
      <c r="C1035" s="48" t="s">
        <v>6253</v>
      </c>
      <c r="D1035" s="64">
        <v>79279461</v>
      </c>
      <c r="E1035" s="49" t="s">
        <v>5354</v>
      </c>
      <c r="F1035" s="49" t="s">
        <v>5255</v>
      </c>
      <c r="G1035" s="90">
        <v>7000000</v>
      </c>
      <c r="H1035" s="90">
        <v>0</v>
      </c>
      <c r="I1035" s="90">
        <v>0</v>
      </c>
      <c r="J1035" s="91">
        <v>7000000</v>
      </c>
      <c r="K1035" s="69">
        <f>VLOOKUP(D1035,'SOLICITUDES 2023'!$C:$H,6,FALSE)-G1035</f>
        <v>0</v>
      </c>
      <c r="L1035" s="50">
        <v>13</v>
      </c>
    </row>
    <row r="1036" spans="1:12" ht="15" customHeight="1">
      <c r="A1036" s="50">
        <v>13</v>
      </c>
      <c r="B1036" s="47">
        <v>47</v>
      </c>
      <c r="C1036" s="48" t="s">
        <v>6254</v>
      </c>
      <c r="D1036" s="64">
        <v>80163888</v>
      </c>
      <c r="E1036" s="49" t="s">
        <v>5354</v>
      </c>
      <c r="F1036" s="49" t="s">
        <v>5255</v>
      </c>
      <c r="G1036" s="90">
        <v>10000000</v>
      </c>
      <c r="H1036" s="90">
        <v>0</v>
      </c>
      <c r="I1036" s="90">
        <v>0</v>
      </c>
      <c r="J1036" s="91">
        <v>10000000</v>
      </c>
      <c r="K1036" s="69">
        <f>VLOOKUP(D1036,'SOLICITUDES 2023'!$C:$H,6,FALSE)-G1036</f>
        <v>0</v>
      </c>
      <c r="L1036" s="50">
        <v>13</v>
      </c>
    </row>
    <row r="1037" spans="1:12" ht="15" customHeight="1">
      <c r="A1037" s="50">
        <v>13</v>
      </c>
      <c r="B1037" s="47">
        <v>48</v>
      </c>
      <c r="C1037" s="48" t="s">
        <v>6255</v>
      </c>
      <c r="D1037" s="64">
        <v>1070587399</v>
      </c>
      <c r="E1037" s="49" t="s">
        <v>5254</v>
      </c>
      <c r="F1037" s="49" t="s">
        <v>5255</v>
      </c>
      <c r="G1037" s="90">
        <v>10000000</v>
      </c>
      <c r="H1037" s="90">
        <v>0</v>
      </c>
      <c r="I1037" s="90">
        <v>40000</v>
      </c>
      <c r="J1037" s="91">
        <v>9960000</v>
      </c>
      <c r="K1037" s="69">
        <f>VLOOKUP(D1037,'SOLICITUDES 2023'!$C:$H,6,FALSE)-G1037</f>
        <v>0</v>
      </c>
      <c r="L1037" s="50">
        <v>13</v>
      </c>
    </row>
    <row r="1038" spans="1:12" ht="15" customHeight="1">
      <c r="A1038" s="50">
        <v>13</v>
      </c>
      <c r="B1038" s="47">
        <v>49</v>
      </c>
      <c r="C1038" s="48" t="s">
        <v>6256</v>
      </c>
      <c r="D1038" s="64">
        <v>1036598286</v>
      </c>
      <c r="E1038" s="49" t="s">
        <v>5254</v>
      </c>
      <c r="F1038" s="49" t="s">
        <v>5255</v>
      </c>
      <c r="G1038" s="90">
        <v>10000000</v>
      </c>
      <c r="H1038" s="90">
        <v>0</v>
      </c>
      <c r="I1038" s="90">
        <v>40000</v>
      </c>
      <c r="J1038" s="91">
        <v>9960000</v>
      </c>
      <c r="K1038" s="69">
        <f>VLOOKUP(D1038,'SOLICITUDES 2023'!$C:$H,6,FALSE)-G1038</f>
        <v>0</v>
      </c>
      <c r="L1038" s="50">
        <v>13</v>
      </c>
    </row>
    <row r="1039" spans="1:12" ht="15" customHeight="1">
      <c r="A1039" s="50">
        <v>13</v>
      </c>
      <c r="B1039" s="47">
        <v>50</v>
      </c>
      <c r="C1039" s="48" t="s">
        <v>6257</v>
      </c>
      <c r="D1039" s="64">
        <v>80770657</v>
      </c>
      <c r="E1039" s="49" t="s">
        <v>5254</v>
      </c>
      <c r="F1039" s="49" t="s">
        <v>5255</v>
      </c>
      <c r="G1039" s="90">
        <v>8000000</v>
      </c>
      <c r="H1039" s="90">
        <v>0</v>
      </c>
      <c r="I1039" s="90">
        <v>32000</v>
      </c>
      <c r="J1039" s="91">
        <v>7968000</v>
      </c>
      <c r="K1039" s="69">
        <f>VLOOKUP(D1039,'SOLICITUDES 2023'!$C:$H,6,FALSE)-G1039</f>
        <v>0</v>
      </c>
      <c r="L1039" s="50">
        <v>13</v>
      </c>
    </row>
    <row r="1040" spans="1:12" ht="15" customHeight="1">
      <c r="A1040" s="50">
        <v>13</v>
      </c>
      <c r="B1040" s="47">
        <v>51</v>
      </c>
      <c r="C1040" s="48" t="s">
        <v>6258</v>
      </c>
      <c r="D1040" s="64">
        <v>1074415942</v>
      </c>
      <c r="E1040" s="49" t="s">
        <v>5254</v>
      </c>
      <c r="F1040" s="49" t="s">
        <v>5255</v>
      </c>
      <c r="G1040" s="90">
        <v>10000000</v>
      </c>
      <c r="H1040" s="90">
        <v>0</v>
      </c>
      <c r="I1040" s="90">
        <v>40000</v>
      </c>
      <c r="J1040" s="91">
        <v>9960000</v>
      </c>
      <c r="K1040" s="69">
        <f>VLOOKUP(D1040,'SOLICITUDES 2023'!$C:$H,6,FALSE)-G1040</f>
        <v>0</v>
      </c>
      <c r="L1040" s="50">
        <v>13</v>
      </c>
    </row>
    <row r="1041" spans="1:12" ht="15" customHeight="1">
      <c r="A1041" s="50">
        <v>13</v>
      </c>
      <c r="B1041" s="47">
        <v>52</v>
      </c>
      <c r="C1041" s="48" t="s">
        <v>6259</v>
      </c>
      <c r="D1041" s="64">
        <v>1075218890</v>
      </c>
      <c r="E1041" s="49" t="s">
        <v>5254</v>
      </c>
      <c r="F1041" s="49" t="s">
        <v>5255</v>
      </c>
      <c r="G1041" s="90">
        <v>6500000</v>
      </c>
      <c r="H1041" s="90">
        <v>0</v>
      </c>
      <c r="I1041" s="90">
        <v>26000</v>
      </c>
      <c r="J1041" s="91">
        <v>6474000</v>
      </c>
      <c r="K1041" s="69">
        <f>VLOOKUP(D1041,'SOLICITUDES 2023'!$C:$H,6,FALSE)-G1041</f>
        <v>0</v>
      </c>
      <c r="L1041" s="50">
        <v>13</v>
      </c>
    </row>
    <row r="1042" spans="1:12" ht="15" customHeight="1">
      <c r="A1042" s="50">
        <v>13</v>
      </c>
      <c r="B1042" s="47">
        <v>53</v>
      </c>
      <c r="C1042" s="48" t="s">
        <v>6260</v>
      </c>
      <c r="D1042" s="64">
        <v>51651195</v>
      </c>
      <c r="E1042" s="49" t="s">
        <v>5383</v>
      </c>
      <c r="F1042" s="49" t="s">
        <v>5255</v>
      </c>
      <c r="G1042" s="90">
        <v>7000000</v>
      </c>
      <c r="H1042" s="90">
        <v>0</v>
      </c>
      <c r="I1042" s="90">
        <v>28000</v>
      </c>
      <c r="J1042" s="91">
        <v>6972000</v>
      </c>
      <c r="K1042" s="69">
        <f>VLOOKUP(D1042,'SOLICITUDES 2023'!$C:$H,6,FALSE)-G1042</f>
        <v>0</v>
      </c>
      <c r="L1042" s="50">
        <v>13</v>
      </c>
    </row>
    <row r="1043" spans="1:12" ht="15" customHeight="1">
      <c r="A1043" s="50">
        <v>13</v>
      </c>
      <c r="B1043" s="47">
        <v>54</v>
      </c>
      <c r="C1043" s="48" t="s">
        <v>6261</v>
      </c>
      <c r="D1043" s="64">
        <v>23582384</v>
      </c>
      <c r="E1043" s="49" t="s">
        <v>5354</v>
      </c>
      <c r="F1043" s="49" t="s">
        <v>5255</v>
      </c>
      <c r="G1043" s="90">
        <v>10000000</v>
      </c>
      <c r="H1043" s="90">
        <v>0</v>
      </c>
      <c r="I1043" s="90">
        <v>0</v>
      </c>
      <c r="J1043" s="91">
        <v>10000000</v>
      </c>
      <c r="K1043" s="69">
        <f>VLOOKUP(D1043,'SOLICITUDES 2023'!$C:$H,6,FALSE)-G1043</f>
        <v>0</v>
      </c>
      <c r="L1043" s="50">
        <v>13</v>
      </c>
    </row>
    <row r="1044" spans="1:12" ht="15" customHeight="1">
      <c r="A1044" s="50">
        <v>13</v>
      </c>
      <c r="B1044" s="47">
        <v>55</v>
      </c>
      <c r="C1044" s="48" t="s">
        <v>6262</v>
      </c>
      <c r="D1044" s="64">
        <v>1110522608</v>
      </c>
      <c r="E1044" s="49" t="s">
        <v>5254</v>
      </c>
      <c r="F1044" s="49" t="s">
        <v>5255</v>
      </c>
      <c r="G1044" s="90">
        <v>10000000</v>
      </c>
      <c r="H1044" s="90">
        <v>0</v>
      </c>
      <c r="I1044" s="90">
        <v>40000</v>
      </c>
      <c r="J1044" s="91">
        <v>9960000</v>
      </c>
      <c r="K1044" s="69">
        <f>VLOOKUP(D1044,'SOLICITUDES 2023'!$C:$H,6,FALSE)-G1044</f>
        <v>0</v>
      </c>
      <c r="L1044" s="50">
        <v>13</v>
      </c>
    </row>
    <row r="1045" spans="1:12" ht="15" customHeight="1">
      <c r="A1045" s="50">
        <v>13</v>
      </c>
      <c r="B1045" s="47">
        <v>56</v>
      </c>
      <c r="C1045" s="48" t="s">
        <v>6263</v>
      </c>
      <c r="D1045" s="64">
        <v>91514147</v>
      </c>
      <c r="E1045" s="49" t="s">
        <v>5254</v>
      </c>
      <c r="F1045" s="49" t="s">
        <v>5256</v>
      </c>
      <c r="G1045" s="90">
        <v>10000000</v>
      </c>
      <c r="H1045" s="90">
        <v>455959</v>
      </c>
      <c r="I1045" s="90">
        <v>40000</v>
      </c>
      <c r="J1045" s="91">
        <v>9504041</v>
      </c>
      <c r="K1045" s="69">
        <f>VLOOKUP(D1045,'SOLICITUDES 2023'!$C:$H,6,FALSE)-G1045</f>
        <v>0</v>
      </c>
      <c r="L1045" s="50">
        <v>13</v>
      </c>
    </row>
    <row r="1046" spans="1:12" ht="15" customHeight="1">
      <c r="A1046" s="50">
        <v>13</v>
      </c>
      <c r="B1046" s="47">
        <v>57</v>
      </c>
      <c r="C1046" s="48" t="s">
        <v>6264</v>
      </c>
      <c r="D1046" s="64">
        <v>79872771</v>
      </c>
      <c r="E1046" s="49" t="s">
        <v>5354</v>
      </c>
      <c r="F1046" s="49" t="s">
        <v>5255</v>
      </c>
      <c r="G1046" s="90">
        <v>10000000</v>
      </c>
      <c r="H1046" s="90">
        <v>0</v>
      </c>
      <c r="I1046" s="90">
        <v>0</v>
      </c>
      <c r="J1046" s="91">
        <v>10000000</v>
      </c>
      <c r="K1046" s="69">
        <f>VLOOKUP(D1046,'SOLICITUDES 2023'!$C:$H,6,FALSE)-G1046</f>
        <v>0</v>
      </c>
      <c r="L1046" s="50">
        <v>13</v>
      </c>
    </row>
    <row r="1047" spans="1:12" ht="15" customHeight="1">
      <c r="A1047" s="50">
        <v>13</v>
      </c>
      <c r="B1047" s="47">
        <v>58</v>
      </c>
      <c r="C1047" s="48" t="s">
        <v>6265</v>
      </c>
      <c r="D1047" s="64">
        <v>1035418888</v>
      </c>
      <c r="E1047" s="49" t="s">
        <v>5254</v>
      </c>
      <c r="F1047" s="49" t="s">
        <v>5256</v>
      </c>
      <c r="G1047" s="90">
        <v>8500000</v>
      </c>
      <c r="H1047" s="90">
        <v>3180585</v>
      </c>
      <c r="I1047" s="90">
        <v>34000</v>
      </c>
      <c r="J1047" s="91">
        <v>5285415</v>
      </c>
      <c r="K1047" s="69">
        <f>VLOOKUP(D1047,'SOLICITUDES 2023'!$C:$H,6,FALSE)-G1047</f>
        <v>0</v>
      </c>
      <c r="L1047" s="50">
        <v>13</v>
      </c>
    </row>
    <row r="1048" spans="1:12" ht="15" customHeight="1">
      <c r="A1048" s="50">
        <v>13</v>
      </c>
      <c r="B1048" s="47">
        <v>59</v>
      </c>
      <c r="C1048" s="48" t="s">
        <v>6266</v>
      </c>
      <c r="D1048" s="64">
        <v>1070958944</v>
      </c>
      <c r="E1048" s="49" t="s">
        <v>5254</v>
      </c>
      <c r="F1048" s="49" t="s">
        <v>5255</v>
      </c>
      <c r="G1048" s="90">
        <v>6000000</v>
      </c>
      <c r="H1048" s="90">
        <v>0</v>
      </c>
      <c r="I1048" s="90">
        <v>24000</v>
      </c>
      <c r="J1048" s="91">
        <v>5976000</v>
      </c>
      <c r="K1048" s="69">
        <f>VLOOKUP(D1048,'SOLICITUDES 2023'!$C:$H,6,FALSE)-G1048</f>
        <v>0</v>
      </c>
      <c r="L1048" s="50">
        <v>13</v>
      </c>
    </row>
    <row r="1049" spans="1:12" ht="15" customHeight="1">
      <c r="A1049" s="50">
        <v>13</v>
      </c>
      <c r="B1049" s="47">
        <v>60</v>
      </c>
      <c r="C1049" s="48" t="s">
        <v>6267</v>
      </c>
      <c r="D1049" s="64">
        <v>88241416</v>
      </c>
      <c r="E1049" s="49" t="s">
        <v>5354</v>
      </c>
      <c r="F1049" s="49" t="s">
        <v>5255</v>
      </c>
      <c r="G1049" s="90">
        <v>9500000</v>
      </c>
      <c r="H1049" s="90">
        <v>0</v>
      </c>
      <c r="I1049" s="90">
        <v>0</v>
      </c>
      <c r="J1049" s="91">
        <v>9500000</v>
      </c>
      <c r="K1049" s="69">
        <f>VLOOKUP(D1049,'SOLICITUDES 2023'!$C:$H,6,FALSE)-G1049</f>
        <v>0</v>
      </c>
      <c r="L1049" s="50">
        <v>13</v>
      </c>
    </row>
    <row r="1050" spans="1:12" ht="15" customHeight="1">
      <c r="A1050" s="50">
        <v>13</v>
      </c>
      <c r="B1050" s="47">
        <v>61</v>
      </c>
      <c r="C1050" s="48" t="s">
        <v>6268</v>
      </c>
      <c r="D1050" s="64">
        <v>74245214</v>
      </c>
      <c r="E1050" s="49" t="s">
        <v>5254</v>
      </c>
      <c r="F1050" s="49" t="s">
        <v>5255</v>
      </c>
      <c r="G1050" s="90">
        <v>4500000</v>
      </c>
      <c r="H1050" s="90">
        <v>0</v>
      </c>
      <c r="I1050" s="90">
        <v>11250</v>
      </c>
      <c r="J1050" s="91">
        <v>4488750</v>
      </c>
      <c r="K1050" s="69">
        <f>VLOOKUP(D1050,'SOLICITUDES 2023'!$C:$H,6,FALSE)-G1050</f>
        <v>0</v>
      </c>
      <c r="L1050" s="50">
        <v>13</v>
      </c>
    </row>
    <row r="1051" spans="1:12" ht="15" customHeight="1">
      <c r="A1051" s="50">
        <v>13</v>
      </c>
      <c r="B1051" s="47">
        <v>62</v>
      </c>
      <c r="C1051" s="48" t="s">
        <v>6269</v>
      </c>
      <c r="D1051" s="64">
        <v>91457817</v>
      </c>
      <c r="E1051" s="49" t="s">
        <v>5254</v>
      </c>
      <c r="F1051" s="49" t="s">
        <v>5255</v>
      </c>
      <c r="G1051" s="90">
        <v>10000000</v>
      </c>
      <c r="H1051" s="90">
        <v>0</v>
      </c>
      <c r="I1051" s="90">
        <v>25000</v>
      </c>
      <c r="J1051" s="91">
        <v>9975000</v>
      </c>
      <c r="K1051" s="69">
        <f>VLOOKUP(D1051,'SOLICITUDES 2023'!$C:$H,6,FALSE)-G1051</f>
        <v>0</v>
      </c>
      <c r="L1051" s="50">
        <v>13</v>
      </c>
    </row>
    <row r="1052" spans="1:12" ht="15" customHeight="1">
      <c r="A1052" s="50">
        <v>13</v>
      </c>
      <c r="B1052" s="47">
        <v>63</v>
      </c>
      <c r="C1052" s="48" t="s">
        <v>6270</v>
      </c>
      <c r="D1052" s="64">
        <v>98627190</v>
      </c>
      <c r="E1052" s="49" t="s">
        <v>5254</v>
      </c>
      <c r="F1052" s="49" t="s">
        <v>5255</v>
      </c>
      <c r="G1052" s="90">
        <v>10000000</v>
      </c>
      <c r="H1052" s="90">
        <v>0</v>
      </c>
      <c r="I1052" s="90">
        <v>25000</v>
      </c>
      <c r="J1052" s="91">
        <v>9975000</v>
      </c>
      <c r="K1052" s="69">
        <f>VLOOKUP(D1052,'SOLICITUDES 2023'!$C:$H,6,FALSE)-G1052</f>
        <v>0</v>
      </c>
      <c r="L1052" s="50">
        <v>13</v>
      </c>
    </row>
    <row r="1053" spans="1:12" ht="15" customHeight="1">
      <c r="A1053" s="50">
        <v>13</v>
      </c>
      <c r="B1053" s="47">
        <v>64</v>
      </c>
      <c r="C1053" s="48" t="s">
        <v>6271</v>
      </c>
      <c r="D1053" s="64">
        <v>11808270</v>
      </c>
      <c r="E1053" s="49" t="s">
        <v>5254</v>
      </c>
      <c r="F1053" s="49" t="s">
        <v>5255</v>
      </c>
      <c r="G1053" s="90">
        <v>10000000</v>
      </c>
      <c r="H1053" s="90">
        <v>0</v>
      </c>
      <c r="I1053" s="90">
        <v>25000</v>
      </c>
      <c r="J1053" s="91">
        <v>9975000</v>
      </c>
      <c r="K1053" s="69">
        <f>VLOOKUP(D1053,'SOLICITUDES 2023'!$C:$H,6,FALSE)-G1053</f>
        <v>0</v>
      </c>
      <c r="L1053" s="50">
        <v>13</v>
      </c>
    </row>
    <row r="1054" spans="1:12" ht="15" customHeight="1">
      <c r="A1054" s="50">
        <v>13</v>
      </c>
      <c r="B1054" s="47">
        <v>65</v>
      </c>
      <c r="C1054" s="48" t="s">
        <v>6272</v>
      </c>
      <c r="D1054" s="64">
        <v>80153676</v>
      </c>
      <c r="E1054" s="49" t="s">
        <v>5254</v>
      </c>
      <c r="F1054" s="49" t="s">
        <v>5255</v>
      </c>
      <c r="G1054" s="90">
        <v>10000000</v>
      </c>
      <c r="H1054" s="90">
        <v>0</v>
      </c>
      <c r="I1054" s="90">
        <v>25000</v>
      </c>
      <c r="J1054" s="91">
        <v>9975000</v>
      </c>
      <c r="K1054" s="69">
        <f>VLOOKUP(D1054,'SOLICITUDES 2023'!$C:$H,6,FALSE)-G1054</f>
        <v>0</v>
      </c>
      <c r="L1054" s="50">
        <v>13</v>
      </c>
    </row>
    <row r="1055" spans="1:12" ht="15" customHeight="1">
      <c r="A1055" s="50">
        <v>13</v>
      </c>
      <c r="B1055" s="47">
        <v>66</v>
      </c>
      <c r="C1055" s="48" t="s">
        <v>6273</v>
      </c>
      <c r="D1055" s="64">
        <v>93136666</v>
      </c>
      <c r="E1055" s="49" t="s">
        <v>5254</v>
      </c>
      <c r="F1055" s="49" t="s">
        <v>5256</v>
      </c>
      <c r="G1055" s="90">
        <v>6000000</v>
      </c>
      <c r="H1055" s="90">
        <v>612810</v>
      </c>
      <c r="I1055" s="90">
        <v>15000</v>
      </c>
      <c r="J1055" s="91">
        <v>5372190</v>
      </c>
      <c r="K1055" s="69">
        <f>VLOOKUP(D1055,'SOLICITUDES 2023'!$C:$H,6,FALSE)-G1055</f>
        <v>0</v>
      </c>
      <c r="L1055" s="50">
        <v>13</v>
      </c>
    </row>
    <row r="1056" spans="1:12" ht="15" customHeight="1">
      <c r="A1056" s="50">
        <v>13</v>
      </c>
      <c r="B1056" s="47">
        <v>67</v>
      </c>
      <c r="C1056" s="48" t="s">
        <v>6274</v>
      </c>
      <c r="D1056" s="64">
        <v>93394875</v>
      </c>
      <c r="E1056" s="49" t="s">
        <v>6275</v>
      </c>
      <c r="F1056" s="49" t="s">
        <v>5256</v>
      </c>
      <c r="G1056" s="90">
        <v>150000000</v>
      </c>
      <c r="H1056" s="90">
        <v>14609654</v>
      </c>
      <c r="I1056" s="90">
        <v>1800000</v>
      </c>
      <c r="J1056" s="91">
        <v>133590346</v>
      </c>
      <c r="K1056" s="69">
        <f>VLOOKUP(D1056,'SOLICITUDES 2023'!$C:$H,6,FALSE)-G1056</f>
        <v>0</v>
      </c>
      <c r="L1056" s="50">
        <v>13</v>
      </c>
    </row>
    <row r="1057" spans="1:12" ht="15" customHeight="1">
      <c r="A1057" s="50">
        <v>13</v>
      </c>
      <c r="B1057" s="47">
        <v>68</v>
      </c>
      <c r="C1057" s="48" t="s">
        <v>6276</v>
      </c>
      <c r="D1057" s="64">
        <v>4291299</v>
      </c>
      <c r="E1057" s="49" t="s">
        <v>5254</v>
      </c>
      <c r="F1057" s="49" t="s">
        <v>5256</v>
      </c>
      <c r="G1057" s="90">
        <v>63000000</v>
      </c>
      <c r="H1057" s="90">
        <v>19784763</v>
      </c>
      <c r="I1057" s="90">
        <v>157500</v>
      </c>
      <c r="J1057" s="91">
        <v>43057737</v>
      </c>
      <c r="K1057" s="69">
        <f>VLOOKUP(D1057,'SOLICITUDES 2023'!$C:$H,6,FALSE)-G1057</f>
        <v>0</v>
      </c>
      <c r="L1057" s="50">
        <v>13</v>
      </c>
    </row>
    <row r="1058" spans="1:12" ht="15" customHeight="1">
      <c r="A1058" s="50">
        <v>13</v>
      </c>
      <c r="B1058" s="47">
        <v>69</v>
      </c>
      <c r="C1058" s="48" t="s">
        <v>6277</v>
      </c>
      <c r="D1058" s="64">
        <v>88214971</v>
      </c>
      <c r="E1058" s="49" t="s">
        <v>5254</v>
      </c>
      <c r="F1058" s="49" t="s">
        <v>5256</v>
      </c>
      <c r="G1058" s="90">
        <v>145000000</v>
      </c>
      <c r="H1058" s="90">
        <v>94242010</v>
      </c>
      <c r="I1058" s="90">
        <v>362500</v>
      </c>
      <c r="J1058" s="91">
        <v>50395490</v>
      </c>
      <c r="K1058" s="69">
        <f>VLOOKUP(D1058,'SOLICITUDES 2023'!$C:$H,6,FALSE)-G1058</f>
        <v>0</v>
      </c>
      <c r="L1058" s="50">
        <v>13</v>
      </c>
    </row>
    <row r="1059" spans="1:12" ht="15" customHeight="1">
      <c r="A1059" s="50">
        <v>13</v>
      </c>
      <c r="B1059" s="47">
        <v>70</v>
      </c>
      <c r="C1059" s="48" t="s">
        <v>6278</v>
      </c>
      <c r="D1059" s="64">
        <v>80764291</v>
      </c>
      <c r="E1059" s="49" t="s">
        <v>5254</v>
      </c>
      <c r="F1059" s="49" t="s">
        <v>5256</v>
      </c>
      <c r="G1059" s="90">
        <v>80000000</v>
      </c>
      <c r="H1059" s="90">
        <v>455959</v>
      </c>
      <c r="I1059" s="90">
        <v>200000</v>
      </c>
      <c r="J1059" s="91">
        <v>79344041</v>
      </c>
      <c r="K1059" s="69">
        <f>VLOOKUP(D1059,'SOLICITUDES 2023'!$C:$H,6,FALSE)-G1059</f>
        <v>0</v>
      </c>
      <c r="L1059" s="50">
        <v>13</v>
      </c>
    </row>
    <row r="1060" spans="1:12" ht="15" customHeight="1">
      <c r="A1060" s="50">
        <v>14</v>
      </c>
      <c r="B1060" s="47">
        <v>1</v>
      </c>
      <c r="C1060" s="48" t="s">
        <v>6279</v>
      </c>
      <c r="D1060" s="64">
        <v>93135519</v>
      </c>
      <c r="E1060" s="49" t="s">
        <v>5254</v>
      </c>
      <c r="F1060" s="49" t="s">
        <v>5255</v>
      </c>
      <c r="G1060" s="90">
        <v>10000000</v>
      </c>
      <c r="H1060" s="90">
        <v>0</v>
      </c>
      <c r="I1060" s="90">
        <v>21334</v>
      </c>
      <c r="J1060" s="91">
        <v>9978666</v>
      </c>
      <c r="K1060" s="69">
        <f>VLOOKUP(D1060,'SOLICITUDES 2023'!$C:$H,6,FALSE)-G1060</f>
        <v>0</v>
      </c>
      <c r="L1060" s="50">
        <v>14</v>
      </c>
    </row>
    <row r="1061" spans="1:12" ht="15" customHeight="1">
      <c r="A1061" s="50">
        <v>14</v>
      </c>
      <c r="B1061" s="47">
        <v>2</v>
      </c>
      <c r="C1061" s="48" t="s">
        <v>6280</v>
      </c>
      <c r="D1061" s="64">
        <v>1020407538</v>
      </c>
      <c r="E1061" s="49" t="s">
        <v>5254</v>
      </c>
      <c r="F1061" s="49" t="s">
        <v>5255</v>
      </c>
      <c r="G1061" s="90">
        <v>10000000</v>
      </c>
      <c r="H1061" s="90">
        <v>0</v>
      </c>
      <c r="I1061" s="90">
        <v>21334</v>
      </c>
      <c r="J1061" s="91">
        <v>9978666</v>
      </c>
      <c r="K1061" s="69">
        <f>VLOOKUP(D1061,'SOLICITUDES 2023'!$C:$H,6,FALSE)-G1061</f>
        <v>0</v>
      </c>
      <c r="L1061" s="50">
        <v>14</v>
      </c>
    </row>
    <row r="1062" spans="1:12" ht="15" customHeight="1">
      <c r="A1062" s="50">
        <v>14</v>
      </c>
      <c r="B1062" s="47">
        <v>3</v>
      </c>
      <c r="C1062" s="48" t="s">
        <v>6281</v>
      </c>
      <c r="D1062" s="64">
        <v>1108934730</v>
      </c>
      <c r="E1062" s="49" t="s">
        <v>5254</v>
      </c>
      <c r="F1062" s="49" t="s">
        <v>5255</v>
      </c>
      <c r="G1062" s="90">
        <v>2000000</v>
      </c>
      <c r="H1062" s="90">
        <v>0</v>
      </c>
      <c r="I1062" s="90">
        <v>4267</v>
      </c>
      <c r="J1062" s="91">
        <v>1995733</v>
      </c>
      <c r="K1062" s="69">
        <f>VLOOKUP(D1062,'SOLICITUDES 2023'!$C:$H,6,FALSE)-G1062</f>
        <v>0</v>
      </c>
      <c r="L1062" s="50">
        <v>14</v>
      </c>
    </row>
    <row r="1063" spans="1:12" ht="15" customHeight="1">
      <c r="A1063" s="50">
        <v>14</v>
      </c>
      <c r="B1063" s="47">
        <v>4</v>
      </c>
      <c r="C1063" s="48" t="s">
        <v>6282</v>
      </c>
      <c r="D1063" s="64">
        <v>1143973891</v>
      </c>
      <c r="E1063" s="49" t="s">
        <v>5254</v>
      </c>
      <c r="F1063" s="49" t="s">
        <v>5255</v>
      </c>
      <c r="G1063" s="90">
        <v>6500000</v>
      </c>
      <c r="H1063" s="90">
        <v>0</v>
      </c>
      <c r="I1063" s="90">
        <v>13867</v>
      </c>
      <c r="J1063" s="91">
        <v>6486133</v>
      </c>
      <c r="K1063" s="69">
        <f>VLOOKUP(D1063,'SOLICITUDES 2023'!$C:$H,6,FALSE)-G1063</f>
        <v>0</v>
      </c>
      <c r="L1063" s="50">
        <v>14</v>
      </c>
    </row>
    <row r="1064" spans="1:12" ht="15" customHeight="1">
      <c r="A1064" s="50">
        <v>14</v>
      </c>
      <c r="B1064" s="47">
        <v>5</v>
      </c>
      <c r="C1064" s="48" t="s">
        <v>6283</v>
      </c>
      <c r="D1064" s="64">
        <v>1069736047</v>
      </c>
      <c r="E1064" s="49" t="s">
        <v>5254</v>
      </c>
      <c r="F1064" s="49" t="s">
        <v>5255</v>
      </c>
      <c r="G1064" s="90">
        <v>8500000</v>
      </c>
      <c r="H1064" s="90">
        <v>0</v>
      </c>
      <c r="I1064" s="90">
        <v>18134</v>
      </c>
      <c r="J1064" s="91">
        <v>8481866</v>
      </c>
      <c r="K1064" s="69">
        <f>VLOOKUP(D1064,'SOLICITUDES 2023'!$C:$H,6,FALSE)-G1064</f>
        <v>0</v>
      </c>
      <c r="L1064" s="50">
        <v>14</v>
      </c>
    </row>
    <row r="1065" spans="1:12" ht="15" customHeight="1">
      <c r="A1065" s="50">
        <v>14</v>
      </c>
      <c r="B1065" s="47">
        <v>6</v>
      </c>
      <c r="C1065" s="48" t="s">
        <v>6284</v>
      </c>
      <c r="D1065" s="64">
        <v>94544606</v>
      </c>
      <c r="E1065" s="49" t="s">
        <v>5254</v>
      </c>
      <c r="F1065" s="49" t="s">
        <v>5255</v>
      </c>
      <c r="G1065" s="90">
        <v>6000000</v>
      </c>
      <c r="H1065" s="90">
        <v>0</v>
      </c>
      <c r="I1065" s="90">
        <v>12800</v>
      </c>
      <c r="J1065" s="91">
        <v>5987200</v>
      </c>
      <c r="K1065" s="69">
        <f>VLOOKUP(D1065,'SOLICITUDES 2023'!$C:$H,6,FALSE)-G1065</f>
        <v>0</v>
      </c>
      <c r="L1065" s="50">
        <v>14</v>
      </c>
    </row>
    <row r="1066" spans="1:12" ht="15" customHeight="1">
      <c r="A1066" s="50">
        <v>14</v>
      </c>
      <c r="B1066" s="47">
        <v>7</v>
      </c>
      <c r="C1066" s="48" t="s">
        <v>6285</v>
      </c>
      <c r="D1066" s="64">
        <v>1114730035</v>
      </c>
      <c r="E1066" s="49" t="s">
        <v>5254</v>
      </c>
      <c r="F1066" s="49" t="s">
        <v>5255</v>
      </c>
      <c r="G1066" s="90">
        <v>6500000</v>
      </c>
      <c r="H1066" s="90">
        <v>0</v>
      </c>
      <c r="I1066" s="90">
        <v>13867</v>
      </c>
      <c r="J1066" s="91">
        <v>6486133</v>
      </c>
      <c r="K1066" s="69">
        <f>VLOOKUP(D1066,'SOLICITUDES 2023'!$C:$H,6,FALSE)-G1066</f>
        <v>0</v>
      </c>
      <c r="L1066" s="50">
        <v>14</v>
      </c>
    </row>
    <row r="1067" spans="1:12" ht="15" customHeight="1">
      <c r="A1067" s="50">
        <v>14</v>
      </c>
      <c r="B1067" s="47">
        <v>8</v>
      </c>
      <c r="C1067" s="48" t="s">
        <v>6286</v>
      </c>
      <c r="D1067" s="64">
        <v>1082920368</v>
      </c>
      <c r="E1067" s="49" t="s">
        <v>5254</v>
      </c>
      <c r="F1067" s="49" t="s">
        <v>5256</v>
      </c>
      <c r="G1067" s="90">
        <v>8000000</v>
      </c>
      <c r="H1067" s="90">
        <v>3528039</v>
      </c>
      <c r="I1067" s="90">
        <v>17067</v>
      </c>
      <c r="J1067" s="91">
        <v>4454894</v>
      </c>
      <c r="K1067" s="69">
        <f>VLOOKUP(D1067,'SOLICITUDES 2023'!$C:$H,6,FALSE)-G1067</f>
        <v>0</v>
      </c>
      <c r="L1067" s="50">
        <v>14</v>
      </c>
    </row>
    <row r="1068" spans="1:12" ht="15" customHeight="1">
      <c r="A1068" s="50">
        <v>14</v>
      </c>
      <c r="B1068" s="47">
        <v>9</v>
      </c>
      <c r="C1068" s="48" t="s">
        <v>5675</v>
      </c>
      <c r="D1068" s="64">
        <v>1110528541</v>
      </c>
      <c r="E1068" s="49" t="s">
        <v>5254</v>
      </c>
      <c r="F1068" s="49" t="s">
        <v>5255</v>
      </c>
      <c r="G1068" s="90">
        <v>7000000</v>
      </c>
      <c r="H1068" s="90">
        <v>0</v>
      </c>
      <c r="I1068" s="90">
        <v>14934</v>
      </c>
      <c r="J1068" s="91">
        <v>6985066</v>
      </c>
      <c r="K1068" s="69">
        <f>VLOOKUP(D1068,'SOLICITUDES 2023'!$C:$H,6,FALSE)-G1068</f>
        <v>40000000</v>
      </c>
      <c r="L1068" s="50">
        <v>14</v>
      </c>
    </row>
    <row r="1069" spans="1:12" ht="15" customHeight="1">
      <c r="A1069" s="50">
        <v>14</v>
      </c>
      <c r="B1069" s="47">
        <v>10</v>
      </c>
      <c r="C1069" s="48" t="s">
        <v>6287</v>
      </c>
      <c r="D1069" s="64">
        <v>1111790271</v>
      </c>
      <c r="E1069" s="49" t="s">
        <v>5254</v>
      </c>
      <c r="F1069" s="49" t="s">
        <v>5255</v>
      </c>
      <c r="G1069" s="90">
        <v>10000000</v>
      </c>
      <c r="H1069" s="90">
        <v>0</v>
      </c>
      <c r="I1069" s="90">
        <v>21334</v>
      </c>
      <c r="J1069" s="91">
        <v>9978666</v>
      </c>
      <c r="K1069" s="69">
        <f>VLOOKUP(D1069,'SOLICITUDES 2023'!$C:$H,6,FALSE)-G1069</f>
        <v>0</v>
      </c>
      <c r="L1069" s="50">
        <v>14</v>
      </c>
    </row>
    <row r="1070" spans="1:12" ht="15" customHeight="1">
      <c r="A1070" s="50">
        <v>14</v>
      </c>
      <c r="B1070" s="47">
        <v>11</v>
      </c>
      <c r="C1070" s="48" t="s">
        <v>6288</v>
      </c>
      <c r="D1070" s="64">
        <v>1014201402</v>
      </c>
      <c r="E1070" s="49" t="s">
        <v>5254</v>
      </c>
      <c r="F1070" s="49" t="s">
        <v>5255</v>
      </c>
      <c r="G1070" s="90">
        <v>10000000</v>
      </c>
      <c r="H1070" s="90">
        <v>0</v>
      </c>
      <c r="I1070" s="90">
        <v>21334</v>
      </c>
      <c r="J1070" s="91">
        <v>9978666</v>
      </c>
      <c r="K1070" s="69">
        <f>VLOOKUP(D1070,'SOLICITUDES 2023'!$C:$H,6,FALSE)-G1070</f>
        <v>0</v>
      </c>
      <c r="L1070" s="50">
        <v>14</v>
      </c>
    </row>
    <row r="1071" spans="1:12" ht="15" customHeight="1">
      <c r="A1071" s="50">
        <v>14</v>
      </c>
      <c r="B1071" s="47">
        <v>12</v>
      </c>
      <c r="C1071" s="48" t="s">
        <v>6289</v>
      </c>
      <c r="D1071" s="64">
        <v>1078636248</v>
      </c>
      <c r="E1071" s="49" t="s">
        <v>5254</v>
      </c>
      <c r="F1071" s="49" t="s">
        <v>5256</v>
      </c>
      <c r="G1071" s="90">
        <v>8500000</v>
      </c>
      <c r="H1071" s="90">
        <v>3168382</v>
      </c>
      <c r="I1071" s="90">
        <v>18134</v>
      </c>
      <c r="J1071" s="91">
        <v>5313484</v>
      </c>
      <c r="K1071" s="69">
        <f>VLOOKUP(D1071,'SOLICITUDES 2023'!$C:$H,6,FALSE)-G1071</f>
        <v>0</v>
      </c>
      <c r="L1071" s="50">
        <v>14</v>
      </c>
    </row>
    <row r="1072" spans="1:12" ht="15" customHeight="1">
      <c r="A1072" s="50">
        <v>14</v>
      </c>
      <c r="B1072" s="47">
        <v>13</v>
      </c>
      <c r="C1072" s="48" t="s">
        <v>6290</v>
      </c>
      <c r="D1072" s="64">
        <v>1121917678</v>
      </c>
      <c r="E1072" s="49" t="s">
        <v>5254</v>
      </c>
      <c r="F1072" s="49" t="s">
        <v>5255</v>
      </c>
      <c r="G1072" s="90">
        <v>10000000</v>
      </c>
      <c r="H1072" s="90">
        <v>0</v>
      </c>
      <c r="I1072" s="90">
        <v>21334</v>
      </c>
      <c r="J1072" s="91">
        <v>9978666</v>
      </c>
      <c r="K1072" s="69">
        <f>VLOOKUP(D1072,'SOLICITUDES 2023'!$C:$H,6,FALSE)-G1072</f>
        <v>0</v>
      </c>
      <c r="L1072" s="50">
        <v>14</v>
      </c>
    </row>
    <row r="1073" spans="1:12" ht="15" customHeight="1">
      <c r="A1073" s="50">
        <v>14</v>
      </c>
      <c r="B1073" s="47">
        <v>14</v>
      </c>
      <c r="C1073" s="48" t="s">
        <v>6291</v>
      </c>
      <c r="D1073" s="64">
        <v>1012363969</v>
      </c>
      <c r="E1073" s="49" t="s">
        <v>5254</v>
      </c>
      <c r="F1073" s="49" t="s">
        <v>5255</v>
      </c>
      <c r="G1073" s="90">
        <v>10000000</v>
      </c>
      <c r="H1073" s="90">
        <v>0</v>
      </c>
      <c r="I1073" s="90">
        <v>21334</v>
      </c>
      <c r="J1073" s="91">
        <v>9978666</v>
      </c>
      <c r="K1073" s="69">
        <f>VLOOKUP(D1073,'SOLICITUDES 2023'!$C:$H,6,FALSE)-G1073</f>
        <v>0</v>
      </c>
      <c r="L1073" s="50">
        <v>14</v>
      </c>
    </row>
    <row r="1074" spans="1:12" ht="15" customHeight="1">
      <c r="A1074" s="50">
        <v>14</v>
      </c>
      <c r="B1074" s="47">
        <v>15</v>
      </c>
      <c r="C1074" s="48" t="s">
        <v>6292</v>
      </c>
      <c r="D1074" s="64">
        <v>1115192646</v>
      </c>
      <c r="E1074" s="49" t="s">
        <v>5254</v>
      </c>
      <c r="F1074" s="49" t="s">
        <v>5255</v>
      </c>
      <c r="G1074" s="90">
        <v>3000000</v>
      </c>
      <c r="H1074" s="90">
        <v>0</v>
      </c>
      <c r="I1074" s="90">
        <v>6400</v>
      </c>
      <c r="J1074" s="91">
        <v>2993600</v>
      </c>
      <c r="K1074" s="69">
        <f>VLOOKUP(D1074,'SOLICITUDES 2023'!$C:$H,6,FALSE)-G1074</f>
        <v>0</v>
      </c>
      <c r="L1074" s="50">
        <v>14</v>
      </c>
    </row>
    <row r="1075" spans="1:12" ht="15" customHeight="1">
      <c r="A1075" s="50">
        <v>14</v>
      </c>
      <c r="B1075" s="47">
        <v>16</v>
      </c>
      <c r="C1075" s="48" t="s">
        <v>6293</v>
      </c>
      <c r="D1075" s="64">
        <v>87492265</v>
      </c>
      <c r="E1075" s="49" t="s">
        <v>5254</v>
      </c>
      <c r="F1075" s="49" t="s">
        <v>5255</v>
      </c>
      <c r="G1075" s="90">
        <v>8500000</v>
      </c>
      <c r="H1075" s="90">
        <v>0</v>
      </c>
      <c r="I1075" s="90">
        <v>18134</v>
      </c>
      <c r="J1075" s="91">
        <v>8481866</v>
      </c>
      <c r="K1075" s="69">
        <f>VLOOKUP(D1075,'SOLICITUDES 2023'!$C:$H,6,FALSE)-G1075</f>
        <v>0</v>
      </c>
      <c r="L1075" s="50">
        <v>14</v>
      </c>
    </row>
    <row r="1076" spans="1:12" ht="15" customHeight="1">
      <c r="A1076" s="50">
        <v>14</v>
      </c>
      <c r="B1076" s="47">
        <v>17</v>
      </c>
      <c r="C1076" s="48" t="s">
        <v>6294</v>
      </c>
      <c r="D1076" s="64">
        <v>1128476179</v>
      </c>
      <c r="E1076" s="49" t="s">
        <v>5254</v>
      </c>
      <c r="F1076" s="49" t="s">
        <v>5255</v>
      </c>
      <c r="G1076" s="90">
        <v>9000000</v>
      </c>
      <c r="H1076" s="90">
        <v>0</v>
      </c>
      <c r="I1076" s="90">
        <v>19200</v>
      </c>
      <c r="J1076" s="91">
        <v>8980800</v>
      </c>
      <c r="K1076" s="69">
        <f>VLOOKUP(D1076,'SOLICITUDES 2023'!$C:$H,6,FALSE)-G1076</f>
        <v>0</v>
      </c>
      <c r="L1076" s="50">
        <v>14</v>
      </c>
    </row>
    <row r="1077" spans="1:12" ht="15" customHeight="1">
      <c r="A1077" s="50">
        <v>14</v>
      </c>
      <c r="B1077" s="47">
        <v>18</v>
      </c>
      <c r="C1077" s="52" t="s">
        <v>6295</v>
      </c>
      <c r="D1077" s="64">
        <v>1090386157</v>
      </c>
      <c r="E1077" s="49" t="s">
        <v>5254</v>
      </c>
      <c r="F1077" s="49" t="s">
        <v>5255</v>
      </c>
      <c r="G1077" s="90">
        <v>10000000</v>
      </c>
      <c r="H1077" s="90">
        <v>0</v>
      </c>
      <c r="I1077" s="90">
        <v>21334</v>
      </c>
      <c r="J1077" s="91">
        <v>9978666</v>
      </c>
      <c r="K1077" s="69">
        <f>VLOOKUP(D1077,'SOLICITUDES 2023'!$C:$H,6,FALSE)-G1077</f>
        <v>0</v>
      </c>
      <c r="L1077" s="50">
        <v>14</v>
      </c>
    </row>
    <row r="1078" spans="1:12" ht="15" customHeight="1">
      <c r="A1078" s="50">
        <v>14</v>
      </c>
      <c r="B1078" s="47">
        <v>19</v>
      </c>
      <c r="C1078" s="48" t="s">
        <v>6296</v>
      </c>
      <c r="D1078" s="64">
        <v>1118121281</v>
      </c>
      <c r="E1078" s="49" t="s">
        <v>5254</v>
      </c>
      <c r="F1078" s="49" t="s">
        <v>5255</v>
      </c>
      <c r="G1078" s="90">
        <v>10000000</v>
      </c>
      <c r="H1078" s="90">
        <v>0</v>
      </c>
      <c r="I1078" s="90">
        <v>21334</v>
      </c>
      <c r="J1078" s="91">
        <v>9978666</v>
      </c>
      <c r="K1078" s="69">
        <f>VLOOKUP(D1078,'SOLICITUDES 2023'!$C:$H,6,FALSE)-G1078</f>
        <v>0</v>
      </c>
      <c r="L1078" s="50">
        <v>14</v>
      </c>
    </row>
    <row r="1079" spans="1:12" ht="15" customHeight="1">
      <c r="A1079" s="50">
        <v>14</v>
      </c>
      <c r="B1079" s="47">
        <v>20</v>
      </c>
      <c r="C1079" s="48" t="s">
        <v>6297</v>
      </c>
      <c r="D1079" s="64">
        <v>1104708946</v>
      </c>
      <c r="E1079" s="49" t="s">
        <v>5254</v>
      </c>
      <c r="F1079" s="49" t="s">
        <v>5255</v>
      </c>
      <c r="G1079" s="90">
        <v>10000000</v>
      </c>
      <c r="H1079" s="90">
        <v>0</v>
      </c>
      <c r="I1079" s="90">
        <v>21334</v>
      </c>
      <c r="J1079" s="91">
        <v>9978666</v>
      </c>
      <c r="K1079" s="69">
        <f>VLOOKUP(D1079,'SOLICITUDES 2023'!$C:$H,6,FALSE)-G1079</f>
        <v>0</v>
      </c>
      <c r="L1079" s="50">
        <v>14</v>
      </c>
    </row>
    <row r="1080" spans="1:12" ht="15" customHeight="1">
      <c r="A1080" s="50">
        <v>14</v>
      </c>
      <c r="B1080" s="47">
        <v>21</v>
      </c>
      <c r="C1080" s="48" t="s">
        <v>6298</v>
      </c>
      <c r="D1080" s="64">
        <v>1053608525</v>
      </c>
      <c r="E1080" s="49" t="s">
        <v>5254</v>
      </c>
      <c r="F1080" s="49" t="s">
        <v>5255</v>
      </c>
      <c r="G1080" s="90">
        <v>10000000</v>
      </c>
      <c r="H1080" s="90">
        <v>0</v>
      </c>
      <c r="I1080" s="90">
        <v>21334</v>
      </c>
      <c r="J1080" s="91">
        <v>9978666</v>
      </c>
      <c r="K1080" s="69">
        <f>VLOOKUP(D1080,'SOLICITUDES 2023'!$C:$H,6,FALSE)-G1080</f>
        <v>0</v>
      </c>
      <c r="L1080" s="50">
        <v>14</v>
      </c>
    </row>
    <row r="1081" spans="1:12" ht="15" customHeight="1">
      <c r="A1081" s="50">
        <v>14</v>
      </c>
      <c r="B1081" s="47">
        <v>22</v>
      </c>
      <c r="C1081" s="48" t="s">
        <v>6299</v>
      </c>
      <c r="D1081" s="64">
        <v>1085322807</v>
      </c>
      <c r="E1081" s="49" t="s">
        <v>5254</v>
      </c>
      <c r="F1081" s="49" t="s">
        <v>5255</v>
      </c>
      <c r="G1081" s="90">
        <v>7000000</v>
      </c>
      <c r="H1081" s="90">
        <v>0</v>
      </c>
      <c r="I1081" s="90">
        <v>14934</v>
      </c>
      <c r="J1081" s="91">
        <v>6985066</v>
      </c>
      <c r="K1081" s="69">
        <f>VLOOKUP(D1081,'SOLICITUDES 2023'!$C:$H,6,FALSE)-G1081</f>
        <v>0</v>
      </c>
      <c r="L1081" s="50">
        <v>14</v>
      </c>
    </row>
    <row r="1082" spans="1:12" ht="15" customHeight="1">
      <c r="A1082" s="50">
        <v>14</v>
      </c>
      <c r="B1082" s="47">
        <v>23</v>
      </c>
      <c r="C1082" s="48" t="s">
        <v>5364</v>
      </c>
      <c r="D1082" s="64">
        <v>1019049687</v>
      </c>
      <c r="E1082" s="49" t="s">
        <v>5254</v>
      </c>
      <c r="F1082" s="49" t="s">
        <v>5255</v>
      </c>
      <c r="G1082" s="90">
        <v>10000000</v>
      </c>
      <c r="H1082" s="90">
        <v>0</v>
      </c>
      <c r="I1082" s="90">
        <v>21334</v>
      </c>
      <c r="J1082" s="91">
        <v>9978666</v>
      </c>
      <c r="K1082" s="69">
        <f>VLOOKUP(D1082,'SOLICITUDES 2023'!$C:$H,6,FALSE)-G1082</f>
        <v>0</v>
      </c>
      <c r="L1082" s="50">
        <v>14</v>
      </c>
    </row>
    <row r="1083" spans="1:12" ht="15" customHeight="1">
      <c r="A1083" s="50">
        <v>14</v>
      </c>
      <c r="B1083" s="47">
        <v>24</v>
      </c>
      <c r="C1083" s="48" t="s">
        <v>6300</v>
      </c>
      <c r="D1083" s="64">
        <v>80894395</v>
      </c>
      <c r="E1083" s="49" t="s">
        <v>5254</v>
      </c>
      <c r="F1083" s="49" t="s">
        <v>5255</v>
      </c>
      <c r="G1083" s="90">
        <v>2500000</v>
      </c>
      <c r="H1083" s="90">
        <v>0</v>
      </c>
      <c r="I1083" s="90">
        <v>5334</v>
      </c>
      <c r="J1083" s="91">
        <v>2494666</v>
      </c>
      <c r="K1083" s="69">
        <f>VLOOKUP(D1083,'SOLICITUDES 2023'!$C:$H,6,FALSE)-G1083</f>
        <v>0</v>
      </c>
      <c r="L1083" s="50">
        <v>14</v>
      </c>
    </row>
    <row r="1084" spans="1:12" ht="15" customHeight="1">
      <c r="A1084" s="50">
        <v>14</v>
      </c>
      <c r="B1084" s="47">
        <v>25</v>
      </c>
      <c r="C1084" s="48" t="s">
        <v>5822</v>
      </c>
      <c r="D1084" s="64">
        <v>1053800195</v>
      </c>
      <c r="E1084" s="49" t="s">
        <v>5254</v>
      </c>
      <c r="F1084" s="49" t="s">
        <v>5255</v>
      </c>
      <c r="G1084" s="90">
        <v>5500000</v>
      </c>
      <c r="H1084" s="90">
        <v>0</v>
      </c>
      <c r="I1084" s="90">
        <v>11734</v>
      </c>
      <c r="J1084" s="91">
        <v>5488266</v>
      </c>
      <c r="K1084" s="69">
        <f>VLOOKUP(D1084,'SOLICITUDES 2023'!$C:$H,6,FALSE)-G1084</f>
        <v>-500000</v>
      </c>
      <c r="L1084" s="50">
        <v>14</v>
      </c>
    </row>
    <row r="1085" spans="1:12" ht="15" customHeight="1">
      <c r="A1085" s="50">
        <v>14</v>
      </c>
      <c r="B1085" s="47">
        <v>26</v>
      </c>
      <c r="C1085" s="48" t="s">
        <v>6301</v>
      </c>
      <c r="D1085" s="64">
        <v>93439651</v>
      </c>
      <c r="E1085" s="49" t="s">
        <v>5254</v>
      </c>
      <c r="F1085" s="49" t="s">
        <v>5255</v>
      </c>
      <c r="G1085" s="90">
        <v>6000000</v>
      </c>
      <c r="H1085" s="90">
        <v>0</v>
      </c>
      <c r="I1085" s="90">
        <v>12800</v>
      </c>
      <c r="J1085" s="91">
        <v>5987200</v>
      </c>
      <c r="K1085" s="69">
        <f>VLOOKUP(D1085,'SOLICITUDES 2023'!$C:$H,6,FALSE)-G1085</f>
        <v>0</v>
      </c>
      <c r="L1085" s="50">
        <v>14</v>
      </c>
    </row>
    <row r="1086" spans="1:12" ht="15" customHeight="1">
      <c r="A1086" s="50">
        <v>14</v>
      </c>
      <c r="B1086" s="47">
        <v>27</v>
      </c>
      <c r="C1086" s="48" t="s">
        <v>5623</v>
      </c>
      <c r="D1086" s="64">
        <v>7601283</v>
      </c>
      <c r="E1086" s="49" t="s">
        <v>5254</v>
      </c>
      <c r="F1086" s="49" t="s">
        <v>5255</v>
      </c>
      <c r="G1086" s="90">
        <v>2000000</v>
      </c>
      <c r="H1086" s="90">
        <v>0</v>
      </c>
      <c r="I1086" s="90">
        <v>4267</v>
      </c>
      <c r="J1086" s="91">
        <v>1995733</v>
      </c>
      <c r="K1086" s="69">
        <f>VLOOKUP(D1086,'SOLICITUDES 2023'!$C:$H,6,FALSE)-G1086</f>
        <v>57000000</v>
      </c>
      <c r="L1086" s="50">
        <v>14</v>
      </c>
    </row>
    <row r="1087" spans="1:12" ht="15" customHeight="1">
      <c r="A1087" s="50">
        <v>14</v>
      </c>
      <c r="B1087" s="47">
        <v>28</v>
      </c>
      <c r="C1087" s="48" t="s">
        <v>6302</v>
      </c>
      <c r="D1087" s="64">
        <v>1033695922</v>
      </c>
      <c r="E1087" s="49" t="s">
        <v>5254</v>
      </c>
      <c r="F1087" s="49" t="s">
        <v>5255</v>
      </c>
      <c r="G1087" s="90">
        <v>8000000</v>
      </c>
      <c r="H1087" s="90">
        <v>0</v>
      </c>
      <c r="I1087" s="90">
        <v>17067</v>
      </c>
      <c r="J1087" s="91">
        <v>7982933</v>
      </c>
      <c r="K1087" s="69">
        <f>VLOOKUP(D1087,'SOLICITUDES 2023'!$C:$H,6,FALSE)-G1087</f>
        <v>0</v>
      </c>
      <c r="L1087" s="50">
        <v>14</v>
      </c>
    </row>
    <row r="1088" spans="1:12" ht="15" customHeight="1">
      <c r="A1088" s="50">
        <v>14</v>
      </c>
      <c r="B1088" s="47">
        <v>29</v>
      </c>
      <c r="C1088" s="48" t="s">
        <v>6303</v>
      </c>
      <c r="D1088" s="64">
        <v>1049644063</v>
      </c>
      <c r="E1088" s="49" t="s">
        <v>5254</v>
      </c>
      <c r="F1088" s="49" t="s">
        <v>5255</v>
      </c>
      <c r="G1088" s="90">
        <v>10000000</v>
      </c>
      <c r="H1088" s="90">
        <v>0</v>
      </c>
      <c r="I1088" s="90">
        <v>21334</v>
      </c>
      <c r="J1088" s="91">
        <v>9978666</v>
      </c>
      <c r="K1088" s="69">
        <f>VLOOKUP(D1088,'SOLICITUDES 2023'!$C:$H,6,FALSE)-G1088</f>
        <v>0</v>
      </c>
      <c r="L1088" s="50">
        <v>14</v>
      </c>
    </row>
    <row r="1089" spans="1:12" ht="15" customHeight="1">
      <c r="A1089" s="50">
        <v>14</v>
      </c>
      <c r="B1089" s="47">
        <v>30</v>
      </c>
      <c r="C1089" s="48" t="s">
        <v>6304</v>
      </c>
      <c r="D1089" s="64">
        <v>1057412344</v>
      </c>
      <c r="E1089" s="49" t="s">
        <v>5254</v>
      </c>
      <c r="F1089" s="49" t="s">
        <v>5255</v>
      </c>
      <c r="G1089" s="90">
        <v>10000000</v>
      </c>
      <c r="H1089" s="90">
        <v>0</v>
      </c>
      <c r="I1089" s="90">
        <v>21334</v>
      </c>
      <c r="J1089" s="91">
        <v>9978666</v>
      </c>
      <c r="K1089" s="69">
        <f>VLOOKUP(D1089,'SOLICITUDES 2023'!$C:$H,6,FALSE)-G1089</f>
        <v>0</v>
      </c>
      <c r="L1089" s="50">
        <v>14</v>
      </c>
    </row>
    <row r="1090" spans="1:12" ht="15" customHeight="1">
      <c r="A1090" s="50">
        <v>14</v>
      </c>
      <c r="B1090" s="47">
        <v>31</v>
      </c>
      <c r="C1090" s="48" t="s">
        <v>6305</v>
      </c>
      <c r="D1090" s="64">
        <v>93438663</v>
      </c>
      <c r="E1090" s="49" t="s">
        <v>5254</v>
      </c>
      <c r="F1090" s="49" t="s">
        <v>5255</v>
      </c>
      <c r="G1090" s="90">
        <v>6000000</v>
      </c>
      <c r="H1090" s="90">
        <v>0</v>
      </c>
      <c r="I1090" s="90">
        <v>12800</v>
      </c>
      <c r="J1090" s="91">
        <v>5987200</v>
      </c>
      <c r="K1090" s="69">
        <f>VLOOKUP(D1090,'SOLICITUDES 2023'!$C:$H,6,FALSE)-G1090</f>
        <v>0</v>
      </c>
      <c r="L1090" s="50">
        <v>14</v>
      </c>
    </row>
    <row r="1091" spans="1:12" ht="15" customHeight="1">
      <c r="A1091" s="50">
        <v>14</v>
      </c>
      <c r="B1091" s="47">
        <v>32</v>
      </c>
      <c r="C1091" s="48" t="s">
        <v>6306</v>
      </c>
      <c r="D1091" s="64">
        <v>46454427</v>
      </c>
      <c r="E1091" s="49" t="s">
        <v>5254</v>
      </c>
      <c r="F1091" s="49" t="s">
        <v>5255</v>
      </c>
      <c r="G1091" s="90">
        <v>10000000</v>
      </c>
      <c r="H1091" s="90">
        <v>0</v>
      </c>
      <c r="I1091" s="90">
        <v>21334</v>
      </c>
      <c r="J1091" s="91">
        <v>9978666</v>
      </c>
      <c r="K1091" s="69">
        <f>VLOOKUP(D1091,'SOLICITUDES 2023'!$C:$H,6,FALSE)-G1091</f>
        <v>0</v>
      </c>
      <c r="L1091" s="50">
        <v>14</v>
      </c>
    </row>
    <row r="1092" spans="1:12" ht="15" customHeight="1">
      <c r="A1092" s="50">
        <v>14</v>
      </c>
      <c r="B1092" s="47">
        <v>33</v>
      </c>
      <c r="C1092" s="48" t="s">
        <v>6307</v>
      </c>
      <c r="D1092" s="64">
        <v>80255528</v>
      </c>
      <c r="E1092" s="49" t="s">
        <v>5254</v>
      </c>
      <c r="F1092" s="49" t="s">
        <v>5256</v>
      </c>
      <c r="G1092" s="90">
        <v>10000000</v>
      </c>
      <c r="H1092" s="90">
        <v>1794455</v>
      </c>
      <c r="I1092" s="90">
        <v>21334</v>
      </c>
      <c r="J1092" s="91">
        <v>8184211</v>
      </c>
      <c r="K1092" s="69">
        <f>VLOOKUP(D1092,'SOLICITUDES 2023'!$C:$H,6,FALSE)-G1092</f>
        <v>0</v>
      </c>
      <c r="L1092" s="50">
        <v>14</v>
      </c>
    </row>
    <row r="1093" spans="1:12" ht="15" customHeight="1">
      <c r="A1093" s="50">
        <v>14</v>
      </c>
      <c r="B1093" s="47">
        <v>34</v>
      </c>
      <c r="C1093" s="48" t="s">
        <v>6308</v>
      </c>
      <c r="D1093" s="64">
        <v>1120869414</v>
      </c>
      <c r="E1093" s="49" t="s">
        <v>5254</v>
      </c>
      <c r="F1093" s="49" t="s">
        <v>5255</v>
      </c>
      <c r="G1093" s="90">
        <v>10000000</v>
      </c>
      <c r="H1093" s="90">
        <v>0</v>
      </c>
      <c r="I1093" s="90">
        <v>21334</v>
      </c>
      <c r="J1093" s="91">
        <v>9978666</v>
      </c>
      <c r="K1093" s="69">
        <f>VLOOKUP(D1093,'SOLICITUDES 2023'!$C:$H,6,FALSE)-G1093</f>
        <v>0</v>
      </c>
      <c r="L1093" s="50">
        <v>14</v>
      </c>
    </row>
    <row r="1094" spans="1:12" ht="15" customHeight="1">
      <c r="A1094" s="50">
        <v>14</v>
      </c>
      <c r="B1094" s="47">
        <v>35</v>
      </c>
      <c r="C1094" s="48" t="s">
        <v>6309</v>
      </c>
      <c r="D1094" s="64">
        <v>52828980</v>
      </c>
      <c r="E1094" s="49" t="s">
        <v>5254</v>
      </c>
      <c r="F1094" s="49" t="s">
        <v>5256</v>
      </c>
      <c r="G1094" s="90">
        <v>4500000</v>
      </c>
      <c r="H1094" s="90">
        <v>2017867</v>
      </c>
      <c r="I1094" s="90">
        <v>9600</v>
      </c>
      <c r="J1094" s="91">
        <v>2472533</v>
      </c>
      <c r="K1094" s="69">
        <f>VLOOKUP(D1094,'SOLICITUDES 2023'!$C:$H,6,FALSE)-G1094</f>
        <v>0</v>
      </c>
      <c r="L1094" s="50">
        <v>14</v>
      </c>
    </row>
    <row r="1095" spans="1:12" ht="15" customHeight="1">
      <c r="A1095" s="50">
        <v>14</v>
      </c>
      <c r="B1095" s="47">
        <v>36</v>
      </c>
      <c r="C1095" s="48" t="s">
        <v>6310</v>
      </c>
      <c r="D1095" s="64">
        <v>1122129906</v>
      </c>
      <c r="E1095" s="49" t="s">
        <v>5254</v>
      </c>
      <c r="F1095" s="49" t="s">
        <v>5255</v>
      </c>
      <c r="G1095" s="90">
        <v>10000000</v>
      </c>
      <c r="H1095" s="90">
        <v>0</v>
      </c>
      <c r="I1095" s="90">
        <v>21334</v>
      </c>
      <c r="J1095" s="91">
        <v>9978666</v>
      </c>
      <c r="K1095" s="69">
        <f>VLOOKUP(D1095,'SOLICITUDES 2023'!$C:$H,6,FALSE)-G1095</f>
        <v>0</v>
      </c>
      <c r="L1095" s="50">
        <v>14</v>
      </c>
    </row>
    <row r="1096" spans="1:12" ht="15" customHeight="1">
      <c r="A1096" s="50">
        <v>14</v>
      </c>
      <c r="B1096" s="47">
        <v>37</v>
      </c>
      <c r="C1096" s="48" t="s">
        <v>6311</v>
      </c>
      <c r="D1096" s="64">
        <v>37088139</v>
      </c>
      <c r="E1096" s="49" t="s">
        <v>5254</v>
      </c>
      <c r="F1096" s="49" t="s">
        <v>5255</v>
      </c>
      <c r="G1096" s="90">
        <v>10000000</v>
      </c>
      <c r="H1096" s="90">
        <v>0</v>
      </c>
      <c r="I1096" s="90">
        <v>21334</v>
      </c>
      <c r="J1096" s="91">
        <v>9978666</v>
      </c>
      <c r="K1096" s="69">
        <f>VLOOKUP(D1096,'SOLICITUDES 2023'!$C:$H,6,FALSE)-G1096</f>
        <v>0</v>
      </c>
      <c r="L1096" s="50">
        <v>14</v>
      </c>
    </row>
    <row r="1097" spans="1:12" ht="15" customHeight="1">
      <c r="A1097" s="50">
        <v>14</v>
      </c>
      <c r="B1097" s="47">
        <v>38</v>
      </c>
      <c r="C1097" s="48" t="s">
        <v>6312</v>
      </c>
      <c r="D1097" s="64">
        <v>1069732578</v>
      </c>
      <c r="E1097" s="49" t="s">
        <v>5254</v>
      </c>
      <c r="F1097" s="49" t="s">
        <v>5256</v>
      </c>
      <c r="G1097" s="90">
        <v>10000000</v>
      </c>
      <c r="H1097" s="90">
        <v>452811</v>
      </c>
      <c r="I1097" s="90">
        <v>21334</v>
      </c>
      <c r="J1097" s="91">
        <v>9525855</v>
      </c>
      <c r="K1097" s="69">
        <f>VLOOKUP(D1097,'SOLICITUDES 2023'!$C:$H,6,FALSE)-G1097</f>
        <v>0</v>
      </c>
      <c r="L1097" s="50">
        <v>14</v>
      </c>
    </row>
    <row r="1098" spans="1:12" ht="15" customHeight="1">
      <c r="A1098" s="50">
        <v>14</v>
      </c>
      <c r="B1098" s="47">
        <v>39</v>
      </c>
      <c r="C1098" s="48" t="s">
        <v>6313</v>
      </c>
      <c r="D1098" s="64">
        <v>1090402917</v>
      </c>
      <c r="E1098" s="49" t="s">
        <v>5254</v>
      </c>
      <c r="F1098" s="49" t="s">
        <v>5255</v>
      </c>
      <c r="G1098" s="90">
        <v>1500000</v>
      </c>
      <c r="H1098" s="90">
        <v>0</v>
      </c>
      <c r="I1098" s="90">
        <v>3200</v>
      </c>
      <c r="J1098" s="91">
        <v>1496800</v>
      </c>
      <c r="K1098" s="69">
        <f>VLOOKUP(D1098,'SOLICITUDES 2023'!$C:$H,6,FALSE)-G1098</f>
        <v>0</v>
      </c>
      <c r="L1098" s="50">
        <v>14</v>
      </c>
    </row>
    <row r="1099" spans="1:12" ht="15" customHeight="1">
      <c r="A1099" s="50">
        <v>14</v>
      </c>
      <c r="B1099" s="47">
        <v>40</v>
      </c>
      <c r="C1099" s="48" t="s">
        <v>6314</v>
      </c>
      <c r="D1099" s="64">
        <v>1044504251</v>
      </c>
      <c r="E1099" s="49" t="s">
        <v>5254</v>
      </c>
      <c r="F1099" s="49" t="s">
        <v>5255</v>
      </c>
      <c r="G1099" s="90">
        <v>10000000</v>
      </c>
      <c r="H1099" s="90">
        <v>0</v>
      </c>
      <c r="I1099" s="90">
        <v>21334</v>
      </c>
      <c r="J1099" s="91">
        <v>9978666</v>
      </c>
      <c r="K1099" s="69">
        <f>VLOOKUP(D1099,'SOLICITUDES 2023'!$C:$H,6,FALSE)-G1099</f>
        <v>0</v>
      </c>
      <c r="L1099" s="50">
        <v>14</v>
      </c>
    </row>
    <row r="1100" spans="1:12" ht="15" customHeight="1">
      <c r="A1100" s="50">
        <v>14</v>
      </c>
      <c r="B1100" s="47">
        <v>41</v>
      </c>
      <c r="C1100" s="48" t="s">
        <v>6315</v>
      </c>
      <c r="D1100" s="64">
        <v>1121886909</v>
      </c>
      <c r="E1100" s="49" t="s">
        <v>5254</v>
      </c>
      <c r="F1100" s="49" t="s">
        <v>5255</v>
      </c>
      <c r="G1100" s="90">
        <v>10000000</v>
      </c>
      <c r="H1100" s="90">
        <v>0</v>
      </c>
      <c r="I1100" s="90">
        <v>21334</v>
      </c>
      <c r="J1100" s="91">
        <v>9978666</v>
      </c>
      <c r="K1100" s="69">
        <f>VLOOKUP(D1100,'SOLICITUDES 2023'!$C:$H,6,FALSE)-G1100</f>
        <v>0</v>
      </c>
      <c r="L1100" s="50">
        <v>14</v>
      </c>
    </row>
    <row r="1101" spans="1:12" ht="15" customHeight="1">
      <c r="A1101" s="50">
        <v>14</v>
      </c>
      <c r="B1101" s="47">
        <v>42</v>
      </c>
      <c r="C1101" s="48" t="s">
        <v>6316</v>
      </c>
      <c r="D1101" s="64">
        <v>1000613864</v>
      </c>
      <c r="E1101" s="49" t="s">
        <v>5254</v>
      </c>
      <c r="F1101" s="49" t="s">
        <v>5255</v>
      </c>
      <c r="G1101" s="90">
        <v>10000000</v>
      </c>
      <c r="H1101" s="90">
        <v>0</v>
      </c>
      <c r="I1101" s="90">
        <v>21334</v>
      </c>
      <c r="J1101" s="91">
        <v>9978666</v>
      </c>
      <c r="K1101" s="69">
        <f>VLOOKUP(D1101,'SOLICITUDES 2023'!$C:$H,6,FALSE)-G1101</f>
        <v>0</v>
      </c>
      <c r="L1101" s="50">
        <v>14</v>
      </c>
    </row>
    <row r="1102" spans="1:12" ht="15" customHeight="1">
      <c r="A1102" s="50">
        <v>14</v>
      </c>
      <c r="B1102" s="47">
        <v>43</v>
      </c>
      <c r="C1102" s="48" t="s">
        <v>6317</v>
      </c>
      <c r="D1102" s="64">
        <v>1069432566</v>
      </c>
      <c r="E1102" s="49" t="s">
        <v>5254</v>
      </c>
      <c r="F1102" s="49" t="s">
        <v>5255</v>
      </c>
      <c r="G1102" s="90">
        <v>10000000</v>
      </c>
      <c r="H1102" s="90">
        <v>0</v>
      </c>
      <c r="I1102" s="90">
        <v>21334</v>
      </c>
      <c r="J1102" s="91">
        <v>9978666</v>
      </c>
      <c r="K1102" s="69">
        <f>VLOOKUP(D1102,'SOLICITUDES 2023'!$C:$H,6,FALSE)-G1102</f>
        <v>0</v>
      </c>
      <c r="L1102" s="50">
        <v>14</v>
      </c>
    </row>
    <row r="1103" spans="1:12" ht="15" customHeight="1">
      <c r="A1103" s="50">
        <v>14</v>
      </c>
      <c r="B1103" s="47">
        <v>44</v>
      </c>
      <c r="C1103" s="48" t="s">
        <v>6318</v>
      </c>
      <c r="D1103" s="64">
        <v>97437246</v>
      </c>
      <c r="E1103" s="49" t="s">
        <v>5254</v>
      </c>
      <c r="F1103" s="49" t="s">
        <v>5256</v>
      </c>
      <c r="G1103" s="90">
        <v>9000000</v>
      </c>
      <c r="H1103" s="90">
        <v>1117293</v>
      </c>
      <c r="I1103" s="90">
        <v>19200</v>
      </c>
      <c r="J1103" s="91">
        <v>7863507</v>
      </c>
      <c r="K1103" s="69">
        <f>VLOOKUP(D1103,'SOLICITUDES 2023'!$C:$H,6,FALSE)-G1103</f>
        <v>0</v>
      </c>
      <c r="L1103" s="50">
        <v>14</v>
      </c>
    </row>
    <row r="1104" spans="1:12" ht="15" customHeight="1">
      <c r="A1104" s="50">
        <v>14</v>
      </c>
      <c r="B1104" s="47">
        <v>45</v>
      </c>
      <c r="C1104" s="48" t="s">
        <v>6319</v>
      </c>
      <c r="D1104" s="64">
        <v>1148142195</v>
      </c>
      <c r="E1104" s="49" t="s">
        <v>5254</v>
      </c>
      <c r="F1104" s="49" t="s">
        <v>5255</v>
      </c>
      <c r="G1104" s="90">
        <v>8500000</v>
      </c>
      <c r="H1104" s="90">
        <v>0</v>
      </c>
      <c r="I1104" s="90">
        <v>18134</v>
      </c>
      <c r="J1104" s="91">
        <v>8481866</v>
      </c>
      <c r="K1104" s="69">
        <f>VLOOKUP(D1104,'SOLICITUDES 2023'!$C:$H,6,FALSE)-G1104</f>
        <v>0</v>
      </c>
      <c r="L1104" s="50">
        <v>14</v>
      </c>
    </row>
    <row r="1105" spans="1:12" ht="15" customHeight="1">
      <c r="A1105" s="50">
        <v>14</v>
      </c>
      <c r="B1105" s="47">
        <v>46</v>
      </c>
      <c r="C1105" s="48" t="s">
        <v>6320</v>
      </c>
      <c r="D1105" s="64">
        <v>80204235</v>
      </c>
      <c r="E1105" s="49" t="s">
        <v>5254</v>
      </c>
      <c r="F1105" s="49" t="s">
        <v>5255</v>
      </c>
      <c r="G1105" s="90">
        <v>6000000</v>
      </c>
      <c r="H1105" s="90">
        <v>0</v>
      </c>
      <c r="I1105" s="90">
        <v>12800</v>
      </c>
      <c r="J1105" s="91">
        <v>5987200</v>
      </c>
      <c r="K1105" s="69">
        <f>VLOOKUP(D1105,'SOLICITUDES 2023'!$C:$H,6,FALSE)-G1105</f>
        <v>0</v>
      </c>
      <c r="L1105" s="50">
        <v>14</v>
      </c>
    </row>
    <row r="1106" spans="1:12" ht="15" customHeight="1">
      <c r="A1106" s="50">
        <v>14</v>
      </c>
      <c r="B1106" s="47">
        <v>47</v>
      </c>
      <c r="C1106" s="48" t="s">
        <v>6321</v>
      </c>
      <c r="D1106" s="64">
        <v>1017130705</v>
      </c>
      <c r="E1106" s="49" t="s">
        <v>5254</v>
      </c>
      <c r="F1106" s="49" t="s">
        <v>5255</v>
      </c>
      <c r="G1106" s="90">
        <v>5000000</v>
      </c>
      <c r="H1106" s="90">
        <v>0</v>
      </c>
      <c r="I1106" s="90">
        <v>10667</v>
      </c>
      <c r="J1106" s="91">
        <v>4989333</v>
      </c>
      <c r="K1106" s="69">
        <f>VLOOKUP(D1106,'SOLICITUDES 2023'!$C:$H,6,FALSE)-G1106</f>
        <v>0</v>
      </c>
      <c r="L1106" s="50">
        <v>14</v>
      </c>
    </row>
    <row r="1107" spans="1:12" ht="15" customHeight="1">
      <c r="A1107" s="50">
        <v>14</v>
      </c>
      <c r="B1107" s="47">
        <v>48</v>
      </c>
      <c r="C1107" s="48" t="s">
        <v>6322</v>
      </c>
      <c r="D1107" s="64">
        <v>1070609451</v>
      </c>
      <c r="E1107" s="49" t="s">
        <v>5254</v>
      </c>
      <c r="F1107" s="49" t="s">
        <v>5255</v>
      </c>
      <c r="G1107" s="90">
        <v>10000000</v>
      </c>
      <c r="H1107" s="90">
        <v>0</v>
      </c>
      <c r="I1107" s="90">
        <v>21334</v>
      </c>
      <c r="J1107" s="91">
        <v>9978666</v>
      </c>
      <c r="K1107" s="69">
        <f>VLOOKUP(D1107,'SOLICITUDES 2023'!$C:$H,6,FALSE)-G1107</f>
        <v>0</v>
      </c>
      <c r="L1107" s="50">
        <v>14</v>
      </c>
    </row>
    <row r="1108" spans="1:12" ht="15" customHeight="1">
      <c r="A1108" s="50">
        <v>14</v>
      </c>
      <c r="B1108" s="47">
        <v>49</v>
      </c>
      <c r="C1108" s="48" t="s">
        <v>6323</v>
      </c>
      <c r="D1108" s="64">
        <v>1047230549</v>
      </c>
      <c r="E1108" s="49" t="s">
        <v>5254</v>
      </c>
      <c r="F1108" s="49" t="s">
        <v>5255</v>
      </c>
      <c r="G1108" s="90">
        <v>10000000</v>
      </c>
      <c r="H1108" s="90">
        <v>0</v>
      </c>
      <c r="I1108" s="90">
        <v>21334</v>
      </c>
      <c r="J1108" s="91">
        <v>9978666</v>
      </c>
      <c r="K1108" s="69">
        <f>VLOOKUP(D1108,'SOLICITUDES 2023'!$C:$H,6,FALSE)-G1108</f>
        <v>0</v>
      </c>
      <c r="L1108" s="50">
        <v>14</v>
      </c>
    </row>
    <row r="1109" spans="1:12" ht="15" customHeight="1">
      <c r="A1109" s="50">
        <v>14</v>
      </c>
      <c r="B1109" s="47">
        <v>50</v>
      </c>
      <c r="C1109" s="48" t="s">
        <v>5818</v>
      </c>
      <c r="D1109" s="64">
        <v>1017142820</v>
      </c>
      <c r="E1109" s="49" t="s">
        <v>5254</v>
      </c>
      <c r="F1109" s="49" t="s">
        <v>5255</v>
      </c>
      <c r="G1109" s="90">
        <v>2000000</v>
      </c>
      <c r="H1109" s="90">
        <v>0</v>
      </c>
      <c r="I1109" s="90">
        <v>4267</v>
      </c>
      <c r="J1109" s="91">
        <v>1995733</v>
      </c>
      <c r="K1109" s="69">
        <f>VLOOKUP(D1109,'SOLICITUDES 2023'!$C:$H,6,FALSE)-G1109</f>
        <v>7000000</v>
      </c>
      <c r="L1109" s="50">
        <v>14</v>
      </c>
    </row>
    <row r="1110" spans="1:12" ht="15" customHeight="1">
      <c r="A1110" s="50">
        <v>14</v>
      </c>
      <c r="B1110" s="47">
        <v>51</v>
      </c>
      <c r="C1110" s="48" t="s">
        <v>6324</v>
      </c>
      <c r="D1110" s="64">
        <v>79796564</v>
      </c>
      <c r="E1110" s="49" t="s">
        <v>5254</v>
      </c>
      <c r="F1110" s="49" t="s">
        <v>5255</v>
      </c>
      <c r="G1110" s="90">
        <v>10000000</v>
      </c>
      <c r="H1110" s="90">
        <v>0</v>
      </c>
      <c r="I1110" s="90">
        <v>21334</v>
      </c>
      <c r="J1110" s="91">
        <v>9978666</v>
      </c>
      <c r="K1110" s="69">
        <f>VLOOKUP(D1110,'SOLICITUDES 2023'!$C:$H,6,FALSE)-G1110</f>
        <v>0</v>
      </c>
      <c r="L1110" s="50">
        <v>14</v>
      </c>
    </row>
    <row r="1111" spans="1:12" ht="15" customHeight="1">
      <c r="A1111" s="50">
        <v>14</v>
      </c>
      <c r="B1111" s="47">
        <v>52</v>
      </c>
      <c r="C1111" s="48" t="s">
        <v>6325</v>
      </c>
      <c r="D1111" s="64">
        <v>1031133956</v>
      </c>
      <c r="E1111" s="49" t="s">
        <v>5254</v>
      </c>
      <c r="F1111" s="49" t="s">
        <v>5255</v>
      </c>
      <c r="G1111" s="90">
        <v>8000000</v>
      </c>
      <c r="H1111" s="90">
        <v>0</v>
      </c>
      <c r="I1111" s="90">
        <v>17067</v>
      </c>
      <c r="J1111" s="91">
        <v>7982933</v>
      </c>
      <c r="K1111" s="69">
        <f>VLOOKUP(D1111,'SOLICITUDES 2023'!$C:$H,6,FALSE)-G1111</f>
        <v>0</v>
      </c>
      <c r="L1111" s="50">
        <v>14</v>
      </c>
    </row>
    <row r="1112" spans="1:12" ht="15" customHeight="1">
      <c r="A1112" s="50">
        <v>14</v>
      </c>
      <c r="B1112" s="47">
        <v>53</v>
      </c>
      <c r="C1112" s="52" t="s">
        <v>6326</v>
      </c>
      <c r="D1112" s="64">
        <v>93137093</v>
      </c>
      <c r="E1112" s="49" t="s">
        <v>5254</v>
      </c>
      <c r="F1112" s="49" t="s">
        <v>5255</v>
      </c>
      <c r="G1112" s="90">
        <v>6000000</v>
      </c>
      <c r="H1112" s="90">
        <v>0</v>
      </c>
      <c r="I1112" s="90">
        <v>12800</v>
      </c>
      <c r="J1112" s="91">
        <v>5987200</v>
      </c>
      <c r="K1112" s="69">
        <f>VLOOKUP(D1112,'SOLICITUDES 2023'!$C:$H,6,FALSE)-G1112</f>
        <v>0</v>
      </c>
      <c r="L1112" s="50">
        <v>14</v>
      </c>
    </row>
    <row r="1113" spans="1:12" ht="15" customHeight="1">
      <c r="A1113" s="50">
        <v>14</v>
      </c>
      <c r="B1113" s="47">
        <v>54</v>
      </c>
      <c r="C1113" s="48" t="s">
        <v>6327</v>
      </c>
      <c r="D1113" s="64">
        <v>1053824062</v>
      </c>
      <c r="E1113" s="49" t="s">
        <v>5254</v>
      </c>
      <c r="F1113" s="49" t="s">
        <v>5255</v>
      </c>
      <c r="G1113" s="90">
        <v>6000000</v>
      </c>
      <c r="H1113" s="90">
        <v>0</v>
      </c>
      <c r="I1113" s="90">
        <v>12800</v>
      </c>
      <c r="J1113" s="91">
        <v>5987200</v>
      </c>
      <c r="K1113" s="69">
        <f>VLOOKUP(D1113,'SOLICITUDES 2023'!$C:$H,6,FALSE)-G1113</f>
        <v>0</v>
      </c>
      <c r="L1113" s="50">
        <v>14</v>
      </c>
    </row>
    <row r="1114" spans="1:12" ht="15" customHeight="1">
      <c r="A1114" s="50">
        <v>14</v>
      </c>
      <c r="B1114" s="47">
        <v>55</v>
      </c>
      <c r="C1114" s="48" t="s">
        <v>6328</v>
      </c>
      <c r="D1114" s="64">
        <v>1024539464</v>
      </c>
      <c r="E1114" s="49" t="s">
        <v>5254</v>
      </c>
      <c r="F1114" s="49" t="s">
        <v>5255</v>
      </c>
      <c r="G1114" s="90">
        <v>10000000</v>
      </c>
      <c r="H1114" s="90">
        <v>0</v>
      </c>
      <c r="I1114" s="90">
        <v>21334</v>
      </c>
      <c r="J1114" s="91">
        <v>9978666</v>
      </c>
      <c r="K1114" s="69">
        <f>VLOOKUP(D1114,'SOLICITUDES 2023'!$C:$H,6,FALSE)-G1114</f>
        <v>0</v>
      </c>
      <c r="L1114" s="50">
        <v>14</v>
      </c>
    </row>
    <row r="1115" spans="1:12" ht="15" customHeight="1">
      <c r="A1115" s="50">
        <v>14</v>
      </c>
      <c r="B1115" s="47">
        <v>56</v>
      </c>
      <c r="C1115" s="48" t="s">
        <v>6329</v>
      </c>
      <c r="D1115" s="64">
        <v>72348023</v>
      </c>
      <c r="E1115" s="49" t="s">
        <v>5254</v>
      </c>
      <c r="F1115" s="49" t="s">
        <v>5255</v>
      </c>
      <c r="G1115" s="90">
        <v>10000000</v>
      </c>
      <c r="H1115" s="90">
        <v>0</v>
      </c>
      <c r="I1115" s="90">
        <v>21334</v>
      </c>
      <c r="J1115" s="91">
        <v>9978666</v>
      </c>
      <c r="K1115" s="69">
        <f>VLOOKUP(D1115,'SOLICITUDES 2023'!$C:$H,6,FALSE)-G1115</f>
        <v>0</v>
      </c>
      <c r="L1115" s="50">
        <v>14</v>
      </c>
    </row>
    <row r="1116" spans="1:12" ht="15" customHeight="1">
      <c r="A1116" s="50">
        <v>14</v>
      </c>
      <c r="B1116" s="47">
        <v>57</v>
      </c>
      <c r="C1116" s="48" t="s">
        <v>6330</v>
      </c>
      <c r="D1116" s="64">
        <v>74378457</v>
      </c>
      <c r="E1116" s="49" t="s">
        <v>5254</v>
      </c>
      <c r="F1116" s="49" t="s">
        <v>5255</v>
      </c>
      <c r="G1116" s="90">
        <v>10000000</v>
      </c>
      <c r="H1116" s="90">
        <v>0</v>
      </c>
      <c r="I1116" s="90">
        <v>13334</v>
      </c>
      <c r="J1116" s="91">
        <v>9986666</v>
      </c>
      <c r="K1116" s="69">
        <f>VLOOKUP(D1116,'SOLICITUDES 2023'!$C:$H,6,FALSE)-G1116</f>
        <v>0</v>
      </c>
      <c r="L1116" s="50">
        <v>14</v>
      </c>
    </row>
    <row r="1117" spans="1:12" ht="15" customHeight="1">
      <c r="A1117" s="50">
        <v>14</v>
      </c>
      <c r="B1117" s="47">
        <v>58</v>
      </c>
      <c r="C1117" s="48" t="s">
        <v>6331</v>
      </c>
      <c r="D1117" s="64">
        <v>93437746</v>
      </c>
      <c r="E1117" s="49" t="s">
        <v>5254</v>
      </c>
      <c r="F1117" s="49" t="s">
        <v>5255</v>
      </c>
      <c r="G1117" s="90">
        <v>9500000</v>
      </c>
      <c r="H1117" s="90">
        <v>0</v>
      </c>
      <c r="I1117" s="90">
        <v>12667</v>
      </c>
      <c r="J1117" s="91">
        <v>9487333</v>
      </c>
      <c r="K1117" s="69">
        <f>VLOOKUP(D1117,'SOLICITUDES 2023'!$C:$H,6,FALSE)-G1117</f>
        <v>0</v>
      </c>
      <c r="L1117" s="50">
        <v>14</v>
      </c>
    </row>
    <row r="1118" spans="1:12" ht="15" customHeight="1">
      <c r="A1118" s="50">
        <v>14</v>
      </c>
      <c r="B1118" s="47">
        <v>59</v>
      </c>
      <c r="C1118" s="48" t="s">
        <v>6332</v>
      </c>
      <c r="D1118" s="64">
        <v>12277308</v>
      </c>
      <c r="E1118" s="49" t="s">
        <v>5254</v>
      </c>
      <c r="F1118" s="49" t="s">
        <v>5255</v>
      </c>
      <c r="G1118" s="90">
        <v>10000000</v>
      </c>
      <c r="H1118" s="90">
        <v>0</v>
      </c>
      <c r="I1118" s="90">
        <v>13334</v>
      </c>
      <c r="J1118" s="91">
        <v>9986666</v>
      </c>
      <c r="K1118" s="69">
        <f>VLOOKUP(D1118,'SOLICITUDES 2023'!$C:$H,6,FALSE)-G1118</f>
        <v>0</v>
      </c>
      <c r="L1118" s="50">
        <v>14</v>
      </c>
    </row>
    <row r="1119" spans="1:12" ht="15" customHeight="1">
      <c r="A1119" s="50">
        <v>14</v>
      </c>
      <c r="B1119" s="47">
        <v>60</v>
      </c>
      <c r="C1119" s="48" t="s">
        <v>6333</v>
      </c>
      <c r="D1119" s="64">
        <v>7186480</v>
      </c>
      <c r="E1119" s="49" t="s">
        <v>5254</v>
      </c>
      <c r="F1119" s="49" t="s">
        <v>5255</v>
      </c>
      <c r="G1119" s="90">
        <v>109000000</v>
      </c>
      <c r="H1119" s="90">
        <v>0</v>
      </c>
      <c r="I1119" s="90">
        <v>232534</v>
      </c>
      <c r="J1119" s="91">
        <v>108767466</v>
      </c>
      <c r="K1119" s="69">
        <f>VLOOKUP(D1119,'SOLICITUDES 2023'!$C:$H,6,FALSE)-G1119</f>
        <v>0</v>
      </c>
      <c r="L1119" s="50">
        <v>14</v>
      </c>
    </row>
    <row r="1120" spans="1:12" ht="15" customHeight="1">
      <c r="A1120" s="50">
        <v>14</v>
      </c>
      <c r="B1120" s="47">
        <v>61</v>
      </c>
      <c r="C1120" s="48" t="s">
        <v>6334</v>
      </c>
      <c r="D1120" s="64">
        <v>1016017721</v>
      </c>
      <c r="E1120" s="49" t="s">
        <v>5254</v>
      </c>
      <c r="F1120" s="49" t="s">
        <v>5255</v>
      </c>
      <c r="G1120" s="90">
        <v>32000000</v>
      </c>
      <c r="H1120" s="90">
        <v>0</v>
      </c>
      <c r="I1120" s="90">
        <v>68267</v>
      </c>
      <c r="J1120" s="91">
        <v>31931733</v>
      </c>
      <c r="K1120" s="69">
        <f>VLOOKUP(D1120,'SOLICITUDES 2023'!$C:$H,6,FALSE)-G1120</f>
        <v>0</v>
      </c>
      <c r="L1120" s="50">
        <v>14</v>
      </c>
    </row>
    <row r="1121" spans="1:12" ht="15" customHeight="1">
      <c r="A1121" s="50">
        <v>14</v>
      </c>
      <c r="B1121" s="47">
        <v>62</v>
      </c>
      <c r="C1121" s="48" t="s">
        <v>6335</v>
      </c>
      <c r="D1121" s="64">
        <v>51917918</v>
      </c>
      <c r="E1121" s="49" t="s">
        <v>5383</v>
      </c>
      <c r="F1121" s="49" t="s">
        <v>5256</v>
      </c>
      <c r="G1121" s="90">
        <v>15000000</v>
      </c>
      <c r="H1121" s="90">
        <v>2682037</v>
      </c>
      <c r="I1121" s="90">
        <v>32000</v>
      </c>
      <c r="J1121" s="91">
        <v>12285963</v>
      </c>
      <c r="K1121" s="69">
        <f>VLOOKUP(D1121,'SOLICITUDES 2023'!$C:$H,6,FALSE)-G1121</f>
        <v>0</v>
      </c>
      <c r="L1121" s="50">
        <v>14</v>
      </c>
    </row>
    <row r="1122" spans="1:12" ht="15" customHeight="1">
      <c r="A1122" s="50">
        <v>14</v>
      </c>
      <c r="B1122" s="47">
        <v>63</v>
      </c>
      <c r="C1122" s="48" t="s">
        <v>6336</v>
      </c>
      <c r="D1122" s="64">
        <v>52113607</v>
      </c>
      <c r="E1122" s="49" t="s">
        <v>5383</v>
      </c>
      <c r="F1122" s="49" t="s">
        <v>5256</v>
      </c>
      <c r="G1122" s="90">
        <v>33000000</v>
      </c>
      <c r="H1122" s="90">
        <v>12274293</v>
      </c>
      <c r="I1122" s="90">
        <v>70400</v>
      </c>
      <c r="J1122" s="91">
        <v>20655307</v>
      </c>
      <c r="K1122" s="69">
        <f>VLOOKUP(D1122,'SOLICITUDES 2023'!$C:$H,6,FALSE)-G1122</f>
        <v>0</v>
      </c>
      <c r="L1122" s="50">
        <v>14</v>
      </c>
    </row>
    <row r="1123" spans="1:12" ht="15" customHeight="1">
      <c r="A1123" s="50">
        <v>14</v>
      </c>
      <c r="B1123" s="47">
        <v>64</v>
      </c>
      <c r="C1123" s="48" t="s">
        <v>6337</v>
      </c>
      <c r="D1123" s="64">
        <v>1093769163</v>
      </c>
      <c r="E1123" s="49" t="s">
        <v>5254</v>
      </c>
      <c r="F1123" s="49" t="s">
        <v>5255</v>
      </c>
      <c r="G1123" s="90">
        <v>68000000</v>
      </c>
      <c r="H1123" s="90">
        <v>0</v>
      </c>
      <c r="I1123" s="90">
        <v>145067</v>
      </c>
      <c r="J1123" s="91">
        <v>67854933</v>
      </c>
      <c r="K1123" s="69">
        <f>VLOOKUP(D1123,'SOLICITUDES 2023'!$C:$H,6,FALSE)-G1123</f>
        <v>0</v>
      </c>
      <c r="L1123" s="50">
        <v>14</v>
      </c>
    </row>
    <row r="1124" spans="1:12" ht="15" customHeight="1">
      <c r="A1124" s="50">
        <v>14</v>
      </c>
      <c r="B1124" s="47">
        <v>65</v>
      </c>
      <c r="C1124" s="48" t="s">
        <v>6338</v>
      </c>
      <c r="D1124" s="64">
        <v>1075872874</v>
      </c>
      <c r="E1124" s="49" t="s">
        <v>5254</v>
      </c>
      <c r="F1124" s="49" t="s">
        <v>5256</v>
      </c>
      <c r="G1124" s="90">
        <v>16000000</v>
      </c>
      <c r="H1124" s="90">
        <v>4104864</v>
      </c>
      <c r="I1124" s="90">
        <v>34134</v>
      </c>
      <c r="J1124" s="91">
        <v>11861002</v>
      </c>
      <c r="K1124" s="69">
        <f>VLOOKUP(D1124,'SOLICITUDES 2023'!$C:$H,6,FALSE)-G1124</f>
        <v>0</v>
      </c>
      <c r="L1124" s="50">
        <v>14</v>
      </c>
    </row>
    <row r="1125" spans="1:12" ht="15" customHeight="1">
      <c r="A1125" s="50">
        <v>14</v>
      </c>
      <c r="B1125" s="47">
        <v>66</v>
      </c>
      <c r="C1125" s="48" t="s">
        <v>6339</v>
      </c>
      <c r="D1125" s="64">
        <v>1061720646</v>
      </c>
      <c r="E1125" s="49" t="s">
        <v>5254</v>
      </c>
      <c r="F1125" s="49" t="s">
        <v>5255</v>
      </c>
      <c r="G1125" s="90">
        <v>50000000</v>
      </c>
      <c r="H1125" s="90">
        <v>0</v>
      </c>
      <c r="I1125" s="90">
        <v>106667</v>
      </c>
      <c r="J1125" s="91">
        <v>49893333</v>
      </c>
      <c r="K1125" s="69">
        <f>VLOOKUP(D1125,'SOLICITUDES 2023'!$C:$H,6,FALSE)-G1125</f>
        <v>0</v>
      </c>
      <c r="L1125" s="50">
        <v>14</v>
      </c>
    </row>
    <row r="1126" spans="1:12" ht="15" customHeight="1">
      <c r="A1126" s="50">
        <v>14</v>
      </c>
      <c r="B1126" s="47">
        <v>67</v>
      </c>
      <c r="C1126" s="48" t="s">
        <v>6340</v>
      </c>
      <c r="D1126" s="64">
        <v>1106769051</v>
      </c>
      <c r="E1126" s="49" t="s">
        <v>5254</v>
      </c>
      <c r="F1126" s="49" t="s">
        <v>5256</v>
      </c>
      <c r="G1126" s="90">
        <v>35000000</v>
      </c>
      <c r="H1126" s="90">
        <v>2234591</v>
      </c>
      <c r="I1126" s="90">
        <v>74667</v>
      </c>
      <c r="J1126" s="91">
        <v>32690742</v>
      </c>
      <c r="K1126" s="69">
        <f>VLOOKUP(D1126,'SOLICITUDES 2023'!$C:$H,6,FALSE)-G1126</f>
        <v>0</v>
      </c>
      <c r="L1126" s="50">
        <v>14</v>
      </c>
    </row>
    <row r="1127" spans="1:12" ht="15" customHeight="1">
      <c r="A1127" s="50">
        <v>14</v>
      </c>
      <c r="B1127" s="47">
        <v>68</v>
      </c>
      <c r="C1127" s="48" t="s">
        <v>5372</v>
      </c>
      <c r="D1127" s="64">
        <v>80829481</v>
      </c>
      <c r="E1127" s="49" t="s">
        <v>5254</v>
      </c>
      <c r="F1127" s="49" t="s">
        <v>5255</v>
      </c>
      <c r="G1127" s="90">
        <v>35000000</v>
      </c>
      <c r="H1127" s="90">
        <v>0</v>
      </c>
      <c r="I1127" s="90">
        <v>74667</v>
      </c>
      <c r="J1127" s="91">
        <v>34925333</v>
      </c>
      <c r="K1127" s="69">
        <f>VLOOKUP(D1127,'SOLICITUDES 2023'!$C:$H,6,FALSE)-G1127</f>
        <v>35000000</v>
      </c>
      <c r="L1127" s="50">
        <v>14</v>
      </c>
    </row>
    <row r="1128" spans="1:12" ht="15" customHeight="1">
      <c r="A1128" s="50">
        <v>14</v>
      </c>
      <c r="B1128" s="47">
        <v>69</v>
      </c>
      <c r="C1128" s="48" t="s">
        <v>6341</v>
      </c>
      <c r="D1128" s="64">
        <v>66953604</v>
      </c>
      <c r="E1128" s="49" t="s">
        <v>5254</v>
      </c>
      <c r="F1128" s="49" t="s">
        <v>5255</v>
      </c>
      <c r="G1128" s="90">
        <v>74000000</v>
      </c>
      <c r="H1128" s="90">
        <v>0</v>
      </c>
      <c r="I1128" s="90">
        <v>157867</v>
      </c>
      <c r="J1128" s="91">
        <v>73842133</v>
      </c>
      <c r="K1128" s="69">
        <f>VLOOKUP(D1128,'SOLICITUDES 2023'!$C:$H,6,FALSE)-G1128</f>
        <v>0</v>
      </c>
      <c r="L1128" s="50">
        <v>14</v>
      </c>
    </row>
    <row r="1129" spans="1:12" ht="15" customHeight="1">
      <c r="A1129" s="50">
        <v>14</v>
      </c>
      <c r="B1129" s="47">
        <v>70</v>
      </c>
      <c r="C1129" s="48" t="s">
        <v>6342</v>
      </c>
      <c r="D1129" s="64">
        <v>87060979</v>
      </c>
      <c r="E1129" s="49" t="s">
        <v>5254</v>
      </c>
      <c r="F1129" s="49" t="s">
        <v>5255</v>
      </c>
      <c r="G1129" s="90">
        <v>55000000</v>
      </c>
      <c r="H1129" s="90">
        <v>0</v>
      </c>
      <c r="I1129" s="90">
        <v>117334</v>
      </c>
      <c r="J1129" s="91">
        <v>54882666</v>
      </c>
      <c r="K1129" s="69">
        <f>VLOOKUP(D1129,'SOLICITUDES 2023'!$C:$H,6,FALSE)-G1129</f>
        <v>0</v>
      </c>
      <c r="L1129" s="50">
        <v>14</v>
      </c>
    </row>
    <row r="1130" spans="1:12" ht="15" customHeight="1">
      <c r="A1130" s="50">
        <v>14</v>
      </c>
      <c r="B1130" s="47">
        <v>71</v>
      </c>
      <c r="C1130" s="48" t="s">
        <v>6343</v>
      </c>
      <c r="D1130" s="64">
        <v>80725144</v>
      </c>
      <c r="E1130" s="49" t="s">
        <v>5254</v>
      </c>
      <c r="F1130" s="49" t="s">
        <v>5255</v>
      </c>
      <c r="G1130" s="90">
        <v>80000000</v>
      </c>
      <c r="H1130" s="90">
        <v>0</v>
      </c>
      <c r="I1130" s="90">
        <v>170667</v>
      </c>
      <c r="J1130" s="91">
        <v>79829333</v>
      </c>
      <c r="K1130" s="69">
        <f>VLOOKUP(D1130,'SOLICITUDES 2023'!$C:$H,6,FALSE)-G1130</f>
        <v>0</v>
      </c>
      <c r="L1130" s="50">
        <v>14</v>
      </c>
    </row>
    <row r="1131" spans="1:12" ht="15" customHeight="1">
      <c r="A1131" s="50">
        <v>14</v>
      </c>
      <c r="B1131" s="47">
        <v>72</v>
      </c>
      <c r="C1131" s="48" t="s">
        <v>6344</v>
      </c>
      <c r="D1131" s="64">
        <v>80059317</v>
      </c>
      <c r="E1131" s="49" t="s">
        <v>5254</v>
      </c>
      <c r="F1131" s="49" t="s">
        <v>5256</v>
      </c>
      <c r="G1131" s="90">
        <v>150000000</v>
      </c>
      <c r="H1131" s="90">
        <v>56001146</v>
      </c>
      <c r="I1131" s="90">
        <v>320000</v>
      </c>
      <c r="J1131" s="91">
        <v>93678854</v>
      </c>
      <c r="K1131" s="69">
        <f>VLOOKUP(D1131,'SOLICITUDES 2023'!$C:$H,6,FALSE)-G1131</f>
        <v>0</v>
      </c>
      <c r="L1131" s="50">
        <v>14</v>
      </c>
    </row>
    <row r="1132" spans="1:12" ht="15" customHeight="1">
      <c r="A1132" s="50">
        <v>14</v>
      </c>
      <c r="B1132" s="47">
        <v>73</v>
      </c>
      <c r="C1132" s="48" t="s">
        <v>6345</v>
      </c>
      <c r="D1132" s="64">
        <v>80059863</v>
      </c>
      <c r="E1132" s="49" t="s">
        <v>5254</v>
      </c>
      <c r="F1132" s="49" t="s">
        <v>5255</v>
      </c>
      <c r="G1132" s="90">
        <v>60000000</v>
      </c>
      <c r="H1132" s="90">
        <v>0</v>
      </c>
      <c r="I1132" s="90">
        <v>128000</v>
      </c>
      <c r="J1132" s="91">
        <v>59872000</v>
      </c>
      <c r="K1132" s="69">
        <f>VLOOKUP(D1132,'SOLICITUDES 2023'!$C:$H,6,FALSE)-G1132</f>
        <v>0</v>
      </c>
      <c r="L1132" s="50">
        <v>14</v>
      </c>
    </row>
    <row r="1133" spans="1:12" ht="15" customHeight="1">
      <c r="A1133" s="50">
        <v>14</v>
      </c>
      <c r="B1133" s="47">
        <v>74</v>
      </c>
      <c r="C1133" s="48" t="s">
        <v>5257</v>
      </c>
      <c r="D1133" s="64">
        <v>1022346883</v>
      </c>
      <c r="E1133" s="49" t="s">
        <v>5254</v>
      </c>
      <c r="F1133" s="49" t="s">
        <v>5256</v>
      </c>
      <c r="G1133" s="90">
        <v>38000000</v>
      </c>
      <c r="H1133" s="90">
        <v>13915038</v>
      </c>
      <c r="I1133" s="90">
        <v>81067</v>
      </c>
      <c r="J1133" s="91">
        <v>24003895</v>
      </c>
      <c r="K1133" s="69">
        <f>VLOOKUP(D1133,'SOLICITUDES 2023'!$C:$H,6,FALSE)-G1133</f>
        <v>-23000000</v>
      </c>
      <c r="L1133" s="50">
        <v>14</v>
      </c>
    </row>
    <row r="1134" spans="1:12" ht="15" customHeight="1">
      <c r="A1134" s="50">
        <v>14</v>
      </c>
      <c r="B1134" s="47">
        <v>75</v>
      </c>
      <c r="C1134" s="48" t="s">
        <v>6346</v>
      </c>
      <c r="D1134" s="64">
        <v>1070956303</v>
      </c>
      <c r="E1134" s="49" t="s">
        <v>5254</v>
      </c>
      <c r="F1134" s="49" t="s">
        <v>5255</v>
      </c>
      <c r="G1134" s="90">
        <v>105000000</v>
      </c>
      <c r="H1134" s="90">
        <v>0</v>
      </c>
      <c r="I1134" s="90">
        <v>224000</v>
      </c>
      <c r="J1134" s="91">
        <v>104776000</v>
      </c>
      <c r="K1134" s="69">
        <f>VLOOKUP(D1134,'SOLICITUDES 2023'!$C:$H,6,FALSE)-G1134</f>
        <v>0</v>
      </c>
      <c r="L1134" s="50">
        <v>14</v>
      </c>
    </row>
    <row r="1135" spans="1:12" ht="15" customHeight="1">
      <c r="A1135" s="50">
        <v>14</v>
      </c>
      <c r="B1135" s="47">
        <v>76</v>
      </c>
      <c r="C1135" s="48" t="s">
        <v>6347</v>
      </c>
      <c r="D1135" s="64">
        <v>14797590</v>
      </c>
      <c r="E1135" s="49" t="s">
        <v>5254</v>
      </c>
      <c r="F1135" s="49" t="s">
        <v>5255</v>
      </c>
      <c r="G1135" s="90">
        <v>85000000</v>
      </c>
      <c r="H1135" s="90">
        <v>0</v>
      </c>
      <c r="I1135" s="90">
        <v>181334</v>
      </c>
      <c r="J1135" s="91">
        <v>84818666</v>
      </c>
      <c r="K1135" s="69">
        <f>VLOOKUP(D1135,'SOLICITUDES 2023'!$C:$H,6,FALSE)-G1135</f>
        <v>0</v>
      </c>
      <c r="L1135" s="50">
        <v>14</v>
      </c>
    </row>
    <row r="1136" spans="1:12" ht="15" customHeight="1">
      <c r="A1136" s="50">
        <v>14</v>
      </c>
      <c r="B1136" s="47">
        <v>77</v>
      </c>
      <c r="C1136" s="48" t="s">
        <v>6348</v>
      </c>
      <c r="D1136" s="64">
        <v>80196251</v>
      </c>
      <c r="E1136" s="49" t="s">
        <v>5254</v>
      </c>
      <c r="F1136" s="49" t="s">
        <v>5255</v>
      </c>
      <c r="G1136" s="90">
        <v>140000000</v>
      </c>
      <c r="H1136" s="90">
        <v>0</v>
      </c>
      <c r="I1136" s="90">
        <v>298667</v>
      </c>
      <c r="J1136" s="91">
        <v>139701333</v>
      </c>
      <c r="K1136" s="69">
        <f>VLOOKUP(D1136,'SOLICITUDES 2023'!$C:$H,6,FALSE)-G1136</f>
        <v>0</v>
      </c>
      <c r="L1136" s="50">
        <v>14</v>
      </c>
    </row>
    <row r="1137" spans="1:12" ht="15" customHeight="1">
      <c r="A1137" s="50">
        <v>14</v>
      </c>
      <c r="B1137" s="47">
        <v>78</v>
      </c>
      <c r="C1137" s="48" t="s">
        <v>6349</v>
      </c>
      <c r="D1137" s="64">
        <v>7730946</v>
      </c>
      <c r="E1137" s="49" t="s">
        <v>5254</v>
      </c>
      <c r="F1137" s="49" t="s">
        <v>5255</v>
      </c>
      <c r="G1137" s="90">
        <v>20000000</v>
      </c>
      <c r="H1137" s="90">
        <v>0</v>
      </c>
      <c r="I1137" s="90">
        <v>26667</v>
      </c>
      <c r="J1137" s="91">
        <v>19973333</v>
      </c>
      <c r="K1137" s="69">
        <f>VLOOKUP(D1137,'SOLICITUDES 2023'!$C:$H,6,FALSE)-G1137</f>
        <v>0</v>
      </c>
      <c r="L1137" s="50">
        <v>14</v>
      </c>
    </row>
    <row r="1138" spans="1:12" ht="15" customHeight="1">
      <c r="A1138" s="50">
        <v>14</v>
      </c>
      <c r="B1138" s="47">
        <v>79</v>
      </c>
      <c r="C1138" s="48" t="s">
        <v>6350</v>
      </c>
      <c r="D1138" s="64">
        <v>80357494</v>
      </c>
      <c r="E1138" s="49" t="s">
        <v>5254</v>
      </c>
      <c r="F1138" s="49" t="s">
        <v>5255</v>
      </c>
      <c r="G1138" s="90">
        <v>15000000</v>
      </c>
      <c r="H1138" s="90">
        <v>0</v>
      </c>
      <c r="I1138" s="90">
        <v>20000</v>
      </c>
      <c r="J1138" s="91">
        <v>14980000</v>
      </c>
      <c r="K1138" s="69">
        <f>VLOOKUP(D1138,'SOLICITUDES 2023'!$C:$H,6,FALSE)-G1138</f>
        <v>0</v>
      </c>
      <c r="L1138" s="50">
        <v>14</v>
      </c>
    </row>
    <row r="1139" spans="1:12" ht="15" customHeight="1">
      <c r="A1139" s="50">
        <v>14</v>
      </c>
      <c r="B1139" s="47">
        <v>80</v>
      </c>
      <c r="C1139" s="48" t="s">
        <v>6351</v>
      </c>
      <c r="D1139" s="64">
        <v>93181060</v>
      </c>
      <c r="E1139" s="49" t="s">
        <v>5254</v>
      </c>
      <c r="F1139" s="49" t="s">
        <v>5256</v>
      </c>
      <c r="G1139" s="90">
        <v>103000000</v>
      </c>
      <c r="H1139" s="90">
        <v>31893041</v>
      </c>
      <c r="I1139" s="90">
        <v>137334</v>
      </c>
      <c r="J1139" s="91">
        <v>70969625</v>
      </c>
      <c r="K1139" s="69">
        <f>VLOOKUP(D1139,'SOLICITUDES 2023'!$C:$H,6,FALSE)-G1139</f>
        <v>0</v>
      </c>
      <c r="L1139" s="50">
        <v>14</v>
      </c>
    </row>
    <row r="1140" spans="1:12" ht="15" customHeight="1">
      <c r="A1140" s="50">
        <v>14</v>
      </c>
      <c r="B1140" s="47">
        <v>81</v>
      </c>
      <c r="C1140" s="48" t="s">
        <v>6352</v>
      </c>
      <c r="D1140" s="64">
        <v>16925112</v>
      </c>
      <c r="E1140" s="49" t="s">
        <v>5254</v>
      </c>
      <c r="F1140" s="49" t="s">
        <v>5256</v>
      </c>
      <c r="G1140" s="90">
        <v>74000000</v>
      </c>
      <c r="H1140" s="90">
        <v>70053510</v>
      </c>
      <c r="I1140" s="90">
        <v>98667</v>
      </c>
      <c r="J1140" s="91">
        <v>3847823</v>
      </c>
      <c r="K1140" s="69">
        <f>VLOOKUP(D1140,'SOLICITUDES 2023'!$C:$H,6,FALSE)-G1140</f>
        <v>0</v>
      </c>
      <c r="L1140" s="50">
        <v>14</v>
      </c>
    </row>
    <row r="1141" spans="1:12" ht="15" customHeight="1">
      <c r="A1141" s="50">
        <v>14</v>
      </c>
      <c r="B1141" s="47">
        <v>82</v>
      </c>
      <c r="C1141" s="48" t="s">
        <v>6353</v>
      </c>
      <c r="D1141" s="64">
        <v>79724091</v>
      </c>
      <c r="E1141" s="49" t="s">
        <v>5254</v>
      </c>
      <c r="F1141" s="49" t="s">
        <v>5255</v>
      </c>
      <c r="G1141" s="90">
        <v>50000000</v>
      </c>
      <c r="H1141" s="90">
        <v>0</v>
      </c>
      <c r="I1141" s="90">
        <v>66667</v>
      </c>
      <c r="J1141" s="91">
        <v>49933333</v>
      </c>
      <c r="K1141" s="69">
        <f>VLOOKUP(D1141,'SOLICITUDES 2023'!$C:$H,6,FALSE)-G1141</f>
        <v>0</v>
      </c>
      <c r="L1141" s="50">
        <v>14</v>
      </c>
    </row>
    <row r="1142" spans="1:12" ht="15" customHeight="1">
      <c r="A1142" s="50">
        <v>14</v>
      </c>
      <c r="B1142" s="47">
        <v>83</v>
      </c>
      <c r="C1142" s="48" t="s">
        <v>6354</v>
      </c>
      <c r="D1142" s="64">
        <v>80137393</v>
      </c>
      <c r="E1142" s="49" t="s">
        <v>5254</v>
      </c>
      <c r="F1142" s="49" t="s">
        <v>5256</v>
      </c>
      <c r="G1142" s="90">
        <v>118000000</v>
      </c>
      <c r="H1142" s="90">
        <v>80327044</v>
      </c>
      <c r="I1142" s="90">
        <v>157334</v>
      </c>
      <c r="J1142" s="91">
        <v>37515622</v>
      </c>
      <c r="K1142" s="69">
        <f>VLOOKUP(D1142,'SOLICITUDES 2023'!$C:$H,6,FALSE)-G1142</f>
        <v>0</v>
      </c>
      <c r="L1142" s="50">
        <v>14</v>
      </c>
    </row>
    <row r="1143" spans="1:12" ht="15" customHeight="1">
      <c r="A1143" s="50">
        <v>14</v>
      </c>
      <c r="B1143" s="47">
        <v>84</v>
      </c>
      <c r="C1143" s="48" t="s">
        <v>6355</v>
      </c>
      <c r="D1143" s="64">
        <v>80000751</v>
      </c>
      <c r="E1143" s="49" t="s">
        <v>5254</v>
      </c>
      <c r="F1143" s="49" t="s">
        <v>5255</v>
      </c>
      <c r="G1143" s="90">
        <v>54000000</v>
      </c>
      <c r="H1143" s="90">
        <v>0</v>
      </c>
      <c r="I1143" s="90">
        <v>72000</v>
      </c>
      <c r="J1143" s="91">
        <v>53928000</v>
      </c>
      <c r="K1143" s="69">
        <f>VLOOKUP(D1143,'SOLICITUDES 2023'!$C:$H,6,FALSE)-G1143</f>
        <v>0</v>
      </c>
      <c r="L1143" s="50">
        <v>14</v>
      </c>
    </row>
    <row r="1144" spans="1:12" ht="15" customHeight="1">
      <c r="A1144" s="50">
        <v>14</v>
      </c>
      <c r="B1144" s="47">
        <v>85</v>
      </c>
      <c r="C1144" s="48" t="s">
        <v>6356</v>
      </c>
      <c r="D1144" s="64">
        <v>93137710</v>
      </c>
      <c r="E1144" s="49" t="s">
        <v>5254</v>
      </c>
      <c r="F1144" s="49" t="s">
        <v>5256</v>
      </c>
      <c r="G1144" s="90">
        <v>55000000</v>
      </c>
      <c r="H1144" s="90">
        <v>14605346</v>
      </c>
      <c r="I1144" s="90">
        <v>73334</v>
      </c>
      <c r="J1144" s="91">
        <v>40321320</v>
      </c>
      <c r="K1144" s="69">
        <f>VLOOKUP(D1144,'SOLICITUDES 2023'!$C:$H,6,FALSE)-G1144</f>
        <v>0</v>
      </c>
      <c r="L1144" s="50">
        <v>14</v>
      </c>
    </row>
    <row r="1145" spans="1:12" ht="15" customHeight="1">
      <c r="A1145" s="50">
        <v>14</v>
      </c>
      <c r="B1145" s="47">
        <v>86</v>
      </c>
      <c r="C1145" s="48" t="s">
        <v>6357</v>
      </c>
      <c r="D1145" s="64">
        <v>80728453</v>
      </c>
      <c r="E1145" s="49" t="s">
        <v>5254</v>
      </c>
      <c r="F1145" s="49" t="s">
        <v>5255</v>
      </c>
      <c r="G1145" s="90">
        <v>150000000</v>
      </c>
      <c r="H1145" s="90">
        <v>0</v>
      </c>
      <c r="I1145" s="90">
        <v>200000</v>
      </c>
      <c r="J1145" s="91">
        <v>149800000</v>
      </c>
      <c r="K1145" s="69">
        <f>VLOOKUP(D1145,'SOLICITUDES 2023'!$C:$H,6,FALSE)-G1145</f>
        <v>0</v>
      </c>
      <c r="L1145" s="50">
        <v>14</v>
      </c>
    </row>
    <row r="1146" spans="1:12" ht="15" customHeight="1">
      <c r="A1146" s="50">
        <v>14</v>
      </c>
      <c r="B1146" s="47">
        <v>87</v>
      </c>
      <c r="C1146" s="48" t="s">
        <v>6358</v>
      </c>
      <c r="D1146" s="64">
        <v>94480570</v>
      </c>
      <c r="E1146" s="49" t="s">
        <v>5254</v>
      </c>
      <c r="F1146" s="49" t="s">
        <v>5256</v>
      </c>
      <c r="G1146" s="90">
        <v>75000000</v>
      </c>
      <c r="H1146" s="90">
        <v>2606727</v>
      </c>
      <c r="I1146" s="90">
        <v>100000</v>
      </c>
      <c r="J1146" s="91">
        <v>72293273</v>
      </c>
      <c r="K1146" s="69">
        <f>VLOOKUP(D1146,'SOLICITUDES 2023'!$C:$H,6,FALSE)-G1146</f>
        <v>0</v>
      </c>
      <c r="L1146" s="50">
        <v>14</v>
      </c>
    </row>
    <row r="1147" spans="1:12" ht="15" customHeight="1">
      <c r="A1147" s="50">
        <v>14</v>
      </c>
      <c r="B1147" s="47">
        <v>88</v>
      </c>
      <c r="C1147" s="48" t="s">
        <v>6359</v>
      </c>
      <c r="D1147" s="64">
        <v>52291869</v>
      </c>
      <c r="E1147" s="49" t="s">
        <v>5254</v>
      </c>
      <c r="F1147" s="49" t="s">
        <v>5256</v>
      </c>
      <c r="G1147" s="90">
        <v>115000000</v>
      </c>
      <c r="H1147" s="90">
        <v>73789587</v>
      </c>
      <c r="I1147" s="90">
        <v>153334</v>
      </c>
      <c r="J1147" s="91">
        <v>41057079</v>
      </c>
      <c r="K1147" s="69">
        <f>VLOOKUP(D1147,'SOLICITUDES 2023'!$C:$H,6,FALSE)-G1147</f>
        <v>0</v>
      </c>
      <c r="L1147" s="50">
        <v>14</v>
      </c>
    </row>
    <row r="1148" spans="1:12" ht="15" customHeight="1">
      <c r="A1148" s="50">
        <v>14</v>
      </c>
      <c r="B1148" s="47">
        <v>89</v>
      </c>
      <c r="C1148" s="48" t="s">
        <v>6360</v>
      </c>
      <c r="D1148" s="64">
        <v>63529739</v>
      </c>
      <c r="E1148" s="49" t="s">
        <v>5254</v>
      </c>
      <c r="F1148" s="49" t="s">
        <v>5255</v>
      </c>
      <c r="G1148" s="90">
        <v>150000000</v>
      </c>
      <c r="H1148" s="90">
        <v>0</v>
      </c>
      <c r="I1148" s="90">
        <v>200000</v>
      </c>
      <c r="J1148" s="91">
        <v>149800000</v>
      </c>
      <c r="K1148" s="69">
        <f>VLOOKUP(D1148,'SOLICITUDES 2023'!$C:$H,6,FALSE)-G1148</f>
        <v>0</v>
      </c>
      <c r="L1148" s="50">
        <v>14</v>
      </c>
    </row>
    <row r="1149" spans="1:12" ht="15" customHeight="1">
      <c r="A1149" s="50">
        <v>14</v>
      </c>
      <c r="B1149" s="47">
        <v>90</v>
      </c>
      <c r="C1149" s="48" t="s">
        <v>6361</v>
      </c>
      <c r="D1149" s="64">
        <v>80110930</v>
      </c>
      <c r="E1149" s="49" t="s">
        <v>5254</v>
      </c>
      <c r="F1149" s="49" t="s">
        <v>5256</v>
      </c>
      <c r="G1149" s="90">
        <v>115000000</v>
      </c>
      <c r="H1149" s="90">
        <v>72649496</v>
      </c>
      <c r="I1149" s="90">
        <v>153334</v>
      </c>
      <c r="J1149" s="91">
        <v>42197170</v>
      </c>
      <c r="K1149" s="69">
        <f>VLOOKUP(D1149,'SOLICITUDES 2023'!$C:$H,6,FALSE)-G1149</f>
        <v>0</v>
      </c>
      <c r="L1149" s="50">
        <v>14</v>
      </c>
    </row>
    <row r="1150" spans="1:12" ht="15" customHeight="1">
      <c r="A1150" s="50">
        <v>14</v>
      </c>
      <c r="B1150" s="47">
        <v>91</v>
      </c>
      <c r="C1150" s="48" t="s">
        <v>6362</v>
      </c>
      <c r="D1150" s="64">
        <v>11685380</v>
      </c>
      <c r="E1150" s="49" t="s">
        <v>5254</v>
      </c>
      <c r="F1150" s="49" t="s">
        <v>5255</v>
      </c>
      <c r="G1150" s="90">
        <v>80000000</v>
      </c>
      <c r="H1150" s="90">
        <v>0</v>
      </c>
      <c r="I1150" s="90">
        <v>106667</v>
      </c>
      <c r="J1150" s="91">
        <v>79893333</v>
      </c>
      <c r="K1150" s="69">
        <f>VLOOKUP(D1150,'SOLICITUDES 2023'!$C:$H,6,FALSE)-G1150</f>
        <v>0</v>
      </c>
      <c r="L1150" s="50">
        <v>14</v>
      </c>
    </row>
    <row r="1151" spans="1:12" ht="15" customHeight="1">
      <c r="A1151" s="50">
        <v>14</v>
      </c>
      <c r="B1151" s="47">
        <v>92</v>
      </c>
      <c r="C1151" s="48" t="s">
        <v>6363</v>
      </c>
      <c r="D1151" s="64">
        <v>79627800</v>
      </c>
      <c r="E1151" s="49" t="s">
        <v>5254</v>
      </c>
      <c r="F1151" s="49" t="s">
        <v>5256</v>
      </c>
      <c r="G1151" s="90">
        <v>50000000</v>
      </c>
      <c r="H1151" s="90">
        <v>22047792</v>
      </c>
      <c r="I1151" s="90">
        <v>66667</v>
      </c>
      <c r="J1151" s="91">
        <v>27885541</v>
      </c>
      <c r="K1151" s="69">
        <f>VLOOKUP(D1151,'SOLICITUDES 2023'!$C:$H,6,FALSE)-G1151</f>
        <v>0</v>
      </c>
      <c r="L1151" s="50">
        <v>14</v>
      </c>
    </row>
    <row r="1152" spans="1:12" ht="15" customHeight="1">
      <c r="A1152" s="50">
        <v>14</v>
      </c>
      <c r="B1152" s="47">
        <v>93</v>
      </c>
      <c r="C1152" s="48" t="s">
        <v>6364</v>
      </c>
      <c r="D1152" s="64">
        <v>80147362</v>
      </c>
      <c r="E1152" s="49" t="s">
        <v>5254</v>
      </c>
      <c r="F1152" s="49" t="s">
        <v>5256</v>
      </c>
      <c r="G1152" s="90">
        <v>150000000</v>
      </c>
      <c r="H1152" s="90">
        <v>53195563</v>
      </c>
      <c r="I1152" s="90">
        <v>200000</v>
      </c>
      <c r="J1152" s="91">
        <v>96604437</v>
      </c>
      <c r="K1152" s="69">
        <f>VLOOKUP(D1152,'SOLICITUDES 2023'!$C:$H,6,FALSE)-G1152</f>
        <v>0</v>
      </c>
      <c r="L1152" s="50">
        <v>14</v>
      </c>
    </row>
    <row r="1153" spans="1:14" ht="15" customHeight="1">
      <c r="A1153" s="50">
        <v>14</v>
      </c>
      <c r="B1153" s="47">
        <v>94</v>
      </c>
      <c r="C1153" s="48" t="s">
        <v>6365</v>
      </c>
      <c r="D1153" s="64">
        <v>79759143</v>
      </c>
      <c r="E1153" s="49" t="s">
        <v>5254</v>
      </c>
      <c r="F1153" s="49" t="s">
        <v>5256</v>
      </c>
      <c r="G1153" s="90">
        <v>118000000</v>
      </c>
      <c r="H1153" s="90">
        <v>40360453</v>
      </c>
      <c r="I1153" s="90">
        <v>157334</v>
      </c>
      <c r="J1153" s="91">
        <v>77482213</v>
      </c>
      <c r="K1153" s="69">
        <f>VLOOKUP(D1153,'SOLICITUDES 2023'!$C:$H,6,FALSE)-G1153</f>
        <v>0</v>
      </c>
      <c r="L1153" s="50">
        <v>14</v>
      </c>
    </row>
    <row r="1154" spans="1:14" ht="15" customHeight="1">
      <c r="A1154" s="50">
        <v>14</v>
      </c>
      <c r="B1154" s="47">
        <v>95</v>
      </c>
      <c r="C1154" s="48" t="s">
        <v>6366</v>
      </c>
      <c r="D1154" s="64">
        <v>93437892</v>
      </c>
      <c r="E1154" s="49" t="s">
        <v>5254</v>
      </c>
      <c r="F1154" s="49" t="s">
        <v>5256</v>
      </c>
      <c r="G1154" s="90">
        <v>81000000</v>
      </c>
      <c r="H1154" s="90">
        <v>39829542</v>
      </c>
      <c r="I1154" s="90">
        <v>108000</v>
      </c>
      <c r="J1154" s="91">
        <v>41062458</v>
      </c>
      <c r="K1154" s="69">
        <f>VLOOKUP(D1154,'SOLICITUDES 2023'!$C:$H,6,FALSE)-G1154</f>
        <v>0</v>
      </c>
      <c r="L1154" s="50">
        <v>14</v>
      </c>
    </row>
    <row r="1155" spans="1:14" ht="15" customHeight="1">
      <c r="A1155" s="50">
        <v>14</v>
      </c>
      <c r="B1155" s="47">
        <v>96</v>
      </c>
      <c r="C1155" s="48" t="s">
        <v>6367</v>
      </c>
      <c r="D1155" s="64">
        <v>80012167</v>
      </c>
      <c r="E1155" s="49" t="s">
        <v>5254</v>
      </c>
      <c r="F1155" s="49" t="s">
        <v>5255</v>
      </c>
      <c r="G1155" s="90">
        <v>103000000</v>
      </c>
      <c r="H1155" s="90">
        <v>0</v>
      </c>
      <c r="I1155" s="90">
        <v>137334</v>
      </c>
      <c r="J1155" s="91">
        <v>102862666</v>
      </c>
      <c r="K1155" s="69">
        <f>VLOOKUP(D1155,'SOLICITUDES 2023'!$C:$H,6,FALSE)-G1155</f>
        <v>0</v>
      </c>
      <c r="L1155" s="50">
        <v>14</v>
      </c>
    </row>
    <row r="1156" spans="1:14" ht="15" customHeight="1">
      <c r="A1156" s="50">
        <v>14</v>
      </c>
      <c r="B1156" s="47">
        <v>97</v>
      </c>
      <c r="C1156" s="48" t="s">
        <v>6368</v>
      </c>
      <c r="D1156" s="64">
        <v>86076812</v>
      </c>
      <c r="E1156" s="49" t="s">
        <v>5254</v>
      </c>
      <c r="F1156" s="49" t="s">
        <v>5255</v>
      </c>
      <c r="G1156" s="90">
        <v>131000000</v>
      </c>
      <c r="H1156" s="90">
        <v>0</v>
      </c>
      <c r="I1156" s="90">
        <v>174667</v>
      </c>
      <c r="J1156" s="91">
        <v>130825333</v>
      </c>
      <c r="K1156" s="69">
        <f>VLOOKUP(D1156,'SOLICITUDES 2023'!$C:$H,6,FALSE)-G1156</f>
        <v>0</v>
      </c>
      <c r="L1156" s="50">
        <v>14</v>
      </c>
    </row>
    <row r="1157" spans="1:14" ht="15" customHeight="1">
      <c r="A1157" s="50">
        <v>14</v>
      </c>
      <c r="B1157" s="47">
        <v>98</v>
      </c>
      <c r="C1157" s="48" t="s">
        <v>6369</v>
      </c>
      <c r="D1157" s="64">
        <v>65553764</v>
      </c>
      <c r="E1157" s="49" t="s">
        <v>5254</v>
      </c>
      <c r="F1157" s="49" t="s">
        <v>5255</v>
      </c>
      <c r="G1157" s="90">
        <v>126000000</v>
      </c>
      <c r="H1157" s="90">
        <v>0</v>
      </c>
      <c r="I1157" s="90">
        <v>168000</v>
      </c>
      <c r="J1157" s="91">
        <v>125832000</v>
      </c>
      <c r="K1157" s="69">
        <f>VLOOKUP(D1157,'SOLICITUDES 2023'!$C:$H,6,FALSE)-G1157</f>
        <v>0</v>
      </c>
      <c r="L1157" s="50">
        <v>14</v>
      </c>
    </row>
    <row r="1158" spans="1:14" ht="15" customHeight="1">
      <c r="A1158" s="50">
        <v>14</v>
      </c>
      <c r="B1158" s="47">
        <v>99</v>
      </c>
      <c r="C1158" s="48" t="s">
        <v>6370</v>
      </c>
      <c r="D1158" s="64">
        <v>79880560</v>
      </c>
      <c r="E1158" s="49" t="s">
        <v>5254</v>
      </c>
      <c r="F1158" s="49" t="s">
        <v>5255</v>
      </c>
      <c r="G1158" s="90">
        <v>150000000</v>
      </c>
      <c r="H1158" s="90">
        <v>0</v>
      </c>
      <c r="I1158" s="90">
        <v>200000</v>
      </c>
      <c r="J1158" s="91">
        <v>149800000</v>
      </c>
      <c r="K1158" s="69">
        <f>VLOOKUP(D1158,'SOLICITUDES 2023'!$C:$H,6,FALSE)-G1158</f>
        <v>0</v>
      </c>
      <c r="L1158" s="50">
        <v>14</v>
      </c>
    </row>
    <row r="1159" spans="1:14" ht="15" customHeight="1">
      <c r="A1159" s="50">
        <v>14</v>
      </c>
      <c r="B1159" s="47">
        <v>100</v>
      </c>
      <c r="C1159" s="48" t="s">
        <v>6021</v>
      </c>
      <c r="D1159" s="64">
        <v>79959671</v>
      </c>
      <c r="E1159" s="49" t="s">
        <v>5254</v>
      </c>
      <c r="F1159" s="49" t="s">
        <v>5255</v>
      </c>
      <c r="G1159" s="90">
        <v>45000000</v>
      </c>
      <c r="H1159" s="90">
        <v>0</v>
      </c>
      <c r="I1159" s="90">
        <v>60000</v>
      </c>
      <c r="J1159" s="91">
        <v>44940000</v>
      </c>
      <c r="K1159" s="69">
        <f>VLOOKUP(D1159,'SOLICITUDES 2023'!$C:$H,6,FALSE)-G1159</f>
        <v>55000000</v>
      </c>
      <c r="L1159" s="50">
        <v>14</v>
      </c>
    </row>
    <row r="1160" spans="1:14" ht="15" customHeight="1">
      <c r="A1160" s="50">
        <v>14</v>
      </c>
      <c r="B1160" s="47">
        <v>101</v>
      </c>
      <c r="C1160" s="48" t="s">
        <v>6371</v>
      </c>
      <c r="D1160" s="64">
        <v>24023358</v>
      </c>
      <c r="E1160" s="49" t="s">
        <v>5311</v>
      </c>
      <c r="F1160" s="49" t="s">
        <v>5256</v>
      </c>
      <c r="G1160" s="90">
        <v>45000000</v>
      </c>
      <c r="H1160" s="90">
        <v>428191</v>
      </c>
      <c r="I1160" s="90">
        <v>60000</v>
      </c>
      <c r="J1160" s="91">
        <v>44511809</v>
      </c>
      <c r="K1160" s="69">
        <f>VLOOKUP(D1160,'SOLICITUDES 2023'!$C:$H,6,FALSE)-G1160</f>
        <v>0</v>
      </c>
      <c r="L1160" s="50">
        <v>14</v>
      </c>
    </row>
    <row r="1161" spans="1:14" ht="15" customHeight="1">
      <c r="A1161" s="50">
        <v>14</v>
      </c>
      <c r="B1161" s="47">
        <v>102</v>
      </c>
      <c r="C1161" s="48" t="s">
        <v>6372</v>
      </c>
      <c r="D1161" s="64">
        <v>1103217491</v>
      </c>
      <c r="E1161" s="49" t="s">
        <v>5254</v>
      </c>
      <c r="F1161" s="49" t="s">
        <v>5256</v>
      </c>
      <c r="G1161" s="90">
        <v>77000000</v>
      </c>
      <c r="H1161" s="90">
        <v>48217477</v>
      </c>
      <c r="I1161" s="90">
        <v>102667</v>
      </c>
      <c r="J1161" s="91">
        <v>28679856</v>
      </c>
      <c r="K1161" s="69">
        <f>VLOOKUP(D1161,'SOLICITUDES 2023'!$C:$H,6,FALSE)-G1161</f>
        <v>0</v>
      </c>
      <c r="L1161" s="50">
        <v>14</v>
      </c>
    </row>
    <row r="1162" spans="1:14" ht="15" customHeight="1">
      <c r="A1162" s="50">
        <v>15</v>
      </c>
      <c r="B1162" s="47">
        <v>1</v>
      </c>
      <c r="C1162" s="48" t="s">
        <v>6392</v>
      </c>
      <c r="D1162" s="64">
        <v>1098628960</v>
      </c>
      <c r="E1162" s="49" t="s">
        <v>5254</v>
      </c>
      <c r="F1162" s="49" t="s">
        <v>6378</v>
      </c>
      <c r="G1162" s="90">
        <v>7000000</v>
      </c>
      <c r="H1162" s="90">
        <v>0</v>
      </c>
      <c r="I1162" s="90">
        <v>1867</v>
      </c>
      <c r="J1162" s="91">
        <v>6998133</v>
      </c>
      <c r="K1162" s="69">
        <f>VLOOKUP(D1162,'SOLICITUDES 2023'!$C:$H,6,FALSE)-G1162</f>
        <v>0</v>
      </c>
      <c r="L1162" s="50">
        <v>15</v>
      </c>
      <c r="N1162" s="69"/>
    </row>
    <row r="1163" spans="1:14" ht="15" customHeight="1">
      <c r="A1163" s="50">
        <v>15</v>
      </c>
      <c r="B1163" s="47">
        <v>2</v>
      </c>
      <c r="C1163" s="48" t="s">
        <v>6379</v>
      </c>
      <c r="D1163" s="64">
        <v>79517951</v>
      </c>
      <c r="E1163" s="49" t="s">
        <v>5354</v>
      </c>
      <c r="F1163" s="49" t="s">
        <v>6378</v>
      </c>
      <c r="G1163" s="90">
        <v>10000000</v>
      </c>
      <c r="H1163" s="90">
        <v>0</v>
      </c>
      <c r="I1163" s="90">
        <v>2667</v>
      </c>
      <c r="J1163" s="91">
        <v>9997333</v>
      </c>
      <c r="K1163" s="69">
        <f>VLOOKUP(D1163,'SOLICITUDES 2023'!$C:$H,6,FALSE)-G1163</f>
        <v>0</v>
      </c>
      <c r="L1163" s="50">
        <v>15</v>
      </c>
      <c r="N1163" s="69"/>
    </row>
    <row r="1164" spans="1:14" ht="15" customHeight="1">
      <c r="A1164" s="50">
        <v>15</v>
      </c>
      <c r="B1164" s="47">
        <v>3</v>
      </c>
      <c r="C1164" s="48" t="s">
        <v>6380</v>
      </c>
      <c r="D1164" s="64">
        <v>1090470839</v>
      </c>
      <c r="E1164" s="49" t="s">
        <v>6381</v>
      </c>
      <c r="F1164" s="49" t="s">
        <v>6382</v>
      </c>
      <c r="G1164" s="90">
        <v>10000000</v>
      </c>
      <c r="H1164" s="90">
        <v>0</v>
      </c>
      <c r="I1164" s="90">
        <v>2667</v>
      </c>
      <c r="J1164" s="91">
        <v>9997333</v>
      </c>
      <c r="K1164" s="69">
        <f>VLOOKUP(D1164,'SOLICITUDES 2023'!$C:$H,6,FALSE)-G1164</f>
        <v>0</v>
      </c>
      <c r="L1164" s="50">
        <v>15</v>
      </c>
      <c r="N1164" s="69"/>
    </row>
    <row r="1165" spans="1:14" ht="15" customHeight="1">
      <c r="A1165" s="50">
        <v>15</v>
      </c>
      <c r="B1165" s="47">
        <v>4</v>
      </c>
      <c r="C1165" s="48" t="s">
        <v>6383</v>
      </c>
      <c r="D1165" s="64">
        <v>16629393</v>
      </c>
      <c r="E1165" s="49" t="s">
        <v>6384</v>
      </c>
      <c r="F1165" s="49" t="s">
        <v>5255</v>
      </c>
      <c r="G1165" s="90">
        <v>10000000</v>
      </c>
      <c r="H1165" s="90">
        <v>0</v>
      </c>
      <c r="I1165" s="90">
        <v>2667</v>
      </c>
      <c r="J1165" s="91">
        <v>9997333</v>
      </c>
      <c r="K1165" s="69">
        <f>VLOOKUP(D1165,'SOLICITUDES 2023'!$C:$H,6,FALSE)-G1165</f>
        <v>0</v>
      </c>
      <c r="L1165" s="50">
        <v>15</v>
      </c>
      <c r="N1165" s="69"/>
    </row>
    <row r="1166" spans="1:14" ht="15" customHeight="1">
      <c r="A1166" s="50">
        <v>15</v>
      </c>
      <c r="B1166" s="47">
        <v>5</v>
      </c>
      <c r="C1166" s="48" t="s">
        <v>6385</v>
      </c>
      <c r="D1166" s="64">
        <v>71227896</v>
      </c>
      <c r="E1166" s="49" t="s">
        <v>6384</v>
      </c>
      <c r="F1166" s="49" t="s">
        <v>5255</v>
      </c>
      <c r="G1166" s="90">
        <v>10000000</v>
      </c>
      <c r="H1166" s="90">
        <v>0</v>
      </c>
      <c r="I1166" s="90">
        <v>2667</v>
      </c>
      <c r="J1166" s="91">
        <v>9997333</v>
      </c>
      <c r="K1166" s="69">
        <f>VLOOKUP(D1166,'SOLICITUDES 2023'!$C:$H,6,FALSE)-G1166</f>
        <v>0</v>
      </c>
      <c r="L1166" s="50">
        <v>15</v>
      </c>
      <c r="N1166" s="69"/>
    </row>
    <row r="1167" spans="1:14" ht="15" customHeight="1">
      <c r="A1167" s="50">
        <v>15</v>
      </c>
      <c r="B1167" s="47">
        <v>6</v>
      </c>
      <c r="C1167" s="48" t="s">
        <v>4217</v>
      </c>
      <c r="D1167" s="64">
        <v>1144025271</v>
      </c>
      <c r="E1167" s="49" t="s">
        <v>5254</v>
      </c>
      <c r="F1167" s="49" t="s">
        <v>6386</v>
      </c>
      <c r="G1167" s="90">
        <v>8000000</v>
      </c>
      <c r="H1167" s="90">
        <v>0</v>
      </c>
      <c r="I1167" s="90">
        <v>2134</v>
      </c>
      <c r="J1167" s="91">
        <v>7997866</v>
      </c>
      <c r="K1167" s="69">
        <f>VLOOKUP(D1167,'SOLICITUDES 2023'!$C:$H,6,FALSE)-G1167</f>
        <v>0</v>
      </c>
      <c r="L1167" s="50">
        <v>15</v>
      </c>
      <c r="N1167" s="69"/>
    </row>
    <row r="1168" spans="1:14" ht="15" customHeight="1">
      <c r="A1168" s="50">
        <v>15</v>
      </c>
      <c r="B1168" s="47">
        <v>7</v>
      </c>
      <c r="C1168" s="48" t="s">
        <v>6387</v>
      </c>
      <c r="D1168" s="64">
        <v>18496420</v>
      </c>
      <c r="E1168" s="49" t="s">
        <v>5354</v>
      </c>
      <c r="F1168" s="49" t="s">
        <v>5255</v>
      </c>
      <c r="G1168" s="90">
        <v>10000000</v>
      </c>
      <c r="H1168" s="90">
        <v>0</v>
      </c>
      <c r="I1168" s="90">
        <v>2667</v>
      </c>
      <c r="J1168" s="91">
        <v>9997333</v>
      </c>
      <c r="K1168" s="69">
        <f>VLOOKUP(D1168,'SOLICITUDES 2023'!$C:$H,6,FALSE)-G1168</f>
        <v>0</v>
      </c>
      <c r="L1168" s="50">
        <v>15</v>
      </c>
      <c r="N1168" s="69"/>
    </row>
    <row r="1169" spans="1:14" ht="15" customHeight="1">
      <c r="A1169" s="50">
        <v>15</v>
      </c>
      <c r="B1169" s="47">
        <v>8</v>
      </c>
      <c r="C1169" s="48" t="s">
        <v>6388</v>
      </c>
      <c r="D1169" s="64">
        <v>10031342</v>
      </c>
      <c r="E1169" s="49" t="s">
        <v>6384</v>
      </c>
      <c r="F1169" s="49" t="s">
        <v>5255</v>
      </c>
      <c r="G1169" s="90">
        <v>10000000</v>
      </c>
      <c r="H1169" s="90">
        <v>0</v>
      </c>
      <c r="I1169" s="90">
        <v>2667</v>
      </c>
      <c r="J1169" s="91">
        <v>9997333</v>
      </c>
      <c r="K1169" s="69">
        <f>VLOOKUP(D1169,'SOLICITUDES 2023'!$C:$H,6,FALSE)-G1169</f>
        <v>0</v>
      </c>
      <c r="L1169" s="50">
        <v>15</v>
      </c>
      <c r="N1169" s="69"/>
    </row>
    <row r="1170" spans="1:14" ht="15" customHeight="1">
      <c r="A1170" s="50">
        <v>15</v>
      </c>
      <c r="B1170" s="47">
        <v>9</v>
      </c>
      <c r="C1170" s="48" t="s">
        <v>6389</v>
      </c>
      <c r="D1170" s="64">
        <v>1121208725</v>
      </c>
      <c r="E1170" s="49" t="s">
        <v>5254</v>
      </c>
      <c r="F1170" s="49" t="s">
        <v>6382</v>
      </c>
      <c r="G1170" s="90">
        <v>4000000</v>
      </c>
      <c r="H1170" s="90">
        <v>0</v>
      </c>
      <c r="I1170" s="90">
        <v>1067</v>
      </c>
      <c r="J1170" s="91">
        <v>3998933</v>
      </c>
      <c r="K1170" s="69">
        <f>VLOOKUP(D1170,'SOLICITUDES 2023'!$C:$H,6,FALSE)-G1170</f>
        <v>0</v>
      </c>
      <c r="L1170" s="50">
        <v>15</v>
      </c>
      <c r="N1170" s="69"/>
    </row>
    <row r="1171" spans="1:14" ht="15" customHeight="1">
      <c r="A1171" s="50">
        <v>15</v>
      </c>
      <c r="B1171" s="47">
        <v>10</v>
      </c>
      <c r="C1171" s="82" t="s">
        <v>6393</v>
      </c>
      <c r="D1171" s="64">
        <v>24337398</v>
      </c>
      <c r="E1171" s="49" t="s">
        <v>5254</v>
      </c>
      <c r="F1171" s="49" t="s">
        <v>6378</v>
      </c>
      <c r="G1171" s="90">
        <v>10000000</v>
      </c>
      <c r="H1171" s="90">
        <v>0</v>
      </c>
      <c r="I1171" s="90">
        <v>2667</v>
      </c>
      <c r="J1171" s="91">
        <v>9997333</v>
      </c>
      <c r="K1171" s="69">
        <f>VLOOKUP(D1171,'SOLICITUDES 2023'!$C:$H,6,FALSE)-G1171</f>
        <v>0</v>
      </c>
      <c r="L1171" s="50">
        <v>15</v>
      </c>
      <c r="N1171" s="69"/>
    </row>
    <row r="1172" spans="1:14" ht="15" customHeight="1">
      <c r="A1172" s="50">
        <v>15</v>
      </c>
      <c r="B1172" s="47">
        <v>11</v>
      </c>
      <c r="C1172" s="48" t="s">
        <v>6390</v>
      </c>
      <c r="D1172" s="64">
        <v>4137087</v>
      </c>
      <c r="E1172" s="49" t="s">
        <v>5354</v>
      </c>
      <c r="F1172" s="49" t="s">
        <v>6391</v>
      </c>
      <c r="G1172" s="90">
        <v>7000000</v>
      </c>
      <c r="H1172" s="90">
        <v>0</v>
      </c>
      <c r="I1172" s="90">
        <v>1867</v>
      </c>
      <c r="J1172" s="91">
        <v>6998133</v>
      </c>
      <c r="K1172" s="69">
        <f>VLOOKUP(D1172,'SOLICITUDES 2023'!$C:$H,6,FALSE)-G1172</f>
        <v>0</v>
      </c>
      <c r="L1172" s="50">
        <v>15</v>
      </c>
      <c r="N1172" s="69"/>
    </row>
    <row r="1173" spans="1:14" ht="15" customHeight="1">
      <c r="A1173" s="50">
        <v>15</v>
      </c>
      <c r="B1173" s="47">
        <v>12</v>
      </c>
      <c r="C1173" s="48" t="s">
        <v>4378</v>
      </c>
      <c r="D1173" s="64">
        <v>1126602052</v>
      </c>
      <c r="E1173" s="49" t="s">
        <v>54</v>
      </c>
      <c r="F1173" s="49" t="s">
        <v>6391</v>
      </c>
      <c r="G1173" s="90">
        <v>5000000</v>
      </c>
      <c r="H1173" s="90">
        <v>0</v>
      </c>
      <c r="I1173" s="90">
        <v>1334</v>
      </c>
      <c r="J1173" s="91">
        <v>4998666</v>
      </c>
      <c r="K1173" s="69">
        <f>VLOOKUP(D1173,'SOLICITUDES 2023'!$C:$H,6,FALSE)-G1173</f>
        <v>0</v>
      </c>
      <c r="L1173" s="50">
        <v>15</v>
      </c>
      <c r="N1173" s="69"/>
    </row>
    <row r="1174" spans="1:14" ht="15" customHeight="1">
      <c r="A1174" s="50">
        <v>15</v>
      </c>
      <c r="B1174" s="47">
        <v>13</v>
      </c>
      <c r="C1174" s="48" t="s">
        <v>6395</v>
      </c>
      <c r="D1174" s="64">
        <v>52321251</v>
      </c>
      <c r="E1174" s="49" t="s">
        <v>5254</v>
      </c>
      <c r="F1174" s="49" t="s">
        <v>6394</v>
      </c>
      <c r="G1174" s="90">
        <v>10000000</v>
      </c>
      <c r="H1174" s="90">
        <v>0</v>
      </c>
      <c r="I1174" s="90">
        <v>1667</v>
      </c>
      <c r="J1174" s="91">
        <v>9998333</v>
      </c>
      <c r="K1174" s="69">
        <f>VLOOKUP(D1174,'SOLICITUDES 2023'!$C:$H,6,FALSE)-G1174</f>
        <v>0</v>
      </c>
      <c r="L1174" s="50">
        <f>+A1174</f>
        <v>15</v>
      </c>
      <c r="N1174" s="69"/>
    </row>
    <row r="1175" spans="1:14" ht="15" customHeight="1">
      <c r="A1175" s="50">
        <v>15</v>
      </c>
      <c r="B1175" s="47">
        <v>14</v>
      </c>
      <c r="C1175" s="54" t="s">
        <v>6410</v>
      </c>
      <c r="D1175" s="64">
        <v>1055226558</v>
      </c>
      <c r="E1175" s="49" t="s">
        <v>6396</v>
      </c>
      <c r="F1175" s="49" t="s">
        <v>6382</v>
      </c>
      <c r="G1175" s="156">
        <v>53000000</v>
      </c>
      <c r="H1175" s="90">
        <v>0</v>
      </c>
      <c r="I1175" s="90">
        <v>14134</v>
      </c>
      <c r="J1175" s="91">
        <v>52985866</v>
      </c>
      <c r="K1175" s="69">
        <f>VLOOKUP(D1175,'SOLICITUDES 2023'!$C:$H,6,FALSE)-G1175</f>
        <v>0</v>
      </c>
      <c r="L1175" s="50">
        <f t="shared" ref="L1175:L1238" si="1">+A1175</f>
        <v>15</v>
      </c>
      <c r="N1175" s="69"/>
    </row>
    <row r="1176" spans="1:14" ht="15" customHeight="1">
      <c r="A1176" s="50">
        <v>15</v>
      </c>
      <c r="B1176" s="47">
        <v>15</v>
      </c>
      <c r="C1176" s="54" t="s">
        <v>6411</v>
      </c>
      <c r="D1176" s="64">
        <v>52550831</v>
      </c>
      <c r="E1176" s="49" t="s">
        <v>5383</v>
      </c>
      <c r="F1176" s="49" t="s">
        <v>6382</v>
      </c>
      <c r="G1176" s="156">
        <v>50000000</v>
      </c>
      <c r="H1176" s="90">
        <v>0</v>
      </c>
      <c r="I1176" s="90">
        <v>13334</v>
      </c>
      <c r="J1176" s="91">
        <v>49986666</v>
      </c>
      <c r="K1176" s="69">
        <f>VLOOKUP(D1176,'SOLICITUDES 2023'!$C:$H,6,FALSE)-G1176</f>
        <v>0</v>
      </c>
      <c r="L1176" s="50">
        <f t="shared" si="1"/>
        <v>15</v>
      </c>
      <c r="N1176" s="69"/>
    </row>
    <row r="1177" spans="1:14" ht="15" customHeight="1">
      <c r="A1177" s="50">
        <v>15</v>
      </c>
      <c r="B1177" s="47">
        <v>16</v>
      </c>
      <c r="C1177" s="54" t="s">
        <v>6412</v>
      </c>
      <c r="D1177" s="64">
        <v>80904222</v>
      </c>
      <c r="E1177" s="49" t="s">
        <v>5254</v>
      </c>
      <c r="F1177" s="49" t="s">
        <v>5255</v>
      </c>
      <c r="G1177" s="156">
        <v>26000000</v>
      </c>
      <c r="H1177" s="90">
        <v>0</v>
      </c>
      <c r="I1177" s="90">
        <v>6934</v>
      </c>
      <c r="J1177" s="91">
        <v>25993066</v>
      </c>
      <c r="K1177" s="69">
        <f>VLOOKUP(D1177,'SOLICITUDES 2023'!$C:$H,6,FALSE)-G1177</f>
        <v>0</v>
      </c>
      <c r="L1177" s="50">
        <f t="shared" si="1"/>
        <v>15</v>
      </c>
      <c r="N1177" s="69"/>
    </row>
    <row r="1178" spans="1:14" ht="15" customHeight="1">
      <c r="A1178" s="50">
        <v>15</v>
      </c>
      <c r="B1178" s="47">
        <v>17</v>
      </c>
      <c r="C1178" s="54" t="s">
        <v>6413</v>
      </c>
      <c r="D1178" s="64">
        <v>51875256</v>
      </c>
      <c r="E1178" s="49" t="s">
        <v>5383</v>
      </c>
      <c r="F1178" s="49" t="s">
        <v>5256</v>
      </c>
      <c r="G1178" s="156">
        <v>43000000</v>
      </c>
      <c r="H1178" s="90">
        <v>2678817</v>
      </c>
      <c r="I1178" s="90">
        <v>11467</v>
      </c>
      <c r="J1178" s="91">
        <v>40309716</v>
      </c>
      <c r="K1178" s="69">
        <f>VLOOKUP(D1178,'SOLICITUDES 2023'!$C:$H,6,FALSE)-G1178</f>
        <v>0</v>
      </c>
      <c r="L1178" s="50">
        <f t="shared" si="1"/>
        <v>15</v>
      </c>
      <c r="N1178" s="69"/>
    </row>
    <row r="1179" spans="1:14" ht="15" customHeight="1">
      <c r="A1179" s="50">
        <v>15</v>
      </c>
      <c r="B1179" s="47">
        <v>18</v>
      </c>
      <c r="C1179" s="54" t="s">
        <v>6414</v>
      </c>
      <c r="D1179" s="64">
        <v>39635991</v>
      </c>
      <c r="E1179" s="49" t="s">
        <v>5354</v>
      </c>
      <c r="F1179" s="49" t="s">
        <v>5256</v>
      </c>
      <c r="G1179" s="156">
        <v>69000000</v>
      </c>
      <c r="H1179" s="90">
        <v>18310051</v>
      </c>
      <c r="I1179" s="90">
        <v>18400</v>
      </c>
      <c r="J1179" s="91">
        <v>50671549</v>
      </c>
      <c r="K1179" s="69">
        <f>VLOOKUP(D1179,'SOLICITUDES 2023'!$C:$H,6,FALSE)-G1179</f>
        <v>0</v>
      </c>
      <c r="L1179" s="50">
        <f t="shared" si="1"/>
        <v>15</v>
      </c>
      <c r="N1179" s="69"/>
    </row>
    <row r="1180" spans="1:14" ht="15" customHeight="1">
      <c r="A1180" s="50">
        <v>15</v>
      </c>
      <c r="B1180" s="47">
        <v>19</v>
      </c>
      <c r="C1180" s="54" t="s">
        <v>4695</v>
      </c>
      <c r="D1180" s="64">
        <v>80842975</v>
      </c>
      <c r="E1180" s="49" t="s">
        <v>5254</v>
      </c>
      <c r="F1180" s="49" t="s">
        <v>6378</v>
      </c>
      <c r="G1180" s="156">
        <v>50000000</v>
      </c>
      <c r="H1180" s="90">
        <v>0</v>
      </c>
      <c r="I1180" s="90">
        <v>13334</v>
      </c>
      <c r="J1180" s="91">
        <v>49986666</v>
      </c>
      <c r="K1180" s="69">
        <f>VLOOKUP(D1180,'SOLICITUDES 2023'!$C:$H,6,FALSE)-G1180</f>
        <v>0</v>
      </c>
      <c r="L1180" s="50">
        <f t="shared" si="1"/>
        <v>15</v>
      </c>
      <c r="N1180" s="69"/>
    </row>
    <row r="1181" spans="1:14" ht="15" customHeight="1">
      <c r="A1181" s="50">
        <v>15</v>
      </c>
      <c r="B1181" s="47">
        <v>20</v>
      </c>
      <c r="C1181" s="54" t="s">
        <v>6415</v>
      </c>
      <c r="D1181" s="64">
        <v>46384570</v>
      </c>
      <c r="E1181" s="49" t="s">
        <v>5254</v>
      </c>
      <c r="F1181" s="49" t="s">
        <v>6397</v>
      </c>
      <c r="G1181" s="156">
        <v>150000000</v>
      </c>
      <c r="H1181" s="90">
        <v>73614305</v>
      </c>
      <c r="I1181" s="90">
        <v>40000</v>
      </c>
      <c r="J1181" s="91">
        <v>76345695</v>
      </c>
      <c r="K1181" s="69">
        <f>VLOOKUP(D1181,'SOLICITUDES 2023'!$C:$H,6,FALSE)-G1181</f>
        <v>0</v>
      </c>
      <c r="L1181" s="50">
        <f t="shared" si="1"/>
        <v>15</v>
      </c>
      <c r="N1181" s="69"/>
    </row>
    <row r="1182" spans="1:14" ht="15" customHeight="1">
      <c r="A1182" s="50">
        <v>15</v>
      </c>
      <c r="B1182" s="47">
        <v>21</v>
      </c>
      <c r="C1182" s="54" t="s">
        <v>780</v>
      </c>
      <c r="D1182" s="64">
        <v>72244627</v>
      </c>
      <c r="E1182" s="49" t="s">
        <v>5254</v>
      </c>
      <c r="F1182" s="49" t="s">
        <v>6398</v>
      </c>
      <c r="G1182" s="156">
        <v>135000000</v>
      </c>
      <c r="H1182" s="90">
        <v>23888559</v>
      </c>
      <c r="I1182" s="90">
        <v>36000</v>
      </c>
      <c r="J1182" s="91">
        <v>111075441</v>
      </c>
      <c r="K1182" s="69">
        <f>VLOOKUP(D1182,'SOLICITUDES 2023'!$C:$H,6,FALSE)-G1182</f>
        <v>0</v>
      </c>
      <c r="L1182" s="50">
        <f t="shared" si="1"/>
        <v>15</v>
      </c>
      <c r="N1182" s="69"/>
    </row>
    <row r="1183" spans="1:14" ht="15" customHeight="1">
      <c r="A1183" s="50">
        <v>15</v>
      </c>
      <c r="B1183" s="47">
        <v>22</v>
      </c>
      <c r="C1183" s="54" t="s">
        <v>6416</v>
      </c>
      <c r="D1183" s="64">
        <v>1121850336</v>
      </c>
      <c r="E1183" s="49" t="s">
        <v>6399</v>
      </c>
      <c r="F1183" s="49" t="s">
        <v>5255</v>
      </c>
      <c r="G1183" s="156">
        <v>78000000</v>
      </c>
      <c r="H1183" s="90">
        <v>0</v>
      </c>
      <c r="I1183" s="90">
        <v>20800</v>
      </c>
      <c r="J1183" s="91">
        <v>77979200</v>
      </c>
      <c r="K1183" s="69">
        <f>VLOOKUP(D1183,'SOLICITUDES 2023'!$C:$H,6,FALSE)-G1183</f>
        <v>0</v>
      </c>
      <c r="L1183" s="50">
        <f t="shared" si="1"/>
        <v>15</v>
      </c>
      <c r="N1183" s="69"/>
    </row>
    <row r="1184" spans="1:14" ht="15" customHeight="1">
      <c r="A1184" s="50">
        <v>15</v>
      </c>
      <c r="B1184" s="47">
        <v>23</v>
      </c>
      <c r="C1184" s="54" t="s">
        <v>6417</v>
      </c>
      <c r="D1184" s="64">
        <v>1090378584</v>
      </c>
      <c r="E1184" s="49" t="s">
        <v>5254</v>
      </c>
      <c r="F1184" s="49" t="s">
        <v>6394</v>
      </c>
      <c r="G1184" s="156">
        <v>35000000</v>
      </c>
      <c r="H1184" s="90">
        <v>0</v>
      </c>
      <c r="I1184" s="90">
        <v>9334</v>
      </c>
      <c r="J1184" s="91">
        <v>34990666</v>
      </c>
      <c r="K1184" s="69">
        <f>VLOOKUP(D1184,'SOLICITUDES 2023'!$C:$H,6,FALSE)-G1184</f>
        <v>0</v>
      </c>
      <c r="L1184" s="50">
        <f t="shared" si="1"/>
        <v>15</v>
      </c>
      <c r="N1184" s="69"/>
    </row>
    <row r="1185" spans="1:14" ht="15" customHeight="1">
      <c r="A1185" s="50">
        <v>15</v>
      </c>
      <c r="B1185" s="47">
        <v>24</v>
      </c>
      <c r="C1185" s="54" t="s">
        <v>2074</v>
      </c>
      <c r="D1185" s="64">
        <v>11224739</v>
      </c>
      <c r="E1185" s="49" t="s">
        <v>5354</v>
      </c>
      <c r="F1185" s="49" t="s">
        <v>6400</v>
      </c>
      <c r="G1185" s="156">
        <v>80000000</v>
      </c>
      <c r="H1185" s="90">
        <v>0</v>
      </c>
      <c r="I1185" s="90">
        <v>21334</v>
      </c>
      <c r="J1185" s="91">
        <v>79978666</v>
      </c>
      <c r="K1185" s="69">
        <f>VLOOKUP(D1185,'SOLICITUDES 2023'!$C:$H,6,FALSE)-G1185</f>
        <v>0</v>
      </c>
      <c r="L1185" s="50">
        <f t="shared" si="1"/>
        <v>15</v>
      </c>
      <c r="N1185" s="69"/>
    </row>
    <row r="1186" spans="1:14" ht="15" customHeight="1">
      <c r="A1186" s="50">
        <v>15</v>
      </c>
      <c r="B1186" s="47">
        <v>25</v>
      </c>
      <c r="C1186" s="54" t="s">
        <v>1251</v>
      </c>
      <c r="D1186" s="64">
        <v>75106404</v>
      </c>
      <c r="E1186" s="49" t="s">
        <v>5254</v>
      </c>
      <c r="F1186" s="49" t="s">
        <v>5256</v>
      </c>
      <c r="G1186" s="156">
        <v>92000000</v>
      </c>
      <c r="H1186" s="90">
        <v>37134826</v>
      </c>
      <c r="I1186" s="90">
        <v>24534</v>
      </c>
      <c r="J1186" s="91">
        <v>54840640</v>
      </c>
      <c r="K1186" s="69">
        <f>VLOOKUP(D1186,'SOLICITUDES 2023'!$C:$H,6,FALSE)-G1186</f>
        <v>0</v>
      </c>
      <c r="L1186" s="50">
        <f t="shared" si="1"/>
        <v>15</v>
      </c>
      <c r="N1186" s="69"/>
    </row>
    <row r="1187" spans="1:14" ht="15" customHeight="1">
      <c r="A1187" s="50">
        <v>15</v>
      </c>
      <c r="B1187" s="47">
        <v>26</v>
      </c>
      <c r="C1187" s="82" t="s">
        <v>4782</v>
      </c>
      <c r="D1187" s="64">
        <v>1058817294</v>
      </c>
      <c r="E1187" s="49" t="s">
        <v>6396</v>
      </c>
      <c r="F1187" s="49" t="s">
        <v>6382</v>
      </c>
      <c r="G1187" s="156">
        <v>100000000</v>
      </c>
      <c r="H1187" s="90">
        <v>0</v>
      </c>
      <c r="I1187" s="90">
        <v>26667</v>
      </c>
      <c r="J1187" s="91">
        <v>99973333</v>
      </c>
      <c r="K1187" s="69">
        <f>VLOOKUP(D1187,'SOLICITUDES 2023'!$C:$H,6,FALSE)-G1187</f>
        <v>0</v>
      </c>
      <c r="L1187" s="50">
        <f t="shared" si="1"/>
        <v>15</v>
      </c>
      <c r="N1187" s="69"/>
    </row>
    <row r="1188" spans="1:14" ht="15" customHeight="1">
      <c r="A1188" s="50">
        <v>15</v>
      </c>
      <c r="B1188" s="47">
        <v>27</v>
      </c>
      <c r="C1188" s="54" t="s">
        <v>6418</v>
      </c>
      <c r="D1188" s="64">
        <v>1083460457</v>
      </c>
      <c r="E1188" s="49" t="s">
        <v>5254</v>
      </c>
      <c r="F1188" s="49" t="s">
        <v>5255</v>
      </c>
      <c r="G1188" s="156">
        <v>69000000</v>
      </c>
      <c r="H1188" s="90">
        <v>0</v>
      </c>
      <c r="I1188" s="90">
        <v>18400</v>
      </c>
      <c r="J1188" s="91">
        <v>68981600</v>
      </c>
      <c r="K1188" s="69">
        <f>VLOOKUP(D1188,'SOLICITUDES 2023'!$C:$H,6,FALSE)-G1188</f>
        <v>0</v>
      </c>
      <c r="L1188" s="50">
        <f t="shared" si="1"/>
        <v>15</v>
      </c>
      <c r="N1188" s="69"/>
    </row>
    <row r="1189" spans="1:14" ht="15" customHeight="1">
      <c r="A1189" s="50">
        <v>15</v>
      </c>
      <c r="B1189" s="47">
        <v>28</v>
      </c>
      <c r="C1189" s="48" t="s">
        <v>6401</v>
      </c>
      <c r="D1189" s="64">
        <v>1022943207</v>
      </c>
      <c r="E1189" s="49" t="s">
        <v>5254</v>
      </c>
      <c r="F1189" s="49" t="s">
        <v>6402</v>
      </c>
      <c r="G1189" s="156">
        <v>50000000</v>
      </c>
      <c r="H1189" s="90">
        <v>0</v>
      </c>
      <c r="I1189" s="90">
        <v>13334</v>
      </c>
      <c r="J1189" s="91">
        <v>49986666</v>
      </c>
      <c r="K1189" s="69">
        <f>VLOOKUP(D1189,'SOLICITUDES 2023'!$C:$H,6,FALSE)-G1189</f>
        <v>0</v>
      </c>
      <c r="L1189" s="50">
        <f t="shared" si="1"/>
        <v>15</v>
      </c>
      <c r="N1189" s="69"/>
    </row>
    <row r="1190" spans="1:14" ht="15" customHeight="1">
      <c r="A1190" s="50">
        <v>15</v>
      </c>
      <c r="B1190" s="47">
        <v>29</v>
      </c>
      <c r="C1190" s="48" t="s">
        <v>6403</v>
      </c>
      <c r="D1190" s="64">
        <v>1094271581</v>
      </c>
      <c r="E1190" s="49" t="s">
        <v>5254</v>
      </c>
      <c r="F1190" s="49" t="s">
        <v>5255</v>
      </c>
      <c r="G1190" s="156">
        <v>47000000</v>
      </c>
      <c r="H1190" s="90">
        <v>0</v>
      </c>
      <c r="I1190" s="90">
        <v>12534</v>
      </c>
      <c r="J1190" s="91">
        <v>46987466</v>
      </c>
      <c r="K1190" s="69">
        <f>VLOOKUP(D1190,'SOLICITUDES 2023'!$C:$H,6,FALSE)-G1190</f>
        <v>0</v>
      </c>
      <c r="L1190" s="50">
        <f t="shared" si="1"/>
        <v>15</v>
      </c>
      <c r="N1190" s="69"/>
    </row>
    <row r="1191" spans="1:14" ht="15" customHeight="1">
      <c r="A1191" s="50">
        <v>15</v>
      </c>
      <c r="B1191" s="47">
        <v>30</v>
      </c>
      <c r="C1191" s="48" t="s">
        <v>6404</v>
      </c>
      <c r="D1191" s="64">
        <v>75107787</v>
      </c>
      <c r="E1191" s="49" t="s">
        <v>5254</v>
      </c>
      <c r="F1191" s="49" t="s">
        <v>5256</v>
      </c>
      <c r="G1191" s="156">
        <v>55000000</v>
      </c>
      <c r="H1191" s="90">
        <v>23669909</v>
      </c>
      <c r="I1191" s="90">
        <v>14667</v>
      </c>
      <c r="J1191" s="91">
        <v>31315424</v>
      </c>
      <c r="K1191" s="69">
        <f>VLOOKUP(D1191,'SOLICITUDES 2023'!$C:$H,6,FALSE)-G1191</f>
        <v>0</v>
      </c>
      <c r="L1191" s="50">
        <f t="shared" si="1"/>
        <v>15</v>
      </c>
      <c r="N1191" s="69"/>
    </row>
    <row r="1192" spans="1:14" ht="15" customHeight="1">
      <c r="A1192" s="50">
        <v>15</v>
      </c>
      <c r="B1192" s="47">
        <v>31</v>
      </c>
      <c r="C1192" s="48" t="s">
        <v>6405</v>
      </c>
      <c r="D1192" s="64">
        <v>7369602</v>
      </c>
      <c r="E1192" s="49" t="s">
        <v>5254</v>
      </c>
      <c r="F1192" s="49" t="s">
        <v>6397</v>
      </c>
      <c r="G1192" s="156">
        <v>108000000</v>
      </c>
      <c r="H1192" s="90">
        <v>38548630</v>
      </c>
      <c r="I1192" s="90">
        <v>28800</v>
      </c>
      <c r="J1192" s="91">
        <v>69422570</v>
      </c>
      <c r="K1192" s="69">
        <f>VLOOKUP(D1192,'SOLICITUDES 2023'!$C:$H,6,FALSE)-G1192</f>
        <v>0</v>
      </c>
      <c r="L1192" s="50">
        <f t="shared" si="1"/>
        <v>15</v>
      </c>
      <c r="N1192" s="69"/>
    </row>
    <row r="1193" spans="1:14" ht="15" customHeight="1">
      <c r="A1193" s="50">
        <v>15</v>
      </c>
      <c r="B1193" s="47">
        <v>32</v>
      </c>
      <c r="C1193" s="54" t="s">
        <v>1979</v>
      </c>
      <c r="D1193" s="64">
        <v>1053837311</v>
      </c>
      <c r="E1193" s="49" t="s">
        <v>5254</v>
      </c>
      <c r="F1193" s="49" t="s">
        <v>5255</v>
      </c>
      <c r="G1193" s="156">
        <v>36000000</v>
      </c>
      <c r="H1193" s="90">
        <v>0</v>
      </c>
      <c r="I1193" s="90">
        <v>9600</v>
      </c>
      <c r="J1193" s="91">
        <v>35990400</v>
      </c>
      <c r="K1193" s="69">
        <f>VLOOKUP(D1193,'SOLICITUDES 2023'!$C:$H,6,FALSE)-G1193</f>
        <v>0</v>
      </c>
      <c r="L1193" s="50">
        <f t="shared" si="1"/>
        <v>15</v>
      </c>
      <c r="N1193" s="69"/>
    </row>
    <row r="1194" spans="1:14" ht="15" customHeight="1">
      <c r="A1194" s="50">
        <v>15</v>
      </c>
      <c r="B1194" s="47">
        <v>33</v>
      </c>
      <c r="C1194" s="48" t="s">
        <v>6406</v>
      </c>
      <c r="D1194" s="64">
        <v>52013118</v>
      </c>
      <c r="E1194" s="49" t="s">
        <v>5354</v>
      </c>
      <c r="F1194" s="49" t="s">
        <v>5255</v>
      </c>
      <c r="G1194" s="156">
        <v>45000000</v>
      </c>
      <c r="H1194" s="90">
        <v>0</v>
      </c>
      <c r="I1194" s="90">
        <v>12000</v>
      </c>
      <c r="J1194" s="91">
        <v>44988000</v>
      </c>
      <c r="K1194" s="69">
        <f>VLOOKUP(D1194,'SOLICITUDES 2023'!$C:$H,6,FALSE)-G1194</f>
        <v>0</v>
      </c>
      <c r="L1194" s="50">
        <f t="shared" si="1"/>
        <v>15</v>
      </c>
      <c r="N1194" s="69"/>
    </row>
    <row r="1195" spans="1:14" ht="15" customHeight="1">
      <c r="A1195" s="50">
        <v>15</v>
      </c>
      <c r="B1195" s="47">
        <v>34</v>
      </c>
      <c r="C1195" s="48" t="s">
        <v>6407</v>
      </c>
      <c r="D1195" s="64">
        <v>79961059</v>
      </c>
      <c r="E1195" s="49" t="s">
        <v>5354</v>
      </c>
      <c r="F1195" s="49" t="s">
        <v>6397</v>
      </c>
      <c r="G1195" s="156">
        <v>70000000</v>
      </c>
      <c r="H1195" s="90">
        <v>150595</v>
      </c>
      <c r="I1195" s="90">
        <v>18667</v>
      </c>
      <c r="J1195" s="91">
        <v>69830738</v>
      </c>
      <c r="K1195" s="69">
        <f>VLOOKUP(D1195,'SOLICITUDES 2023'!$C:$H,6,FALSE)-G1195</f>
        <v>0</v>
      </c>
      <c r="L1195" s="50">
        <f t="shared" si="1"/>
        <v>15</v>
      </c>
      <c r="N1195" s="69"/>
    </row>
    <row r="1196" spans="1:14" ht="15" customHeight="1">
      <c r="A1196" s="50">
        <v>15</v>
      </c>
      <c r="B1196" s="47">
        <v>35</v>
      </c>
      <c r="C1196" s="48" t="s">
        <v>6408</v>
      </c>
      <c r="D1196" s="64">
        <v>5887486</v>
      </c>
      <c r="E1196" s="49" t="s">
        <v>5383</v>
      </c>
      <c r="F1196" s="49" t="s">
        <v>6378</v>
      </c>
      <c r="G1196" s="156">
        <v>30000000</v>
      </c>
      <c r="H1196" s="90">
        <v>0</v>
      </c>
      <c r="I1196" s="90">
        <v>8000</v>
      </c>
      <c r="J1196" s="91">
        <v>29992000</v>
      </c>
      <c r="K1196" s="69">
        <f>VLOOKUP(D1196,'SOLICITUDES 2023'!$C:$H,6,FALSE)-G1196</f>
        <v>0</v>
      </c>
      <c r="L1196" s="50">
        <f t="shared" si="1"/>
        <v>15</v>
      </c>
      <c r="N1196" s="69"/>
    </row>
    <row r="1197" spans="1:14" ht="15" customHeight="1">
      <c r="A1197" s="50">
        <v>15</v>
      </c>
      <c r="B1197" s="47">
        <v>36</v>
      </c>
      <c r="C1197" s="48" t="s">
        <v>6409</v>
      </c>
      <c r="D1197" s="64">
        <v>19489607</v>
      </c>
      <c r="E1197" s="49" t="s">
        <v>5354</v>
      </c>
      <c r="F1197" s="49" t="s">
        <v>5256</v>
      </c>
      <c r="G1197" s="156">
        <v>90000000</v>
      </c>
      <c r="H1197" s="90">
        <v>29652411</v>
      </c>
      <c r="I1197" s="90">
        <v>24000</v>
      </c>
      <c r="J1197" s="91">
        <v>60323589</v>
      </c>
      <c r="K1197" s="69">
        <f>VLOOKUP(D1197,'SOLICITUDES 2023'!$C:$H,6,FALSE)-G1197</f>
        <v>0</v>
      </c>
      <c r="L1197" s="50">
        <f t="shared" si="1"/>
        <v>15</v>
      </c>
      <c r="N1197" s="69"/>
    </row>
    <row r="1198" spans="1:14" ht="15" customHeight="1">
      <c r="A1198" s="50">
        <v>15</v>
      </c>
      <c r="B1198" s="24">
        <v>37</v>
      </c>
      <c r="C1198" s="22" t="s">
        <v>6419</v>
      </c>
      <c r="D1198" s="64">
        <v>28268983</v>
      </c>
      <c r="E1198" s="23" t="s">
        <v>5354</v>
      </c>
      <c r="F1198" s="23" t="s">
        <v>5255</v>
      </c>
      <c r="G1198" s="156">
        <v>65000000</v>
      </c>
      <c r="H1198" s="90">
        <v>0</v>
      </c>
      <c r="I1198" s="90">
        <v>17334</v>
      </c>
      <c r="J1198" s="91">
        <v>64982666</v>
      </c>
      <c r="K1198" s="69">
        <f>VLOOKUP(D1198,'SOLICITUDES 2023'!$C:$H,6,FALSE)-G1198</f>
        <v>0</v>
      </c>
      <c r="L1198" s="50">
        <f t="shared" si="1"/>
        <v>15</v>
      </c>
      <c r="N1198" s="69"/>
    </row>
    <row r="1199" spans="1:14" ht="15" customHeight="1">
      <c r="A1199" s="50">
        <v>15</v>
      </c>
      <c r="B1199" s="24">
        <v>38</v>
      </c>
      <c r="C1199" s="22" t="s">
        <v>6420</v>
      </c>
      <c r="D1199" s="64">
        <v>73158422</v>
      </c>
      <c r="E1199" s="23" t="s">
        <v>5354</v>
      </c>
      <c r="F1199" s="99" t="s">
        <v>5268</v>
      </c>
      <c r="G1199" s="157">
        <v>60000000</v>
      </c>
      <c r="H1199" s="90">
        <v>19774401</v>
      </c>
      <c r="I1199" s="90">
        <v>16000</v>
      </c>
      <c r="J1199" s="91">
        <v>40209599</v>
      </c>
      <c r="K1199" s="69">
        <f>VLOOKUP(D1199,'SOLICITUDES 2023'!$C:$H,6,FALSE)-G1199</f>
        <v>0</v>
      </c>
      <c r="L1199" s="50">
        <f t="shared" si="1"/>
        <v>15</v>
      </c>
      <c r="N1199" s="69"/>
    </row>
    <row r="1200" spans="1:14" ht="15" customHeight="1">
      <c r="A1200" s="50">
        <v>15</v>
      </c>
      <c r="B1200" s="24">
        <v>39</v>
      </c>
      <c r="C1200" s="22" t="s">
        <v>6421</v>
      </c>
      <c r="D1200" s="64">
        <v>76312856</v>
      </c>
      <c r="E1200" s="23" t="s">
        <v>5354</v>
      </c>
      <c r="F1200" s="23" t="s">
        <v>5255</v>
      </c>
      <c r="G1200" s="157">
        <v>11000000</v>
      </c>
      <c r="H1200" s="90">
        <v>0</v>
      </c>
      <c r="I1200" s="90">
        <v>2934</v>
      </c>
      <c r="J1200" s="91">
        <v>10997066</v>
      </c>
      <c r="K1200" s="69">
        <f>VLOOKUP(D1200,'SOLICITUDES 2023'!$C:$H,6,FALSE)-G1200</f>
        <v>0</v>
      </c>
      <c r="L1200" s="50">
        <f t="shared" si="1"/>
        <v>15</v>
      </c>
      <c r="N1200" s="69"/>
    </row>
    <row r="1201" spans="1:14" ht="15" customHeight="1">
      <c r="A1201" s="50">
        <v>15</v>
      </c>
      <c r="B1201" s="24">
        <v>40</v>
      </c>
      <c r="C1201" s="22" t="s">
        <v>6422</v>
      </c>
      <c r="D1201" s="64">
        <v>46364084</v>
      </c>
      <c r="E1201" s="23" t="s">
        <v>5354</v>
      </c>
      <c r="F1201" s="23" t="s">
        <v>5256</v>
      </c>
      <c r="G1201" s="157">
        <v>59000000</v>
      </c>
      <c r="H1201" s="90">
        <v>40377252</v>
      </c>
      <c r="I1201" s="90">
        <v>15734</v>
      </c>
      <c r="J1201" s="91">
        <v>18607014</v>
      </c>
      <c r="K1201" s="69">
        <f>VLOOKUP(D1201,'SOLICITUDES 2023'!$C:$H,6,FALSE)-G1201</f>
        <v>0</v>
      </c>
      <c r="L1201" s="50">
        <f t="shared" si="1"/>
        <v>15</v>
      </c>
      <c r="N1201" s="69"/>
    </row>
    <row r="1202" spans="1:14" ht="15" customHeight="1">
      <c r="A1202" s="50">
        <v>15</v>
      </c>
      <c r="B1202" s="24">
        <v>41</v>
      </c>
      <c r="C1202" s="22" t="s">
        <v>5694</v>
      </c>
      <c r="D1202" s="64">
        <v>79894670</v>
      </c>
      <c r="E1202" s="23" t="s">
        <v>5354</v>
      </c>
      <c r="F1202" s="23" t="s">
        <v>5255</v>
      </c>
      <c r="G1202" s="157">
        <v>54000000</v>
      </c>
      <c r="H1202" s="90">
        <v>0</v>
      </c>
      <c r="I1202" s="90">
        <v>14400</v>
      </c>
      <c r="J1202" s="91">
        <v>53985600</v>
      </c>
      <c r="K1202" s="69">
        <f>VLOOKUP(D1202,'SOLICITUDES 2023'!$C:$H,6,FALSE)-G1202</f>
        <v>-10000000</v>
      </c>
      <c r="L1202" s="50">
        <f t="shared" si="1"/>
        <v>15</v>
      </c>
      <c r="N1202" s="69"/>
    </row>
    <row r="1203" spans="1:14" ht="15" customHeight="1">
      <c r="A1203" s="50">
        <v>15</v>
      </c>
      <c r="B1203" s="24">
        <v>42</v>
      </c>
      <c r="C1203" s="22" t="s">
        <v>6423</v>
      </c>
      <c r="D1203" s="64">
        <v>19089256</v>
      </c>
      <c r="E1203" s="23" t="s">
        <v>5354</v>
      </c>
      <c r="F1203" s="23" t="s">
        <v>5255</v>
      </c>
      <c r="G1203" s="157">
        <v>38000000</v>
      </c>
      <c r="H1203" s="90">
        <v>0</v>
      </c>
      <c r="I1203" s="90">
        <v>10134</v>
      </c>
      <c r="J1203" s="91">
        <v>37989866</v>
      </c>
      <c r="K1203" s="69">
        <f>VLOOKUP(D1203,'SOLICITUDES 2023'!$C:$H,6,FALSE)-G1203</f>
        <v>0</v>
      </c>
      <c r="L1203" s="50">
        <f t="shared" si="1"/>
        <v>15</v>
      </c>
      <c r="N1203" s="69"/>
    </row>
    <row r="1204" spans="1:14" ht="15" customHeight="1">
      <c r="A1204" s="50">
        <v>15</v>
      </c>
      <c r="B1204" s="24">
        <v>43</v>
      </c>
      <c r="C1204" s="22" t="s">
        <v>6424</v>
      </c>
      <c r="D1204" s="64">
        <v>60354739</v>
      </c>
      <c r="E1204" s="23" t="s">
        <v>5354</v>
      </c>
      <c r="F1204" s="23" t="s">
        <v>5255</v>
      </c>
      <c r="G1204" s="157">
        <v>120000000</v>
      </c>
      <c r="H1204" s="90">
        <v>0</v>
      </c>
      <c r="I1204" s="90">
        <v>32000</v>
      </c>
      <c r="J1204" s="91">
        <v>119968000</v>
      </c>
      <c r="K1204" s="69">
        <f>VLOOKUP(D1204,'SOLICITUDES 2023'!$C:$H,6,FALSE)-G1204</f>
        <v>0</v>
      </c>
      <c r="L1204" s="50">
        <f t="shared" si="1"/>
        <v>15</v>
      </c>
      <c r="N1204" s="69"/>
    </row>
    <row r="1205" spans="1:14" ht="15" customHeight="1">
      <c r="A1205" s="50">
        <v>15</v>
      </c>
      <c r="B1205" s="24">
        <v>44</v>
      </c>
      <c r="C1205" s="22" t="s">
        <v>6425</v>
      </c>
      <c r="D1205" s="64">
        <v>79610364</v>
      </c>
      <c r="E1205" s="23" t="s">
        <v>5354</v>
      </c>
      <c r="F1205" s="23" t="s">
        <v>5255</v>
      </c>
      <c r="G1205" s="157">
        <v>35000000</v>
      </c>
      <c r="H1205" s="90">
        <v>0</v>
      </c>
      <c r="I1205" s="90">
        <v>9334</v>
      </c>
      <c r="J1205" s="91">
        <v>34990666</v>
      </c>
      <c r="K1205" s="69">
        <f>VLOOKUP(D1205,'SOLICITUDES 2023'!$C:$H,6,FALSE)-G1205</f>
        <v>0</v>
      </c>
      <c r="L1205" s="50">
        <f t="shared" si="1"/>
        <v>15</v>
      </c>
      <c r="N1205" s="69"/>
    </row>
    <row r="1206" spans="1:14" ht="15" customHeight="1">
      <c r="A1206" s="50">
        <v>15</v>
      </c>
      <c r="B1206" s="24">
        <v>45</v>
      </c>
      <c r="C1206" s="22" t="s">
        <v>6426</v>
      </c>
      <c r="D1206" s="64">
        <v>79466016</v>
      </c>
      <c r="E1206" s="23" t="s">
        <v>5354</v>
      </c>
      <c r="F1206" s="23" t="s">
        <v>5255</v>
      </c>
      <c r="G1206" s="157">
        <v>100000000</v>
      </c>
      <c r="H1206" s="90">
        <v>0</v>
      </c>
      <c r="I1206" s="90">
        <v>26667</v>
      </c>
      <c r="J1206" s="91">
        <v>99973333</v>
      </c>
      <c r="K1206" s="69">
        <f>VLOOKUP(D1206,'SOLICITUDES 2023'!$C:$H,6,FALSE)-G1206</f>
        <v>0</v>
      </c>
      <c r="L1206" s="50">
        <f t="shared" si="1"/>
        <v>15</v>
      </c>
      <c r="N1206" s="69"/>
    </row>
    <row r="1207" spans="1:14" ht="15" customHeight="1">
      <c r="A1207" s="50">
        <v>15</v>
      </c>
      <c r="B1207" s="24">
        <v>46</v>
      </c>
      <c r="C1207" s="26" t="s">
        <v>6427</v>
      </c>
      <c r="D1207" s="64">
        <v>37946837</v>
      </c>
      <c r="E1207" s="23" t="s">
        <v>5354</v>
      </c>
      <c r="F1207" s="23" t="s">
        <v>5256</v>
      </c>
      <c r="G1207" s="157">
        <v>78000000</v>
      </c>
      <c r="H1207" s="90">
        <v>16843555</v>
      </c>
      <c r="I1207" s="90">
        <v>20800</v>
      </c>
      <c r="J1207" s="91">
        <v>61135645</v>
      </c>
      <c r="K1207" s="69">
        <f>VLOOKUP(D1207,'SOLICITUDES 2023'!$C:$H,6,FALSE)-G1207</f>
        <v>0</v>
      </c>
      <c r="L1207" s="50">
        <f t="shared" si="1"/>
        <v>15</v>
      </c>
      <c r="N1207" s="69"/>
    </row>
    <row r="1208" spans="1:14" ht="15" customHeight="1">
      <c r="A1208" s="50">
        <v>15</v>
      </c>
      <c r="B1208" s="24">
        <v>47</v>
      </c>
      <c r="C1208" s="81" t="s">
        <v>6428</v>
      </c>
      <c r="D1208" s="64">
        <v>19425319</v>
      </c>
      <c r="E1208" s="23" t="s">
        <v>5354</v>
      </c>
      <c r="F1208" s="23" t="s">
        <v>5255</v>
      </c>
      <c r="G1208" s="157">
        <v>16000000</v>
      </c>
      <c r="H1208" s="90">
        <v>0</v>
      </c>
      <c r="I1208" s="90">
        <v>4267</v>
      </c>
      <c r="J1208" s="91">
        <v>15995733</v>
      </c>
      <c r="K1208" s="69">
        <f>VLOOKUP(D1208,'SOLICITUDES 2023'!$C:$H,6,FALSE)-G1208</f>
        <v>0</v>
      </c>
      <c r="L1208" s="50">
        <f t="shared" si="1"/>
        <v>15</v>
      </c>
      <c r="N1208" s="69"/>
    </row>
    <row r="1209" spans="1:14" ht="15" customHeight="1">
      <c r="A1209" s="50">
        <v>15</v>
      </c>
      <c r="B1209" s="23">
        <v>48</v>
      </c>
      <c r="C1209" s="22" t="s">
        <v>6429</v>
      </c>
      <c r="D1209" s="64">
        <v>59819348</v>
      </c>
      <c r="E1209" s="23" t="s">
        <v>5354</v>
      </c>
      <c r="F1209" s="23" t="s">
        <v>5255</v>
      </c>
      <c r="G1209" s="157">
        <v>60000000</v>
      </c>
      <c r="H1209" s="90">
        <v>0</v>
      </c>
      <c r="I1209" s="90">
        <v>16000</v>
      </c>
      <c r="J1209" s="91">
        <v>59984000</v>
      </c>
      <c r="K1209" s="69">
        <f>VLOOKUP(D1209,'SOLICITUDES 2023'!$C:$H,6,FALSE)-G1209</f>
        <v>0</v>
      </c>
      <c r="L1209" s="50">
        <f t="shared" si="1"/>
        <v>15</v>
      </c>
      <c r="N1209" s="69"/>
    </row>
    <row r="1210" spans="1:14" ht="15" customHeight="1">
      <c r="A1210" s="50">
        <v>15</v>
      </c>
      <c r="B1210" s="24">
        <v>49</v>
      </c>
      <c r="C1210" s="40" t="s">
        <v>4801</v>
      </c>
      <c r="D1210" s="64">
        <v>10126291</v>
      </c>
      <c r="E1210" s="23" t="s">
        <v>5354</v>
      </c>
      <c r="F1210" s="96" t="s">
        <v>6430</v>
      </c>
      <c r="G1210" s="157">
        <v>100000000</v>
      </c>
      <c r="H1210" s="90">
        <v>0</v>
      </c>
      <c r="I1210" s="90">
        <v>26667</v>
      </c>
      <c r="J1210" s="91">
        <v>99973333</v>
      </c>
      <c r="K1210" s="69">
        <f>VLOOKUP(D1210,'SOLICITUDES 2023'!$C:$H,6,FALSE)-G1210</f>
        <v>0</v>
      </c>
      <c r="L1210" s="50">
        <f t="shared" si="1"/>
        <v>15</v>
      </c>
      <c r="N1210" s="69"/>
    </row>
    <row r="1211" spans="1:14" ht="15" customHeight="1">
      <c r="A1211" s="50">
        <v>15</v>
      </c>
      <c r="B1211" s="24">
        <v>50</v>
      </c>
      <c r="C1211" s="40" t="s">
        <v>6447</v>
      </c>
      <c r="D1211" s="64">
        <v>25160903</v>
      </c>
      <c r="E1211" s="23" t="s">
        <v>5354</v>
      </c>
      <c r="F1211" s="23" t="s">
        <v>5255</v>
      </c>
      <c r="G1211" s="157">
        <v>55000000</v>
      </c>
      <c r="H1211" s="90">
        <v>0</v>
      </c>
      <c r="I1211" s="90">
        <v>14667</v>
      </c>
      <c r="J1211" s="91">
        <v>54985333</v>
      </c>
      <c r="K1211" s="69">
        <f>VLOOKUP(D1211,'SOLICITUDES 2023'!$C:$H,6,FALSE)-G1211</f>
        <v>0</v>
      </c>
      <c r="L1211" s="50">
        <f t="shared" si="1"/>
        <v>15</v>
      </c>
      <c r="N1211" s="69"/>
    </row>
    <row r="1212" spans="1:14" ht="15" customHeight="1">
      <c r="A1212" s="50">
        <v>15</v>
      </c>
      <c r="B1212" s="24">
        <v>51</v>
      </c>
      <c r="C1212" s="22" t="s">
        <v>6431</v>
      </c>
      <c r="D1212" s="64">
        <v>52096499</v>
      </c>
      <c r="E1212" s="23" t="s">
        <v>5354</v>
      </c>
      <c r="F1212" s="23" t="s">
        <v>5255</v>
      </c>
      <c r="G1212" s="157">
        <v>45000000</v>
      </c>
      <c r="H1212" s="90">
        <v>0</v>
      </c>
      <c r="I1212" s="90">
        <v>12000</v>
      </c>
      <c r="J1212" s="91">
        <v>44988000</v>
      </c>
      <c r="K1212" s="69">
        <f>VLOOKUP(D1212,'SOLICITUDES 2023'!$C:$H,6,FALSE)-G1212</f>
        <v>0</v>
      </c>
      <c r="L1212" s="50">
        <f t="shared" si="1"/>
        <v>15</v>
      </c>
      <c r="N1212" s="69"/>
    </row>
    <row r="1213" spans="1:14" ht="15" customHeight="1">
      <c r="A1213" s="50">
        <v>15</v>
      </c>
      <c r="B1213" s="24">
        <v>52</v>
      </c>
      <c r="C1213" s="22" t="s">
        <v>6432</v>
      </c>
      <c r="D1213" s="64">
        <v>79467153</v>
      </c>
      <c r="E1213" s="23" t="s">
        <v>5354</v>
      </c>
      <c r="F1213" s="96" t="s">
        <v>6430</v>
      </c>
      <c r="G1213" s="157">
        <v>150000000</v>
      </c>
      <c r="H1213" s="90">
        <v>0</v>
      </c>
      <c r="I1213" s="90">
        <v>40000</v>
      </c>
      <c r="J1213" s="91">
        <v>149960000</v>
      </c>
      <c r="K1213" s="69">
        <f>VLOOKUP(D1213,'SOLICITUDES 2023'!$C:$H,6,FALSE)-G1213</f>
        <v>0</v>
      </c>
      <c r="L1213" s="50">
        <f t="shared" si="1"/>
        <v>15</v>
      </c>
      <c r="N1213" s="69"/>
    </row>
    <row r="1214" spans="1:14" ht="15" customHeight="1">
      <c r="A1214" s="50">
        <v>15</v>
      </c>
      <c r="B1214" s="24">
        <v>53</v>
      </c>
      <c r="C1214" s="81" t="s">
        <v>6433</v>
      </c>
      <c r="D1214" s="64">
        <v>7333851</v>
      </c>
      <c r="E1214" s="23" t="s">
        <v>5354</v>
      </c>
      <c r="F1214" s="23" t="s">
        <v>5256</v>
      </c>
      <c r="G1214" s="157">
        <v>150000000</v>
      </c>
      <c r="H1214" s="90">
        <v>44112903</v>
      </c>
      <c r="I1214" s="90">
        <v>40000</v>
      </c>
      <c r="J1214" s="91">
        <v>105847097</v>
      </c>
      <c r="K1214" s="69">
        <f>VLOOKUP(D1214,'SOLICITUDES 2023'!$C:$H,6,FALSE)-G1214</f>
        <v>0</v>
      </c>
      <c r="L1214" s="50">
        <f t="shared" si="1"/>
        <v>15</v>
      </c>
      <c r="N1214" s="69"/>
    </row>
    <row r="1215" spans="1:14" ht="15" customHeight="1">
      <c r="A1215" s="50">
        <v>15</v>
      </c>
      <c r="B1215" s="24">
        <v>54</v>
      </c>
      <c r="C1215" s="81" t="s">
        <v>6434</v>
      </c>
      <c r="D1215" s="64">
        <v>94365298</v>
      </c>
      <c r="E1215" s="23" t="s">
        <v>5354</v>
      </c>
      <c r="F1215" s="23" t="s">
        <v>5256</v>
      </c>
      <c r="G1215" s="157">
        <v>136000000</v>
      </c>
      <c r="H1215" s="90">
        <v>72863470</v>
      </c>
      <c r="I1215" s="90">
        <v>36267</v>
      </c>
      <c r="J1215" s="91">
        <v>63100263</v>
      </c>
      <c r="K1215" s="69">
        <f>VLOOKUP(D1215,'SOLICITUDES 2023'!$C:$H,6,FALSE)-G1215</f>
        <v>0</v>
      </c>
      <c r="L1215" s="50">
        <f t="shared" si="1"/>
        <v>15</v>
      </c>
      <c r="N1215" s="69"/>
    </row>
    <row r="1216" spans="1:14" ht="15" customHeight="1">
      <c r="A1216" s="50">
        <v>15</v>
      </c>
      <c r="B1216" s="99">
        <v>55</v>
      </c>
      <c r="C1216" s="22" t="s">
        <v>6435</v>
      </c>
      <c r="D1216" s="64">
        <v>5694274</v>
      </c>
      <c r="E1216" s="23" t="s">
        <v>5354</v>
      </c>
      <c r="F1216" s="97" t="s">
        <v>6436</v>
      </c>
      <c r="G1216" s="157">
        <v>55000000</v>
      </c>
      <c r="H1216" s="90">
        <v>0</v>
      </c>
      <c r="I1216" s="90">
        <v>14667</v>
      </c>
      <c r="J1216" s="91">
        <v>54985333</v>
      </c>
      <c r="K1216" s="69">
        <f>VLOOKUP(D1216,'SOLICITUDES 2023'!$C:$H,6,FALSE)-G1216</f>
        <v>0</v>
      </c>
      <c r="L1216" s="50">
        <f t="shared" si="1"/>
        <v>15</v>
      </c>
      <c r="N1216" s="69"/>
    </row>
    <row r="1217" spans="1:14" ht="15" customHeight="1">
      <c r="A1217" s="50">
        <v>15</v>
      </c>
      <c r="B1217" s="24">
        <v>56</v>
      </c>
      <c r="C1217" s="22" t="s">
        <v>6437</v>
      </c>
      <c r="D1217" s="64">
        <v>79985217</v>
      </c>
      <c r="E1217" s="23" t="s">
        <v>5354</v>
      </c>
      <c r="F1217" s="23" t="s">
        <v>5256</v>
      </c>
      <c r="G1217" s="157">
        <v>140000000</v>
      </c>
      <c r="H1217" s="90">
        <v>29563054</v>
      </c>
      <c r="I1217" s="90">
        <v>37334</v>
      </c>
      <c r="J1217" s="91">
        <v>110399612</v>
      </c>
      <c r="K1217" s="69">
        <f>VLOOKUP(D1217,'SOLICITUDES 2023'!$C:$H,6,FALSE)-G1217</f>
        <v>0</v>
      </c>
      <c r="L1217" s="50">
        <f t="shared" si="1"/>
        <v>15</v>
      </c>
      <c r="N1217" s="69"/>
    </row>
    <row r="1218" spans="1:14" ht="15" customHeight="1">
      <c r="A1218" s="50">
        <v>15</v>
      </c>
      <c r="B1218" s="24">
        <v>57</v>
      </c>
      <c r="C1218" s="22" t="s">
        <v>6438</v>
      </c>
      <c r="D1218" s="64">
        <v>79840625</v>
      </c>
      <c r="E1218" s="23" t="s">
        <v>5354</v>
      </c>
      <c r="F1218" s="23" t="s">
        <v>5256</v>
      </c>
      <c r="G1218" s="157">
        <v>90000000</v>
      </c>
      <c r="H1218" s="90">
        <v>3936485</v>
      </c>
      <c r="I1218" s="90">
        <v>24000</v>
      </c>
      <c r="J1218" s="91">
        <v>86039515</v>
      </c>
      <c r="K1218" s="69">
        <f>VLOOKUP(D1218,'SOLICITUDES 2023'!$C:$H,6,FALSE)-G1218</f>
        <v>0</v>
      </c>
      <c r="L1218" s="50">
        <f t="shared" si="1"/>
        <v>15</v>
      </c>
      <c r="N1218" s="69"/>
    </row>
    <row r="1219" spans="1:14" ht="15" customHeight="1">
      <c r="A1219" s="50">
        <v>15</v>
      </c>
      <c r="B1219" s="24">
        <v>58</v>
      </c>
      <c r="C1219" s="22" t="s">
        <v>6439</v>
      </c>
      <c r="D1219" s="64">
        <v>40028032</v>
      </c>
      <c r="E1219" s="23" t="s">
        <v>5354</v>
      </c>
      <c r="F1219" s="23" t="s">
        <v>5256</v>
      </c>
      <c r="G1219" s="157">
        <v>70000000</v>
      </c>
      <c r="H1219" s="90">
        <v>20921272</v>
      </c>
      <c r="I1219" s="90">
        <v>18667</v>
      </c>
      <c r="J1219" s="91">
        <v>49060061</v>
      </c>
      <c r="K1219" s="69">
        <f>VLOOKUP(D1219,'SOLICITUDES 2023'!$C:$H,6,FALSE)-G1219</f>
        <v>0</v>
      </c>
      <c r="L1219" s="50">
        <f t="shared" si="1"/>
        <v>15</v>
      </c>
      <c r="N1219" s="69"/>
    </row>
    <row r="1220" spans="1:14" ht="15" customHeight="1">
      <c r="A1220" s="50">
        <v>15</v>
      </c>
      <c r="B1220" s="24">
        <v>59</v>
      </c>
      <c r="C1220" s="22" t="s">
        <v>6440</v>
      </c>
      <c r="D1220" s="64">
        <v>40386144</v>
      </c>
      <c r="E1220" s="23" t="s">
        <v>5354</v>
      </c>
      <c r="F1220" s="23" t="s">
        <v>5256</v>
      </c>
      <c r="G1220" s="157">
        <v>150000000</v>
      </c>
      <c r="H1220" s="90">
        <v>102512601</v>
      </c>
      <c r="I1220" s="90">
        <v>40000</v>
      </c>
      <c r="J1220" s="91">
        <v>47447399</v>
      </c>
      <c r="K1220" s="69">
        <f>VLOOKUP(D1220,'SOLICITUDES 2023'!$C:$H,6,FALSE)-G1220</f>
        <v>0</v>
      </c>
      <c r="L1220" s="50">
        <f t="shared" si="1"/>
        <v>15</v>
      </c>
      <c r="N1220" s="69"/>
    </row>
    <row r="1221" spans="1:14" ht="15" customHeight="1">
      <c r="A1221" s="50">
        <v>15</v>
      </c>
      <c r="B1221" s="24">
        <v>60</v>
      </c>
      <c r="C1221" s="22" t="s">
        <v>5414</v>
      </c>
      <c r="D1221" s="64">
        <v>74189287</v>
      </c>
      <c r="E1221" s="23" t="s">
        <v>5254</v>
      </c>
      <c r="F1221" s="23" t="s">
        <v>5256</v>
      </c>
      <c r="G1221" s="157">
        <v>150000000</v>
      </c>
      <c r="H1221" s="90">
        <v>85506960</v>
      </c>
      <c r="I1221" s="90">
        <v>40000</v>
      </c>
      <c r="J1221" s="91">
        <v>64453040</v>
      </c>
      <c r="K1221" s="69">
        <f>VLOOKUP(D1221,'SOLICITUDES 2023'!$C:$H,6,FALSE)-G1221</f>
        <v>-58000000</v>
      </c>
      <c r="L1221" s="50">
        <f t="shared" si="1"/>
        <v>15</v>
      </c>
      <c r="N1221" s="69"/>
    </row>
    <row r="1222" spans="1:14" ht="15" customHeight="1">
      <c r="A1222" s="50">
        <v>15</v>
      </c>
      <c r="B1222" s="24">
        <v>61</v>
      </c>
      <c r="C1222" s="22" t="s">
        <v>6441</v>
      </c>
      <c r="D1222" s="64">
        <v>79650815</v>
      </c>
      <c r="E1222" s="23" t="s">
        <v>5354</v>
      </c>
      <c r="F1222" s="23" t="s">
        <v>5256</v>
      </c>
      <c r="G1222" s="157">
        <v>150000000</v>
      </c>
      <c r="H1222" s="90">
        <v>66959808</v>
      </c>
      <c r="I1222" s="90">
        <v>40000</v>
      </c>
      <c r="J1222" s="91">
        <v>83000192</v>
      </c>
      <c r="K1222" s="69">
        <f>VLOOKUP(D1222,'SOLICITUDES 2023'!$C:$H,6,FALSE)-G1222</f>
        <v>0</v>
      </c>
      <c r="L1222" s="50">
        <f t="shared" si="1"/>
        <v>15</v>
      </c>
      <c r="N1222" s="69"/>
    </row>
    <row r="1223" spans="1:14" ht="15" customHeight="1">
      <c r="A1223" s="50">
        <v>15</v>
      </c>
      <c r="B1223" s="24">
        <v>62</v>
      </c>
      <c r="C1223" s="22" t="s">
        <v>6442</v>
      </c>
      <c r="D1223" s="64">
        <v>13817895</v>
      </c>
      <c r="E1223" s="23" t="s">
        <v>5354</v>
      </c>
      <c r="F1223" s="23" t="s">
        <v>5255</v>
      </c>
      <c r="G1223" s="157">
        <v>100000000</v>
      </c>
      <c r="H1223" s="90">
        <v>0</v>
      </c>
      <c r="I1223" s="90">
        <v>26667</v>
      </c>
      <c r="J1223" s="91">
        <v>99973333</v>
      </c>
      <c r="K1223" s="69">
        <f>VLOOKUP(D1223,'SOLICITUDES 2023'!$C:$H,6,FALSE)-G1223</f>
        <v>0</v>
      </c>
      <c r="L1223" s="50">
        <f t="shared" si="1"/>
        <v>15</v>
      </c>
      <c r="N1223" s="69"/>
    </row>
    <row r="1224" spans="1:14" ht="15" customHeight="1">
      <c r="A1224" s="50">
        <v>15</v>
      </c>
      <c r="B1224" s="24">
        <v>63</v>
      </c>
      <c r="C1224" s="22" t="s">
        <v>6443</v>
      </c>
      <c r="D1224" s="64">
        <v>80051759</v>
      </c>
      <c r="E1224" s="23" t="s">
        <v>5354</v>
      </c>
      <c r="F1224" s="23" t="s">
        <v>5256</v>
      </c>
      <c r="G1224" s="157">
        <v>100000000</v>
      </c>
      <c r="H1224" s="90">
        <v>40846154</v>
      </c>
      <c r="I1224" s="90">
        <v>26667</v>
      </c>
      <c r="J1224" s="91">
        <v>59127179</v>
      </c>
      <c r="K1224" s="69">
        <f>VLOOKUP(D1224,'SOLICITUDES 2023'!$C:$H,6,FALSE)-G1224</f>
        <v>0</v>
      </c>
      <c r="L1224" s="50">
        <f t="shared" si="1"/>
        <v>15</v>
      </c>
      <c r="N1224" s="69"/>
    </row>
    <row r="1225" spans="1:14" ht="15" customHeight="1">
      <c r="A1225" s="50">
        <v>15</v>
      </c>
      <c r="B1225" s="24">
        <v>64</v>
      </c>
      <c r="C1225" s="22" t="s">
        <v>6444</v>
      </c>
      <c r="D1225" s="64">
        <v>52007139</v>
      </c>
      <c r="E1225" s="23" t="s">
        <v>5354</v>
      </c>
      <c r="F1225" s="23" t="s">
        <v>5256</v>
      </c>
      <c r="G1225" s="157">
        <v>120000000</v>
      </c>
      <c r="H1225" s="90">
        <v>39639738</v>
      </c>
      <c r="I1225" s="90">
        <v>32000</v>
      </c>
      <c r="J1225" s="91">
        <v>80328262</v>
      </c>
      <c r="K1225" s="69">
        <f>VLOOKUP(D1225,'SOLICITUDES 2023'!$C:$H,6,FALSE)-G1225</f>
        <v>0</v>
      </c>
      <c r="L1225" s="50">
        <f t="shared" si="1"/>
        <v>15</v>
      </c>
      <c r="N1225" s="69"/>
    </row>
    <row r="1226" spans="1:14" ht="15" customHeight="1">
      <c r="A1226" s="50">
        <v>15</v>
      </c>
      <c r="B1226" s="24">
        <v>65</v>
      </c>
      <c r="C1226" s="22" t="s">
        <v>6445</v>
      </c>
      <c r="D1226" s="64">
        <v>39533827</v>
      </c>
      <c r="E1226" s="23" t="s">
        <v>5354</v>
      </c>
      <c r="F1226" s="23" t="s">
        <v>5255</v>
      </c>
      <c r="G1226" s="157">
        <v>100000000</v>
      </c>
      <c r="H1226" s="90">
        <v>0</v>
      </c>
      <c r="I1226" s="90">
        <v>26667</v>
      </c>
      <c r="J1226" s="91">
        <v>99973333</v>
      </c>
      <c r="K1226" s="69">
        <f>VLOOKUP(D1226,'SOLICITUDES 2023'!$C:$H,6,FALSE)-G1226</f>
        <v>0</v>
      </c>
      <c r="L1226" s="50">
        <f t="shared" si="1"/>
        <v>15</v>
      </c>
      <c r="N1226" s="69"/>
    </row>
    <row r="1227" spans="1:14" ht="15" customHeight="1">
      <c r="A1227" s="50">
        <v>15</v>
      </c>
      <c r="B1227" s="24">
        <v>66</v>
      </c>
      <c r="C1227" s="100" t="s">
        <v>6464</v>
      </c>
      <c r="D1227" s="64">
        <v>19222751</v>
      </c>
      <c r="E1227" s="23" t="s">
        <v>5354</v>
      </c>
      <c r="F1227" s="23" t="s">
        <v>5256</v>
      </c>
      <c r="G1227" s="157">
        <v>150000000</v>
      </c>
      <c r="H1227" s="90">
        <v>105265063</v>
      </c>
      <c r="I1227" s="90">
        <v>40000</v>
      </c>
      <c r="J1227" s="91">
        <v>44694937</v>
      </c>
      <c r="K1227" s="69">
        <f>VLOOKUP(D1227,'SOLICITUDES 2023'!$C:$H,6,FALSE)-G1227</f>
        <v>0</v>
      </c>
      <c r="L1227" s="50">
        <f t="shared" si="1"/>
        <v>15</v>
      </c>
      <c r="N1227" s="69"/>
    </row>
    <row r="1228" spans="1:14" ht="15" customHeight="1">
      <c r="A1228" s="50">
        <v>15</v>
      </c>
      <c r="B1228" s="24">
        <v>67</v>
      </c>
      <c r="C1228" s="22" t="s">
        <v>6446</v>
      </c>
      <c r="D1228" s="64">
        <v>19167606</v>
      </c>
      <c r="E1228" s="23" t="s">
        <v>5354</v>
      </c>
      <c r="F1228" s="23" t="s">
        <v>5255</v>
      </c>
      <c r="G1228" s="157">
        <v>150000000</v>
      </c>
      <c r="H1228" s="90">
        <v>0</v>
      </c>
      <c r="I1228" s="90">
        <v>40000</v>
      </c>
      <c r="J1228" s="91">
        <v>149960000</v>
      </c>
      <c r="K1228" s="69">
        <f>VLOOKUP(D1228,'SOLICITUDES 2023'!$C:$H,6,FALSE)-G1228</f>
        <v>0</v>
      </c>
      <c r="L1228" s="50">
        <f t="shared" si="1"/>
        <v>15</v>
      </c>
      <c r="N1228" s="69"/>
    </row>
    <row r="1229" spans="1:14" ht="15" customHeight="1">
      <c r="A1229" s="50">
        <v>15</v>
      </c>
      <c r="B1229" s="24">
        <v>68</v>
      </c>
      <c r="C1229" s="22" t="s">
        <v>726</v>
      </c>
      <c r="D1229" s="64">
        <v>65739483</v>
      </c>
      <c r="E1229" s="23" t="str">
        <f>VLOOKUP(D1229,'SOLICITUDES 2023'!$C:$K,9,FALSE)</f>
        <v>CASUR</v>
      </c>
      <c r="F1229" s="23"/>
      <c r="G1229" s="157">
        <f>VLOOKUP(D1229,'SOLICITUDES 2023'!$C:$H,6,FALSE)</f>
        <v>150000000</v>
      </c>
      <c r="H1229" s="90">
        <v>65424214</v>
      </c>
      <c r="I1229" s="90">
        <v>40000</v>
      </c>
      <c r="J1229" s="91">
        <f>+G1229-H1229-I1229</f>
        <v>84535786</v>
      </c>
      <c r="K1229" s="69">
        <f>VLOOKUP(D1229,'SOLICITUDES 2023'!$C:$H,6,FALSE)-G1229</f>
        <v>0</v>
      </c>
      <c r="L1229" s="50">
        <f t="shared" si="1"/>
        <v>15</v>
      </c>
      <c r="N1229" s="69"/>
    </row>
    <row r="1230" spans="1:14" ht="15" customHeight="1">
      <c r="A1230" s="50">
        <v>15</v>
      </c>
      <c r="B1230" s="24">
        <v>69</v>
      </c>
      <c r="C1230" s="22" t="s">
        <v>1808</v>
      </c>
      <c r="D1230" s="64">
        <v>79919566</v>
      </c>
      <c r="E1230" s="23" t="str">
        <f>VLOOKUP(D1230,'SOLICITUDES 2023'!$C:$K,9,FALSE)</f>
        <v>CASUR</v>
      </c>
      <c r="F1230" s="23"/>
      <c r="G1230" s="157">
        <f>VLOOKUP(D1230,'SOLICITUDES 2023'!$C:$H,6,FALSE)</f>
        <v>76000000</v>
      </c>
      <c r="H1230" s="90">
        <v>21663864</v>
      </c>
      <c r="I1230" s="90">
        <v>20267</v>
      </c>
      <c r="J1230" s="91">
        <f t="shared" ref="J1230:J1259" si="2">+G1230-H1230-I1230</f>
        <v>54315869</v>
      </c>
      <c r="K1230" s="69">
        <f>VLOOKUP(D1230,'SOLICITUDES 2023'!$C:$H,6,FALSE)-G1230</f>
        <v>0</v>
      </c>
      <c r="L1230" s="50">
        <f t="shared" si="1"/>
        <v>15</v>
      </c>
      <c r="N1230" s="69"/>
    </row>
    <row r="1231" spans="1:14" ht="15" customHeight="1">
      <c r="A1231" s="50">
        <v>15</v>
      </c>
      <c r="B1231" s="24">
        <v>70</v>
      </c>
      <c r="C1231" s="22" t="s">
        <v>4683</v>
      </c>
      <c r="D1231" s="64">
        <v>11388255</v>
      </c>
      <c r="E1231" s="23" t="str">
        <f>VLOOKUP(D1231,'SOLICITUDES 2023'!$C:$K,9,FALSE)</f>
        <v>CASUR</v>
      </c>
      <c r="F1231" s="23"/>
      <c r="G1231" s="157">
        <f>VLOOKUP(D1231,'SOLICITUDES 2023'!$C:$H,6,FALSE)</f>
        <v>100000000</v>
      </c>
      <c r="H1231" s="90">
        <v>31687288</v>
      </c>
      <c r="I1231" s="90">
        <v>26667</v>
      </c>
      <c r="J1231" s="91">
        <f t="shared" si="2"/>
        <v>68286045</v>
      </c>
      <c r="K1231" s="69">
        <f>VLOOKUP(D1231,'SOLICITUDES 2023'!$C:$H,6,FALSE)-G1231</f>
        <v>0</v>
      </c>
      <c r="L1231" s="50">
        <f t="shared" si="1"/>
        <v>15</v>
      </c>
      <c r="N1231" s="69"/>
    </row>
    <row r="1232" spans="1:14" ht="15" customHeight="1">
      <c r="A1232" s="50">
        <v>15</v>
      </c>
      <c r="B1232" s="24">
        <v>71</v>
      </c>
      <c r="C1232" s="22" t="s">
        <v>4006</v>
      </c>
      <c r="D1232" s="64">
        <v>3174325</v>
      </c>
      <c r="E1232" s="23" t="str">
        <f>VLOOKUP(D1232,'SOLICITUDES 2023'!$C:$K,9,FALSE)</f>
        <v>CASUR</v>
      </c>
      <c r="F1232" s="23"/>
      <c r="G1232" s="157">
        <v>62000000</v>
      </c>
      <c r="H1232" s="90">
        <v>27660134</v>
      </c>
      <c r="I1232" s="90">
        <v>16534</v>
      </c>
      <c r="J1232" s="91">
        <f t="shared" si="2"/>
        <v>34323332</v>
      </c>
      <c r="K1232" s="69">
        <f>VLOOKUP(D1232,'SOLICITUDES 2023'!$C:$H,6,FALSE)-G1232</f>
        <v>-61000000</v>
      </c>
      <c r="L1232" s="50">
        <f t="shared" si="1"/>
        <v>15</v>
      </c>
      <c r="N1232" s="69"/>
    </row>
    <row r="1233" spans="1:14" ht="15" customHeight="1">
      <c r="A1233" s="50">
        <v>15</v>
      </c>
      <c r="B1233" s="24">
        <v>72</v>
      </c>
      <c r="C1233" s="22" t="s">
        <v>3988</v>
      </c>
      <c r="D1233" s="64">
        <v>79382564</v>
      </c>
      <c r="E1233" s="23" t="str">
        <f>VLOOKUP(D1233,'SOLICITUDES 2023'!$C:$K,9,FALSE)</f>
        <v>CASUR</v>
      </c>
      <c r="F1233" s="23"/>
      <c r="G1233" s="157">
        <v>69000000</v>
      </c>
      <c r="H1233" s="90">
        <v>8340660</v>
      </c>
      <c r="I1233" s="90">
        <v>18400</v>
      </c>
      <c r="J1233" s="91">
        <f t="shared" si="2"/>
        <v>60640940</v>
      </c>
      <c r="K1233" s="69">
        <f>VLOOKUP(D1233,'SOLICITUDES 2023'!$C:$H,6,FALSE)-G1233</f>
        <v>-62500000</v>
      </c>
      <c r="L1233" s="50">
        <f t="shared" si="1"/>
        <v>15</v>
      </c>
      <c r="N1233" s="69"/>
    </row>
    <row r="1234" spans="1:14" ht="15" customHeight="1">
      <c r="A1234" s="50">
        <v>15</v>
      </c>
      <c r="B1234" s="24">
        <v>73</v>
      </c>
      <c r="C1234" s="22" t="s">
        <v>4543</v>
      </c>
      <c r="D1234" s="64">
        <v>52314797</v>
      </c>
      <c r="E1234" s="23" t="str">
        <f>VLOOKUP(D1234,'SOLICITUDES 2023'!$C:$K,9,FALSE)</f>
        <v>CASUR</v>
      </c>
      <c r="F1234" s="23"/>
      <c r="G1234" s="157">
        <f>VLOOKUP(D1234,'SOLICITUDES 2023'!$C:$H,6,FALSE)</f>
        <v>80000000</v>
      </c>
      <c r="H1234" s="90"/>
      <c r="I1234" s="90">
        <v>21334</v>
      </c>
      <c r="J1234" s="91">
        <f t="shared" si="2"/>
        <v>79978666</v>
      </c>
      <c r="K1234" s="69">
        <f>VLOOKUP(D1234,'SOLICITUDES 2023'!$C:$H,6,FALSE)-G1234</f>
        <v>0</v>
      </c>
      <c r="L1234" s="50">
        <f t="shared" si="1"/>
        <v>15</v>
      </c>
      <c r="N1234" s="69"/>
    </row>
    <row r="1235" spans="1:14" ht="15" customHeight="1">
      <c r="A1235" s="50">
        <v>15</v>
      </c>
      <c r="B1235" s="24">
        <v>74</v>
      </c>
      <c r="C1235" s="22" t="s">
        <v>1942</v>
      </c>
      <c r="D1235" s="64">
        <v>10134692</v>
      </c>
      <c r="E1235" s="23" t="str">
        <f>VLOOKUP(D1235,'SOLICITUDES 2023'!$C:$K,9,FALSE)</f>
        <v>CASUR</v>
      </c>
      <c r="F1235" s="23"/>
      <c r="G1235" s="157">
        <f>VLOOKUP(D1235,'SOLICITUDES 2023'!$C:$H,6,FALSE)</f>
        <v>150000000</v>
      </c>
      <c r="H1235" s="90"/>
      <c r="I1235" s="90">
        <v>40000</v>
      </c>
      <c r="J1235" s="91">
        <f t="shared" si="2"/>
        <v>149960000</v>
      </c>
      <c r="K1235" s="69">
        <f>VLOOKUP(D1235,'SOLICITUDES 2023'!$C:$H,6,FALSE)-G1235</f>
        <v>0</v>
      </c>
      <c r="L1235" s="50">
        <f t="shared" si="1"/>
        <v>15</v>
      </c>
      <c r="N1235" s="69"/>
    </row>
    <row r="1236" spans="1:14" ht="15" customHeight="1">
      <c r="A1236" s="50">
        <v>15</v>
      </c>
      <c r="B1236" s="24">
        <v>75</v>
      </c>
      <c r="C1236" s="22" t="s">
        <v>4700</v>
      </c>
      <c r="D1236" s="64">
        <v>12968114</v>
      </c>
      <c r="E1236" s="23" t="str">
        <f>VLOOKUP(D1236,'SOLICITUDES 2023'!$C:$K,9,FALSE)</f>
        <v>CASUR</v>
      </c>
      <c r="F1236" s="23"/>
      <c r="G1236" s="157">
        <f>VLOOKUP(D1236,'SOLICITUDES 2023'!$C:$H,6,FALSE)</f>
        <v>40000000</v>
      </c>
      <c r="H1236" s="90"/>
      <c r="I1236" s="90">
        <v>10667</v>
      </c>
      <c r="J1236" s="91">
        <f t="shared" si="2"/>
        <v>39989333</v>
      </c>
      <c r="K1236" s="69">
        <f>VLOOKUP(D1236,'SOLICITUDES 2023'!$C:$H,6,FALSE)-G1236</f>
        <v>0</v>
      </c>
      <c r="L1236" s="50">
        <f t="shared" si="1"/>
        <v>15</v>
      </c>
      <c r="N1236" s="69"/>
    </row>
    <row r="1237" spans="1:14" ht="15" customHeight="1">
      <c r="A1237" s="50">
        <v>15</v>
      </c>
      <c r="B1237" s="24">
        <v>76</v>
      </c>
      <c r="C1237" s="22" t="s">
        <v>826</v>
      </c>
      <c r="D1237" s="64">
        <v>3096973</v>
      </c>
      <c r="E1237" s="23" t="str">
        <f>VLOOKUP(D1237,'SOLICITUDES 2023'!$C:$K,9,FALSE)</f>
        <v>CASUR</v>
      </c>
      <c r="F1237" s="23"/>
      <c r="G1237" s="157">
        <f>VLOOKUP(D1237,'SOLICITUDES 2023'!$C:$H,6,FALSE)</f>
        <v>89000000</v>
      </c>
      <c r="H1237" s="90"/>
      <c r="I1237" s="90">
        <v>23734</v>
      </c>
      <c r="J1237" s="91">
        <f t="shared" si="2"/>
        <v>88976266</v>
      </c>
      <c r="K1237" s="69">
        <f>VLOOKUP(D1237,'SOLICITUDES 2023'!$C:$H,6,FALSE)-G1237</f>
        <v>0</v>
      </c>
      <c r="L1237" s="50">
        <f t="shared" si="1"/>
        <v>15</v>
      </c>
      <c r="N1237" s="69"/>
    </row>
    <row r="1238" spans="1:14" ht="15" customHeight="1">
      <c r="A1238" s="50">
        <v>15</v>
      </c>
      <c r="B1238" s="24">
        <v>77</v>
      </c>
      <c r="C1238" s="22" t="s">
        <v>4516</v>
      </c>
      <c r="D1238" s="64">
        <v>79891066</v>
      </c>
      <c r="E1238" s="23" t="str">
        <f>VLOOKUP(D1238,'SOLICITUDES 2023'!$C:$K,9,FALSE)</f>
        <v>CASUR</v>
      </c>
      <c r="F1238" s="23"/>
      <c r="G1238" s="157">
        <f>VLOOKUP(D1238,'SOLICITUDES 2023'!$C:$H,6,FALSE)</f>
        <v>60000000</v>
      </c>
      <c r="H1238" s="90"/>
      <c r="I1238" s="90">
        <v>16000</v>
      </c>
      <c r="J1238" s="91">
        <f t="shared" si="2"/>
        <v>59984000</v>
      </c>
      <c r="K1238" s="69">
        <f>VLOOKUP(D1238,'SOLICITUDES 2023'!$C:$H,6,FALSE)-G1238</f>
        <v>0</v>
      </c>
      <c r="L1238" s="50">
        <f t="shared" si="1"/>
        <v>15</v>
      </c>
      <c r="N1238" s="69"/>
    </row>
    <row r="1239" spans="1:14" ht="15" customHeight="1">
      <c r="A1239" s="50">
        <v>15</v>
      </c>
      <c r="B1239" s="24">
        <v>78</v>
      </c>
      <c r="C1239" s="22" t="s">
        <v>1342</v>
      </c>
      <c r="D1239" s="64">
        <v>52622850</v>
      </c>
      <c r="E1239" s="23" t="str">
        <f>VLOOKUP(D1239,'SOLICITUDES 2023'!$C:$K,9,FALSE)</f>
        <v>CASUR</v>
      </c>
      <c r="F1239" s="23"/>
      <c r="G1239" s="157">
        <f>VLOOKUP(D1239,'SOLICITUDES 2023'!$C:$H,6,FALSE)</f>
        <v>62000000</v>
      </c>
      <c r="H1239" s="90"/>
      <c r="I1239" s="90">
        <v>16534</v>
      </c>
      <c r="J1239" s="91">
        <f t="shared" si="2"/>
        <v>61983466</v>
      </c>
      <c r="K1239" s="69">
        <f>VLOOKUP(D1239,'SOLICITUDES 2023'!$C:$H,6,FALSE)-G1239</f>
        <v>0</v>
      </c>
      <c r="L1239" s="50">
        <f t="shared" ref="L1239:L1315" si="3">+A1239</f>
        <v>15</v>
      </c>
      <c r="N1239" s="69"/>
    </row>
    <row r="1240" spans="1:14" ht="15" customHeight="1">
      <c r="A1240" s="50">
        <v>15</v>
      </c>
      <c r="B1240" s="24">
        <v>79</v>
      </c>
      <c r="C1240" s="22" t="s">
        <v>4540</v>
      </c>
      <c r="D1240" s="64">
        <v>52337363</v>
      </c>
      <c r="E1240" s="23" t="str">
        <f>VLOOKUP(D1240,'SOLICITUDES 2023'!$C:$K,9,FALSE)</f>
        <v>CASUR</v>
      </c>
      <c r="F1240" s="23"/>
      <c r="G1240" s="157">
        <f>VLOOKUP(D1240,'SOLICITUDES 2023'!$C:$H,6,FALSE)</f>
        <v>100000000</v>
      </c>
      <c r="H1240" s="90">
        <v>9546426</v>
      </c>
      <c r="I1240" s="90">
        <v>26667</v>
      </c>
      <c r="J1240" s="91">
        <f t="shared" si="2"/>
        <v>90426907</v>
      </c>
      <c r="K1240" s="69">
        <f>VLOOKUP(D1240,'SOLICITUDES 2023'!$C:$H,6,FALSE)-G1240</f>
        <v>0</v>
      </c>
      <c r="L1240" s="50">
        <f t="shared" si="3"/>
        <v>15</v>
      </c>
      <c r="N1240" s="69"/>
    </row>
    <row r="1241" spans="1:14" ht="15" customHeight="1">
      <c r="A1241" s="50">
        <v>15</v>
      </c>
      <c r="B1241" s="24">
        <v>80</v>
      </c>
      <c r="C1241" s="22" t="s">
        <v>839</v>
      </c>
      <c r="D1241" s="64">
        <v>79701686</v>
      </c>
      <c r="E1241" s="23" t="str">
        <f>VLOOKUP(D1241,'SOLICITUDES 2023'!$C:$K,9,FALSE)</f>
        <v>CASUR</v>
      </c>
      <c r="F1241" s="23"/>
      <c r="G1241" s="157">
        <f>VLOOKUP(D1241,'SOLICITUDES 2023'!$C:$H,6,FALSE)</f>
        <v>65000000</v>
      </c>
      <c r="H1241" s="90">
        <v>11631788</v>
      </c>
      <c r="I1241" s="90">
        <v>17334</v>
      </c>
      <c r="J1241" s="91">
        <f t="shared" si="2"/>
        <v>53350878</v>
      </c>
      <c r="K1241" s="69">
        <f>VLOOKUP(D1241,'SOLICITUDES 2023'!$C:$H,6,FALSE)-G1241</f>
        <v>0</v>
      </c>
      <c r="L1241" s="50">
        <f t="shared" si="3"/>
        <v>15</v>
      </c>
      <c r="N1241" s="69"/>
    </row>
    <row r="1242" spans="1:14" ht="15" customHeight="1">
      <c r="A1242" s="50">
        <v>15</v>
      </c>
      <c r="B1242" s="24">
        <v>81</v>
      </c>
      <c r="C1242" s="22" t="s">
        <v>4670</v>
      </c>
      <c r="D1242" s="64">
        <v>8389148</v>
      </c>
      <c r="E1242" s="23" t="str">
        <f>VLOOKUP(D1242,'SOLICITUDES 2023'!$C:$K,9,FALSE)</f>
        <v>CASUR</v>
      </c>
      <c r="F1242" s="23"/>
      <c r="G1242" s="157">
        <f>VLOOKUP(D1242,'SOLICITUDES 2023'!$C:$H,6,FALSE)</f>
        <v>150000000</v>
      </c>
      <c r="H1242" s="90">
        <v>1996206</v>
      </c>
      <c r="I1242" s="90">
        <v>40000</v>
      </c>
      <c r="J1242" s="91">
        <f t="shared" si="2"/>
        <v>147963794</v>
      </c>
      <c r="K1242" s="69">
        <f>VLOOKUP(D1242,'SOLICITUDES 2023'!$C:$H,6,FALSE)-G1242</f>
        <v>0</v>
      </c>
      <c r="L1242" s="50">
        <f t="shared" si="3"/>
        <v>15</v>
      </c>
      <c r="N1242" s="69"/>
    </row>
    <row r="1243" spans="1:14" ht="15" customHeight="1">
      <c r="A1243" s="50">
        <v>15</v>
      </c>
      <c r="B1243" s="24">
        <v>82</v>
      </c>
      <c r="C1243" s="22" t="s">
        <v>4618</v>
      </c>
      <c r="D1243" s="64">
        <v>7165783</v>
      </c>
      <c r="E1243" s="23" t="str">
        <f>VLOOKUP(D1243,'SOLICITUDES 2023'!$C:$K,9,FALSE)</f>
        <v>CASUR</v>
      </c>
      <c r="F1243" s="23"/>
      <c r="G1243" s="157">
        <f>VLOOKUP(D1243,'SOLICITUDES 2023'!$C:$H,6,FALSE)</f>
        <v>40000000</v>
      </c>
      <c r="H1243" s="90"/>
      <c r="I1243" s="90">
        <v>10667</v>
      </c>
      <c r="J1243" s="91">
        <f t="shared" si="2"/>
        <v>39989333</v>
      </c>
      <c r="K1243" s="69">
        <f>VLOOKUP(D1243,'SOLICITUDES 2023'!$C:$H,6,FALSE)-G1243</f>
        <v>0</v>
      </c>
      <c r="L1243" s="50">
        <f t="shared" si="3"/>
        <v>15</v>
      </c>
      <c r="N1243" s="69"/>
    </row>
    <row r="1244" spans="1:14" ht="15" customHeight="1">
      <c r="A1244" s="50">
        <v>15</v>
      </c>
      <c r="B1244" s="24">
        <v>83</v>
      </c>
      <c r="C1244" s="22" t="s">
        <v>1234</v>
      </c>
      <c r="D1244" s="64">
        <v>4236685</v>
      </c>
      <c r="E1244" s="23" t="str">
        <f>VLOOKUP(D1244,'SOLICITUDES 2023'!$C:$K,9,FALSE)</f>
        <v>CASUR</v>
      </c>
      <c r="F1244" s="23"/>
      <c r="G1244" s="157">
        <f>VLOOKUP(D1244,'SOLICITUDES 2023'!$C:$H,6,FALSE)</f>
        <v>35000000</v>
      </c>
      <c r="H1244" s="90"/>
      <c r="I1244" s="90">
        <v>9334</v>
      </c>
      <c r="J1244" s="91">
        <f t="shared" si="2"/>
        <v>34990666</v>
      </c>
      <c r="K1244" s="69">
        <f>VLOOKUP(D1244,'SOLICITUDES 2023'!$C:$H,6,FALSE)-G1244</f>
        <v>0</v>
      </c>
      <c r="L1244" s="50">
        <f t="shared" si="3"/>
        <v>15</v>
      </c>
      <c r="N1244" s="69"/>
    </row>
    <row r="1245" spans="1:14" ht="15" customHeight="1">
      <c r="A1245" s="50">
        <v>15</v>
      </c>
      <c r="B1245" s="24">
        <v>84</v>
      </c>
      <c r="C1245" s="22" t="s">
        <v>4625</v>
      </c>
      <c r="D1245" s="64">
        <v>79644568</v>
      </c>
      <c r="E1245" s="23" t="str">
        <f>VLOOKUP(D1245,'SOLICITUDES 2023'!$C:$K,9,FALSE)</f>
        <v>CASUR</v>
      </c>
      <c r="F1245" s="23"/>
      <c r="G1245" s="157">
        <f>VLOOKUP(D1245,'SOLICITUDES 2023'!$C:$H,6,FALSE)</f>
        <v>70000000</v>
      </c>
      <c r="H1245" s="90"/>
      <c r="I1245" s="90">
        <v>18667</v>
      </c>
      <c r="J1245" s="91">
        <f t="shared" si="2"/>
        <v>69981333</v>
      </c>
      <c r="K1245" s="69">
        <f>VLOOKUP(D1245,'SOLICITUDES 2023'!$C:$H,6,FALSE)-G1245</f>
        <v>0</v>
      </c>
      <c r="L1245" s="50">
        <f t="shared" si="3"/>
        <v>15</v>
      </c>
      <c r="N1245" s="69"/>
    </row>
    <row r="1246" spans="1:14" ht="15" customHeight="1">
      <c r="A1246" s="50">
        <v>15</v>
      </c>
      <c r="B1246" s="24">
        <v>85</v>
      </c>
      <c r="C1246" s="22" t="s">
        <v>1445</v>
      </c>
      <c r="D1246" s="64">
        <v>30317884</v>
      </c>
      <c r="E1246" s="23" t="str">
        <f>VLOOKUP(D1246,'SOLICITUDES 2023'!$C:$K,9,FALSE)</f>
        <v>CASUR</v>
      </c>
      <c r="F1246" s="23"/>
      <c r="G1246" s="157">
        <f>VLOOKUP(D1246,'SOLICITUDES 2023'!$C:$H,6,FALSE)</f>
        <v>120000000</v>
      </c>
      <c r="H1246" s="90"/>
      <c r="I1246" s="90">
        <v>32000</v>
      </c>
      <c r="J1246" s="91">
        <f t="shared" si="2"/>
        <v>119968000</v>
      </c>
      <c r="K1246" s="69">
        <f>VLOOKUP(D1246,'SOLICITUDES 2023'!$C:$H,6,FALSE)-G1246</f>
        <v>0</v>
      </c>
      <c r="L1246" s="50">
        <f t="shared" si="3"/>
        <v>15</v>
      </c>
      <c r="N1246" s="69"/>
    </row>
    <row r="1247" spans="1:14" ht="15" customHeight="1">
      <c r="A1247" s="50">
        <v>15</v>
      </c>
      <c r="B1247" s="24">
        <v>86</v>
      </c>
      <c r="C1247" s="22" t="s">
        <v>628</v>
      </c>
      <c r="D1247" s="64">
        <v>80163794</v>
      </c>
      <c r="E1247" s="23" t="str">
        <f>VLOOKUP(D1247,'SOLICITUDES 2023'!$C:$K,9,FALSE)</f>
        <v>CASUR</v>
      </c>
      <c r="F1247" s="23"/>
      <c r="G1247" s="157">
        <f>VLOOKUP(D1247,'SOLICITUDES 2023'!$C:$H,6,FALSE)</f>
        <v>20000000</v>
      </c>
      <c r="H1247" s="90"/>
      <c r="I1247" s="90">
        <v>5334</v>
      </c>
      <c r="J1247" s="91">
        <f t="shared" si="2"/>
        <v>19994666</v>
      </c>
      <c r="K1247" s="69">
        <f>VLOOKUP(D1247,'SOLICITUDES 2023'!$C:$H,6,FALSE)-G1247</f>
        <v>0</v>
      </c>
      <c r="L1247" s="50">
        <f t="shared" si="3"/>
        <v>15</v>
      </c>
      <c r="N1247" s="69"/>
    </row>
    <row r="1248" spans="1:14" ht="15" customHeight="1">
      <c r="A1248" s="50">
        <v>15</v>
      </c>
      <c r="B1248" s="24">
        <v>87</v>
      </c>
      <c r="C1248" s="22" t="s">
        <v>2049</v>
      </c>
      <c r="D1248" s="64">
        <v>4751878</v>
      </c>
      <c r="E1248" s="23" t="str">
        <f>VLOOKUP(D1248,'SOLICITUDES 2023'!$C:$K,9,FALSE)</f>
        <v>CASUR</v>
      </c>
      <c r="F1248" s="23"/>
      <c r="G1248" s="157">
        <f>VLOOKUP(D1248,'SOLICITUDES 2023'!$C:$H,6,FALSE)</f>
        <v>67000000</v>
      </c>
      <c r="H1248" s="90">
        <v>51841519</v>
      </c>
      <c r="I1248" s="90">
        <v>17867</v>
      </c>
      <c r="J1248" s="91">
        <f t="shared" si="2"/>
        <v>15140614</v>
      </c>
      <c r="K1248" s="69">
        <f>VLOOKUP(D1248,'SOLICITUDES 2023'!$C:$H,6,FALSE)-G1248</f>
        <v>0</v>
      </c>
      <c r="L1248" s="50">
        <f t="shared" si="3"/>
        <v>15</v>
      </c>
      <c r="N1248" s="69"/>
    </row>
    <row r="1249" spans="1:14" ht="15" customHeight="1">
      <c r="A1249" s="50">
        <v>15</v>
      </c>
      <c r="B1249" s="24">
        <v>88</v>
      </c>
      <c r="C1249" s="22" t="s">
        <v>1328</v>
      </c>
      <c r="D1249" s="64">
        <v>71224916</v>
      </c>
      <c r="E1249" s="23" t="str">
        <f>VLOOKUP(D1249,'SOLICITUDES 2023'!$C:$K,9,FALSE)</f>
        <v>CASUR</v>
      </c>
      <c r="F1249" s="23"/>
      <c r="G1249" s="157">
        <f>VLOOKUP(D1249,'SOLICITUDES 2023'!$C:$H,6,FALSE)</f>
        <v>15000000</v>
      </c>
      <c r="H1249" s="90"/>
      <c r="I1249" s="90">
        <v>4000</v>
      </c>
      <c r="J1249" s="91">
        <f t="shared" si="2"/>
        <v>14996000</v>
      </c>
      <c r="K1249" s="69">
        <f>VLOOKUP(D1249,'SOLICITUDES 2023'!$C:$H,6,FALSE)-G1249</f>
        <v>0</v>
      </c>
      <c r="L1249" s="50">
        <f t="shared" si="3"/>
        <v>15</v>
      </c>
      <c r="N1249" s="69"/>
    </row>
    <row r="1250" spans="1:14" ht="15" customHeight="1">
      <c r="A1250" s="50">
        <v>15</v>
      </c>
      <c r="B1250" s="24">
        <v>89</v>
      </c>
      <c r="C1250" s="22" t="s">
        <v>656</v>
      </c>
      <c r="D1250" s="64">
        <v>23561283</v>
      </c>
      <c r="E1250" s="23" t="str">
        <f>VLOOKUP(D1250,'SOLICITUDES 2023'!$C:$K,9,FALSE)</f>
        <v>CASUR</v>
      </c>
      <c r="F1250" s="23"/>
      <c r="G1250" s="157">
        <f>VLOOKUP(D1250,'SOLICITUDES 2023'!$C:$H,6,FALSE)</f>
        <v>80000000</v>
      </c>
      <c r="H1250" s="90">
        <v>10008769</v>
      </c>
      <c r="I1250" s="90">
        <v>21334</v>
      </c>
      <c r="J1250" s="91">
        <f t="shared" si="2"/>
        <v>69969897</v>
      </c>
      <c r="K1250" s="69">
        <f>VLOOKUP(D1250,'SOLICITUDES 2023'!$C:$H,6,FALSE)-G1250</f>
        <v>0</v>
      </c>
      <c r="L1250" s="50">
        <f t="shared" si="3"/>
        <v>15</v>
      </c>
      <c r="N1250" s="69"/>
    </row>
    <row r="1251" spans="1:14" ht="15" customHeight="1">
      <c r="A1251" s="50">
        <v>15</v>
      </c>
      <c r="B1251" s="24">
        <v>90</v>
      </c>
      <c r="C1251" s="22" t="s">
        <v>4521</v>
      </c>
      <c r="D1251" s="64">
        <v>79904742</v>
      </c>
      <c r="E1251" s="23" t="str">
        <f>VLOOKUP(D1251,'SOLICITUDES 2023'!$C:$K,9,FALSE)</f>
        <v>CASUR</v>
      </c>
      <c r="F1251" s="23"/>
      <c r="G1251" s="157">
        <f>VLOOKUP(D1251,'SOLICITUDES 2023'!$C:$H,6,FALSE)</f>
        <v>80000000</v>
      </c>
      <c r="H1251" s="90"/>
      <c r="I1251" s="90">
        <v>21334</v>
      </c>
      <c r="J1251" s="91">
        <f t="shared" si="2"/>
        <v>79978666</v>
      </c>
      <c r="K1251" s="69">
        <f>VLOOKUP(D1251,'SOLICITUDES 2023'!$C:$H,6,FALSE)-G1251</f>
        <v>0</v>
      </c>
      <c r="L1251" s="50">
        <f t="shared" si="3"/>
        <v>15</v>
      </c>
      <c r="N1251" s="69"/>
    </row>
    <row r="1252" spans="1:14" ht="15" customHeight="1">
      <c r="A1252" s="50">
        <v>15</v>
      </c>
      <c r="B1252" s="24">
        <v>91</v>
      </c>
      <c r="C1252" s="22" t="s">
        <v>853</v>
      </c>
      <c r="D1252" s="64">
        <v>80499264</v>
      </c>
      <c r="E1252" s="23" t="str">
        <f>VLOOKUP(D1252,'SOLICITUDES 2023'!$C:$K,9,FALSE)</f>
        <v>CASUR</v>
      </c>
      <c r="F1252" s="23"/>
      <c r="G1252" s="157">
        <f>VLOOKUP(D1252,'SOLICITUDES 2023'!$C:$H,6,FALSE)</f>
        <v>77000000</v>
      </c>
      <c r="H1252" s="90"/>
      <c r="I1252" s="90">
        <v>20534</v>
      </c>
      <c r="J1252" s="91">
        <f t="shared" si="2"/>
        <v>76979466</v>
      </c>
      <c r="K1252" s="69">
        <f>VLOOKUP(D1252,'SOLICITUDES 2023'!$C:$H,6,FALSE)-G1252</f>
        <v>0</v>
      </c>
      <c r="L1252" s="50">
        <f t="shared" si="3"/>
        <v>15</v>
      </c>
      <c r="N1252" s="69"/>
    </row>
    <row r="1253" spans="1:14" ht="15" customHeight="1">
      <c r="A1253" s="50">
        <v>15</v>
      </c>
      <c r="B1253" s="24">
        <v>92</v>
      </c>
      <c r="C1253" s="22" t="s">
        <v>4528</v>
      </c>
      <c r="D1253" s="64">
        <v>79308838</v>
      </c>
      <c r="E1253" s="23" t="str">
        <f>VLOOKUP(D1253,'SOLICITUDES 2023'!$C:$K,9,FALSE)</f>
        <v>CASUR</v>
      </c>
      <c r="F1253" s="23"/>
      <c r="G1253" s="157">
        <f>VLOOKUP(D1253,'SOLICITUDES 2023'!$C:$H,6,FALSE)</f>
        <v>38000000</v>
      </c>
      <c r="H1253" s="90">
        <v>17494765</v>
      </c>
      <c r="I1253" s="90">
        <v>10134</v>
      </c>
      <c r="J1253" s="91">
        <f t="shared" si="2"/>
        <v>20495101</v>
      </c>
      <c r="K1253" s="69">
        <f>VLOOKUP(D1253,'SOLICITUDES 2023'!$C:$H,6,FALSE)-G1253</f>
        <v>0</v>
      </c>
      <c r="L1253" s="50">
        <f t="shared" si="3"/>
        <v>15</v>
      </c>
      <c r="N1253" s="69"/>
    </row>
    <row r="1254" spans="1:14" ht="15" customHeight="1">
      <c r="A1254" s="50">
        <v>15</v>
      </c>
      <c r="B1254" s="24">
        <v>93</v>
      </c>
      <c r="C1254" s="22" t="s">
        <v>1336</v>
      </c>
      <c r="D1254" s="64">
        <v>86060719</v>
      </c>
      <c r="E1254" s="23" t="str">
        <f>VLOOKUP(D1254,'SOLICITUDES 2023'!$C:$K,9,FALSE)</f>
        <v>CASUR</v>
      </c>
      <c r="F1254" s="23"/>
      <c r="G1254" s="157">
        <f>VLOOKUP(D1254,'SOLICITUDES 2023'!$C:$H,6,FALSE)</f>
        <v>35000000</v>
      </c>
      <c r="H1254" s="90">
        <v>0</v>
      </c>
      <c r="I1254" s="90">
        <v>9334</v>
      </c>
      <c r="J1254" s="91">
        <f t="shared" si="2"/>
        <v>34990666</v>
      </c>
      <c r="K1254" s="69">
        <f>VLOOKUP(D1254,'SOLICITUDES 2023'!$C:$H,6,FALSE)-G1254</f>
        <v>0</v>
      </c>
      <c r="L1254" s="50">
        <f t="shared" si="3"/>
        <v>15</v>
      </c>
      <c r="N1254" s="69"/>
    </row>
    <row r="1255" spans="1:14" ht="15" customHeight="1">
      <c r="A1255" s="50">
        <v>15</v>
      </c>
      <c r="B1255" s="24">
        <v>94</v>
      </c>
      <c r="C1255" s="22" t="s">
        <v>744</v>
      </c>
      <c r="D1255" s="64">
        <v>4537201</v>
      </c>
      <c r="E1255" s="23" t="str">
        <f>VLOOKUP(D1255,'SOLICITUDES 2023'!$C:$K,9,FALSE)</f>
        <v>CASUR</v>
      </c>
      <c r="F1255" s="23"/>
      <c r="G1255" s="157">
        <f>VLOOKUP(D1255,'SOLICITUDES 2023'!$C:$H,6,FALSE)</f>
        <v>150000000</v>
      </c>
      <c r="H1255" s="90">
        <v>57173533</v>
      </c>
      <c r="I1255" s="90">
        <v>40000</v>
      </c>
      <c r="J1255" s="91">
        <f t="shared" si="2"/>
        <v>92786467</v>
      </c>
      <c r="K1255" s="69">
        <f>VLOOKUP(D1255,'SOLICITUDES 2023'!$C:$H,6,FALSE)-G1255</f>
        <v>0</v>
      </c>
      <c r="L1255" s="50">
        <f t="shared" si="3"/>
        <v>15</v>
      </c>
      <c r="N1255" s="69"/>
    </row>
    <row r="1256" spans="1:14" ht="15" customHeight="1">
      <c r="A1256" s="50">
        <v>15</v>
      </c>
      <c r="B1256" s="24">
        <v>95</v>
      </c>
      <c r="C1256" s="22" t="s">
        <v>952</v>
      </c>
      <c r="D1256" s="64">
        <v>13508430</v>
      </c>
      <c r="E1256" s="23" t="str">
        <f>VLOOKUP(D1256,'SOLICITUDES 2023'!$C:$K,9,FALSE)</f>
        <v>CASUR</v>
      </c>
      <c r="F1256" s="23"/>
      <c r="G1256" s="157">
        <f>VLOOKUP(D1256,'SOLICITUDES 2023'!$C:$H,6,FALSE)</f>
        <v>70000000</v>
      </c>
      <c r="H1256" s="90">
        <v>30173430</v>
      </c>
      <c r="I1256" s="90">
        <v>18667</v>
      </c>
      <c r="J1256" s="91">
        <f t="shared" si="2"/>
        <v>39807903</v>
      </c>
      <c r="K1256" s="69">
        <f>VLOOKUP(D1256,'SOLICITUDES 2023'!$C:$H,6,FALSE)-G1256</f>
        <v>0</v>
      </c>
      <c r="L1256" s="50">
        <f t="shared" si="3"/>
        <v>15</v>
      </c>
      <c r="N1256" s="69"/>
    </row>
    <row r="1257" spans="1:14" ht="15" customHeight="1">
      <c r="A1257" s="50">
        <v>15</v>
      </c>
      <c r="B1257" s="24">
        <v>96</v>
      </c>
      <c r="C1257" s="22" t="s">
        <v>4614</v>
      </c>
      <c r="D1257" s="64">
        <v>17184764</v>
      </c>
      <c r="E1257" s="23" t="str">
        <f>VLOOKUP(D1257,'SOLICITUDES 2023'!$C:$K,9,FALSE)</f>
        <v>CASUR</v>
      </c>
      <c r="F1257" s="23"/>
      <c r="G1257" s="157">
        <f>VLOOKUP(D1257,'SOLICITUDES 2023'!$C:$H,6,FALSE)</f>
        <v>150000000</v>
      </c>
      <c r="H1257" s="90"/>
      <c r="I1257" s="90">
        <v>40000</v>
      </c>
      <c r="J1257" s="91">
        <f t="shared" si="2"/>
        <v>149960000</v>
      </c>
      <c r="K1257" s="69">
        <f>VLOOKUP(D1257,'SOLICITUDES 2023'!$C:$H,6,FALSE)-G1257</f>
        <v>0</v>
      </c>
      <c r="L1257" s="50">
        <f t="shared" si="3"/>
        <v>15</v>
      </c>
      <c r="N1257" s="69"/>
    </row>
    <row r="1258" spans="1:14" ht="15" customHeight="1">
      <c r="A1258" s="50">
        <v>15</v>
      </c>
      <c r="B1258" s="24">
        <v>97</v>
      </c>
      <c r="C1258" s="22" t="s">
        <v>1514</v>
      </c>
      <c r="D1258" s="64">
        <v>79714595</v>
      </c>
      <c r="E1258" s="23" t="str">
        <f>VLOOKUP(D1258,'SOLICITUDES 2023'!$C:$K,9,FALSE)</f>
        <v>CASUR</v>
      </c>
      <c r="F1258" s="23"/>
      <c r="G1258" s="157">
        <f>VLOOKUP(D1258,'SOLICITUDES 2023'!$C:$H,6,FALSE)</f>
        <v>36000000</v>
      </c>
      <c r="H1258" s="90"/>
      <c r="I1258" s="90">
        <v>9600</v>
      </c>
      <c r="J1258" s="91">
        <f t="shared" si="2"/>
        <v>35990400</v>
      </c>
      <c r="K1258" s="69">
        <f>VLOOKUP(D1258,'SOLICITUDES 2023'!$C:$H,6,FALSE)-G1258</f>
        <v>0</v>
      </c>
      <c r="L1258" s="50">
        <f t="shared" si="3"/>
        <v>15</v>
      </c>
      <c r="N1258" s="69"/>
    </row>
    <row r="1259" spans="1:14" ht="15" customHeight="1">
      <c r="A1259" s="50">
        <v>15</v>
      </c>
      <c r="B1259" s="24">
        <v>98</v>
      </c>
      <c r="C1259" s="22" t="s">
        <v>1402</v>
      </c>
      <c r="D1259" s="64">
        <v>60357994</v>
      </c>
      <c r="E1259" s="23" t="str">
        <f>VLOOKUP(D1259,'SOLICITUDES 2023'!$C:$K,9,FALSE)</f>
        <v>CASUR</v>
      </c>
      <c r="F1259" s="23"/>
      <c r="G1259" s="157">
        <f>VLOOKUP(D1259,'SOLICITUDES 2023'!$C:$H,6,FALSE)</f>
        <v>140000000</v>
      </c>
      <c r="H1259" s="90">
        <v>54187521</v>
      </c>
      <c r="I1259" s="90">
        <v>37334</v>
      </c>
      <c r="J1259" s="91">
        <f t="shared" si="2"/>
        <v>85775145</v>
      </c>
      <c r="K1259" s="69">
        <f>VLOOKUP(D1259,'SOLICITUDES 2023'!$C:$H,6,FALSE)-G1259</f>
        <v>0</v>
      </c>
      <c r="L1259" s="50">
        <f t="shared" si="3"/>
        <v>15</v>
      </c>
      <c r="N1259" s="69"/>
    </row>
    <row r="1260" spans="1:14" ht="15" customHeight="1">
      <c r="A1260" s="50">
        <v>15</v>
      </c>
      <c r="B1260" s="24">
        <v>99</v>
      </c>
      <c r="C1260" s="22" t="s">
        <v>6448</v>
      </c>
      <c r="D1260" s="64">
        <v>46373280</v>
      </c>
      <c r="E1260" s="23" t="s">
        <v>5354</v>
      </c>
      <c r="F1260" s="23" t="s">
        <v>6378</v>
      </c>
      <c r="G1260" s="157">
        <v>30000000</v>
      </c>
      <c r="H1260" s="90">
        <v>0</v>
      </c>
      <c r="I1260" s="90">
        <v>8000</v>
      </c>
      <c r="J1260" s="91">
        <v>29992000</v>
      </c>
      <c r="K1260" s="69">
        <f>VLOOKUP(D1260,'SOLICITUDES 2023'!$C:$H,6,FALSE)-G1260</f>
        <v>0</v>
      </c>
      <c r="L1260" s="50">
        <f t="shared" si="3"/>
        <v>15</v>
      </c>
      <c r="N1260" s="69"/>
    </row>
    <row r="1261" spans="1:14" ht="15" customHeight="1">
      <c r="A1261" s="50">
        <v>15</v>
      </c>
      <c r="B1261" s="24">
        <v>100</v>
      </c>
      <c r="C1261" s="22" t="s">
        <v>6449</v>
      </c>
      <c r="D1261" s="64">
        <v>79982066</v>
      </c>
      <c r="E1261" s="23" t="s">
        <v>5354</v>
      </c>
      <c r="F1261" s="23" t="s">
        <v>6450</v>
      </c>
      <c r="G1261" s="157">
        <v>96000000</v>
      </c>
      <c r="H1261" s="90">
        <v>0</v>
      </c>
      <c r="I1261" s="90">
        <v>25600</v>
      </c>
      <c r="J1261" s="91">
        <v>95974400</v>
      </c>
      <c r="K1261" s="69">
        <f>VLOOKUP(D1261,'SOLICITUDES 2023'!$C:$H,6,FALSE)-G1261</f>
        <v>0</v>
      </c>
      <c r="L1261" s="50">
        <f t="shared" si="3"/>
        <v>15</v>
      </c>
      <c r="N1261" s="69"/>
    </row>
    <row r="1262" spans="1:14" ht="15" customHeight="1">
      <c r="A1262" s="50">
        <v>15</v>
      </c>
      <c r="B1262" s="24">
        <v>101</v>
      </c>
      <c r="C1262" s="22" t="s">
        <v>6451</v>
      </c>
      <c r="D1262" s="64">
        <v>93082570</v>
      </c>
      <c r="E1262" s="23" t="s">
        <v>5354</v>
      </c>
      <c r="F1262" s="23" t="s">
        <v>5256</v>
      </c>
      <c r="G1262" s="157">
        <v>30000000</v>
      </c>
      <c r="H1262" s="90">
        <v>2031242</v>
      </c>
      <c r="I1262" s="90">
        <v>8000</v>
      </c>
      <c r="J1262" s="91">
        <v>27960758</v>
      </c>
      <c r="K1262" s="69">
        <f>VLOOKUP(D1262,'SOLICITUDES 2023'!$C:$H,6,FALSE)-G1262</f>
        <v>0</v>
      </c>
      <c r="L1262" s="50">
        <f t="shared" si="3"/>
        <v>15</v>
      </c>
      <c r="N1262" s="69"/>
    </row>
    <row r="1263" spans="1:14" ht="15" customHeight="1">
      <c r="A1263" s="50">
        <v>15</v>
      </c>
      <c r="B1263" s="24">
        <v>102</v>
      </c>
      <c r="C1263" s="22" t="s">
        <v>6452</v>
      </c>
      <c r="D1263" s="64">
        <v>65775686</v>
      </c>
      <c r="E1263" s="23" t="s">
        <v>5354</v>
      </c>
      <c r="F1263" s="23" t="s">
        <v>5255</v>
      </c>
      <c r="G1263" s="157">
        <v>60000000</v>
      </c>
      <c r="H1263" s="90">
        <v>0</v>
      </c>
      <c r="I1263" s="90">
        <v>16000</v>
      </c>
      <c r="J1263" s="91">
        <v>59984000</v>
      </c>
      <c r="K1263" s="69">
        <f>VLOOKUP(D1263,'SOLICITUDES 2023'!$C:$H,6,FALSE)-G1263</f>
        <v>0</v>
      </c>
      <c r="L1263" s="50">
        <f t="shared" si="3"/>
        <v>15</v>
      </c>
      <c r="N1263" s="69"/>
    </row>
    <row r="1264" spans="1:14" ht="15" customHeight="1">
      <c r="A1264" s="50">
        <v>15</v>
      </c>
      <c r="B1264" s="24">
        <v>103</v>
      </c>
      <c r="C1264" s="22" t="s">
        <v>6453</v>
      </c>
      <c r="D1264" s="64">
        <v>65752540</v>
      </c>
      <c r="E1264" s="23" t="s">
        <v>5354</v>
      </c>
      <c r="F1264" s="23" t="s">
        <v>6382</v>
      </c>
      <c r="G1264" s="157">
        <v>102000000</v>
      </c>
      <c r="H1264" s="90">
        <v>0</v>
      </c>
      <c r="I1264" s="90">
        <v>27200</v>
      </c>
      <c r="J1264" s="91">
        <v>101972800</v>
      </c>
      <c r="K1264" s="69">
        <f>VLOOKUP(D1264,'SOLICITUDES 2023'!$C:$H,6,FALSE)-G1264</f>
        <v>0</v>
      </c>
      <c r="L1264" s="50">
        <f t="shared" si="3"/>
        <v>15</v>
      </c>
      <c r="N1264" s="69"/>
    </row>
    <row r="1265" spans="1:15" ht="15" customHeight="1">
      <c r="A1265" s="50">
        <v>15</v>
      </c>
      <c r="B1265" s="24">
        <v>104</v>
      </c>
      <c r="C1265" s="22" t="s">
        <v>6454</v>
      </c>
      <c r="D1265" s="64">
        <v>79713446</v>
      </c>
      <c r="E1265" s="23" t="s">
        <v>6455</v>
      </c>
      <c r="F1265" s="23" t="s">
        <v>6382</v>
      </c>
      <c r="G1265" s="157">
        <v>150000000</v>
      </c>
      <c r="H1265" s="90">
        <v>0</v>
      </c>
      <c r="I1265" s="90">
        <v>40000</v>
      </c>
      <c r="J1265" s="91">
        <v>149960000</v>
      </c>
      <c r="K1265" s="69">
        <f>VLOOKUP(D1265,'SOLICITUDES 2023'!$C:$H,6,FALSE)-G1265</f>
        <v>0</v>
      </c>
      <c r="L1265" s="50">
        <f t="shared" si="3"/>
        <v>15</v>
      </c>
      <c r="N1265" s="69"/>
    </row>
    <row r="1266" spans="1:15" ht="15" customHeight="1">
      <c r="A1266" s="50">
        <v>15</v>
      </c>
      <c r="B1266" s="24">
        <v>105</v>
      </c>
      <c r="C1266" s="22" t="s">
        <v>6456</v>
      </c>
      <c r="D1266" s="64">
        <v>52107692</v>
      </c>
      <c r="E1266" s="23" t="s">
        <v>5354</v>
      </c>
      <c r="F1266" s="23" t="s">
        <v>6397</v>
      </c>
      <c r="G1266" s="157">
        <v>124000000</v>
      </c>
      <c r="H1266" s="90">
        <v>62988508</v>
      </c>
      <c r="I1266" s="90">
        <v>33067</v>
      </c>
      <c r="J1266" s="91">
        <v>60978424</v>
      </c>
      <c r="K1266" s="69">
        <f>VLOOKUP(D1266,'SOLICITUDES 2023'!$C:$H,6,FALSE)-G1266</f>
        <v>-114000000</v>
      </c>
      <c r="L1266" s="50">
        <f t="shared" si="3"/>
        <v>15</v>
      </c>
      <c r="N1266" s="69"/>
    </row>
    <row r="1267" spans="1:15" ht="15" customHeight="1">
      <c r="A1267" s="50">
        <v>15</v>
      </c>
      <c r="B1267" s="24">
        <v>106</v>
      </c>
      <c r="C1267" s="22" t="s">
        <v>6457</v>
      </c>
      <c r="D1267" s="64">
        <v>93135900</v>
      </c>
      <c r="E1267" s="23" t="s">
        <v>5354</v>
      </c>
      <c r="F1267" s="23" t="s">
        <v>6378</v>
      </c>
      <c r="G1267" s="157">
        <v>86000000</v>
      </c>
      <c r="H1267" s="90">
        <v>0</v>
      </c>
      <c r="I1267" s="90">
        <v>22934</v>
      </c>
      <c r="J1267" s="91">
        <v>85977066</v>
      </c>
      <c r="K1267" s="69">
        <f>VLOOKUP(D1267,'SOLICITUDES 2023'!$C:$H,6,FALSE)-G1267</f>
        <v>0</v>
      </c>
      <c r="L1267" s="50">
        <f t="shared" si="3"/>
        <v>15</v>
      </c>
      <c r="N1267" s="69"/>
    </row>
    <row r="1268" spans="1:15" ht="15" customHeight="1">
      <c r="A1268" s="50">
        <v>15</v>
      </c>
      <c r="B1268" s="24">
        <v>107</v>
      </c>
      <c r="C1268" s="40" t="s">
        <v>6476</v>
      </c>
      <c r="D1268" s="64">
        <v>6244987</v>
      </c>
      <c r="E1268" s="23" t="s">
        <v>5354</v>
      </c>
      <c r="F1268" s="23" t="s">
        <v>5255</v>
      </c>
      <c r="G1268" s="157">
        <v>25000000</v>
      </c>
      <c r="H1268" s="90">
        <v>0</v>
      </c>
      <c r="I1268" s="90">
        <v>6667</v>
      </c>
      <c r="J1268" s="91">
        <v>24993333</v>
      </c>
      <c r="K1268" s="69">
        <f>VLOOKUP(D1268,'SOLICITUDES 2023'!$C:$H,6,FALSE)-G1268</f>
        <v>0</v>
      </c>
      <c r="L1268" s="50">
        <f t="shared" si="3"/>
        <v>15</v>
      </c>
      <c r="N1268" s="69"/>
    </row>
    <row r="1269" spans="1:15" ht="15" customHeight="1">
      <c r="A1269" s="50">
        <v>15</v>
      </c>
      <c r="B1269" s="24">
        <v>108</v>
      </c>
      <c r="C1269" s="22" t="s">
        <v>6458</v>
      </c>
      <c r="D1269" s="64">
        <v>19250662</v>
      </c>
      <c r="E1269" s="23" t="s">
        <v>5383</v>
      </c>
      <c r="F1269" s="23" t="s">
        <v>5256</v>
      </c>
      <c r="G1269" s="157">
        <v>55000000</v>
      </c>
      <c r="H1269" s="90">
        <v>1781721</v>
      </c>
      <c r="I1269" s="90">
        <v>14667</v>
      </c>
      <c r="J1269" s="91">
        <v>53203612</v>
      </c>
      <c r="K1269" s="69">
        <f>VLOOKUP(D1269,'SOLICITUDES 2023'!$C:$H,6,FALSE)-G1269</f>
        <v>0</v>
      </c>
      <c r="L1269" s="50">
        <f t="shared" si="3"/>
        <v>15</v>
      </c>
      <c r="N1269" s="69"/>
    </row>
    <row r="1270" spans="1:15" ht="15" customHeight="1">
      <c r="A1270" s="50">
        <v>15</v>
      </c>
      <c r="B1270" s="24">
        <v>109</v>
      </c>
      <c r="C1270" s="22" t="s">
        <v>6459</v>
      </c>
      <c r="D1270" s="64">
        <v>1026576376</v>
      </c>
      <c r="E1270" s="23" t="s">
        <v>5254</v>
      </c>
      <c r="F1270" s="23" t="s">
        <v>6382</v>
      </c>
      <c r="G1270" s="157">
        <v>12000000</v>
      </c>
      <c r="H1270" s="90">
        <v>0</v>
      </c>
      <c r="I1270" s="90">
        <v>3200</v>
      </c>
      <c r="J1270" s="91">
        <v>11996800</v>
      </c>
      <c r="K1270" s="69">
        <f>VLOOKUP(D1270,'SOLICITUDES 2023'!$C:$H,6,FALSE)-G1270</f>
        <v>0</v>
      </c>
      <c r="L1270" s="50">
        <f t="shared" si="3"/>
        <v>15</v>
      </c>
      <c r="N1270" s="69"/>
    </row>
    <row r="1271" spans="1:15" ht="15" customHeight="1">
      <c r="A1271" s="50">
        <v>15</v>
      </c>
      <c r="B1271" s="24">
        <v>110</v>
      </c>
      <c r="C1271" s="22" t="s">
        <v>6460</v>
      </c>
      <c r="D1271" s="64">
        <v>1053330953</v>
      </c>
      <c r="E1271" s="23" t="s">
        <v>5254</v>
      </c>
      <c r="F1271" s="23" t="s">
        <v>6461</v>
      </c>
      <c r="G1271" s="157">
        <v>52000000</v>
      </c>
      <c r="H1271" s="90">
        <v>671879</v>
      </c>
      <c r="I1271" s="90">
        <v>13867</v>
      </c>
      <c r="J1271" s="91">
        <v>51314254</v>
      </c>
      <c r="K1271" s="69">
        <f>VLOOKUP(D1271,'SOLICITUDES 2023'!$C:$H,6,FALSE)-G1271</f>
        <v>0</v>
      </c>
      <c r="L1271" s="50">
        <f t="shared" si="3"/>
        <v>15</v>
      </c>
      <c r="N1271" s="69"/>
    </row>
    <row r="1272" spans="1:15" ht="15" customHeight="1">
      <c r="A1272" s="50">
        <v>15</v>
      </c>
      <c r="B1272" s="24">
        <v>111</v>
      </c>
      <c r="C1272" s="22" t="s">
        <v>6462</v>
      </c>
      <c r="D1272" s="64">
        <v>1112098048</v>
      </c>
      <c r="E1272" s="23" t="s">
        <v>5254</v>
      </c>
      <c r="F1272" s="23" t="s">
        <v>5256</v>
      </c>
      <c r="G1272" s="157">
        <v>35000000</v>
      </c>
      <c r="H1272" s="90">
        <v>10858893</v>
      </c>
      <c r="I1272" s="90">
        <v>9334</v>
      </c>
      <c r="J1272" s="91">
        <v>24131773</v>
      </c>
      <c r="K1272" s="69">
        <f>VLOOKUP(D1272,'SOLICITUDES 2023'!$C:$H,6,FALSE)-G1272</f>
        <v>0</v>
      </c>
      <c r="L1272" s="50">
        <f t="shared" si="3"/>
        <v>15</v>
      </c>
      <c r="N1272" s="69"/>
    </row>
    <row r="1273" spans="1:15" ht="15" customHeight="1">
      <c r="A1273" s="50">
        <v>15</v>
      </c>
      <c r="B1273" s="24">
        <v>112</v>
      </c>
      <c r="C1273" s="22" t="s">
        <v>6463</v>
      </c>
      <c r="D1273" s="64">
        <v>1017154858</v>
      </c>
      <c r="E1273" s="23" t="s">
        <v>5254</v>
      </c>
      <c r="F1273" s="23" t="s">
        <v>5255</v>
      </c>
      <c r="G1273" s="157">
        <v>30000000</v>
      </c>
      <c r="H1273" s="90">
        <v>0</v>
      </c>
      <c r="I1273" s="90">
        <v>8000</v>
      </c>
      <c r="J1273" s="91">
        <v>29992000</v>
      </c>
      <c r="K1273" s="69">
        <f>VLOOKUP(D1273,'SOLICITUDES 2023'!$C:$H,6,FALSE)-G1273</f>
        <v>0</v>
      </c>
      <c r="L1273" s="50">
        <f t="shared" si="3"/>
        <v>15</v>
      </c>
      <c r="N1273" s="69"/>
    </row>
    <row r="1274" spans="1:15" ht="15" customHeight="1">
      <c r="A1274" s="50">
        <v>15</v>
      </c>
      <c r="B1274" s="24">
        <v>113</v>
      </c>
      <c r="C1274" s="101" t="s">
        <v>6473</v>
      </c>
      <c r="D1274" s="64">
        <v>17346375</v>
      </c>
      <c r="E1274" s="23" t="s">
        <v>5254</v>
      </c>
      <c r="F1274" s="23" t="s">
        <v>5256</v>
      </c>
      <c r="G1274" s="98">
        <v>150000000</v>
      </c>
      <c r="H1274" s="90">
        <v>102872152</v>
      </c>
      <c r="I1274" s="90">
        <v>25000</v>
      </c>
      <c r="J1274" s="91">
        <v>47102848</v>
      </c>
      <c r="K1274" s="69">
        <f>VLOOKUP(D1274,'SOLICITUDES 2023'!$C:$H,6,FALSE)-G1274</f>
        <v>0</v>
      </c>
      <c r="L1274" s="50">
        <f t="shared" si="3"/>
        <v>15</v>
      </c>
      <c r="M1274" s="69"/>
      <c r="O1274" s="27"/>
    </row>
    <row r="1275" spans="1:15" ht="15" customHeight="1">
      <c r="A1275" s="50">
        <v>15</v>
      </c>
      <c r="B1275" s="24">
        <v>114</v>
      </c>
      <c r="C1275" s="40" t="s">
        <v>6474</v>
      </c>
      <c r="D1275" s="64">
        <v>80825665</v>
      </c>
      <c r="E1275" s="23" t="s">
        <v>5254</v>
      </c>
      <c r="F1275" s="23" t="s">
        <v>6378</v>
      </c>
      <c r="G1275" s="98">
        <v>20000000</v>
      </c>
      <c r="H1275" s="90">
        <v>0</v>
      </c>
      <c r="I1275" s="90">
        <v>3334</v>
      </c>
      <c r="J1275" s="91">
        <v>819996666</v>
      </c>
      <c r="K1275" s="69">
        <f>VLOOKUP(D1275,'SOLICITUDES 2023'!$C:$H,6,FALSE)-G1275</f>
        <v>0</v>
      </c>
      <c r="L1275" s="50">
        <f t="shared" si="3"/>
        <v>15</v>
      </c>
      <c r="M1275" s="69"/>
      <c r="O1275" s="27"/>
    </row>
    <row r="1276" spans="1:15" ht="15" customHeight="1">
      <c r="A1276" s="50">
        <v>15</v>
      </c>
      <c r="B1276" s="24">
        <v>115</v>
      </c>
      <c r="C1276" s="22" t="s">
        <v>6465</v>
      </c>
      <c r="D1276" s="64">
        <v>74184384</v>
      </c>
      <c r="E1276" s="23" t="s">
        <v>5254</v>
      </c>
      <c r="F1276" s="23" t="s">
        <v>5256</v>
      </c>
      <c r="G1276" s="98">
        <v>150000000</v>
      </c>
      <c r="H1276" s="90">
        <v>57430079</v>
      </c>
      <c r="I1276" s="90">
        <v>25000</v>
      </c>
      <c r="J1276" s="91">
        <v>92544921</v>
      </c>
      <c r="K1276" s="69">
        <f>VLOOKUP(D1276,'SOLICITUDES 2023'!$C:$H,6,FALSE)-G1276</f>
        <v>0</v>
      </c>
      <c r="L1276" s="50">
        <f t="shared" si="3"/>
        <v>15</v>
      </c>
      <c r="M1276" s="69"/>
      <c r="O1276" s="27"/>
    </row>
    <row r="1277" spans="1:15" ht="15" customHeight="1">
      <c r="A1277" s="50">
        <v>15</v>
      </c>
      <c r="B1277" s="24">
        <v>116</v>
      </c>
      <c r="C1277" s="40" t="s">
        <v>6477</v>
      </c>
      <c r="D1277" s="64">
        <v>88031729</v>
      </c>
      <c r="E1277" s="23" t="s">
        <v>5254</v>
      </c>
      <c r="F1277" s="23" t="s">
        <v>6378</v>
      </c>
      <c r="G1277" s="98">
        <v>71000000</v>
      </c>
      <c r="H1277" s="90">
        <v>0</v>
      </c>
      <c r="I1277" s="90">
        <v>11834</v>
      </c>
      <c r="J1277" s="91">
        <v>70988166</v>
      </c>
      <c r="K1277" s="69">
        <f>VLOOKUP(D1277,'SOLICITUDES 2023'!$C:$H,6,FALSE)-G1277</f>
        <v>0</v>
      </c>
      <c r="L1277" s="50">
        <f t="shared" si="3"/>
        <v>15</v>
      </c>
      <c r="M1277" s="69"/>
      <c r="O1277" s="27"/>
    </row>
    <row r="1278" spans="1:15" ht="15" customHeight="1">
      <c r="A1278" s="50">
        <v>15</v>
      </c>
      <c r="B1278" s="24">
        <v>117</v>
      </c>
      <c r="C1278" s="40" t="s">
        <v>6475</v>
      </c>
      <c r="D1278" s="64">
        <v>80842847</v>
      </c>
      <c r="E1278" s="23" t="s">
        <v>6396</v>
      </c>
      <c r="F1278" s="23" t="s">
        <v>5256</v>
      </c>
      <c r="G1278" s="98">
        <v>75000000</v>
      </c>
      <c r="H1278" s="90">
        <v>10575539</v>
      </c>
      <c r="I1278" s="90">
        <v>12500</v>
      </c>
      <c r="J1278" s="91">
        <v>64411961</v>
      </c>
      <c r="K1278" s="69">
        <f>VLOOKUP(D1278,'SOLICITUDES 2023'!$C:$H,6,FALSE)-G1278</f>
        <v>0</v>
      </c>
      <c r="L1278" s="50">
        <f t="shared" si="3"/>
        <v>15</v>
      </c>
      <c r="M1278" s="69"/>
      <c r="O1278" s="27"/>
    </row>
    <row r="1279" spans="1:15" ht="15" customHeight="1">
      <c r="A1279" s="50">
        <v>15</v>
      </c>
      <c r="B1279" s="24">
        <v>118</v>
      </c>
      <c r="C1279" s="22" t="s">
        <v>6466</v>
      </c>
      <c r="D1279" s="64">
        <v>79900112</v>
      </c>
      <c r="E1279" s="23" t="s">
        <v>5254</v>
      </c>
      <c r="F1279" s="23" t="s">
        <v>5256</v>
      </c>
      <c r="G1279" s="98">
        <v>115000000</v>
      </c>
      <c r="H1279" s="90">
        <v>63644861</v>
      </c>
      <c r="I1279" s="90">
        <v>19167</v>
      </c>
      <c r="J1279" s="91">
        <v>51335972</v>
      </c>
      <c r="K1279" s="69">
        <f>VLOOKUP(D1279,'SOLICITUDES 2023'!$C:$H,6,FALSE)-G1279</f>
        <v>0</v>
      </c>
      <c r="L1279" s="50">
        <f t="shared" si="3"/>
        <v>15</v>
      </c>
      <c r="M1279" s="69"/>
      <c r="O1279" s="27"/>
    </row>
    <row r="1280" spans="1:15" ht="15" customHeight="1">
      <c r="A1280" s="50">
        <v>15</v>
      </c>
      <c r="B1280" s="24">
        <v>119</v>
      </c>
      <c r="C1280" s="22" t="s">
        <v>6467</v>
      </c>
      <c r="D1280" s="64">
        <v>7172077</v>
      </c>
      <c r="E1280" s="23" t="s">
        <v>5254</v>
      </c>
      <c r="F1280" s="23" t="s">
        <v>6468</v>
      </c>
      <c r="G1280" s="98">
        <v>38000000</v>
      </c>
      <c r="H1280" s="90">
        <v>0</v>
      </c>
      <c r="I1280" s="90">
        <v>6334</v>
      </c>
      <c r="J1280" s="91">
        <v>37993666</v>
      </c>
      <c r="K1280" s="69">
        <f>VLOOKUP(D1280,'SOLICITUDES 2023'!$C:$H,6,FALSE)-G1280</f>
        <v>0</v>
      </c>
      <c r="L1280" s="50">
        <f t="shared" si="3"/>
        <v>15</v>
      </c>
      <c r="M1280" s="69"/>
      <c r="O1280" s="27"/>
    </row>
    <row r="1281" spans="1:15" ht="15" customHeight="1">
      <c r="A1281" s="50">
        <v>15</v>
      </c>
      <c r="B1281" s="24">
        <v>120</v>
      </c>
      <c r="C1281" s="22" t="s">
        <v>6469</v>
      </c>
      <c r="D1281" s="64">
        <v>79999383</v>
      </c>
      <c r="E1281" s="23" t="s">
        <v>5254</v>
      </c>
      <c r="F1281" s="23" t="s">
        <v>5255</v>
      </c>
      <c r="G1281" s="98">
        <v>17000000</v>
      </c>
      <c r="H1281" s="90">
        <v>0</v>
      </c>
      <c r="I1281" s="90">
        <v>2834</v>
      </c>
      <c r="J1281" s="91">
        <v>16997166</v>
      </c>
      <c r="K1281" s="69">
        <f>VLOOKUP(D1281,'SOLICITUDES 2023'!$C:$H,6,FALSE)-G1281</f>
        <v>0</v>
      </c>
      <c r="L1281" s="50">
        <f t="shared" si="3"/>
        <v>15</v>
      </c>
      <c r="M1281" s="69"/>
      <c r="O1281" s="27"/>
    </row>
    <row r="1282" spans="1:15" ht="15" customHeight="1">
      <c r="A1282" s="50">
        <v>15</v>
      </c>
      <c r="B1282" s="24">
        <v>121</v>
      </c>
      <c r="C1282" s="22" t="s">
        <v>6470</v>
      </c>
      <c r="D1282" s="64">
        <v>14652387</v>
      </c>
      <c r="E1282" s="23" t="s">
        <v>5254</v>
      </c>
      <c r="F1282" s="23" t="s">
        <v>6382</v>
      </c>
      <c r="G1282" s="98">
        <v>130000000</v>
      </c>
      <c r="H1282" s="90">
        <v>0</v>
      </c>
      <c r="I1282" s="90">
        <v>21667</v>
      </c>
      <c r="J1282" s="91">
        <v>129978333</v>
      </c>
      <c r="K1282" s="69">
        <f>VLOOKUP(D1282,'SOLICITUDES 2023'!$C:$H,6,FALSE)-G1282</f>
        <v>0</v>
      </c>
      <c r="L1282" s="50">
        <f t="shared" si="3"/>
        <v>15</v>
      </c>
      <c r="M1282" s="69"/>
      <c r="O1282" s="27"/>
    </row>
    <row r="1283" spans="1:15" ht="15" customHeight="1">
      <c r="A1283" s="50">
        <v>15</v>
      </c>
      <c r="B1283" s="24">
        <v>122</v>
      </c>
      <c r="C1283" s="22" t="s">
        <v>6471</v>
      </c>
      <c r="D1283" s="64">
        <v>93338164</v>
      </c>
      <c r="E1283" s="23" t="s">
        <v>5254</v>
      </c>
      <c r="F1283" s="23" t="s">
        <v>6378</v>
      </c>
      <c r="G1283" s="98">
        <v>92000000</v>
      </c>
      <c r="H1283" s="90">
        <v>0</v>
      </c>
      <c r="I1283" s="90">
        <v>15334</v>
      </c>
      <c r="J1283" s="91">
        <v>91984666</v>
      </c>
      <c r="K1283" s="69">
        <f>VLOOKUP(D1283,'SOLICITUDES 2023'!$C:$H,6,FALSE)-G1283</f>
        <v>0</v>
      </c>
      <c r="L1283" s="50">
        <f t="shared" si="3"/>
        <v>15</v>
      </c>
      <c r="M1283" s="69"/>
      <c r="O1283" s="27"/>
    </row>
    <row r="1284" spans="1:15" ht="15" customHeight="1">
      <c r="A1284" s="50">
        <v>15</v>
      </c>
      <c r="B1284" s="24">
        <v>123</v>
      </c>
      <c r="C1284" s="22" t="s">
        <v>5646</v>
      </c>
      <c r="D1284" s="64">
        <v>79908915</v>
      </c>
      <c r="E1284" s="23" t="s">
        <v>5254</v>
      </c>
      <c r="F1284" s="23" t="s">
        <v>5256</v>
      </c>
      <c r="G1284" s="98">
        <v>70000000</v>
      </c>
      <c r="H1284" s="90">
        <v>46539057</v>
      </c>
      <c r="I1284" s="90">
        <v>11667</v>
      </c>
      <c r="J1284" s="91">
        <v>23449276</v>
      </c>
      <c r="K1284" s="69">
        <f>VLOOKUP(D1284,'SOLICITUDES 2023'!$C:$H,6,FALSE)-G1284</f>
        <v>-20000000</v>
      </c>
      <c r="L1284" s="50">
        <f t="shared" si="3"/>
        <v>15</v>
      </c>
      <c r="M1284" s="69"/>
      <c r="O1284" s="27"/>
    </row>
    <row r="1285" spans="1:15" ht="15" customHeight="1">
      <c r="A1285" s="50">
        <v>15</v>
      </c>
      <c r="B1285" s="24">
        <v>124</v>
      </c>
      <c r="C1285" s="22" t="s">
        <v>6472</v>
      </c>
      <c r="D1285" s="64">
        <v>10772237</v>
      </c>
      <c r="E1285" s="23" t="s">
        <v>5254</v>
      </c>
      <c r="F1285" s="23" t="s">
        <v>6397</v>
      </c>
      <c r="G1285" s="98">
        <v>110000000</v>
      </c>
      <c r="H1285" s="90">
        <v>49424340</v>
      </c>
      <c r="I1285" s="90">
        <v>18334</v>
      </c>
      <c r="J1285" s="91">
        <v>60557326</v>
      </c>
      <c r="K1285" s="69">
        <f>VLOOKUP(D1285,'SOLICITUDES 2023'!$C:$H,6,FALSE)-G1285</f>
        <v>0</v>
      </c>
      <c r="L1285" s="50">
        <f t="shared" si="3"/>
        <v>15</v>
      </c>
      <c r="M1285" s="69"/>
      <c r="O1285" s="27"/>
    </row>
    <row r="1286" spans="1:15" ht="15" customHeight="1">
      <c r="A1286" s="50">
        <v>15</v>
      </c>
      <c r="B1286" s="24">
        <v>125</v>
      </c>
      <c r="C1286" s="22" t="s">
        <v>6479</v>
      </c>
      <c r="D1286" s="64">
        <v>65772195</v>
      </c>
      <c r="E1286" s="23" t="s">
        <v>6478</v>
      </c>
      <c r="F1286" s="23" t="s">
        <v>6382</v>
      </c>
      <c r="G1286" s="98">
        <v>32000000</v>
      </c>
      <c r="H1286" s="90">
        <v>0</v>
      </c>
      <c r="I1286" s="90">
        <v>5334</v>
      </c>
      <c r="J1286" s="91">
        <v>31994666</v>
      </c>
      <c r="K1286" s="69">
        <f>VLOOKUP(D1286,'SOLICITUDES 2023'!$C:$H,6,FALSE)-G1286</f>
        <v>0</v>
      </c>
      <c r="L1286" s="50">
        <f t="shared" si="3"/>
        <v>15</v>
      </c>
      <c r="M1286" s="69"/>
      <c r="O1286" s="27"/>
    </row>
    <row r="1287" spans="1:15" ht="15" customHeight="1">
      <c r="A1287" s="50">
        <v>15</v>
      </c>
      <c r="B1287" s="24">
        <v>126</v>
      </c>
      <c r="C1287" s="22" t="s">
        <v>6480</v>
      </c>
      <c r="D1287" s="64">
        <v>1010180650</v>
      </c>
      <c r="E1287" s="23" t="s">
        <v>6478</v>
      </c>
      <c r="F1287" s="23" t="s">
        <v>6461</v>
      </c>
      <c r="G1287" s="98">
        <v>51000000</v>
      </c>
      <c r="H1287" s="90">
        <v>7205925</v>
      </c>
      <c r="I1287" s="90">
        <v>8500</v>
      </c>
      <c r="J1287" s="91">
        <v>43785575</v>
      </c>
      <c r="K1287" s="69">
        <f>VLOOKUP(D1287,'SOLICITUDES 2023'!$C:$H,6,FALSE)-G1287</f>
        <v>-41000000</v>
      </c>
      <c r="L1287" s="50">
        <f t="shared" si="3"/>
        <v>15</v>
      </c>
      <c r="M1287" s="69"/>
      <c r="O1287" s="27"/>
    </row>
    <row r="1288" spans="1:15" ht="15" customHeight="1">
      <c r="A1288" s="50">
        <v>17</v>
      </c>
      <c r="B1288" s="24">
        <v>1</v>
      </c>
      <c r="C1288" s="22" t="str">
        <f>VLOOKUP(D1288,'SOLICITUDES 2023'!$C:$D,2,FALSE)</f>
        <v>PABON MORA RUBEN DARIO</v>
      </c>
      <c r="D1288" s="64">
        <v>5420659</v>
      </c>
      <c r="E1288" s="23"/>
      <c r="F1288" s="23"/>
      <c r="G1288" s="98">
        <f>VLOOKUP(D1288,'SOLICITUDES 2023'!$C:$H,6,FALSE)</f>
        <v>36000000</v>
      </c>
      <c r="H1288" s="90">
        <v>15975679</v>
      </c>
      <c r="I1288" s="90">
        <v>0</v>
      </c>
      <c r="J1288" s="91">
        <f>+G1288-H1288-I1288</f>
        <v>20024321</v>
      </c>
      <c r="K1288" s="69">
        <f>VLOOKUP(D1288,'SOLICITUDES 2023'!$C:$H,6,FALSE)-G1288</f>
        <v>0</v>
      </c>
      <c r="L1288" s="50">
        <f t="shared" si="3"/>
        <v>17</v>
      </c>
      <c r="M1288" s="69"/>
      <c r="O1288" s="27"/>
    </row>
    <row r="1289" spans="1:15" ht="15" customHeight="1">
      <c r="A1289" s="50">
        <v>17</v>
      </c>
      <c r="B1289" s="24">
        <v>2</v>
      </c>
      <c r="C1289" s="22" t="str">
        <f>VLOOKUP(D1289,'SOLICITUDES 2023'!$C:$D,2,FALSE)</f>
        <v>BERNAL GONZALEZ WILSON YECID</v>
      </c>
      <c r="D1289" s="64">
        <v>79650894</v>
      </c>
      <c r="E1289" s="23"/>
      <c r="F1289" s="23"/>
      <c r="G1289" s="98">
        <f>VLOOKUP(D1289,'SOLICITUDES 2023'!$C:$H,6,FALSE)</f>
        <v>32000000</v>
      </c>
      <c r="H1289" s="90">
        <v>0</v>
      </c>
      <c r="I1289" s="90">
        <v>0</v>
      </c>
      <c r="J1289" s="91">
        <f t="shared" ref="J1289:J1301" si="4">+G1289-H1289-I1289</f>
        <v>32000000</v>
      </c>
      <c r="K1289" s="69">
        <f>VLOOKUP(D1289,'SOLICITUDES 2023'!$C:$H,6,FALSE)-G1289</f>
        <v>0</v>
      </c>
      <c r="L1289" s="50">
        <f t="shared" si="3"/>
        <v>17</v>
      </c>
      <c r="M1289" s="69"/>
      <c r="O1289" s="27"/>
    </row>
    <row r="1290" spans="1:15" ht="15" customHeight="1">
      <c r="A1290" s="50">
        <v>17</v>
      </c>
      <c r="B1290" s="24">
        <v>3</v>
      </c>
      <c r="C1290" s="22" t="str">
        <f>VLOOKUP(D1290,'SOLICITUDES 2023'!$C:$D,2,FALSE)</f>
        <v>HERNANDEZ CAÑARTE OLIVERIO</v>
      </c>
      <c r="D1290" s="64">
        <v>6244897</v>
      </c>
      <c r="E1290" s="23"/>
      <c r="F1290" s="23"/>
      <c r="G1290" s="98">
        <f>VLOOKUP(D1290,'SOLICITUDES 2023'!$C:$H,6,FALSE)</f>
        <v>11000000</v>
      </c>
      <c r="H1290" s="90">
        <v>0</v>
      </c>
      <c r="I1290" s="90">
        <v>0</v>
      </c>
      <c r="J1290" s="91">
        <f t="shared" si="4"/>
        <v>11000000</v>
      </c>
      <c r="K1290" s="69">
        <f>VLOOKUP(D1290,'SOLICITUDES 2023'!$C:$H,6,FALSE)-G1290</f>
        <v>0</v>
      </c>
      <c r="L1290" s="50">
        <f t="shared" si="3"/>
        <v>17</v>
      </c>
      <c r="M1290" s="69"/>
      <c r="O1290" s="27"/>
    </row>
    <row r="1291" spans="1:15" ht="15" customHeight="1">
      <c r="A1291" s="50">
        <v>17</v>
      </c>
      <c r="B1291" s="24">
        <v>4</v>
      </c>
      <c r="C1291" s="22" t="str">
        <f>VLOOKUP(D1291,'SOLICITUDES 2023'!$C:$D,2,FALSE)</f>
        <v>OCORO BALANTA LUZ YANED</v>
      </c>
      <c r="D1291" s="64">
        <v>34490055</v>
      </c>
      <c r="E1291" s="23"/>
      <c r="F1291" s="23"/>
      <c r="G1291" s="98">
        <f>VLOOKUP(D1291,'SOLICITUDES 2023'!$C:$H,6,FALSE)</f>
        <v>60000000</v>
      </c>
      <c r="H1291" s="90">
        <v>15932682</v>
      </c>
      <c r="I1291" s="90">
        <v>0</v>
      </c>
      <c r="J1291" s="91">
        <f t="shared" si="4"/>
        <v>44067318</v>
      </c>
      <c r="K1291" s="69">
        <f>VLOOKUP(D1291,'SOLICITUDES 2023'!$C:$H,6,FALSE)-G1291</f>
        <v>0</v>
      </c>
      <c r="L1291" s="50">
        <f t="shared" si="3"/>
        <v>17</v>
      </c>
      <c r="M1291" s="69"/>
      <c r="O1291" s="27"/>
    </row>
    <row r="1292" spans="1:15" s="171" customFormat="1" ht="15" customHeight="1">
      <c r="A1292" s="161">
        <v>17</v>
      </c>
      <c r="B1292" s="162">
        <v>5</v>
      </c>
      <c r="C1292" s="163" t="str">
        <f>VLOOKUP(D1292,'SOLICITUDES 2023'!$C:$D,2,FALSE)</f>
        <v>BENAVIDES SUAREZ LUIS FERNANDO</v>
      </c>
      <c r="D1292" s="164">
        <v>12992726</v>
      </c>
      <c r="E1292" s="165"/>
      <c r="F1292" s="165"/>
      <c r="G1292" s="166">
        <f>VLOOKUP(D1292,'SOLICITUDES 2023'!$C:$H,6,FALSE)</f>
        <v>35000000</v>
      </c>
      <c r="H1292" s="167">
        <v>0</v>
      </c>
      <c r="I1292" s="167">
        <v>0</v>
      </c>
      <c r="J1292" s="168">
        <f t="shared" si="4"/>
        <v>35000000</v>
      </c>
      <c r="K1292" s="169">
        <f>VLOOKUP(D1292,'SOLICITUDES 2023'!$C:$H,6,FALSE)-G1292</f>
        <v>0</v>
      </c>
      <c r="L1292" s="161">
        <f t="shared" si="3"/>
        <v>17</v>
      </c>
      <c r="M1292" s="169"/>
      <c r="N1292" s="170"/>
    </row>
    <row r="1293" spans="1:15" ht="15" customHeight="1">
      <c r="A1293" s="50">
        <v>17</v>
      </c>
      <c r="B1293" s="24">
        <v>6</v>
      </c>
      <c r="C1293" s="22" t="str">
        <f>VLOOKUP(D1293,'SOLICITUDES 2023'!$C:$D,2,FALSE)</f>
        <v>RODRIGUEZ CARDENAS LUIS ANGEL</v>
      </c>
      <c r="D1293" s="64">
        <v>19381526</v>
      </c>
      <c r="E1293" s="23"/>
      <c r="F1293" s="23"/>
      <c r="G1293" s="98">
        <f>VLOOKUP(D1293,'SOLICITUDES 2023'!$C:$H,6,FALSE)</f>
        <v>47000000</v>
      </c>
      <c r="H1293" s="90">
        <v>0</v>
      </c>
      <c r="I1293" s="90">
        <v>0</v>
      </c>
      <c r="J1293" s="91">
        <f t="shared" si="4"/>
        <v>47000000</v>
      </c>
      <c r="K1293" s="69">
        <f>VLOOKUP(D1293,'SOLICITUDES 2023'!$C:$H,6,FALSE)-G1293</f>
        <v>0</v>
      </c>
      <c r="L1293" s="50">
        <f t="shared" si="3"/>
        <v>17</v>
      </c>
      <c r="M1293" s="69"/>
      <c r="O1293" s="27"/>
    </row>
    <row r="1294" spans="1:15" ht="15" customHeight="1">
      <c r="A1294" s="50">
        <v>17</v>
      </c>
      <c r="B1294" s="24">
        <v>7</v>
      </c>
      <c r="C1294" s="22" t="str">
        <f>VLOOKUP(D1294,'SOLICITUDES 2023'!$C:$D,2,FALSE)</f>
        <v>GONZALEZ LOMBANA EDGAR ENRIQUE</v>
      </c>
      <c r="D1294" s="64">
        <v>9497292</v>
      </c>
      <c r="E1294" s="23"/>
      <c r="F1294" s="23"/>
      <c r="G1294" s="98">
        <f>VLOOKUP(D1294,'SOLICITUDES 2023'!$C:$H,6,FALSE)</f>
        <v>55000000</v>
      </c>
      <c r="H1294" s="90">
        <v>0</v>
      </c>
      <c r="I1294" s="90">
        <v>0</v>
      </c>
      <c r="J1294" s="91">
        <f t="shared" si="4"/>
        <v>55000000</v>
      </c>
      <c r="K1294" s="69">
        <f>VLOOKUP(D1294,'SOLICITUDES 2023'!$C:$H,6,FALSE)-G1294</f>
        <v>0</v>
      </c>
      <c r="L1294" s="50">
        <f t="shared" si="3"/>
        <v>17</v>
      </c>
      <c r="M1294" s="69"/>
      <c r="O1294" s="27"/>
    </row>
    <row r="1295" spans="1:15" ht="15" customHeight="1">
      <c r="A1295" s="50">
        <v>17</v>
      </c>
      <c r="B1295" s="24">
        <v>8</v>
      </c>
      <c r="C1295" s="22" t="str">
        <f>VLOOKUP(D1295,'SOLICITUDES 2023'!$C:$D,2,FALSE)</f>
        <v>MANRIQUE HERRERA LUZ EMILCE</v>
      </c>
      <c r="D1295" s="64">
        <v>39563664</v>
      </c>
      <c r="E1295" s="23"/>
      <c r="F1295" s="23"/>
      <c r="G1295" s="98">
        <f>VLOOKUP(D1295,'SOLICITUDES 2023'!$C:$H,6,FALSE)</f>
        <v>22000000</v>
      </c>
      <c r="H1295" s="90">
        <v>0</v>
      </c>
      <c r="I1295" s="90">
        <v>0</v>
      </c>
      <c r="J1295" s="91">
        <f t="shared" si="4"/>
        <v>22000000</v>
      </c>
      <c r="K1295" s="69">
        <f>VLOOKUP(D1295,'SOLICITUDES 2023'!$C:$H,6,FALSE)-G1295</f>
        <v>0</v>
      </c>
      <c r="L1295" s="50">
        <f t="shared" si="3"/>
        <v>17</v>
      </c>
      <c r="M1295" s="69"/>
      <c r="O1295" s="27"/>
    </row>
    <row r="1296" spans="1:15" ht="15" customHeight="1">
      <c r="A1296" s="50">
        <v>17</v>
      </c>
      <c r="B1296" s="24">
        <v>9</v>
      </c>
      <c r="C1296" s="22" t="str">
        <f>VLOOKUP(D1296,'SOLICITUDES 2023'!$C:$D,2,FALSE)</f>
        <v>GONZALEZ CRUZ MALFI OLIVA</v>
      </c>
      <c r="D1296" s="64">
        <v>34567475</v>
      </c>
      <c r="E1296" s="23"/>
      <c r="F1296" s="23"/>
      <c r="G1296" s="98">
        <f>VLOOKUP(D1296,'SOLICITUDES 2023'!$C:$H,6,FALSE)</f>
        <v>94000000</v>
      </c>
      <c r="H1296" s="90">
        <v>19168236</v>
      </c>
      <c r="I1296" s="90">
        <v>0</v>
      </c>
      <c r="J1296" s="91">
        <f t="shared" si="4"/>
        <v>74831764</v>
      </c>
      <c r="K1296" s="69">
        <f>VLOOKUP(D1296,'SOLICITUDES 2023'!$C:$H,6,FALSE)-G1296</f>
        <v>0</v>
      </c>
      <c r="L1296" s="50">
        <f t="shared" si="3"/>
        <v>17</v>
      </c>
      <c r="M1296" s="69"/>
      <c r="O1296" s="27"/>
    </row>
    <row r="1297" spans="1:15" ht="15" customHeight="1">
      <c r="A1297" s="50">
        <v>17</v>
      </c>
      <c r="B1297" s="24">
        <v>10</v>
      </c>
      <c r="C1297" s="22" t="str">
        <f>VLOOKUP(D1297,'SOLICITUDES 2023'!$C:$D,2,FALSE)</f>
        <v>MOSQUERA SARMIENTO CESAR GIOVANNY</v>
      </c>
      <c r="D1297" s="64">
        <v>79809260</v>
      </c>
      <c r="E1297" s="23"/>
      <c r="F1297" s="23"/>
      <c r="G1297" s="98">
        <f>VLOOKUP(D1297,'SOLICITUDES 2023'!$C:$H,6,FALSE)</f>
        <v>15000000</v>
      </c>
      <c r="H1297" s="90">
        <v>0</v>
      </c>
      <c r="I1297" s="90">
        <v>0</v>
      </c>
      <c r="J1297" s="91">
        <f t="shared" si="4"/>
        <v>15000000</v>
      </c>
      <c r="K1297" s="69">
        <f>VLOOKUP(D1297,'SOLICITUDES 2023'!$C:$H,6,FALSE)-G1297</f>
        <v>0</v>
      </c>
      <c r="L1297" s="50">
        <f t="shared" si="3"/>
        <v>17</v>
      </c>
      <c r="M1297" s="69"/>
      <c r="O1297" s="27"/>
    </row>
    <row r="1298" spans="1:15" ht="15" customHeight="1">
      <c r="A1298" s="50">
        <v>17</v>
      </c>
      <c r="B1298" s="24">
        <v>11</v>
      </c>
      <c r="C1298" s="22" t="str">
        <f>VLOOKUP(D1298,'SOLICITUDES 2023'!$C:$D,2,FALSE)</f>
        <v>ROMERO ROMERO MAGDA LUCIA</v>
      </c>
      <c r="D1298" s="64">
        <v>24197830</v>
      </c>
      <c r="E1298" s="23"/>
      <c r="F1298" s="23"/>
      <c r="G1298" s="98">
        <f>VLOOKUP(D1298,'SOLICITUDES 2023'!$C:$H,6,FALSE)</f>
        <v>40000000</v>
      </c>
      <c r="H1298" s="90">
        <v>0</v>
      </c>
      <c r="I1298" s="90">
        <v>0</v>
      </c>
      <c r="J1298" s="91">
        <f t="shared" si="4"/>
        <v>40000000</v>
      </c>
      <c r="K1298" s="69">
        <f>VLOOKUP(D1298,'SOLICITUDES 2023'!$C:$H,6,FALSE)-G1298</f>
        <v>0</v>
      </c>
      <c r="L1298" s="50">
        <f t="shared" si="3"/>
        <v>17</v>
      </c>
      <c r="M1298" s="69"/>
      <c r="O1298" s="27"/>
    </row>
    <row r="1299" spans="1:15" ht="15" customHeight="1">
      <c r="A1299" s="50">
        <v>17</v>
      </c>
      <c r="B1299" s="24">
        <v>12</v>
      </c>
      <c r="C1299" s="22" t="str">
        <f>VLOOKUP(D1299,'SOLICITUDES 2023'!$C:$D,2,FALSE)</f>
        <v>CASTILLO RAMIREZ YONSON MAURICIO</v>
      </c>
      <c r="D1299" s="64">
        <v>74357709</v>
      </c>
      <c r="E1299" s="23"/>
      <c r="F1299" s="23"/>
      <c r="G1299" s="98">
        <f>VLOOKUP(D1299,'SOLICITUDES 2023'!$C:$H,6,FALSE)</f>
        <v>53000000</v>
      </c>
      <c r="H1299" s="90">
        <v>0</v>
      </c>
      <c r="I1299" s="90">
        <v>0</v>
      </c>
      <c r="J1299" s="91">
        <f t="shared" si="4"/>
        <v>53000000</v>
      </c>
      <c r="K1299" s="69">
        <f>VLOOKUP(D1299,'SOLICITUDES 2023'!$C:$H,6,FALSE)-G1299</f>
        <v>0</v>
      </c>
      <c r="L1299" s="50">
        <f t="shared" si="3"/>
        <v>17</v>
      </c>
      <c r="M1299" s="69"/>
      <c r="O1299" s="27"/>
    </row>
    <row r="1300" spans="1:15" ht="15" customHeight="1">
      <c r="A1300" s="50">
        <v>17</v>
      </c>
      <c r="B1300" s="24">
        <v>13</v>
      </c>
      <c r="C1300" s="22" t="str">
        <f>VLOOKUP(D1300,'SOLICITUDES 2023'!$C:$D,2,FALSE)</f>
        <v>ROJAS CONDE CARLOS JOSE</v>
      </c>
      <c r="D1300" s="64">
        <v>6013600</v>
      </c>
      <c r="E1300" s="23"/>
      <c r="F1300" s="23"/>
      <c r="G1300" s="98">
        <f>VLOOKUP(D1300,'SOLICITUDES 2023'!$C:$H,6,FALSE)</f>
        <v>29000000</v>
      </c>
      <c r="H1300" s="90">
        <v>0</v>
      </c>
      <c r="I1300" s="90">
        <v>0</v>
      </c>
      <c r="J1300" s="91">
        <f t="shared" si="4"/>
        <v>29000000</v>
      </c>
      <c r="K1300" s="69">
        <f>VLOOKUP(D1300,'SOLICITUDES 2023'!$C:$H,6,FALSE)-G1300</f>
        <v>0</v>
      </c>
      <c r="L1300" s="50">
        <f t="shared" si="3"/>
        <v>17</v>
      </c>
      <c r="M1300" s="69"/>
      <c r="O1300" s="27"/>
    </row>
    <row r="1301" spans="1:15" ht="15" customHeight="1">
      <c r="A1301" s="50">
        <v>17</v>
      </c>
      <c r="B1301" s="24">
        <v>14</v>
      </c>
      <c r="C1301" s="22" t="s">
        <v>6489</v>
      </c>
      <c r="D1301" s="64">
        <v>4223126</v>
      </c>
      <c r="E1301" s="23" t="s">
        <v>5354</v>
      </c>
      <c r="F1301" s="23" t="s">
        <v>5255</v>
      </c>
      <c r="G1301" s="98">
        <v>60000000</v>
      </c>
      <c r="H1301" s="90">
        <v>0</v>
      </c>
      <c r="I1301" s="90">
        <v>0</v>
      </c>
      <c r="J1301" s="91">
        <f t="shared" si="4"/>
        <v>60000000</v>
      </c>
      <c r="K1301" s="69">
        <f>VLOOKUP(D1301,'SOLICITUDES 2023'!$C:$H,6,FALSE)-G1301</f>
        <v>0</v>
      </c>
      <c r="L1301" s="50">
        <f t="shared" si="3"/>
        <v>17</v>
      </c>
      <c r="M1301" s="69"/>
      <c r="O1301" s="27"/>
    </row>
    <row r="1302" spans="1:15" ht="15" customHeight="1">
      <c r="A1302" s="50">
        <v>17</v>
      </c>
      <c r="B1302" s="24">
        <v>15</v>
      </c>
      <c r="C1302" s="22" t="s">
        <v>6490</v>
      </c>
      <c r="D1302" s="64">
        <v>4226615</v>
      </c>
      <c r="E1302" s="23" t="s">
        <v>5354</v>
      </c>
      <c r="F1302" s="23" t="s">
        <v>6397</v>
      </c>
      <c r="G1302" s="98">
        <v>16000000</v>
      </c>
      <c r="H1302" s="90">
        <v>2243888</v>
      </c>
      <c r="I1302" s="90">
        <v>0</v>
      </c>
      <c r="J1302" s="91">
        <v>13756112</v>
      </c>
      <c r="K1302" s="69">
        <f>VLOOKUP(D1302,'SOLICITUDES 2023'!$C:$H,6,FALSE)-G1302</f>
        <v>0</v>
      </c>
      <c r="L1302" s="50">
        <f t="shared" si="3"/>
        <v>17</v>
      </c>
      <c r="M1302" s="69"/>
      <c r="O1302" s="27"/>
    </row>
    <row r="1303" spans="1:15" ht="15" customHeight="1">
      <c r="A1303" s="50">
        <v>17</v>
      </c>
      <c r="B1303" s="24">
        <v>16</v>
      </c>
      <c r="C1303" s="22" t="s">
        <v>6491</v>
      </c>
      <c r="D1303" s="64">
        <v>79532083</v>
      </c>
      <c r="E1303" s="23" t="s">
        <v>6455</v>
      </c>
      <c r="F1303" s="23" t="s">
        <v>5256</v>
      </c>
      <c r="G1303" s="98">
        <v>144000000</v>
      </c>
      <c r="H1303" s="90">
        <v>68997481</v>
      </c>
      <c r="I1303" s="90">
        <v>0</v>
      </c>
      <c r="J1303" s="91">
        <v>75002519</v>
      </c>
      <c r="K1303" s="69">
        <f>VLOOKUP(D1303,'SOLICITUDES 2023'!$C:$H,6,FALSE)-G1303</f>
        <v>0</v>
      </c>
      <c r="L1303" s="50">
        <f t="shared" si="3"/>
        <v>17</v>
      </c>
      <c r="M1303" s="69"/>
      <c r="O1303" s="27"/>
    </row>
    <row r="1304" spans="1:15" ht="15" customHeight="1">
      <c r="A1304" s="50">
        <v>17</v>
      </c>
      <c r="B1304" s="24">
        <v>17</v>
      </c>
      <c r="C1304" s="22" t="s">
        <v>6492</v>
      </c>
      <c r="D1304" s="64">
        <v>66812640</v>
      </c>
      <c r="E1304" s="23" t="s">
        <v>6455</v>
      </c>
      <c r="F1304" s="23" t="s">
        <v>6481</v>
      </c>
      <c r="G1304" s="98">
        <v>30000000</v>
      </c>
      <c r="H1304" s="90">
        <v>16784349</v>
      </c>
      <c r="I1304" s="90">
        <v>0</v>
      </c>
      <c r="J1304" s="91">
        <v>13215651</v>
      </c>
      <c r="K1304" s="69">
        <f>VLOOKUP(D1304,'SOLICITUDES 2023'!$C:$H,6,FALSE)-G1304</f>
        <v>0</v>
      </c>
      <c r="L1304" s="50">
        <f t="shared" si="3"/>
        <v>17</v>
      </c>
      <c r="M1304" s="69"/>
      <c r="O1304" s="27"/>
    </row>
    <row r="1305" spans="1:15" ht="15" customHeight="1">
      <c r="A1305" s="50">
        <v>17</v>
      </c>
      <c r="B1305" s="24">
        <v>18</v>
      </c>
      <c r="C1305" s="22" t="s">
        <v>6482</v>
      </c>
      <c r="D1305" s="64">
        <v>18600585</v>
      </c>
      <c r="E1305" s="23" t="s">
        <v>5354</v>
      </c>
      <c r="F1305" s="23" t="s">
        <v>5255</v>
      </c>
      <c r="G1305" s="98">
        <v>70000000</v>
      </c>
      <c r="H1305" s="90">
        <v>0</v>
      </c>
      <c r="I1305" s="90">
        <v>0</v>
      </c>
      <c r="J1305" s="91">
        <v>70000000</v>
      </c>
      <c r="K1305" s="69">
        <f>VLOOKUP(D1305,'SOLICITUDES 2023'!$C:$H,6,FALSE)-G1305</f>
        <v>0</v>
      </c>
      <c r="L1305" s="50">
        <f t="shared" si="3"/>
        <v>17</v>
      </c>
      <c r="M1305" s="69"/>
      <c r="O1305" s="27"/>
    </row>
    <row r="1306" spans="1:15" ht="15" customHeight="1">
      <c r="A1306" s="50">
        <v>17</v>
      </c>
      <c r="B1306" s="24">
        <v>19</v>
      </c>
      <c r="C1306" s="22" t="s">
        <v>6483</v>
      </c>
      <c r="D1306" s="64">
        <v>98381247</v>
      </c>
      <c r="E1306" s="23" t="s">
        <v>5354</v>
      </c>
      <c r="F1306" s="23" t="s">
        <v>6382</v>
      </c>
      <c r="G1306" s="98">
        <v>80000000</v>
      </c>
      <c r="H1306" s="90">
        <v>0</v>
      </c>
      <c r="I1306" s="90">
        <v>0</v>
      </c>
      <c r="J1306" s="91">
        <v>80000000</v>
      </c>
      <c r="K1306" s="69">
        <f>VLOOKUP(D1306,'SOLICITUDES 2023'!$C:$H,6,FALSE)-G1306</f>
        <v>0</v>
      </c>
      <c r="L1306" s="50">
        <f t="shared" si="3"/>
        <v>17</v>
      </c>
      <c r="M1306" s="69"/>
      <c r="O1306" s="27"/>
    </row>
    <row r="1307" spans="1:15" ht="15" customHeight="1">
      <c r="A1307" s="50">
        <v>17</v>
      </c>
      <c r="B1307" s="24">
        <v>20</v>
      </c>
      <c r="C1307" s="22" t="s">
        <v>6484</v>
      </c>
      <c r="D1307" s="64">
        <v>94394506</v>
      </c>
      <c r="E1307" s="23" t="s">
        <v>6455</v>
      </c>
      <c r="F1307" s="23" t="s">
        <v>5255</v>
      </c>
      <c r="G1307" s="98">
        <v>35000000</v>
      </c>
      <c r="H1307" s="90">
        <v>0</v>
      </c>
      <c r="I1307" s="90">
        <v>0</v>
      </c>
      <c r="J1307" s="91">
        <v>35000000</v>
      </c>
      <c r="K1307" s="69">
        <f>VLOOKUP(D1307,'SOLICITUDES 2023'!$C:$H,6,FALSE)-G1307</f>
        <v>0</v>
      </c>
      <c r="L1307" s="50">
        <f t="shared" si="3"/>
        <v>17</v>
      </c>
      <c r="M1307" s="69"/>
      <c r="O1307" s="27"/>
    </row>
    <row r="1308" spans="1:15" ht="15" customHeight="1">
      <c r="A1308" s="50">
        <v>17</v>
      </c>
      <c r="B1308" s="24">
        <v>21</v>
      </c>
      <c r="C1308" s="22" t="s">
        <v>6485</v>
      </c>
      <c r="D1308" s="64">
        <v>88158797</v>
      </c>
      <c r="E1308" s="23" t="s">
        <v>5354</v>
      </c>
      <c r="F1308" s="23" t="s">
        <v>5256</v>
      </c>
      <c r="G1308" s="98">
        <v>150000000</v>
      </c>
      <c r="H1308" s="90">
        <v>70353224</v>
      </c>
      <c r="I1308" s="90">
        <v>0</v>
      </c>
      <c r="J1308" s="91">
        <v>79646776</v>
      </c>
      <c r="K1308" s="69">
        <f>VLOOKUP(D1308,'SOLICITUDES 2023'!$C:$H,6,FALSE)-G1308</f>
        <v>0</v>
      </c>
      <c r="L1308" s="50">
        <f t="shared" si="3"/>
        <v>17</v>
      </c>
      <c r="M1308" s="69"/>
      <c r="O1308" s="27"/>
    </row>
    <row r="1309" spans="1:15" ht="15" customHeight="1">
      <c r="A1309" s="50">
        <v>17</v>
      </c>
      <c r="B1309" s="24">
        <v>22</v>
      </c>
      <c r="C1309" s="22" t="s">
        <v>6486</v>
      </c>
      <c r="D1309" s="64">
        <v>80654507</v>
      </c>
      <c r="E1309" s="23" t="s">
        <v>5354</v>
      </c>
      <c r="F1309" s="23" t="s">
        <v>5255</v>
      </c>
      <c r="G1309" s="98">
        <v>21000000</v>
      </c>
      <c r="H1309" s="90">
        <v>0</v>
      </c>
      <c r="I1309" s="90">
        <v>0</v>
      </c>
      <c r="J1309" s="91">
        <v>21000000</v>
      </c>
      <c r="K1309" s="69">
        <f>VLOOKUP(D1309,'SOLICITUDES 2023'!$C:$H,6,FALSE)-G1309</f>
        <v>0</v>
      </c>
      <c r="L1309" s="50">
        <f t="shared" si="3"/>
        <v>17</v>
      </c>
      <c r="M1309" s="69"/>
      <c r="O1309" s="27"/>
    </row>
    <row r="1310" spans="1:15" ht="15" customHeight="1">
      <c r="A1310" s="50">
        <v>17</v>
      </c>
      <c r="B1310" s="24">
        <v>23</v>
      </c>
      <c r="C1310" s="22" t="s">
        <v>6493</v>
      </c>
      <c r="D1310" s="64">
        <v>94314477</v>
      </c>
      <c r="E1310" s="23" t="s">
        <v>5354</v>
      </c>
      <c r="F1310" s="23" t="s">
        <v>5256</v>
      </c>
      <c r="G1310" s="98">
        <v>22000000</v>
      </c>
      <c r="H1310" s="90">
        <v>2663864</v>
      </c>
      <c r="I1310" s="90">
        <v>0</v>
      </c>
      <c r="J1310" s="91">
        <v>19336136</v>
      </c>
      <c r="K1310" s="69">
        <f>VLOOKUP(D1310,'SOLICITUDES 2023'!$C:$H,6,FALSE)-G1310</f>
        <v>0</v>
      </c>
      <c r="L1310" s="50">
        <f t="shared" si="3"/>
        <v>17</v>
      </c>
      <c r="M1310" s="69"/>
      <c r="O1310" s="27"/>
    </row>
    <row r="1311" spans="1:15" ht="15" customHeight="1">
      <c r="A1311" s="50">
        <v>17</v>
      </c>
      <c r="B1311" s="24">
        <v>24</v>
      </c>
      <c r="C1311" s="22" t="s">
        <v>6494</v>
      </c>
      <c r="D1311" s="64">
        <v>4525954</v>
      </c>
      <c r="E1311" s="23" t="s">
        <v>5354</v>
      </c>
      <c r="F1311" s="23" t="s">
        <v>5255</v>
      </c>
      <c r="G1311" s="98">
        <v>60000000</v>
      </c>
      <c r="H1311" s="90">
        <v>0</v>
      </c>
      <c r="I1311" s="90">
        <v>0</v>
      </c>
      <c r="J1311" s="91">
        <v>60000000</v>
      </c>
      <c r="K1311" s="69">
        <f>VLOOKUP(D1311,'SOLICITUDES 2023'!$C:$H,6,FALSE)-G1311</f>
        <v>0</v>
      </c>
      <c r="L1311" s="50">
        <f t="shared" si="3"/>
        <v>17</v>
      </c>
      <c r="M1311" s="69"/>
      <c r="O1311" s="27"/>
    </row>
    <row r="1312" spans="1:15" ht="15" customHeight="1">
      <c r="A1312" s="50">
        <v>17</v>
      </c>
      <c r="B1312" s="24">
        <v>25</v>
      </c>
      <c r="C1312" s="22" t="s">
        <v>6495</v>
      </c>
      <c r="D1312" s="64">
        <v>94356320</v>
      </c>
      <c r="E1312" s="23" t="s">
        <v>5354</v>
      </c>
      <c r="F1312" s="23" t="s">
        <v>6397</v>
      </c>
      <c r="G1312" s="98">
        <v>95000000</v>
      </c>
      <c r="H1312" s="90">
        <v>931764</v>
      </c>
      <c r="I1312" s="90">
        <v>0</v>
      </c>
      <c r="J1312" s="91">
        <v>94068236</v>
      </c>
      <c r="K1312" s="69">
        <f>VLOOKUP(D1312,'SOLICITUDES 2023'!$C:$H,6,FALSE)-G1312</f>
        <v>0</v>
      </c>
      <c r="L1312" s="50">
        <f t="shared" si="3"/>
        <v>17</v>
      </c>
      <c r="M1312" s="69"/>
      <c r="O1312" s="27"/>
    </row>
    <row r="1313" spans="1:15" ht="15" customHeight="1">
      <c r="A1313" s="50">
        <v>17</v>
      </c>
      <c r="B1313" s="24">
        <v>26</v>
      </c>
      <c r="C1313" s="22" t="s">
        <v>6487</v>
      </c>
      <c r="D1313" s="64">
        <v>79902173</v>
      </c>
      <c r="E1313" s="23" t="s">
        <v>5354</v>
      </c>
      <c r="F1313" s="23" t="s">
        <v>5255</v>
      </c>
      <c r="G1313" s="98">
        <v>12000000</v>
      </c>
      <c r="H1313" s="90">
        <v>0</v>
      </c>
      <c r="I1313" s="90">
        <v>0</v>
      </c>
      <c r="J1313" s="91">
        <v>12000000</v>
      </c>
      <c r="K1313" s="69">
        <f>VLOOKUP(D1313,'SOLICITUDES 2023'!$C:$H,6,FALSE)-G1313</f>
        <v>0</v>
      </c>
      <c r="L1313" s="50">
        <f t="shared" si="3"/>
        <v>17</v>
      </c>
      <c r="M1313" s="69"/>
      <c r="O1313" s="27"/>
    </row>
    <row r="1314" spans="1:15" ht="15" customHeight="1">
      <c r="A1314" s="50">
        <v>17</v>
      </c>
      <c r="B1314" s="24" t="s">
        <v>6488</v>
      </c>
      <c r="C1314" s="22" t="s">
        <v>6496</v>
      </c>
      <c r="D1314" s="64">
        <v>79410031</v>
      </c>
      <c r="E1314" s="23" t="s">
        <v>5354</v>
      </c>
      <c r="F1314" s="23" t="s">
        <v>6382</v>
      </c>
      <c r="G1314" s="98">
        <v>25000000</v>
      </c>
      <c r="H1314" s="90">
        <v>0</v>
      </c>
      <c r="I1314" s="90">
        <v>0</v>
      </c>
      <c r="J1314" s="91">
        <v>25000000</v>
      </c>
      <c r="K1314" s="69">
        <f>VLOOKUP(D1314,'SOLICITUDES 2023'!$C:$H,6,FALSE)-G1314</f>
        <v>0</v>
      </c>
      <c r="L1314" s="50">
        <f t="shared" si="3"/>
        <v>17</v>
      </c>
      <c r="M1314" s="69"/>
      <c r="O1314" s="27"/>
    </row>
    <row r="1315" spans="1:15" ht="15" customHeight="1">
      <c r="A1315" s="50">
        <v>17</v>
      </c>
      <c r="B1315" s="24">
        <v>28</v>
      </c>
      <c r="C1315" s="22" t="s">
        <v>6497</v>
      </c>
      <c r="D1315" s="64">
        <v>97480564</v>
      </c>
      <c r="E1315" s="23" t="s">
        <v>5354</v>
      </c>
      <c r="F1315" s="23" t="s">
        <v>6397</v>
      </c>
      <c r="G1315" s="98">
        <v>50000000</v>
      </c>
      <c r="H1315" s="90">
        <v>19992901</v>
      </c>
      <c r="I1315" s="90">
        <v>0</v>
      </c>
      <c r="J1315" s="91">
        <v>30007099</v>
      </c>
      <c r="K1315" s="69">
        <f>VLOOKUP(D1315,'SOLICITUDES 2023'!$C:$H,6,FALSE)-G1315</f>
        <v>0</v>
      </c>
      <c r="L1315" s="50">
        <f t="shared" si="3"/>
        <v>17</v>
      </c>
      <c r="M1315" s="69"/>
      <c r="O1315" s="27"/>
    </row>
    <row r="1316" spans="1:15" ht="15" customHeight="1">
      <c r="A1316" s="50">
        <v>17</v>
      </c>
      <c r="B1316" s="47">
        <v>29</v>
      </c>
      <c r="C1316" s="54" t="s">
        <v>6498</v>
      </c>
      <c r="D1316" s="64">
        <v>13073571</v>
      </c>
      <c r="E1316" s="49" t="s">
        <v>5354</v>
      </c>
      <c r="F1316" s="49" t="s">
        <v>6468</v>
      </c>
      <c r="G1316" s="103">
        <v>40000000</v>
      </c>
      <c r="H1316" s="90">
        <v>0</v>
      </c>
      <c r="I1316" s="91">
        <v>0</v>
      </c>
      <c r="J1316" s="102">
        <v>40000000</v>
      </c>
      <c r="K1316" s="69">
        <f>VLOOKUP(D1316,'SOLICITUDES 2023'!$C:$H,6,FALSE)-G1316</f>
        <v>0</v>
      </c>
      <c r="L1316" s="50">
        <f t="shared" ref="L1316:L1379" si="5">+A1316</f>
        <v>17</v>
      </c>
      <c r="M1316" s="27"/>
      <c r="N1316" s="27"/>
      <c r="O1316" s="27"/>
    </row>
    <row r="1317" spans="1:15" ht="15" customHeight="1">
      <c r="A1317" s="50">
        <v>17</v>
      </c>
      <c r="B1317" s="47">
        <v>30</v>
      </c>
      <c r="C1317" s="54" t="s">
        <v>6499</v>
      </c>
      <c r="D1317" s="64">
        <v>79454894</v>
      </c>
      <c r="E1317" s="49" t="s">
        <v>5354</v>
      </c>
      <c r="F1317" s="49" t="s">
        <v>5255</v>
      </c>
      <c r="G1317" s="103">
        <v>50000000</v>
      </c>
      <c r="H1317" s="90">
        <v>0</v>
      </c>
      <c r="I1317" s="91">
        <v>0</v>
      </c>
      <c r="J1317" s="102">
        <v>50000000</v>
      </c>
      <c r="K1317" s="69">
        <f>VLOOKUP(D1317,'SOLICITUDES 2023'!$C:$H,6,FALSE)-G1317</f>
        <v>0</v>
      </c>
      <c r="L1317" s="50">
        <f t="shared" si="5"/>
        <v>17</v>
      </c>
      <c r="M1317" s="27"/>
      <c r="N1317" s="27"/>
      <c r="O1317" s="27"/>
    </row>
    <row r="1318" spans="1:15" ht="15" customHeight="1">
      <c r="A1318" s="50">
        <v>16</v>
      </c>
      <c r="B1318" s="47">
        <v>1</v>
      </c>
      <c r="C1318" s="54" t="str">
        <f>VLOOKUP(D1318,'SOLICITUDES 2023'!$C:$D,2,FALSE)</f>
        <v>GIL GUARIN NATALY</v>
      </c>
      <c r="D1318" s="64">
        <v>39457547</v>
      </c>
      <c r="E1318" s="49"/>
      <c r="F1318" s="49"/>
      <c r="G1318" s="103">
        <v>10000000</v>
      </c>
      <c r="H1318" s="90"/>
      <c r="I1318" s="91"/>
      <c r="J1318" s="102"/>
      <c r="K1318" s="69">
        <f>VLOOKUP(D1318,'SOLICITUDES 2023'!$C:$H,6,FALSE)-G1318</f>
        <v>0</v>
      </c>
      <c r="L1318" s="50">
        <f t="shared" si="5"/>
        <v>16</v>
      </c>
      <c r="M1318" s="27"/>
      <c r="N1318" s="27"/>
      <c r="O1318" s="27"/>
    </row>
    <row r="1319" spans="1:15" ht="15" customHeight="1">
      <c r="A1319" s="50">
        <v>16</v>
      </c>
      <c r="B1319" s="47">
        <v>2</v>
      </c>
      <c r="C1319" s="54" t="str">
        <f>VLOOKUP(D1319,'SOLICITUDES 2023'!$C:$D,2,FALSE)</f>
        <v>ALZATE ARENAS MIGUEL ALFREDO</v>
      </c>
      <c r="D1319" s="64">
        <v>94390304</v>
      </c>
      <c r="E1319" s="49"/>
      <c r="F1319" s="49"/>
      <c r="G1319" s="103">
        <v>10000000</v>
      </c>
      <c r="H1319" s="90"/>
      <c r="I1319" s="91"/>
      <c r="J1319" s="102"/>
      <c r="K1319" s="69">
        <f>VLOOKUP(D1319,'SOLICITUDES 2023'!$C:$H,6,FALSE)-G1319</f>
        <v>0</v>
      </c>
      <c r="L1319" s="50">
        <f t="shared" si="5"/>
        <v>16</v>
      </c>
      <c r="M1319" s="27"/>
      <c r="N1319" s="27"/>
      <c r="O1319" s="27"/>
    </row>
    <row r="1320" spans="1:15" ht="15" customHeight="1">
      <c r="A1320" s="50">
        <v>16</v>
      </c>
      <c r="B1320" s="47">
        <v>3</v>
      </c>
      <c r="C1320" s="54" t="str">
        <f>VLOOKUP(D1320,'SOLICITUDES 2023'!$C:$D,2,FALSE)</f>
        <v>ROMERO TORRES LINA MARIA</v>
      </c>
      <c r="D1320" s="64">
        <v>1030573068</v>
      </c>
      <c r="E1320" s="49"/>
      <c r="F1320" s="49"/>
      <c r="G1320" s="103">
        <v>10000000</v>
      </c>
      <c r="H1320" s="90"/>
      <c r="I1320" s="91"/>
      <c r="J1320" s="102"/>
      <c r="K1320" s="69">
        <f>VLOOKUP(D1320,'SOLICITUDES 2023'!$C:$H,6,FALSE)-G1320</f>
        <v>0</v>
      </c>
      <c r="L1320" s="50">
        <f t="shared" si="5"/>
        <v>16</v>
      </c>
      <c r="M1320" s="27"/>
      <c r="N1320" s="27"/>
      <c r="O1320" s="27"/>
    </row>
    <row r="1321" spans="1:15" ht="15" customHeight="1">
      <c r="A1321" s="50">
        <v>16</v>
      </c>
      <c r="B1321" s="47">
        <v>4</v>
      </c>
      <c r="C1321" s="54" t="str">
        <f>VLOOKUP(D1321,'SOLICITUDES 2023'!$C:$D,2,FALSE)</f>
        <v>GUERRERO MONTILLA LILIANA</v>
      </c>
      <c r="D1321" s="64">
        <v>34445861</v>
      </c>
      <c r="E1321" s="49"/>
      <c r="F1321" s="49"/>
      <c r="G1321" s="103">
        <v>10000000</v>
      </c>
      <c r="H1321" s="90"/>
      <c r="I1321" s="91"/>
      <c r="J1321" s="102"/>
      <c r="K1321" s="69">
        <f>VLOOKUP(D1321,'SOLICITUDES 2023'!$C:$H,6,FALSE)-G1321</f>
        <v>0</v>
      </c>
      <c r="L1321" s="50">
        <f t="shared" si="5"/>
        <v>16</v>
      </c>
      <c r="M1321" s="27"/>
      <c r="N1321" s="27"/>
      <c r="O1321" s="27"/>
    </row>
    <row r="1322" spans="1:15" ht="15" customHeight="1">
      <c r="A1322" s="50">
        <v>16</v>
      </c>
      <c r="B1322" s="47">
        <v>5</v>
      </c>
      <c r="C1322" s="54" t="str">
        <f>VLOOKUP(D1322,'SOLICITUDES 2023'!$C:$D,2,FALSE)</f>
        <v>LOPEZ ARCILA MARIO DE JESUS</v>
      </c>
      <c r="D1322" s="64">
        <v>1055833798</v>
      </c>
      <c r="E1322" s="49"/>
      <c r="F1322" s="49"/>
      <c r="G1322" s="103">
        <v>10000000</v>
      </c>
      <c r="H1322" s="90"/>
      <c r="I1322" s="91"/>
      <c r="J1322" s="102"/>
      <c r="K1322" s="69">
        <f>VLOOKUP(D1322,'SOLICITUDES 2023'!$C:$H,6,FALSE)-G1322</f>
        <v>0</v>
      </c>
      <c r="L1322" s="50">
        <f t="shared" si="5"/>
        <v>16</v>
      </c>
      <c r="M1322" s="27"/>
      <c r="N1322" s="27"/>
      <c r="O1322" s="27"/>
    </row>
    <row r="1323" spans="1:15" ht="15" customHeight="1">
      <c r="A1323" s="50">
        <v>16</v>
      </c>
      <c r="B1323" s="47">
        <v>6</v>
      </c>
      <c r="C1323" s="54" t="str">
        <f>VLOOKUP(D1323,'SOLICITUDES 2023'!$C:$D,2,FALSE)</f>
        <v>JARAMILLO BAQUERO ERIKA</v>
      </c>
      <c r="D1323" s="64">
        <v>1024511410</v>
      </c>
      <c r="E1323" s="49"/>
      <c r="F1323" s="49"/>
      <c r="G1323" s="103">
        <v>87000000</v>
      </c>
      <c r="H1323" s="90"/>
      <c r="I1323" s="91"/>
      <c r="J1323" s="102"/>
      <c r="K1323" s="69">
        <f>VLOOKUP(D1323,'SOLICITUDES 2023'!$C:$H,6,FALSE)-G1323</f>
        <v>0</v>
      </c>
      <c r="L1323" s="50">
        <f t="shared" si="5"/>
        <v>16</v>
      </c>
      <c r="M1323" s="27"/>
      <c r="N1323" s="27"/>
      <c r="O1323" s="27"/>
    </row>
    <row r="1324" spans="1:15" ht="15" customHeight="1">
      <c r="A1324" s="50">
        <v>16</v>
      </c>
      <c r="B1324" s="47">
        <v>7</v>
      </c>
      <c r="C1324" s="54" t="str">
        <f>VLOOKUP(D1324,'SOLICITUDES 2023'!$C:$D,2,FALSE)</f>
        <v>SALCEDO ARANGO DYLAN ANDRÉS</v>
      </c>
      <c r="D1324" s="64">
        <v>1010101540</v>
      </c>
      <c r="E1324" s="49"/>
      <c r="F1324" s="49"/>
      <c r="G1324" s="103">
        <v>27000000</v>
      </c>
      <c r="H1324" s="90"/>
      <c r="I1324" s="91"/>
      <c r="J1324" s="102"/>
      <c r="K1324" s="69">
        <f>VLOOKUP(D1324,'SOLICITUDES 2023'!$C:$H,6,FALSE)-G1324</f>
        <v>0</v>
      </c>
      <c r="L1324" s="50">
        <f t="shared" si="5"/>
        <v>16</v>
      </c>
      <c r="M1324" s="27"/>
      <c r="N1324" s="27"/>
      <c r="O1324" s="27"/>
    </row>
    <row r="1325" spans="1:15" ht="15" customHeight="1">
      <c r="A1325" s="50">
        <v>16</v>
      </c>
      <c r="B1325" s="47">
        <v>8</v>
      </c>
      <c r="C1325" s="54" t="str">
        <f>VLOOKUP(D1325,'SOLICITUDES 2023'!$C:$D,2,FALSE)</f>
        <v>TUMBAJOY GUTIERREZ NORMAN</v>
      </c>
      <c r="D1325" s="64">
        <v>16773948</v>
      </c>
      <c r="E1325" s="49"/>
      <c r="F1325" s="49"/>
      <c r="G1325" s="103">
        <v>50000000</v>
      </c>
      <c r="H1325" s="90"/>
      <c r="I1325" s="91"/>
      <c r="J1325" s="102"/>
      <c r="K1325" s="69">
        <f>VLOOKUP(D1325,'SOLICITUDES 2023'!$C:$H,6,FALSE)-G1325</f>
        <v>0</v>
      </c>
      <c r="L1325" s="50">
        <f t="shared" si="5"/>
        <v>16</v>
      </c>
      <c r="M1325" s="27"/>
      <c r="N1325" s="27"/>
      <c r="O1325" s="27"/>
    </row>
    <row r="1326" spans="1:15" ht="15" customHeight="1">
      <c r="A1326" s="50">
        <v>16</v>
      </c>
      <c r="B1326" s="47">
        <v>9</v>
      </c>
      <c r="C1326" s="54" t="str">
        <f>VLOOKUP(D1326,'SOLICITUDES 2023'!$C:$D,2,FALSE)</f>
        <v>HERRERA ZUÑIGA FRANCISCO DE JESUS</v>
      </c>
      <c r="D1326" s="64">
        <v>73560269</v>
      </c>
      <c r="E1326" s="49"/>
      <c r="F1326" s="49"/>
      <c r="G1326" s="103">
        <v>65000000</v>
      </c>
      <c r="H1326" s="90"/>
      <c r="I1326" s="91"/>
      <c r="J1326" s="102"/>
      <c r="K1326" s="69">
        <f>VLOOKUP(D1326,'SOLICITUDES 2023'!$C:$H,6,FALSE)-G1326</f>
        <v>0</v>
      </c>
      <c r="L1326" s="50">
        <f t="shared" si="5"/>
        <v>16</v>
      </c>
      <c r="M1326" s="27"/>
      <c r="N1326" s="27"/>
      <c r="O1326" s="27"/>
    </row>
    <row r="1327" spans="1:15" ht="15" customHeight="1">
      <c r="A1327" s="50">
        <v>16</v>
      </c>
      <c r="B1327" s="47">
        <v>10</v>
      </c>
      <c r="C1327" s="54" t="str">
        <f>VLOOKUP(D1327,'SOLICITUDES 2023'!$C:$D,2,FALSE)</f>
        <v>CASTAÑEDA LOPEZ ELDIVEY ADOLFO</v>
      </c>
      <c r="D1327" s="64">
        <v>9923548</v>
      </c>
      <c r="E1327" s="49"/>
      <c r="F1327" s="49"/>
      <c r="G1327" s="103">
        <v>66000000</v>
      </c>
      <c r="H1327" s="90"/>
      <c r="I1327" s="91"/>
      <c r="J1327" s="102"/>
      <c r="K1327" s="69">
        <f>VLOOKUP(D1327,'SOLICITUDES 2023'!$C:$H,6,FALSE)-G1327</f>
        <v>0</v>
      </c>
      <c r="L1327" s="50">
        <f t="shared" si="5"/>
        <v>16</v>
      </c>
      <c r="M1327" s="27"/>
      <c r="N1327" s="27"/>
      <c r="O1327" s="27"/>
    </row>
    <row r="1328" spans="1:15" ht="15" customHeight="1">
      <c r="A1328" s="50">
        <v>16</v>
      </c>
      <c r="B1328" s="47">
        <v>11</v>
      </c>
      <c r="C1328" s="54" t="str">
        <f>VLOOKUP(D1328,'SOLICITUDES 2023'!$C:$D,2,FALSE)</f>
        <v>CABRERA CAIZA WILLIAM ALEXANDER</v>
      </c>
      <c r="D1328" s="64">
        <v>5228349</v>
      </c>
      <c r="E1328" s="49"/>
      <c r="F1328" s="49"/>
      <c r="G1328" s="103">
        <v>20000000</v>
      </c>
      <c r="H1328" s="90"/>
      <c r="I1328" s="91"/>
      <c r="J1328" s="102"/>
      <c r="K1328" s="69">
        <f>VLOOKUP(D1328,'SOLICITUDES 2023'!$C:$H,6,FALSE)-G1328</f>
        <v>0</v>
      </c>
      <c r="L1328" s="50">
        <f t="shared" si="5"/>
        <v>16</v>
      </c>
      <c r="M1328" s="27"/>
      <c r="N1328" s="27"/>
      <c r="O1328" s="27"/>
    </row>
    <row r="1329" spans="1:15" ht="15" customHeight="1">
      <c r="A1329" s="50">
        <v>16</v>
      </c>
      <c r="B1329" s="47">
        <v>12</v>
      </c>
      <c r="C1329" s="54" t="str">
        <f>VLOOKUP(D1329,'SOLICITUDES 2023'!$C:$D,2,FALSE)</f>
        <v>CARMONA VIVAS ALEJANDRA</v>
      </c>
      <c r="D1329" s="64">
        <v>1053808639</v>
      </c>
      <c r="E1329" s="49"/>
      <c r="F1329" s="49"/>
      <c r="G1329" s="103">
        <v>28000000</v>
      </c>
      <c r="H1329" s="90"/>
      <c r="I1329" s="91"/>
      <c r="J1329" s="102"/>
      <c r="K1329" s="69">
        <f>VLOOKUP(D1329,'SOLICITUDES 2023'!$C:$H,6,FALSE)-G1329</f>
        <v>0</v>
      </c>
      <c r="L1329" s="50">
        <f t="shared" si="5"/>
        <v>16</v>
      </c>
      <c r="M1329" s="27"/>
      <c r="N1329" s="27"/>
      <c r="O1329" s="27"/>
    </row>
    <row r="1330" spans="1:15" ht="15" customHeight="1">
      <c r="A1330" s="50">
        <v>16</v>
      </c>
      <c r="B1330" s="47">
        <v>13</v>
      </c>
      <c r="C1330" s="54" t="str">
        <f>VLOOKUP(D1330,'SOLICITUDES 2023'!$C:$D,2,FALSE)</f>
        <v>BLANDON PEREA CARMEN LEONELLY</v>
      </c>
      <c r="D1330" s="64">
        <v>1010101402</v>
      </c>
      <c r="E1330" s="49"/>
      <c r="F1330" s="49"/>
      <c r="G1330" s="103">
        <v>18000000</v>
      </c>
      <c r="H1330" s="90"/>
      <c r="I1330" s="91"/>
      <c r="J1330" s="102"/>
      <c r="K1330" s="69">
        <f>VLOOKUP(D1330,'SOLICITUDES 2023'!$C:$H,6,FALSE)-G1330</f>
        <v>0</v>
      </c>
      <c r="L1330" s="50">
        <f t="shared" si="5"/>
        <v>16</v>
      </c>
      <c r="M1330" s="27"/>
      <c r="N1330" s="27"/>
      <c r="O1330" s="27"/>
    </row>
    <row r="1331" spans="1:15" ht="15" customHeight="1">
      <c r="A1331" s="50">
        <v>16</v>
      </c>
      <c r="B1331" s="47">
        <v>14</v>
      </c>
      <c r="C1331" s="54" t="str">
        <f>VLOOKUP(D1331,'SOLICITUDES 2023'!$C:$D,2,FALSE)</f>
        <v>ROJAS QUIROGA ELVER ARMANDO</v>
      </c>
      <c r="D1331" s="64">
        <v>91300921</v>
      </c>
      <c r="E1331" s="49"/>
      <c r="F1331" s="49"/>
      <c r="G1331" s="103">
        <v>48000000</v>
      </c>
      <c r="H1331" s="90"/>
      <c r="I1331" s="91"/>
      <c r="J1331" s="102"/>
      <c r="K1331" s="69">
        <f>VLOOKUP(D1331,'SOLICITUDES 2023'!$C:$H,6,FALSE)-G1331</f>
        <v>0</v>
      </c>
      <c r="L1331" s="50">
        <f t="shared" si="5"/>
        <v>16</v>
      </c>
      <c r="M1331" s="27"/>
      <c r="N1331" s="27"/>
      <c r="O1331" s="27"/>
    </row>
    <row r="1332" spans="1:15" ht="15" customHeight="1">
      <c r="A1332" s="50">
        <v>16</v>
      </c>
      <c r="B1332" s="47">
        <v>15</v>
      </c>
      <c r="C1332" s="54" t="str">
        <f>VLOOKUP(D1332,'SOLICITUDES 2023'!$C:$D,2,FALSE)</f>
        <v>JAIMES ROSERO VICTOR JEISSOM</v>
      </c>
      <c r="D1332" s="64">
        <v>12751205</v>
      </c>
      <c r="E1332" s="49"/>
      <c r="F1332" s="49"/>
      <c r="G1332" s="103">
        <v>97000000</v>
      </c>
      <c r="H1332" s="90"/>
      <c r="I1332" s="91"/>
      <c r="J1332" s="102"/>
      <c r="K1332" s="69">
        <f>VLOOKUP(D1332,'SOLICITUDES 2023'!$C:$H,6,FALSE)-G1332</f>
        <v>0</v>
      </c>
      <c r="L1332" s="50">
        <f t="shared" si="5"/>
        <v>16</v>
      </c>
      <c r="M1332" s="27"/>
      <c r="N1332" s="27"/>
      <c r="O1332" s="27"/>
    </row>
    <row r="1333" spans="1:15" ht="15" customHeight="1">
      <c r="A1333" s="50">
        <v>16</v>
      </c>
      <c r="B1333" s="47">
        <v>16</v>
      </c>
      <c r="C1333" s="54" t="str">
        <f>VLOOKUP(D1333,'SOLICITUDES 2023'!$C:$D,2,FALSE)</f>
        <v>PALACIO JOHN ALEXIS</v>
      </c>
      <c r="D1333" s="64">
        <v>70855433</v>
      </c>
      <c r="E1333" s="49"/>
      <c r="F1333" s="49"/>
      <c r="G1333" s="103">
        <v>48000000</v>
      </c>
      <c r="H1333" s="90"/>
      <c r="I1333" s="91"/>
      <c r="J1333" s="102"/>
      <c r="K1333" s="69">
        <f>VLOOKUP(D1333,'SOLICITUDES 2023'!$C:$H,6,FALSE)-G1333</f>
        <v>0</v>
      </c>
      <c r="L1333" s="50">
        <f t="shared" si="5"/>
        <v>16</v>
      </c>
      <c r="M1333" s="27"/>
      <c r="N1333" s="27"/>
      <c r="O1333" s="27"/>
    </row>
    <row r="1334" spans="1:15" ht="15" customHeight="1">
      <c r="A1334" s="50">
        <v>16</v>
      </c>
      <c r="B1334" s="47">
        <v>17</v>
      </c>
      <c r="C1334" s="54" t="str">
        <f>VLOOKUP(D1334,'SOLICITUDES 2023'!$C:$D,2,FALSE)</f>
        <v>BERMUDEZ MONSALVE ANDRES FELIPE</v>
      </c>
      <c r="D1334" s="64">
        <v>14798303</v>
      </c>
      <c r="E1334" s="49"/>
      <c r="F1334" s="49"/>
      <c r="G1334" s="103">
        <v>80000000</v>
      </c>
      <c r="H1334" s="90"/>
      <c r="I1334" s="91"/>
      <c r="J1334" s="102"/>
      <c r="K1334" s="69">
        <f>VLOOKUP(D1334,'SOLICITUDES 2023'!$C:$H,6,FALSE)-G1334</f>
        <v>0</v>
      </c>
      <c r="L1334" s="50">
        <f t="shared" si="5"/>
        <v>16</v>
      </c>
      <c r="M1334" s="27"/>
      <c r="N1334" s="27"/>
      <c r="O1334" s="27"/>
    </row>
    <row r="1335" spans="1:15" ht="15" customHeight="1">
      <c r="A1335" s="50">
        <v>16</v>
      </c>
      <c r="B1335" s="47">
        <v>18</v>
      </c>
      <c r="C1335" s="54" t="str">
        <f>VLOOKUP(D1335,'SOLICITUDES 2023'!$C:$D,2,FALSE)</f>
        <v>CALDERÓN GUERRA LILIANA PATRICIA</v>
      </c>
      <c r="D1335" s="64">
        <v>65709339</v>
      </c>
      <c r="E1335" s="49"/>
      <c r="F1335" s="49"/>
      <c r="G1335" s="103">
        <v>35000000</v>
      </c>
      <c r="H1335" s="90"/>
      <c r="I1335" s="91"/>
      <c r="J1335" s="102"/>
      <c r="K1335" s="69">
        <f>VLOOKUP(D1335,'SOLICITUDES 2023'!$C:$H,6,FALSE)-G1335</f>
        <v>0</v>
      </c>
      <c r="L1335" s="50">
        <f t="shared" si="5"/>
        <v>16</v>
      </c>
      <c r="M1335" s="27"/>
      <c r="N1335" s="27"/>
      <c r="O1335" s="27"/>
    </row>
    <row r="1336" spans="1:15" ht="15" customHeight="1">
      <c r="A1336" s="50">
        <v>16</v>
      </c>
      <c r="B1336" s="47">
        <v>19</v>
      </c>
      <c r="C1336" s="54" t="str">
        <f>VLOOKUP(D1336,'SOLICITUDES 2023'!$C:$D,2,FALSE)</f>
        <v>CERINZA TOBOS LUIS EDUARDO</v>
      </c>
      <c r="D1336" s="64">
        <v>79584887</v>
      </c>
      <c r="E1336" s="49"/>
      <c r="F1336" s="49"/>
      <c r="G1336" s="103">
        <v>12000000</v>
      </c>
      <c r="H1336" s="90"/>
      <c r="I1336" s="91"/>
      <c r="J1336" s="102"/>
      <c r="K1336" s="69">
        <f>VLOOKUP(D1336,'SOLICITUDES 2023'!$C:$H,6,FALSE)-G1336</f>
        <v>0</v>
      </c>
      <c r="L1336" s="50">
        <f t="shared" si="5"/>
        <v>16</v>
      </c>
      <c r="M1336" s="27"/>
      <c r="N1336" s="27"/>
      <c r="O1336" s="27"/>
    </row>
    <row r="1337" spans="1:15" ht="15" customHeight="1">
      <c r="A1337" s="50">
        <v>16</v>
      </c>
      <c r="B1337" s="47">
        <v>20</v>
      </c>
      <c r="C1337" s="54" t="str">
        <f>VLOOKUP(D1337,'SOLICITUDES 2023'!$C:$D,2,FALSE)</f>
        <v>POVEDA CASAS ROBIN JOHAN</v>
      </c>
      <c r="D1337" s="64">
        <v>7321377</v>
      </c>
      <c r="E1337" s="49"/>
      <c r="F1337" s="49"/>
      <c r="G1337" s="103">
        <v>27000000</v>
      </c>
      <c r="H1337" s="90"/>
      <c r="I1337" s="91"/>
      <c r="J1337" s="102"/>
      <c r="K1337" s="69">
        <f>VLOOKUP(D1337,'SOLICITUDES 2023'!$C:$H,6,FALSE)-G1337</f>
        <v>-17000000</v>
      </c>
      <c r="L1337" s="50">
        <f t="shared" si="5"/>
        <v>16</v>
      </c>
      <c r="M1337" s="27"/>
      <c r="N1337" s="27"/>
      <c r="O1337" s="27"/>
    </row>
    <row r="1338" spans="1:15" ht="15" customHeight="1">
      <c r="A1338" s="50">
        <v>16</v>
      </c>
      <c r="B1338" s="47">
        <v>21</v>
      </c>
      <c r="C1338" s="54" t="str">
        <f>VLOOKUP(D1338,'SOLICITUDES 2023'!$C:$D,2,FALSE)</f>
        <v>REYES RUANO YOSMAN FLOVER</v>
      </c>
      <c r="D1338" s="64">
        <v>1050220265</v>
      </c>
      <c r="E1338" s="49"/>
      <c r="F1338" s="49"/>
      <c r="G1338" s="103">
        <v>80000000</v>
      </c>
      <c r="H1338" s="90"/>
      <c r="I1338" s="91"/>
      <c r="J1338" s="102"/>
      <c r="K1338" s="69">
        <f>VLOOKUP(D1338,'SOLICITUDES 2023'!$C:$H,6,FALSE)-G1338</f>
        <v>0</v>
      </c>
      <c r="L1338" s="50">
        <f t="shared" si="5"/>
        <v>16</v>
      </c>
      <c r="M1338" s="27"/>
      <c r="N1338" s="27"/>
      <c r="O1338" s="27"/>
    </row>
    <row r="1339" spans="1:15" ht="15" customHeight="1">
      <c r="A1339" s="50">
        <v>16</v>
      </c>
      <c r="B1339" s="47">
        <v>22</v>
      </c>
      <c r="C1339" s="54" t="str">
        <f>VLOOKUP(D1339,'SOLICITUDES 2023'!$C:$D,2,FALSE)</f>
        <v>MELO DIAZ JUSTINO</v>
      </c>
      <c r="D1339" s="64">
        <v>93082437</v>
      </c>
      <c r="E1339" s="49"/>
      <c r="F1339" s="49"/>
      <c r="G1339" s="103">
        <v>40000000</v>
      </c>
      <c r="H1339" s="90"/>
      <c r="I1339" s="91"/>
      <c r="J1339" s="102"/>
      <c r="K1339" s="69">
        <f>VLOOKUP(D1339,'SOLICITUDES 2023'!$C:$H,6,FALSE)-G1339</f>
        <v>0</v>
      </c>
      <c r="L1339" s="50">
        <f t="shared" si="5"/>
        <v>16</v>
      </c>
      <c r="M1339" s="27"/>
      <c r="N1339" s="27"/>
      <c r="O1339" s="27"/>
    </row>
    <row r="1340" spans="1:15" ht="15" customHeight="1">
      <c r="A1340" s="50">
        <v>16</v>
      </c>
      <c r="B1340" s="47">
        <v>23</v>
      </c>
      <c r="C1340" s="54" t="str">
        <f>VLOOKUP(D1340,'SOLICITUDES 2023'!$C:$D,2,FALSE)</f>
        <v>REYES ROJAS MARIA MARTHA</v>
      </c>
      <c r="D1340" s="64">
        <v>51593758</v>
      </c>
      <c r="E1340" s="49"/>
      <c r="F1340" s="49"/>
      <c r="G1340" s="103">
        <v>16000000</v>
      </c>
      <c r="H1340" s="90"/>
      <c r="I1340" s="91"/>
      <c r="J1340" s="102"/>
      <c r="K1340" s="69">
        <f>VLOOKUP(D1340,'SOLICITUDES 2023'!$C:$H,6,FALSE)-G1340</f>
        <v>0</v>
      </c>
      <c r="L1340" s="50">
        <f t="shared" si="5"/>
        <v>16</v>
      </c>
      <c r="M1340" s="27"/>
      <c r="N1340" s="27"/>
      <c r="O1340" s="27"/>
    </row>
    <row r="1341" spans="1:15" ht="15" customHeight="1">
      <c r="A1341" s="50">
        <v>16</v>
      </c>
      <c r="B1341" s="47">
        <v>24</v>
      </c>
      <c r="C1341" s="54" t="str">
        <f>VLOOKUP(D1341,'SOLICITUDES 2023'!$C:$D,2,FALSE)</f>
        <v>JIMENEZ BECERRA MARTA CECILIA</v>
      </c>
      <c r="D1341" s="64">
        <v>24175336</v>
      </c>
      <c r="E1341" s="49"/>
      <c r="F1341" s="49"/>
      <c r="G1341" s="103">
        <v>48000000</v>
      </c>
      <c r="H1341" s="90"/>
      <c r="I1341" s="91"/>
      <c r="J1341" s="102"/>
      <c r="K1341" s="69">
        <f>VLOOKUP(D1341,'SOLICITUDES 2023'!$C:$H,6,FALSE)-G1341</f>
        <v>0</v>
      </c>
      <c r="L1341" s="50">
        <f t="shared" si="5"/>
        <v>16</v>
      </c>
      <c r="M1341" s="27"/>
      <c r="N1341" s="27"/>
      <c r="O1341" s="27"/>
    </row>
    <row r="1342" spans="1:15" ht="15" customHeight="1">
      <c r="A1342" s="50">
        <v>16</v>
      </c>
      <c r="B1342" s="47">
        <v>25</v>
      </c>
      <c r="C1342" s="54" t="str">
        <f>VLOOKUP(D1342,'SOLICITUDES 2023'!$C:$D,2,FALSE)</f>
        <v>LOAIZA RESTREPO YIMY ALEXANDER</v>
      </c>
      <c r="D1342" s="64">
        <v>75145226</v>
      </c>
      <c r="E1342" s="49"/>
      <c r="F1342" s="49"/>
      <c r="G1342" s="103">
        <v>50000000</v>
      </c>
      <c r="H1342" s="90"/>
      <c r="I1342" s="91"/>
      <c r="J1342" s="102"/>
      <c r="K1342" s="69">
        <f>VLOOKUP(D1342,'SOLICITUDES 2023'!$C:$H,6,FALSE)-G1342</f>
        <v>0</v>
      </c>
      <c r="L1342" s="50">
        <f t="shared" si="5"/>
        <v>16</v>
      </c>
      <c r="M1342" s="27"/>
      <c r="N1342" s="27"/>
      <c r="O1342" s="27"/>
    </row>
    <row r="1343" spans="1:15" ht="15" customHeight="1">
      <c r="A1343" s="50">
        <v>16</v>
      </c>
      <c r="B1343" s="47">
        <v>26</v>
      </c>
      <c r="C1343" s="54" t="str">
        <f>VLOOKUP(D1343,'SOLICITUDES 2023'!$C:$D,2,FALSE)</f>
        <v>BORDA URREGO FRANKLIN ORLANDO</v>
      </c>
      <c r="D1343" s="64">
        <v>79955260</v>
      </c>
      <c r="E1343" s="49"/>
      <c r="F1343" s="49"/>
      <c r="G1343" s="103">
        <v>45000000</v>
      </c>
      <c r="H1343" s="90"/>
      <c r="I1343" s="91"/>
      <c r="J1343" s="102"/>
      <c r="K1343" s="69">
        <f>VLOOKUP(D1343,'SOLICITUDES 2023'!$C:$H,6,FALSE)-G1343</f>
        <v>0</v>
      </c>
      <c r="L1343" s="50">
        <f t="shared" si="5"/>
        <v>16</v>
      </c>
      <c r="M1343" s="27"/>
      <c r="N1343" s="27"/>
      <c r="O1343" s="27"/>
    </row>
    <row r="1344" spans="1:15" ht="15" customHeight="1">
      <c r="A1344" s="50">
        <v>16</v>
      </c>
      <c r="B1344" s="47">
        <v>27</v>
      </c>
      <c r="C1344" s="54" t="str">
        <f>VLOOKUP(D1344,'SOLICITUDES 2023'!$C:$D,2,FALSE)</f>
        <v>ROJAS CERON MERCEDES</v>
      </c>
      <c r="D1344" s="64">
        <v>35375234</v>
      </c>
      <c r="E1344" s="49"/>
      <c r="F1344" s="49"/>
      <c r="G1344" s="103">
        <v>40000000</v>
      </c>
      <c r="H1344" s="90"/>
      <c r="I1344" s="91"/>
      <c r="J1344" s="102"/>
      <c r="K1344" s="69">
        <f>VLOOKUP(D1344,'SOLICITUDES 2023'!$C:$H,6,FALSE)-G1344</f>
        <v>-30000000</v>
      </c>
      <c r="L1344" s="50">
        <f t="shared" si="5"/>
        <v>16</v>
      </c>
      <c r="M1344" s="27"/>
      <c r="N1344" s="27"/>
      <c r="O1344" s="27"/>
    </row>
    <row r="1345" spans="1:15" ht="15" customHeight="1">
      <c r="A1345" s="50">
        <v>16</v>
      </c>
      <c r="B1345" s="47">
        <v>28</v>
      </c>
      <c r="C1345" s="54" t="str">
        <f>VLOOKUP(D1345,'SOLICITUDES 2023'!$C:$D,2,FALSE)</f>
        <v>MURILLO HERMINDO</v>
      </c>
      <c r="D1345" s="64">
        <v>4059082</v>
      </c>
      <c r="E1345" s="49"/>
      <c r="F1345" s="49"/>
      <c r="G1345" s="103">
        <v>70000000</v>
      </c>
      <c r="H1345" s="90"/>
      <c r="I1345" s="91"/>
      <c r="J1345" s="102"/>
      <c r="K1345" s="69">
        <f>VLOOKUP(D1345,'SOLICITUDES 2023'!$C:$H,6,FALSE)-G1345</f>
        <v>0</v>
      </c>
      <c r="L1345" s="50">
        <f t="shared" si="5"/>
        <v>16</v>
      </c>
      <c r="M1345" s="27"/>
      <c r="N1345" s="27"/>
      <c r="O1345" s="27"/>
    </row>
    <row r="1346" spans="1:15" ht="15" customHeight="1">
      <c r="A1346" s="50">
        <v>16</v>
      </c>
      <c r="B1346" s="47">
        <v>29</v>
      </c>
      <c r="C1346" s="54" t="str">
        <f>VLOOKUP(D1346,'SOLICITUDES 2023'!$C:$D,2,FALSE)</f>
        <v>FLOREZ BELTRAN JAIRO</v>
      </c>
      <c r="D1346" s="64">
        <v>79527883</v>
      </c>
      <c r="E1346" s="49"/>
      <c r="F1346" s="49"/>
      <c r="G1346" s="103">
        <v>65000000</v>
      </c>
      <c r="H1346" s="90"/>
      <c r="I1346" s="91"/>
      <c r="J1346" s="102"/>
      <c r="K1346" s="69">
        <f>VLOOKUP(D1346,'SOLICITUDES 2023'!$C:$H,6,FALSE)-G1346</f>
        <v>0</v>
      </c>
      <c r="L1346" s="50">
        <f t="shared" si="5"/>
        <v>16</v>
      </c>
      <c r="M1346" s="27"/>
      <c r="N1346" s="27"/>
      <c r="O1346" s="27"/>
    </row>
    <row r="1347" spans="1:15" ht="15" customHeight="1">
      <c r="A1347" s="50">
        <v>16</v>
      </c>
      <c r="B1347" s="47">
        <v>30</v>
      </c>
      <c r="C1347" s="54" t="str">
        <f>VLOOKUP(D1347,'SOLICITUDES 2023'!$C:$D,2,FALSE)</f>
        <v>VARGAS DIAZ NESTOR FABIAN</v>
      </c>
      <c r="D1347" s="64">
        <v>17268518</v>
      </c>
      <c r="E1347" s="49"/>
      <c r="F1347" s="49"/>
      <c r="G1347" s="103">
        <v>105000000</v>
      </c>
      <c r="H1347" s="90"/>
      <c r="I1347" s="91"/>
      <c r="J1347" s="102"/>
      <c r="K1347" s="69">
        <f>VLOOKUP(D1347,'SOLICITUDES 2023'!$C:$H,6,FALSE)-G1347</f>
        <v>0</v>
      </c>
      <c r="L1347" s="50">
        <f t="shared" si="5"/>
        <v>16</v>
      </c>
      <c r="M1347" s="27"/>
      <c r="N1347" s="27"/>
      <c r="O1347" s="27"/>
    </row>
    <row r="1348" spans="1:15" ht="15" customHeight="1">
      <c r="A1348" s="50">
        <v>16</v>
      </c>
      <c r="B1348" s="47">
        <v>31</v>
      </c>
      <c r="C1348" s="54" t="str">
        <f>VLOOKUP(D1348,'SOLICITUDES 2023'!$C:$D,2,FALSE)</f>
        <v>ARIAS DUQUE JENNY KATERINE</v>
      </c>
      <c r="D1348" s="64">
        <v>1098670042</v>
      </c>
      <c r="E1348" s="49"/>
      <c r="F1348" s="49"/>
      <c r="G1348" s="103">
        <v>21000000</v>
      </c>
      <c r="H1348" s="90"/>
      <c r="I1348" s="91"/>
      <c r="J1348" s="102"/>
      <c r="K1348" s="69">
        <f>VLOOKUP(D1348,'SOLICITUDES 2023'!$C:$H,6,FALSE)-G1348</f>
        <v>0</v>
      </c>
      <c r="L1348" s="50">
        <f t="shared" si="5"/>
        <v>16</v>
      </c>
      <c r="M1348" s="27"/>
      <c r="N1348" s="27"/>
      <c r="O1348" s="27"/>
    </row>
    <row r="1349" spans="1:15" ht="15" customHeight="1">
      <c r="A1349" s="50">
        <v>16</v>
      </c>
      <c r="B1349" s="47">
        <v>32</v>
      </c>
      <c r="C1349" s="54" t="str">
        <f>VLOOKUP(D1349,'SOLICITUDES 2023'!$C:$D,2,FALSE)</f>
        <v>ESPAÑA GOMEZ JOSE MIGUEL</v>
      </c>
      <c r="D1349" s="64">
        <v>98350006</v>
      </c>
      <c r="E1349" s="49"/>
      <c r="F1349" s="49"/>
      <c r="G1349" s="103">
        <v>35000000</v>
      </c>
      <c r="H1349" s="90"/>
      <c r="I1349" s="91"/>
      <c r="J1349" s="102"/>
      <c r="K1349" s="69">
        <f>VLOOKUP(D1349,'SOLICITUDES 2023'!$C:$H,6,FALSE)-G1349</f>
        <v>0</v>
      </c>
      <c r="L1349" s="50">
        <f t="shared" si="5"/>
        <v>16</v>
      </c>
      <c r="M1349" s="27"/>
      <c r="N1349" s="27"/>
      <c r="O1349" s="27"/>
    </row>
    <row r="1350" spans="1:15" ht="15" customHeight="1">
      <c r="A1350" s="50">
        <v>16</v>
      </c>
      <c r="B1350" s="47">
        <v>33</v>
      </c>
      <c r="C1350" s="54" t="str">
        <f>VLOOKUP(D1350,'SOLICITUDES 2023'!$C:$D,2,FALSE)</f>
        <v>POMAR VELASQUEZ LEONARD JAVIER</v>
      </c>
      <c r="D1350" s="64">
        <v>80233517</v>
      </c>
      <c r="E1350" s="49"/>
      <c r="F1350" s="49"/>
      <c r="G1350" s="103">
        <v>26000000</v>
      </c>
      <c r="H1350" s="90"/>
      <c r="I1350" s="91"/>
      <c r="J1350" s="102"/>
      <c r="K1350" s="69">
        <f>VLOOKUP(D1350,'SOLICITUDES 2023'!$C:$H,6,FALSE)-G1350</f>
        <v>0</v>
      </c>
      <c r="L1350" s="50">
        <f t="shared" si="5"/>
        <v>16</v>
      </c>
      <c r="M1350" s="27"/>
      <c r="N1350" s="27"/>
      <c r="O1350" s="27"/>
    </row>
    <row r="1351" spans="1:15" ht="15" customHeight="1">
      <c r="A1351" s="50">
        <v>16</v>
      </c>
      <c r="B1351" s="47">
        <v>34</v>
      </c>
      <c r="C1351" s="54" t="str">
        <f>VLOOKUP(D1351,'SOLICITUDES 2023'!$C:$D,2,FALSE)</f>
        <v>MENDEZ MENDOZA JHON ALEXANDER</v>
      </c>
      <c r="D1351" s="64">
        <v>1110452448</v>
      </c>
      <c r="E1351" s="49"/>
      <c r="F1351" s="49"/>
      <c r="G1351" s="103">
        <v>90000000</v>
      </c>
      <c r="H1351" s="90"/>
      <c r="I1351" s="91"/>
      <c r="J1351" s="102"/>
      <c r="K1351" s="69">
        <f>VLOOKUP(D1351,'SOLICITUDES 2023'!$C:$H,6,FALSE)-G1351</f>
        <v>0</v>
      </c>
      <c r="L1351" s="50">
        <f t="shared" si="5"/>
        <v>16</v>
      </c>
      <c r="M1351" s="27"/>
      <c r="N1351" s="27"/>
      <c r="O1351" s="27"/>
    </row>
    <row r="1352" spans="1:15" ht="15" customHeight="1">
      <c r="A1352" s="50">
        <v>16</v>
      </c>
      <c r="B1352" s="47">
        <v>35</v>
      </c>
      <c r="C1352" s="54" t="str">
        <f>VLOOKUP(D1352,'SOLICITUDES 2023'!$C:$D,2,FALSE)</f>
        <v>CAPERA BARRIOS GILDARDO</v>
      </c>
      <c r="D1352" s="64">
        <v>5853645</v>
      </c>
      <c r="E1352" s="49"/>
      <c r="F1352" s="49"/>
      <c r="G1352" s="103">
        <v>58000000</v>
      </c>
      <c r="H1352" s="90"/>
      <c r="I1352" s="91"/>
      <c r="J1352" s="102"/>
      <c r="K1352" s="69">
        <f>VLOOKUP(D1352,'SOLICITUDES 2023'!$C:$H,6,FALSE)-G1352</f>
        <v>0</v>
      </c>
      <c r="L1352" s="50">
        <f t="shared" si="5"/>
        <v>16</v>
      </c>
      <c r="M1352" s="27"/>
      <c r="N1352" s="27"/>
      <c r="O1352" s="27"/>
    </row>
    <row r="1353" spans="1:15" ht="15" customHeight="1">
      <c r="A1353" s="50">
        <v>16</v>
      </c>
      <c r="B1353" s="47">
        <v>36</v>
      </c>
      <c r="C1353" s="54" t="str">
        <f>VLOOKUP(D1353,'SOLICITUDES 2023'!$C:$D,2,FALSE)</f>
        <v>RESTREPO RUIZ JOHN JAIRO</v>
      </c>
      <c r="D1353" s="64">
        <v>16762104</v>
      </c>
      <c r="E1353" s="49"/>
      <c r="F1353" s="49"/>
      <c r="G1353" s="103">
        <v>40000000</v>
      </c>
      <c r="H1353" s="90"/>
      <c r="I1353" s="91"/>
      <c r="J1353" s="102"/>
      <c r="K1353" s="69">
        <f>VLOOKUP(D1353,'SOLICITUDES 2023'!$C:$H,6,FALSE)-G1353</f>
        <v>0</v>
      </c>
      <c r="L1353" s="50">
        <f t="shared" si="5"/>
        <v>16</v>
      </c>
      <c r="M1353" s="27"/>
      <c r="N1353" s="27"/>
      <c r="O1353" s="27"/>
    </row>
    <row r="1354" spans="1:15" ht="15" customHeight="1">
      <c r="A1354" s="50">
        <v>16</v>
      </c>
      <c r="B1354" s="47">
        <v>37</v>
      </c>
      <c r="C1354" s="54" t="str">
        <f>VLOOKUP(D1354,'SOLICITUDES 2023'!$C:$D,2,FALSE)</f>
        <v>LIS MANDON YIMMIS</v>
      </c>
      <c r="D1354" s="64">
        <v>10182780</v>
      </c>
      <c r="E1354" s="49"/>
      <c r="F1354" s="49"/>
      <c r="G1354" s="103">
        <v>80000000</v>
      </c>
      <c r="H1354" s="90"/>
      <c r="I1354" s="91"/>
      <c r="J1354" s="102"/>
      <c r="K1354" s="69">
        <f>VLOOKUP(D1354,'SOLICITUDES 2023'!$C:$H,6,FALSE)-G1354</f>
        <v>0</v>
      </c>
      <c r="L1354" s="50">
        <f t="shared" si="5"/>
        <v>16</v>
      </c>
      <c r="M1354" s="27"/>
      <c r="N1354" s="27"/>
      <c r="O1354" s="27"/>
    </row>
    <row r="1355" spans="1:15" ht="15" customHeight="1">
      <c r="A1355" s="50">
        <v>16</v>
      </c>
      <c r="B1355" s="47">
        <v>38</v>
      </c>
      <c r="C1355" s="54" t="str">
        <f>VLOOKUP(D1355,'SOLICITUDES 2023'!$C:$D,2,FALSE)</f>
        <v>MURILLO GUZMAN OSMEDO</v>
      </c>
      <c r="D1355" s="64">
        <v>17445924</v>
      </c>
      <c r="E1355" s="49"/>
      <c r="F1355" s="49"/>
      <c r="G1355" s="103">
        <v>37000000</v>
      </c>
      <c r="H1355" s="90"/>
      <c r="I1355" s="91"/>
      <c r="J1355" s="102"/>
      <c r="K1355" s="69">
        <f>VLOOKUP(D1355,'SOLICITUDES 2023'!$C:$H,6,FALSE)-G1355</f>
        <v>0</v>
      </c>
      <c r="L1355" s="50">
        <f t="shared" si="5"/>
        <v>16</v>
      </c>
      <c r="M1355" s="27"/>
      <c r="N1355" s="27"/>
      <c r="O1355" s="27"/>
    </row>
    <row r="1356" spans="1:15" ht="15" customHeight="1">
      <c r="A1356" s="50">
        <v>16</v>
      </c>
      <c r="B1356" s="47">
        <v>39</v>
      </c>
      <c r="C1356" s="54" t="str">
        <f>VLOOKUP(D1356,'SOLICITUDES 2023'!$C:$D,2,FALSE)</f>
        <v>DURAN PAMPLONA JONATHAN</v>
      </c>
      <c r="D1356" s="64">
        <v>1024486592</v>
      </c>
      <c r="E1356" s="49"/>
      <c r="F1356" s="49"/>
      <c r="G1356" s="103">
        <v>130000000</v>
      </c>
      <c r="H1356" s="90"/>
      <c r="I1356" s="91"/>
      <c r="J1356" s="102"/>
      <c r="K1356" s="69">
        <f>VLOOKUP(D1356,'SOLICITUDES 2023'!$C:$H,6,FALSE)-G1356</f>
        <v>0</v>
      </c>
      <c r="L1356" s="50">
        <f t="shared" si="5"/>
        <v>16</v>
      </c>
      <c r="M1356" s="27"/>
      <c r="N1356" s="27"/>
      <c r="O1356" s="27"/>
    </row>
    <row r="1357" spans="1:15" ht="15" customHeight="1">
      <c r="A1357" s="50">
        <v>16</v>
      </c>
      <c r="B1357" s="47">
        <v>40</v>
      </c>
      <c r="C1357" s="54" t="str">
        <f>VLOOKUP(D1357,'SOLICITUDES 2023'!$C:$D,2,FALSE)</f>
        <v>CHAMORRO CUASPA WILLIAM JAVIER</v>
      </c>
      <c r="D1357" s="64">
        <v>98357364</v>
      </c>
      <c r="E1357" s="49"/>
      <c r="F1357" s="49"/>
      <c r="G1357" s="103">
        <v>71000000</v>
      </c>
      <c r="H1357" s="90"/>
      <c r="I1357" s="91"/>
      <c r="J1357" s="102"/>
      <c r="K1357" s="69">
        <f>VLOOKUP(D1357,'SOLICITUDES 2023'!$C:$H,6,FALSE)-G1357</f>
        <v>0</v>
      </c>
      <c r="L1357" s="50">
        <f t="shared" si="5"/>
        <v>16</v>
      </c>
      <c r="M1357" s="27"/>
      <c r="N1357" s="27"/>
      <c r="O1357" s="27"/>
    </row>
    <row r="1358" spans="1:15" ht="15" customHeight="1">
      <c r="A1358" s="50">
        <v>16</v>
      </c>
      <c r="B1358" s="47">
        <v>41</v>
      </c>
      <c r="C1358" s="54" t="str">
        <f>VLOOKUP(D1358,'SOLICITUDES 2023'!$C:$D,2,FALSE)</f>
        <v>TORRES SANCHEZ NELSON JAVIER</v>
      </c>
      <c r="D1358" s="64">
        <v>80008079</v>
      </c>
      <c r="E1358" s="49"/>
      <c r="F1358" s="49"/>
      <c r="G1358" s="103">
        <v>66000000</v>
      </c>
      <c r="H1358" s="90"/>
      <c r="I1358" s="91"/>
      <c r="J1358" s="102"/>
      <c r="K1358" s="69">
        <f>VLOOKUP(D1358,'SOLICITUDES 2023'!$C:$H,6,FALSE)-G1358</f>
        <v>-56000000</v>
      </c>
      <c r="L1358" s="50">
        <f t="shared" si="5"/>
        <v>16</v>
      </c>
      <c r="M1358" s="27"/>
      <c r="N1358" s="27"/>
      <c r="O1358" s="27"/>
    </row>
    <row r="1359" spans="1:15" ht="15" customHeight="1">
      <c r="A1359" s="50">
        <v>16</v>
      </c>
      <c r="B1359" s="47">
        <v>42</v>
      </c>
      <c r="C1359" s="54" t="str">
        <f>VLOOKUP(D1359,'SOLICITUDES 2023'!$C:$D,2,FALSE)</f>
        <v>MONTENEGRO DIAZ JAIME PASTOR</v>
      </c>
      <c r="D1359" s="64">
        <v>4166248</v>
      </c>
      <c r="E1359" s="49"/>
      <c r="F1359" s="49"/>
      <c r="G1359" s="103">
        <v>86000000</v>
      </c>
      <c r="H1359" s="90"/>
      <c r="I1359" s="91"/>
      <c r="J1359" s="102"/>
      <c r="K1359" s="69">
        <f>VLOOKUP(D1359,'SOLICITUDES 2023'!$C:$H,6,FALSE)-G1359</f>
        <v>0</v>
      </c>
      <c r="L1359" s="50">
        <f t="shared" si="5"/>
        <v>16</v>
      </c>
      <c r="M1359" s="27"/>
      <c r="N1359" s="27"/>
      <c r="O1359" s="27"/>
    </row>
    <row r="1360" spans="1:15" ht="15" customHeight="1">
      <c r="A1360" s="50">
        <v>16</v>
      </c>
      <c r="B1360" s="47">
        <v>43</v>
      </c>
      <c r="C1360" s="54" t="str">
        <f>VLOOKUP(D1360,'SOLICITUDES 2023'!$C:$D,2,FALSE)</f>
        <v>PAJOY THOLA WILMER</v>
      </c>
      <c r="D1360" s="64">
        <v>12279657</v>
      </c>
      <c r="E1360" s="49"/>
      <c r="F1360" s="49"/>
      <c r="G1360" s="103">
        <v>35000000</v>
      </c>
      <c r="H1360" s="90"/>
      <c r="I1360" s="91"/>
      <c r="J1360" s="102"/>
      <c r="K1360" s="69">
        <f>VLOOKUP(D1360,'SOLICITUDES 2023'!$C:$H,6,FALSE)-G1360</f>
        <v>0</v>
      </c>
      <c r="L1360" s="50">
        <f t="shared" si="5"/>
        <v>16</v>
      </c>
      <c r="M1360" s="27"/>
      <c r="N1360" s="27"/>
      <c r="O1360" s="27"/>
    </row>
    <row r="1361" spans="1:15" ht="15" customHeight="1">
      <c r="A1361" s="50">
        <v>16</v>
      </c>
      <c r="B1361" s="47">
        <v>44</v>
      </c>
      <c r="C1361" s="54" t="str">
        <f>VLOOKUP(D1361,'SOLICITUDES 2023'!$C:$D,2,FALSE)</f>
        <v>RUIZ COLORADO ADRIANA MARIA</v>
      </c>
      <c r="D1361" s="64">
        <v>43160808</v>
      </c>
      <c r="E1361" s="49"/>
      <c r="F1361" s="49"/>
      <c r="G1361" s="103">
        <v>60000000</v>
      </c>
      <c r="H1361" s="90"/>
      <c r="I1361" s="91"/>
      <c r="J1361" s="102"/>
      <c r="K1361" s="69">
        <f>VLOOKUP(D1361,'SOLICITUDES 2023'!$C:$H,6,FALSE)-G1361</f>
        <v>0</v>
      </c>
      <c r="L1361" s="50">
        <f t="shared" si="5"/>
        <v>16</v>
      </c>
      <c r="M1361" s="27"/>
      <c r="N1361" s="27"/>
      <c r="O1361" s="27"/>
    </row>
    <row r="1362" spans="1:15" ht="15" customHeight="1">
      <c r="A1362" s="50">
        <v>16</v>
      </c>
      <c r="B1362" s="47">
        <v>45</v>
      </c>
      <c r="C1362" s="54" t="str">
        <f>VLOOKUP(D1362,'SOLICITUDES 2023'!$C:$D,2,FALSE)</f>
        <v>GELVEZ QUINTERO MONICA MILENA</v>
      </c>
      <c r="D1362" s="64">
        <v>1022973859</v>
      </c>
      <c r="E1362" s="49"/>
      <c r="F1362" s="49"/>
      <c r="G1362" s="103">
        <v>39000000</v>
      </c>
      <c r="H1362" s="90"/>
      <c r="I1362" s="91"/>
      <c r="J1362" s="102"/>
      <c r="K1362" s="69">
        <f>VLOOKUP(D1362,'SOLICITUDES 2023'!$C:$H,6,FALSE)-G1362</f>
        <v>0</v>
      </c>
      <c r="L1362" s="50">
        <f t="shared" si="5"/>
        <v>16</v>
      </c>
      <c r="M1362" s="27"/>
      <c r="N1362" s="27"/>
      <c r="O1362" s="27"/>
    </row>
    <row r="1363" spans="1:15" ht="15" customHeight="1">
      <c r="A1363" s="50">
        <v>16</v>
      </c>
      <c r="B1363" s="47">
        <v>46</v>
      </c>
      <c r="C1363" s="54" t="str">
        <f>VLOOKUP(D1363,'SOLICITUDES 2023'!$C:$D,2,FALSE)</f>
        <v>NAVARRETE JULIO CESAR</v>
      </c>
      <c r="D1363" s="64">
        <v>19085170</v>
      </c>
      <c r="E1363" s="49"/>
      <c r="F1363" s="49"/>
      <c r="G1363" s="103">
        <v>21000000</v>
      </c>
      <c r="H1363" s="90"/>
      <c r="I1363" s="91"/>
      <c r="J1363" s="102"/>
      <c r="K1363" s="69">
        <f>VLOOKUP(D1363,'SOLICITUDES 2023'!$C:$H,6,FALSE)-G1363</f>
        <v>-11000000</v>
      </c>
      <c r="L1363" s="50">
        <f t="shared" si="5"/>
        <v>16</v>
      </c>
      <c r="M1363" s="27"/>
      <c r="N1363" s="27"/>
      <c r="O1363" s="27"/>
    </row>
    <row r="1364" spans="1:15" ht="15" customHeight="1">
      <c r="A1364" s="50">
        <v>16</v>
      </c>
      <c r="B1364" s="47">
        <v>47</v>
      </c>
      <c r="C1364" s="54" t="str">
        <f>VLOOKUP(D1364,'SOLICITUDES 2023'!$C:$D,2,FALSE)</f>
        <v>SABOGAL PARRADO WILDER YOANY</v>
      </c>
      <c r="D1364" s="64">
        <v>11412527</v>
      </c>
      <c r="E1364" s="49"/>
      <c r="F1364" s="49"/>
      <c r="G1364" s="103">
        <v>25000000</v>
      </c>
      <c r="H1364" s="90"/>
      <c r="I1364" s="91"/>
      <c r="J1364" s="102"/>
      <c r="K1364" s="69">
        <f>VLOOKUP(D1364,'SOLICITUDES 2023'!$C:$H,6,FALSE)-G1364</f>
        <v>0</v>
      </c>
      <c r="L1364" s="50">
        <f t="shared" si="5"/>
        <v>16</v>
      </c>
      <c r="M1364" s="27"/>
      <c r="N1364" s="27"/>
      <c r="O1364" s="27"/>
    </row>
    <row r="1365" spans="1:15" ht="15" customHeight="1">
      <c r="A1365" s="50">
        <v>16</v>
      </c>
      <c r="B1365" s="47">
        <v>48</v>
      </c>
      <c r="C1365" s="54" t="str">
        <f>VLOOKUP(D1365,'SOLICITUDES 2023'!$C:$D,2,FALSE)</f>
        <v>PASOS JIMENEZ AMPARO DE JESUS</v>
      </c>
      <c r="D1365" s="64">
        <v>43048173</v>
      </c>
      <c r="E1365" s="49"/>
      <c r="F1365" s="49"/>
      <c r="G1365" s="103">
        <v>41000000</v>
      </c>
      <c r="H1365" s="90"/>
      <c r="I1365" s="91"/>
      <c r="J1365" s="102"/>
      <c r="K1365" s="69">
        <f>VLOOKUP(D1365,'SOLICITUDES 2023'!$C:$H,6,FALSE)-G1365</f>
        <v>0</v>
      </c>
      <c r="L1365" s="50">
        <f t="shared" si="5"/>
        <v>16</v>
      </c>
      <c r="M1365" s="27"/>
      <c r="N1365" s="27"/>
      <c r="O1365" s="27"/>
    </row>
    <row r="1366" spans="1:15" ht="15" customHeight="1">
      <c r="A1366" s="50">
        <v>16</v>
      </c>
      <c r="B1366" s="47">
        <v>49</v>
      </c>
      <c r="C1366" s="54" t="str">
        <f>VLOOKUP(D1366,'SOLICITUDES 2023'!$C:$D,2,FALSE)</f>
        <v>GUIZA CASTELLANOS ANA MARIA</v>
      </c>
      <c r="D1366" s="64">
        <v>1121821793</v>
      </c>
      <c r="E1366" s="49"/>
      <c r="F1366" s="49"/>
      <c r="G1366" s="103">
        <v>92000000</v>
      </c>
      <c r="H1366" s="90"/>
      <c r="I1366" s="91"/>
      <c r="J1366" s="102"/>
      <c r="K1366" s="69">
        <f>VLOOKUP(D1366,'SOLICITUDES 2023'!$C:$H,6,FALSE)-G1366</f>
        <v>0</v>
      </c>
      <c r="L1366" s="50">
        <f t="shared" si="5"/>
        <v>16</v>
      </c>
      <c r="M1366" s="27"/>
      <c r="N1366" s="27"/>
      <c r="O1366" s="27"/>
    </row>
    <row r="1367" spans="1:15" ht="15" customHeight="1">
      <c r="A1367" s="50">
        <v>16</v>
      </c>
      <c r="B1367" s="47">
        <v>50</v>
      </c>
      <c r="C1367" s="54" t="str">
        <f>VLOOKUP(D1367,'SOLICITUDES 2023'!$C:$D,2,FALSE)</f>
        <v>BERNAL CARDENAS ALBERTO</v>
      </c>
      <c r="D1367" s="64">
        <v>16368252</v>
      </c>
      <c r="E1367" s="49"/>
      <c r="F1367" s="49"/>
      <c r="G1367" s="103">
        <v>50000000</v>
      </c>
      <c r="H1367" s="90"/>
      <c r="I1367" s="91"/>
      <c r="J1367" s="102"/>
      <c r="K1367" s="69">
        <f>VLOOKUP(D1367,'SOLICITUDES 2023'!$C:$H,6,FALSE)-G1367</f>
        <v>0</v>
      </c>
      <c r="L1367" s="50">
        <f t="shared" si="5"/>
        <v>16</v>
      </c>
      <c r="M1367" s="27"/>
      <c r="N1367" s="27"/>
      <c r="O1367" s="27"/>
    </row>
    <row r="1368" spans="1:15" ht="15" customHeight="1">
      <c r="A1368" s="50">
        <v>16</v>
      </c>
      <c r="B1368" s="47">
        <v>51</v>
      </c>
      <c r="C1368" s="54" t="str">
        <f>VLOOKUP(D1368,'SOLICITUDES 2023'!$C:$D,2,FALSE)</f>
        <v>BERNAL CARDENAS BERNARDO</v>
      </c>
      <c r="D1368" s="64">
        <v>16362677</v>
      </c>
      <c r="E1368" s="49"/>
      <c r="F1368" s="49"/>
      <c r="G1368" s="103">
        <v>45000000</v>
      </c>
      <c r="H1368" s="90"/>
      <c r="I1368" s="91"/>
      <c r="J1368" s="102"/>
      <c r="K1368" s="69">
        <f>VLOOKUP(D1368,'SOLICITUDES 2023'!$C:$H,6,FALSE)-G1368</f>
        <v>0</v>
      </c>
      <c r="L1368" s="50">
        <f t="shared" si="5"/>
        <v>16</v>
      </c>
      <c r="M1368" s="27"/>
      <c r="N1368" s="27"/>
      <c r="O1368" s="27"/>
    </row>
    <row r="1369" spans="1:15" ht="15" customHeight="1">
      <c r="A1369" s="50">
        <v>16</v>
      </c>
      <c r="B1369" s="47">
        <v>52</v>
      </c>
      <c r="C1369" s="54" t="str">
        <f>VLOOKUP(D1369,'SOLICITUDES 2023'!$C:$D,2,FALSE)</f>
        <v>BELTRAN CAICEDO ANDRES RICARDO</v>
      </c>
      <c r="D1369" s="64">
        <v>1018419464</v>
      </c>
      <c r="E1369" s="49"/>
      <c r="F1369" s="49"/>
      <c r="G1369" s="103">
        <v>25000000</v>
      </c>
      <c r="H1369" s="90"/>
      <c r="I1369" s="91"/>
      <c r="J1369" s="102"/>
      <c r="K1369" s="69">
        <f>VLOOKUP(D1369,'SOLICITUDES 2023'!$C:$H,6,FALSE)-G1369</f>
        <v>0</v>
      </c>
      <c r="L1369" s="50">
        <f t="shared" si="5"/>
        <v>16</v>
      </c>
      <c r="M1369" s="27"/>
      <c r="N1369" s="27"/>
      <c r="O1369" s="27"/>
    </row>
    <row r="1370" spans="1:15" ht="15" customHeight="1">
      <c r="A1370" s="50">
        <v>16</v>
      </c>
      <c r="B1370" s="47">
        <v>53</v>
      </c>
      <c r="C1370" s="54" t="str">
        <f>VLOOKUP(D1370,'SOLICITUDES 2023'!$C:$D,2,FALSE)</f>
        <v>PRADA GUTIERREZ JOSE LUIS</v>
      </c>
      <c r="D1370" s="64">
        <v>14321826</v>
      </c>
      <c r="E1370" s="49"/>
      <c r="F1370" s="49"/>
      <c r="G1370" s="103">
        <v>46000000</v>
      </c>
      <c r="H1370" s="90"/>
      <c r="I1370" s="91"/>
      <c r="J1370" s="102"/>
      <c r="K1370" s="69">
        <f>VLOOKUP(D1370,'SOLICITUDES 2023'!$C:$H,6,FALSE)-G1370</f>
        <v>0</v>
      </c>
      <c r="L1370" s="50">
        <f t="shared" si="5"/>
        <v>16</v>
      </c>
      <c r="M1370" s="27"/>
      <c r="N1370" s="27"/>
      <c r="O1370" s="27"/>
    </row>
    <row r="1371" spans="1:15" ht="15" customHeight="1">
      <c r="A1371" s="50">
        <v>16</v>
      </c>
      <c r="B1371" s="47">
        <v>54</v>
      </c>
      <c r="C1371" s="54" t="str">
        <f>VLOOKUP(D1371,'SOLICITUDES 2023'!$C:$D,2,FALSE)</f>
        <v>DUEÑAS DE OTALORA MARIA MERCEDES</v>
      </c>
      <c r="D1371" s="64">
        <v>41646955</v>
      </c>
      <c r="E1371" s="49"/>
      <c r="F1371" s="49"/>
      <c r="G1371" s="103">
        <v>63000000</v>
      </c>
      <c r="H1371" s="90"/>
      <c r="I1371" s="91"/>
      <c r="J1371" s="102"/>
      <c r="K1371" s="69">
        <f>VLOOKUP(D1371,'SOLICITUDES 2023'!$C:$H,6,FALSE)-G1371</f>
        <v>0</v>
      </c>
      <c r="L1371" s="50">
        <f t="shared" si="5"/>
        <v>16</v>
      </c>
      <c r="M1371" s="27"/>
      <c r="N1371" s="27"/>
      <c r="O1371" s="27"/>
    </row>
    <row r="1372" spans="1:15" ht="15" customHeight="1">
      <c r="A1372" s="50">
        <v>16</v>
      </c>
      <c r="B1372" s="47">
        <v>55</v>
      </c>
      <c r="C1372" s="54" t="str">
        <f>VLOOKUP(D1372,'SOLICITUDES 2023'!$C:$D,2,FALSE)</f>
        <v>VARGAS SOLIS FRANKLIN</v>
      </c>
      <c r="D1372" s="64">
        <v>16799725</v>
      </c>
      <c r="E1372" s="49"/>
      <c r="F1372" s="49"/>
      <c r="G1372" s="103">
        <v>68000000</v>
      </c>
      <c r="H1372" s="90"/>
      <c r="I1372" s="91"/>
      <c r="J1372" s="102"/>
      <c r="K1372" s="69">
        <f>VLOOKUP(D1372,'SOLICITUDES 2023'!$C:$H,6,FALSE)-G1372</f>
        <v>0</v>
      </c>
      <c r="L1372" s="50">
        <f t="shared" si="5"/>
        <v>16</v>
      </c>
      <c r="M1372" s="27"/>
      <c r="N1372" s="27"/>
      <c r="O1372" s="27"/>
    </row>
    <row r="1373" spans="1:15" ht="15" customHeight="1">
      <c r="A1373" s="50">
        <v>16</v>
      </c>
      <c r="B1373" s="47">
        <v>56</v>
      </c>
      <c r="C1373" s="54" t="s">
        <v>5065</v>
      </c>
      <c r="D1373" s="64">
        <v>23574153</v>
      </c>
      <c r="E1373" s="49"/>
      <c r="F1373" s="49"/>
      <c r="G1373" s="103">
        <v>19000000</v>
      </c>
      <c r="H1373" s="90"/>
      <c r="I1373" s="91"/>
      <c r="J1373" s="102"/>
      <c r="K1373" s="69">
        <f>VLOOKUP(D1373,'SOLICITUDES 2023'!$C:$H,6,FALSE)-G1373</f>
        <v>0</v>
      </c>
      <c r="L1373" s="50">
        <f t="shared" si="5"/>
        <v>16</v>
      </c>
      <c r="M1373" s="27"/>
      <c r="N1373" s="27"/>
      <c r="O1373" s="27"/>
    </row>
    <row r="1374" spans="1:15" ht="15" customHeight="1">
      <c r="A1374" s="50">
        <v>16</v>
      </c>
      <c r="B1374" s="47">
        <v>57</v>
      </c>
      <c r="C1374" s="54" t="str">
        <f>VLOOKUP(D1374,'SOLICITUDES 2023'!$C:$D,2,FALSE)</f>
        <v>MORENO BABATIVA ARMANDO</v>
      </c>
      <c r="D1374" s="64">
        <v>79417106</v>
      </c>
      <c r="E1374" s="49"/>
      <c r="F1374" s="49"/>
      <c r="G1374" s="103">
        <v>68000000</v>
      </c>
      <c r="H1374" s="90"/>
      <c r="I1374" s="91"/>
      <c r="J1374" s="102"/>
      <c r="K1374" s="69">
        <f>VLOOKUP(D1374,'SOLICITUDES 2023'!$C:$H,6,FALSE)-G1374</f>
        <v>0</v>
      </c>
      <c r="L1374" s="50">
        <f t="shared" si="5"/>
        <v>16</v>
      </c>
      <c r="M1374" s="27"/>
      <c r="N1374" s="27"/>
      <c r="O1374" s="27"/>
    </row>
    <row r="1375" spans="1:15" ht="15" customHeight="1">
      <c r="A1375" s="50">
        <v>16</v>
      </c>
      <c r="B1375" s="47">
        <v>58</v>
      </c>
      <c r="C1375" s="54" t="str">
        <f>VLOOKUP(D1375,'SOLICITUDES 2023'!$C:$D,2,FALSE)</f>
        <v>ORTEGA RUALES HARVEY FERNANDO</v>
      </c>
      <c r="D1375" s="64">
        <v>79312824</v>
      </c>
      <c r="E1375" s="49"/>
      <c r="F1375" s="49"/>
      <c r="G1375" s="103">
        <v>107000000</v>
      </c>
      <c r="H1375" s="90"/>
      <c r="I1375" s="91"/>
      <c r="J1375" s="102"/>
      <c r="K1375" s="69">
        <f>VLOOKUP(D1375,'SOLICITUDES 2023'!$C:$H,6,FALSE)-G1375</f>
        <v>0</v>
      </c>
      <c r="L1375" s="50">
        <f t="shared" si="5"/>
        <v>16</v>
      </c>
      <c r="M1375" s="27"/>
      <c r="N1375" s="27"/>
      <c r="O1375" s="27"/>
    </row>
    <row r="1376" spans="1:15" ht="15" customHeight="1">
      <c r="A1376" s="50">
        <v>16</v>
      </c>
      <c r="B1376" s="47">
        <v>59</v>
      </c>
      <c r="C1376" s="54" t="str">
        <f>VLOOKUP(D1376,'SOLICITUDES 2023'!$C:$D,2,FALSE)</f>
        <v>CUERVO HERNANDEZ WILLIAM</v>
      </c>
      <c r="D1376" s="64">
        <v>6766513</v>
      </c>
      <c r="E1376" s="49"/>
      <c r="F1376" s="49"/>
      <c r="G1376" s="103">
        <v>74000000</v>
      </c>
      <c r="H1376" s="90"/>
      <c r="I1376" s="91"/>
      <c r="J1376" s="102"/>
      <c r="K1376" s="69">
        <f>VLOOKUP(D1376,'SOLICITUDES 2023'!$C:$H,6,FALSE)-G1376</f>
        <v>0</v>
      </c>
      <c r="L1376" s="50">
        <f t="shared" si="5"/>
        <v>16</v>
      </c>
      <c r="M1376" s="27"/>
      <c r="N1376" s="27"/>
      <c r="O1376" s="27"/>
    </row>
    <row r="1377" spans="1:15" ht="15" customHeight="1">
      <c r="A1377" s="50">
        <v>16</v>
      </c>
      <c r="B1377" s="47">
        <v>60</v>
      </c>
      <c r="C1377" s="54" t="s">
        <v>5199</v>
      </c>
      <c r="D1377" s="64">
        <v>52046064</v>
      </c>
      <c r="E1377" s="49"/>
      <c r="F1377" s="49"/>
      <c r="G1377" s="103">
        <v>75000000</v>
      </c>
      <c r="H1377" s="90"/>
      <c r="I1377" s="91"/>
      <c r="J1377" s="102"/>
      <c r="K1377" s="69">
        <f>VLOOKUP(D1377,'SOLICITUDES 2023'!$C:$H,6,FALSE)-G1377</f>
        <v>0</v>
      </c>
      <c r="L1377" s="50">
        <f t="shared" si="5"/>
        <v>16</v>
      </c>
      <c r="M1377" s="27"/>
      <c r="N1377" s="27"/>
      <c r="O1377" s="27"/>
    </row>
    <row r="1378" spans="1:15" ht="15" customHeight="1">
      <c r="A1378" s="50">
        <v>16</v>
      </c>
      <c r="B1378" s="47">
        <v>61</v>
      </c>
      <c r="C1378" s="54" t="str">
        <f>VLOOKUP(D1378,'SOLICITUDES 2023'!$C:$D,2,FALSE)</f>
        <v>SUZUNAGA QUINCHIA CARLOS ALBERTO</v>
      </c>
      <c r="D1378" s="64">
        <v>19457999</v>
      </c>
      <c r="E1378" s="49"/>
      <c r="F1378" s="49"/>
      <c r="G1378" s="103">
        <v>122000000</v>
      </c>
      <c r="H1378" s="90"/>
      <c r="I1378" s="91"/>
      <c r="J1378" s="102"/>
      <c r="K1378" s="69">
        <f>VLOOKUP(D1378,'SOLICITUDES 2023'!$C:$H,6,FALSE)-G1378</f>
        <v>0</v>
      </c>
      <c r="L1378" s="50">
        <f t="shared" si="5"/>
        <v>16</v>
      </c>
      <c r="M1378" s="27"/>
      <c r="N1378" s="27"/>
      <c r="O1378" s="27"/>
    </row>
    <row r="1379" spans="1:15" ht="15" customHeight="1">
      <c r="A1379" s="50">
        <v>16</v>
      </c>
      <c r="B1379" s="47">
        <v>62</v>
      </c>
      <c r="C1379" s="54" t="str">
        <f>VLOOKUP(D1379,'SOLICITUDES 2023'!$C:$D,2,FALSE)</f>
        <v>BENAVIDES GUERRERO WILLIAN RICARDO</v>
      </c>
      <c r="D1379" s="64">
        <v>75073507</v>
      </c>
      <c r="E1379" s="49"/>
      <c r="F1379" s="49"/>
      <c r="G1379" s="103">
        <v>11000000</v>
      </c>
      <c r="H1379" s="90"/>
      <c r="I1379" s="91"/>
      <c r="J1379" s="102"/>
      <c r="K1379" s="69">
        <f>VLOOKUP(D1379,'SOLICITUDES 2023'!$C:$H,6,FALSE)-G1379</f>
        <v>0</v>
      </c>
      <c r="L1379" s="50">
        <f t="shared" si="5"/>
        <v>16</v>
      </c>
      <c r="M1379" s="27"/>
      <c r="N1379" s="27"/>
      <c r="O1379" s="27"/>
    </row>
    <row r="1380" spans="1:15" ht="15" customHeight="1">
      <c r="A1380" s="50">
        <v>16</v>
      </c>
      <c r="B1380" s="47">
        <v>63</v>
      </c>
      <c r="C1380" s="54" t="str">
        <f>VLOOKUP(D1380,'SOLICITUDES 2023'!$C:$D,2,FALSE)</f>
        <v>SUAREZ PIRATOBA RAFAEL ANTONIO</v>
      </c>
      <c r="D1380" s="64">
        <v>7169396</v>
      </c>
      <c r="E1380" s="49"/>
      <c r="F1380" s="49"/>
      <c r="G1380" s="103">
        <v>43000000</v>
      </c>
      <c r="H1380" s="90"/>
      <c r="I1380" s="91"/>
      <c r="J1380" s="102"/>
      <c r="K1380" s="69">
        <f>VLOOKUP(D1380,'SOLICITUDES 2023'!$C:$H,6,FALSE)-G1380</f>
        <v>0</v>
      </c>
      <c r="L1380" s="50">
        <f t="shared" ref="L1380:L1443" si="6">+A1380</f>
        <v>16</v>
      </c>
      <c r="M1380" s="27"/>
      <c r="N1380" s="27"/>
      <c r="O1380" s="27"/>
    </row>
    <row r="1381" spans="1:15" ht="15" customHeight="1">
      <c r="A1381" s="50">
        <v>16</v>
      </c>
      <c r="B1381" s="47">
        <v>64</v>
      </c>
      <c r="C1381" s="54" t="str">
        <f>VLOOKUP(D1381,'SOLICITUDES 2023'!$C:$D,2,FALSE)</f>
        <v>CAICEDO ROJAS JUVENAL ALEXANDER</v>
      </c>
      <c r="D1381" s="64">
        <v>79662507</v>
      </c>
      <c r="E1381" s="49"/>
      <c r="F1381" s="49"/>
      <c r="G1381" s="103">
        <v>150000000</v>
      </c>
      <c r="H1381" s="90"/>
      <c r="I1381" s="91"/>
      <c r="J1381" s="102"/>
      <c r="K1381" s="69">
        <f>VLOOKUP(D1381,'SOLICITUDES 2023'!$C:$H,6,FALSE)-G1381</f>
        <v>0</v>
      </c>
      <c r="L1381" s="50">
        <f t="shared" si="6"/>
        <v>16</v>
      </c>
      <c r="M1381" s="27"/>
      <c r="N1381" s="27"/>
      <c r="O1381" s="27"/>
    </row>
    <row r="1382" spans="1:15" ht="15" customHeight="1">
      <c r="A1382" s="50">
        <v>16</v>
      </c>
      <c r="B1382" s="47">
        <v>65</v>
      </c>
      <c r="C1382" s="54" t="str">
        <f>VLOOKUP(D1382,'SOLICITUDES 2023'!$C:$D,2,FALSE)</f>
        <v>MEJIA URIBE MIRIAM ASTRID</v>
      </c>
      <c r="D1382" s="64">
        <v>43651779</v>
      </c>
      <c r="E1382" s="49"/>
      <c r="F1382" s="49"/>
      <c r="G1382" s="103">
        <v>42000000</v>
      </c>
      <c r="H1382" s="90"/>
      <c r="I1382" s="91"/>
      <c r="J1382" s="102"/>
      <c r="K1382" s="69">
        <f>VLOOKUP(D1382,'SOLICITUDES 2023'!$C:$H,6,FALSE)-G1382</f>
        <v>0</v>
      </c>
      <c r="L1382" s="50">
        <f t="shared" si="6"/>
        <v>16</v>
      </c>
      <c r="M1382" s="27"/>
      <c r="N1382" s="27"/>
      <c r="O1382" s="27"/>
    </row>
    <row r="1383" spans="1:15" ht="15" customHeight="1">
      <c r="A1383" s="50">
        <v>16</v>
      </c>
      <c r="B1383" s="47">
        <v>66</v>
      </c>
      <c r="C1383" s="54" t="str">
        <f>VLOOKUP(D1383,'SOLICITUDES 2023'!$C:$D,2,FALSE)</f>
        <v>RODRIGUEZ MONTEALEGRE JAZBLEIDY</v>
      </c>
      <c r="D1383" s="64">
        <v>55165426</v>
      </c>
      <c r="E1383" s="49"/>
      <c r="F1383" s="49"/>
      <c r="G1383" s="103">
        <v>59000000</v>
      </c>
      <c r="H1383" s="90"/>
      <c r="I1383" s="91"/>
      <c r="J1383" s="102"/>
      <c r="K1383" s="69">
        <f>VLOOKUP(D1383,'SOLICITUDES 2023'!$C:$H,6,FALSE)-G1383</f>
        <v>0</v>
      </c>
      <c r="L1383" s="50">
        <f t="shared" si="6"/>
        <v>16</v>
      </c>
      <c r="M1383" s="27"/>
      <c r="N1383" s="27"/>
      <c r="O1383" s="27"/>
    </row>
    <row r="1384" spans="1:15" ht="15" customHeight="1">
      <c r="A1384" s="50">
        <v>16</v>
      </c>
      <c r="B1384" s="47">
        <v>67</v>
      </c>
      <c r="C1384" s="54" t="str">
        <f>VLOOKUP(D1384,'SOLICITUDES 2023'!$C:$D,2,FALSE)</f>
        <v>ALARCON CAMPOS RICARDO AUGUSTO</v>
      </c>
      <c r="D1384" s="64">
        <v>79347684</v>
      </c>
      <c r="E1384" s="49"/>
      <c r="F1384" s="49"/>
      <c r="G1384" s="103">
        <v>150000000</v>
      </c>
      <c r="H1384" s="90"/>
      <c r="I1384" s="91"/>
      <c r="J1384" s="102"/>
      <c r="K1384" s="69">
        <f>VLOOKUP(D1384,'SOLICITUDES 2023'!$C:$H,6,FALSE)-G1384</f>
        <v>0</v>
      </c>
      <c r="L1384" s="50">
        <f t="shared" si="6"/>
        <v>16</v>
      </c>
      <c r="M1384" s="27"/>
      <c r="N1384" s="27"/>
      <c r="O1384" s="27"/>
    </row>
    <row r="1385" spans="1:15" ht="15" customHeight="1">
      <c r="A1385" s="50">
        <v>16</v>
      </c>
      <c r="B1385" s="47">
        <v>68</v>
      </c>
      <c r="C1385" s="54" t="str">
        <f>VLOOKUP(D1385,'SOLICITUDES 2023'!$C:$D,2,FALSE)</f>
        <v>PERDOMO GALINDO JOSE VICENTE</v>
      </c>
      <c r="D1385" s="64">
        <v>15901719</v>
      </c>
      <c r="E1385" s="49"/>
      <c r="F1385" s="49"/>
      <c r="G1385" s="103">
        <v>135000000</v>
      </c>
      <c r="H1385" s="90"/>
      <c r="I1385" s="91"/>
      <c r="J1385" s="102"/>
      <c r="K1385" s="69">
        <f>VLOOKUP(D1385,'SOLICITUDES 2023'!$C:$H,6,FALSE)-G1385</f>
        <v>0</v>
      </c>
      <c r="L1385" s="50">
        <f t="shared" si="6"/>
        <v>16</v>
      </c>
      <c r="M1385" s="27"/>
      <c r="N1385" s="27"/>
      <c r="O1385" s="27"/>
    </row>
    <row r="1386" spans="1:15" ht="15" customHeight="1">
      <c r="A1386" s="50">
        <v>16</v>
      </c>
      <c r="B1386" s="47">
        <v>69</v>
      </c>
      <c r="C1386" s="54" t="str">
        <f>VLOOKUP(D1386,'SOLICITUDES 2023'!$C:$D,2,FALSE)</f>
        <v>CRUZ DIAZ ASTRID</v>
      </c>
      <c r="D1386" s="64">
        <v>39568916</v>
      </c>
      <c r="E1386" s="49"/>
      <c r="F1386" s="49"/>
      <c r="G1386" s="103">
        <v>101000000</v>
      </c>
      <c r="H1386" s="90"/>
      <c r="I1386" s="91"/>
      <c r="J1386" s="102"/>
      <c r="K1386" s="69">
        <f>VLOOKUP(D1386,'SOLICITUDES 2023'!$C:$H,6,FALSE)-G1386</f>
        <v>0</v>
      </c>
      <c r="L1386" s="50">
        <f t="shared" si="6"/>
        <v>16</v>
      </c>
      <c r="M1386" s="27"/>
      <c r="N1386" s="27"/>
      <c r="O1386" s="27"/>
    </row>
    <row r="1387" spans="1:15" ht="15" customHeight="1">
      <c r="A1387" s="50">
        <v>16</v>
      </c>
      <c r="B1387" s="47">
        <v>70</v>
      </c>
      <c r="C1387" s="54" t="str">
        <f>VLOOKUP(D1387,'SOLICITUDES 2023'!$C:$D,2,FALSE)</f>
        <v>PARRADO AMAYA LUZ NELCY</v>
      </c>
      <c r="D1387" s="64">
        <v>39727825</v>
      </c>
      <c r="E1387" s="49"/>
      <c r="F1387" s="49"/>
      <c r="G1387" s="103">
        <v>70000000</v>
      </c>
      <c r="H1387" s="90"/>
      <c r="I1387" s="91"/>
      <c r="J1387" s="102"/>
      <c r="K1387" s="69">
        <f>VLOOKUP(D1387,'SOLICITUDES 2023'!$C:$H,6,FALSE)-G1387</f>
        <v>0</v>
      </c>
      <c r="L1387" s="50">
        <f t="shared" si="6"/>
        <v>16</v>
      </c>
      <c r="M1387" s="27"/>
      <c r="N1387" s="27"/>
      <c r="O1387" s="27"/>
    </row>
    <row r="1388" spans="1:15" ht="15" customHeight="1">
      <c r="A1388" s="50">
        <v>16</v>
      </c>
      <c r="B1388" s="47">
        <v>71</v>
      </c>
      <c r="C1388" s="54" t="str">
        <f>VLOOKUP(D1388,'SOLICITUDES 2023'!$C:$D,2,FALSE)</f>
        <v>SANCHEZ CASTELLANOS OSCAR HUMBERTO</v>
      </c>
      <c r="D1388" s="64">
        <v>79563181</v>
      </c>
      <c r="E1388" s="49"/>
      <c r="F1388" s="49"/>
      <c r="G1388" s="103">
        <v>50000000</v>
      </c>
      <c r="H1388" s="90"/>
      <c r="I1388" s="91"/>
      <c r="J1388" s="102"/>
      <c r="K1388" s="69">
        <f>VLOOKUP(D1388,'SOLICITUDES 2023'!$C:$H,6,FALSE)-G1388</f>
        <v>0</v>
      </c>
      <c r="L1388" s="50">
        <f t="shared" si="6"/>
        <v>16</v>
      </c>
      <c r="M1388" s="27"/>
      <c r="N1388" s="27"/>
      <c r="O1388" s="27"/>
    </row>
    <row r="1389" spans="1:15" ht="15" customHeight="1">
      <c r="A1389" s="50">
        <v>16</v>
      </c>
      <c r="B1389" s="47">
        <v>72</v>
      </c>
      <c r="C1389" s="54" t="str">
        <f>VLOOKUP(D1389,'SOLICITUDES 2023'!$C:$D,2,FALSE)</f>
        <v>ENCISO TELLES GUSTAVO</v>
      </c>
      <c r="D1389" s="64">
        <v>93336051</v>
      </c>
      <c r="E1389" s="49"/>
      <c r="F1389" s="49"/>
      <c r="G1389" s="103">
        <v>95000000</v>
      </c>
      <c r="H1389" s="90"/>
      <c r="I1389" s="91"/>
      <c r="J1389" s="102"/>
      <c r="K1389" s="69">
        <f>VLOOKUP(D1389,'SOLICITUDES 2023'!$C:$H,6,FALSE)-G1389</f>
        <v>0</v>
      </c>
      <c r="L1389" s="50">
        <f t="shared" si="6"/>
        <v>16</v>
      </c>
      <c r="M1389" s="27"/>
      <c r="N1389" s="27"/>
      <c r="O1389" s="27"/>
    </row>
    <row r="1390" spans="1:15" ht="15" customHeight="1">
      <c r="A1390" s="50">
        <v>16</v>
      </c>
      <c r="B1390" s="47">
        <v>73</v>
      </c>
      <c r="C1390" s="54" t="str">
        <f>VLOOKUP(D1390,'SOLICITUDES 2023'!$C:$D,2,FALSE)</f>
        <v>CARDOSO LEAL NELSON</v>
      </c>
      <c r="D1390" s="64">
        <v>93128393</v>
      </c>
      <c r="E1390" s="49"/>
      <c r="F1390" s="49"/>
      <c r="G1390" s="103">
        <v>50000000</v>
      </c>
      <c r="H1390" s="90"/>
      <c r="I1390" s="91"/>
      <c r="J1390" s="102"/>
      <c r="K1390" s="69">
        <f>VLOOKUP(D1390,'SOLICITUDES 2023'!$C:$H,6,FALSE)-G1390</f>
        <v>0</v>
      </c>
      <c r="L1390" s="50">
        <f t="shared" si="6"/>
        <v>16</v>
      </c>
      <c r="M1390" s="27"/>
      <c r="N1390" s="27"/>
      <c r="O1390" s="27"/>
    </row>
    <row r="1391" spans="1:15" ht="15" customHeight="1">
      <c r="A1391" s="50">
        <v>16</v>
      </c>
      <c r="B1391" s="47">
        <v>74</v>
      </c>
      <c r="C1391" s="54" t="str">
        <f>VLOOKUP(D1391,'SOLICITUDES 2023'!$C:$D,2,FALSE)</f>
        <v>MOTATO VINASCO LUIS ERNESTO</v>
      </c>
      <c r="D1391" s="64">
        <v>16549564</v>
      </c>
      <c r="E1391" s="49"/>
      <c r="F1391" s="49"/>
      <c r="G1391" s="103">
        <v>14000000</v>
      </c>
      <c r="H1391" s="90"/>
      <c r="I1391" s="91"/>
      <c r="J1391" s="102"/>
      <c r="K1391" s="69">
        <f>VLOOKUP(D1391,'SOLICITUDES 2023'!$C:$H,6,FALSE)-G1391</f>
        <v>0</v>
      </c>
      <c r="L1391" s="50">
        <f t="shared" si="6"/>
        <v>16</v>
      </c>
      <c r="M1391" s="27"/>
      <c r="N1391" s="27"/>
      <c r="O1391" s="27"/>
    </row>
    <row r="1392" spans="1:15" ht="15" customHeight="1">
      <c r="A1392" s="50">
        <v>16</v>
      </c>
      <c r="B1392" s="47">
        <v>75</v>
      </c>
      <c r="C1392" s="54" t="str">
        <f>VLOOKUP(D1392,'SOLICITUDES 2023'!$C:$D,2,FALSE)</f>
        <v>CARVAJAL BERMUDEZ JORGE ENRIQUE</v>
      </c>
      <c r="D1392" s="64">
        <v>10283329</v>
      </c>
      <c r="E1392" s="49"/>
      <c r="F1392" s="49"/>
      <c r="G1392" s="103">
        <v>90000000</v>
      </c>
      <c r="H1392" s="90"/>
      <c r="I1392" s="91"/>
      <c r="J1392" s="102"/>
      <c r="K1392" s="69">
        <f>VLOOKUP(D1392,'SOLICITUDES 2023'!$C:$H,6,FALSE)-G1392</f>
        <v>0</v>
      </c>
      <c r="L1392" s="50">
        <f t="shared" si="6"/>
        <v>16</v>
      </c>
      <c r="M1392" s="27"/>
      <c r="N1392" s="27"/>
      <c r="O1392" s="27"/>
    </row>
    <row r="1393" spans="1:15" ht="15" customHeight="1">
      <c r="A1393" s="50">
        <v>16</v>
      </c>
      <c r="B1393" s="47">
        <v>76</v>
      </c>
      <c r="C1393" s="54" t="str">
        <f>VLOOKUP(D1393,'SOLICITUDES 2023'!$C:$D,2,FALSE)</f>
        <v>CHAGUALA ALAPE ALBERTO LUIS</v>
      </c>
      <c r="D1393" s="64">
        <v>17649240</v>
      </c>
      <c r="E1393" s="49"/>
      <c r="F1393" s="49"/>
      <c r="G1393" s="103">
        <v>30000000</v>
      </c>
      <c r="H1393" s="90"/>
      <c r="I1393" s="91"/>
      <c r="J1393" s="102"/>
      <c r="K1393" s="69">
        <f>VLOOKUP(D1393,'SOLICITUDES 2023'!$C:$H,6,FALSE)-G1393</f>
        <v>0</v>
      </c>
      <c r="L1393" s="50">
        <f t="shared" si="6"/>
        <v>16</v>
      </c>
      <c r="M1393" s="27"/>
      <c r="N1393" s="27"/>
      <c r="O1393" s="27"/>
    </row>
    <row r="1394" spans="1:15" ht="15" customHeight="1">
      <c r="A1394" s="50">
        <v>16</v>
      </c>
      <c r="B1394" s="47">
        <v>77</v>
      </c>
      <c r="C1394" s="54" t="str">
        <f>VLOOKUP(D1394,'SOLICITUDES 2023'!$C:$D,2,FALSE)</f>
        <v>ANGEL GUTIERREZ WILSON</v>
      </c>
      <c r="D1394" s="64">
        <v>16765864</v>
      </c>
      <c r="E1394" s="49"/>
      <c r="F1394" s="49"/>
      <c r="G1394" s="103">
        <v>11000000</v>
      </c>
      <c r="H1394" s="90"/>
      <c r="I1394" s="91"/>
      <c r="J1394" s="102"/>
      <c r="K1394" s="69">
        <f>VLOOKUP(D1394,'SOLICITUDES 2023'!$C:$H,6,FALSE)-G1394</f>
        <v>0</v>
      </c>
      <c r="L1394" s="50">
        <f t="shared" si="6"/>
        <v>16</v>
      </c>
      <c r="M1394" s="27"/>
      <c r="N1394" s="27"/>
      <c r="O1394" s="27"/>
    </row>
    <row r="1395" spans="1:15" ht="15" customHeight="1">
      <c r="A1395" s="50">
        <v>16</v>
      </c>
      <c r="B1395" s="47">
        <v>78</v>
      </c>
      <c r="C1395" s="54" t="str">
        <f>VLOOKUP(D1395,'SOLICITUDES 2023'!$C:$D,2,FALSE)</f>
        <v>ARENAS RIVERA GERMAN JOSE</v>
      </c>
      <c r="D1395" s="64">
        <v>13481378</v>
      </c>
      <c r="E1395" s="49"/>
      <c r="F1395" s="49"/>
      <c r="G1395" s="103">
        <v>70000000</v>
      </c>
      <c r="H1395" s="90"/>
      <c r="I1395" s="91"/>
      <c r="J1395" s="102"/>
      <c r="K1395" s="69">
        <f>VLOOKUP(D1395,'SOLICITUDES 2023'!$C:$H,6,FALSE)-G1395</f>
        <v>0</v>
      </c>
      <c r="L1395" s="50">
        <f t="shared" si="6"/>
        <v>16</v>
      </c>
      <c r="M1395" s="27"/>
      <c r="N1395" s="27"/>
      <c r="O1395" s="27"/>
    </row>
    <row r="1396" spans="1:15" ht="15" customHeight="1">
      <c r="A1396" s="50">
        <v>16</v>
      </c>
      <c r="B1396" s="47">
        <v>79</v>
      </c>
      <c r="C1396" s="54" t="str">
        <f>VLOOKUP(D1396,'SOLICITUDES 2023'!$C:$D,2,FALSE)</f>
        <v>ORTIZ PADILLA FELIPE HERNANDO</v>
      </c>
      <c r="D1396" s="64">
        <v>79712750</v>
      </c>
      <c r="E1396" s="49"/>
      <c r="F1396" s="49"/>
      <c r="G1396" s="103">
        <v>49000000</v>
      </c>
      <c r="H1396" s="90"/>
      <c r="I1396" s="91"/>
      <c r="J1396" s="102"/>
      <c r="K1396" s="69">
        <f>VLOOKUP(D1396,'SOLICITUDES 2023'!$C:$H,6,FALSE)-G1396</f>
        <v>0</v>
      </c>
      <c r="L1396" s="50">
        <f t="shared" si="6"/>
        <v>16</v>
      </c>
      <c r="M1396" s="27"/>
      <c r="N1396" s="27"/>
      <c r="O1396" s="27"/>
    </row>
    <row r="1397" spans="1:15" ht="15" customHeight="1">
      <c r="A1397" s="50">
        <v>16</v>
      </c>
      <c r="B1397" s="47">
        <v>80</v>
      </c>
      <c r="C1397" s="54" t="str">
        <f>VLOOKUP(D1397,'SOLICITUDES 2023'!$C:$D,2,FALSE)</f>
        <v>TRIANA PEÑA OSCAR ALEXANDER</v>
      </c>
      <c r="D1397" s="64">
        <v>80760392</v>
      </c>
      <c r="E1397" s="49"/>
      <c r="F1397" s="49"/>
      <c r="G1397" s="103">
        <v>91000000</v>
      </c>
      <c r="H1397" s="90"/>
      <c r="I1397" s="91"/>
      <c r="J1397" s="102"/>
      <c r="K1397" s="69">
        <f>VLOOKUP(D1397,'SOLICITUDES 2023'!$C:$H,6,FALSE)-G1397</f>
        <v>0</v>
      </c>
      <c r="L1397" s="50">
        <f t="shared" si="6"/>
        <v>16</v>
      </c>
      <c r="M1397" s="27"/>
      <c r="N1397" s="27"/>
      <c r="O1397" s="27"/>
    </row>
    <row r="1398" spans="1:15" ht="15" customHeight="1">
      <c r="A1398" s="50">
        <v>16</v>
      </c>
      <c r="B1398" s="47">
        <v>81</v>
      </c>
      <c r="C1398" s="54" t="str">
        <f>VLOOKUP(D1398,'SOLICITUDES 2023'!$C:$D,2,FALSE)</f>
        <v>RUEDA JAUREGUI LUZ MATILDE</v>
      </c>
      <c r="D1398" s="64">
        <v>60302678</v>
      </c>
      <c r="E1398" s="49"/>
      <c r="F1398" s="49"/>
      <c r="G1398" s="103">
        <v>68000000</v>
      </c>
      <c r="H1398" s="90"/>
      <c r="I1398" s="91"/>
      <c r="J1398" s="102"/>
      <c r="K1398" s="69">
        <f>VLOOKUP(D1398,'SOLICITUDES 2023'!$C:$H,6,FALSE)-G1398</f>
        <v>0</v>
      </c>
      <c r="L1398" s="50">
        <f t="shared" si="6"/>
        <v>16</v>
      </c>
      <c r="M1398" s="27"/>
      <c r="N1398" s="27"/>
      <c r="O1398" s="27"/>
    </row>
    <row r="1399" spans="1:15" ht="15" customHeight="1">
      <c r="A1399" s="50">
        <v>16</v>
      </c>
      <c r="B1399" s="47">
        <v>82</v>
      </c>
      <c r="C1399" s="54" t="str">
        <f>VLOOKUP(D1399,'SOLICITUDES 2023'!$C:$D,2,FALSE)</f>
        <v>AGUIRRE PEREZ LUCELLY</v>
      </c>
      <c r="D1399" s="64">
        <v>24627681</v>
      </c>
      <c r="E1399" s="49"/>
      <c r="F1399" s="49"/>
      <c r="G1399" s="103">
        <v>40000000</v>
      </c>
      <c r="H1399" s="90"/>
      <c r="I1399" s="91"/>
      <c r="J1399" s="102"/>
      <c r="K1399" s="69">
        <f>VLOOKUP(D1399,'SOLICITUDES 2023'!$C:$H,6,FALSE)-G1399</f>
        <v>0</v>
      </c>
      <c r="L1399" s="50">
        <f t="shared" si="6"/>
        <v>16</v>
      </c>
      <c r="M1399" s="27"/>
      <c r="N1399" s="27"/>
      <c r="O1399" s="27"/>
    </row>
    <row r="1400" spans="1:15" ht="15" customHeight="1">
      <c r="A1400" s="50">
        <v>16</v>
      </c>
      <c r="B1400" s="47">
        <v>83</v>
      </c>
      <c r="C1400" s="54" t="str">
        <f>VLOOKUP(D1400,'SOLICITUDES 2023'!$C:$D,2,FALSE)</f>
        <v>SALAZAR VALENCIA OCTAVIO ENRIQUE</v>
      </c>
      <c r="D1400" s="64">
        <v>88175253</v>
      </c>
      <c r="E1400" s="49"/>
      <c r="F1400" s="49"/>
      <c r="G1400" s="103">
        <v>50000000</v>
      </c>
      <c r="H1400" s="90"/>
      <c r="I1400" s="91"/>
      <c r="J1400" s="102"/>
      <c r="K1400" s="69">
        <f>VLOOKUP(D1400,'SOLICITUDES 2023'!$C:$H,6,FALSE)-G1400</f>
        <v>0</v>
      </c>
      <c r="L1400" s="50">
        <f t="shared" si="6"/>
        <v>16</v>
      </c>
      <c r="M1400" s="27"/>
      <c r="N1400" s="27"/>
      <c r="O1400" s="27"/>
    </row>
    <row r="1401" spans="1:15" ht="15" customHeight="1">
      <c r="A1401" s="50">
        <v>16</v>
      </c>
      <c r="B1401" s="47">
        <v>84</v>
      </c>
      <c r="C1401" s="54" t="str">
        <f>VLOOKUP(D1401,'SOLICITUDES 2023'!$C:$D,2,FALSE)</f>
        <v>SOLANO PEDRAZA OSCAR ALEXANDER</v>
      </c>
      <c r="D1401" s="64">
        <v>79752268</v>
      </c>
      <c r="E1401" s="49"/>
      <c r="F1401" s="49"/>
      <c r="G1401" s="103">
        <v>150000000</v>
      </c>
      <c r="H1401" s="90"/>
      <c r="I1401" s="91"/>
      <c r="J1401" s="102"/>
      <c r="K1401" s="69">
        <f>VLOOKUP(D1401,'SOLICITUDES 2023'!$C:$H,6,FALSE)-G1401</f>
        <v>0</v>
      </c>
      <c r="L1401" s="50">
        <f t="shared" si="6"/>
        <v>16</v>
      </c>
      <c r="M1401" s="27"/>
      <c r="N1401" s="27"/>
      <c r="O1401" s="27"/>
    </row>
    <row r="1402" spans="1:15" ht="15" customHeight="1">
      <c r="A1402" s="50">
        <v>16</v>
      </c>
      <c r="B1402" s="47">
        <v>85</v>
      </c>
      <c r="C1402" s="54" t="str">
        <f>VLOOKUP(D1402,'SOLICITUDES 2023'!$C:$D,2,FALSE)</f>
        <v>ZAPATA BEDOYA LUIS HORACIO</v>
      </c>
      <c r="D1402" s="64">
        <v>94285322</v>
      </c>
      <c r="E1402" s="49"/>
      <c r="F1402" s="49"/>
      <c r="G1402" s="103">
        <v>90000000</v>
      </c>
      <c r="H1402" s="90"/>
      <c r="I1402" s="91"/>
      <c r="J1402" s="102"/>
      <c r="K1402" s="69">
        <f>VLOOKUP(D1402,'SOLICITUDES 2023'!$C:$H,6,FALSE)-G1402</f>
        <v>0</v>
      </c>
      <c r="L1402" s="50">
        <f t="shared" si="6"/>
        <v>16</v>
      </c>
      <c r="M1402" s="27"/>
      <c r="N1402" s="27"/>
      <c r="O1402" s="27"/>
    </row>
    <row r="1403" spans="1:15" ht="15" customHeight="1">
      <c r="A1403" s="50">
        <v>16</v>
      </c>
      <c r="B1403" s="47">
        <v>86</v>
      </c>
      <c r="C1403" s="54" t="str">
        <f>VLOOKUP(D1403,'SOLICITUDES 2023'!$C:$D,2,FALSE)</f>
        <v>CORREA RODRIGUEZ CARLOS ANDRES</v>
      </c>
      <c r="D1403" s="64">
        <v>79700744</v>
      </c>
      <c r="E1403" s="49"/>
      <c r="F1403" s="49"/>
      <c r="G1403" s="103">
        <v>30000000</v>
      </c>
      <c r="H1403" s="90"/>
      <c r="I1403" s="91"/>
      <c r="J1403" s="102"/>
      <c r="K1403" s="69">
        <f>VLOOKUP(D1403,'SOLICITUDES 2023'!$C:$H,6,FALSE)-G1403</f>
        <v>0</v>
      </c>
      <c r="L1403" s="50">
        <f t="shared" si="6"/>
        <v>16</v>
      </c>
      <c r="M1403" s="27"/>
      <c r="N1403" s="27"/>
      <c r="O1403" s="27"/>
    </row>
    <row r="1404" spans="1:15" ht="15" customHeight="1">
      <c r="A1404" s="50">
        <v>16</v>
      </c>
      <c r="B1404" s="47">
        <v>87</v>
      </c>
      <c r="C1404" s="54" t="str">
        <f>VLOOKUP(D1404,'SOLICITUDES 2023'!$C:$D,2,FALSE)</f>
        <v>MOYA ROMERO MOISES</v>
      </c>
      <c r="D1404" s="64">
        <v>79123112</v>
      </c>
      <c r="E1404" s="49"/>
      <c r="F1404" s="49"/>
      <c r="G1404" s="103">
        <v>40000000</v>
      </c>
      <c r="H1404" s="90"/>
      <c r="I1404" s="91"/>
      <c r="J1404" s="102"/>
      <c r="K1404" s="69">
        <f>VLOOKUP(D1404,'SOLICITUDES 2023'!$C:$H,6,FALSE)-G1404</f>
        <v>-30000000</v>
      </c>
      <c r="L1404" s="50">
        <f t="shared" si="6"/>
        <v>16</v>
      </c>
      <c r="M1404" s="27"/>
      <c r="N1404" s="27"/>
      <c r="O1404" s="27"/>
    </row>
    <row r="1405" spans="1:15" ht="15" customHeight="1">
      <c r="A1405" s="50">
        <v>16</v>
      </c>
      <c r="B1405" s="47">
        <v>88</v>
      </c>
      <c r="C1405" s="54" t="str">
        <f>VLOOKUP(D1405,'SOLICITUDES 2023'!$C:$D,2,FALSE)</f>
        <v>RODRIGUEZ LORENA</v>
      </c>
      <c r="D1405" s="64">
        <v>65715762</v>
      </c>
      <c r="E1405" s="49"/>
      <c r="F1405" s="49"/>
      <c r="G1405" s="103">
        <v>47000000</v>
      </c>
      <c r="H1405" s="90"/>
      <c r="I1405" s="91"/>
      <c r="J1405" s="102"/>
      <c r="K1405" s="69">
        <f>VLOOKUP(D1405,'SOLICITUDES 2023'!$C:$H,6,FALSE)-G1405</f>
        <v>0</v>
      </c>
      <c r="L1405" s="50">
        <f t="shared" si="6"/>
        <v>16</v>
      </c>
      <c r="M1405" s="27"/>
      <c r="N1405" s="27"/>
      <c r="O1405" s="27"/>
    </row>
    <row r="1406" spans="1:15" ht="15" customHeight="1">
      <c r="A1406" s="50">
        <v>16</v>
      </c>
      <c r="B1406" s="47">
        <v>89</v>
      </c>
      <c r="C1406" s="54" t="str">
        <f>VLOOKUP(D1406,'SOLICITUDES 2023'!$C:$D,2,FALSE)</f>
        <v>REYES SANCHEZ SANDRA MIREYA</v>
      </c>
      <c r="D1406" s="64">
        <v>52272572</v>
      </c>
      <c r="E1406" s="49"/>
      <c r="F1406" s="49"/>
      <c r="G1406" s="103">
        <v>70000000</v>
      </c>
      <c r="H1406" s="90"/>
      <c r="I1406" s="91"/>
      <c r="J1406" s="102"/>
      <c r="K1406" s="69">
        <f>VLOOKUP(D1406,'SOLICITUDES 2023'!$C:$H,6,FALSE)-G1406</f>
        <v>-10000000</v>
      </c>
      <c r="L1406" s="50">
        <f t="shared" si="6"/>
        <v>16</v>
      </c>
      <c r="M1406" s="27"/>
      <c r="N1406" s="27"/>
      <c r="O1406" s="27"/>
    </row>
    <row r="1407" spans="1:15" ht="15" customHeight="1">
      <c r="A1407" s="50">
        <v>16</v>
      </c>
      <c r="B1407" s="47">
        <v>90</v>
      </c>
      <c r="C1407" s="54" t="str">
        <f>VLOOKUP(D1407,'SOLICITUDES 2023'!$C:$D,2,FALSE)</f>
        <v>GARCIA LEON CARMEN LUCELY</v>
      </c>
      <c r="D1407" s="64">
        <v>51691110</v>
      </c>
      <c r="E1407" s="49"/>
      <c r="F1407" s="49"/>
      <c r="G1407" s="103">
        <v>150000000</v>
      </c>
      <c r="H1407" s="90"/>
      <c r="I1407" s="91"/>
      <c r="J1407" s="102"/>
      <c r="K1407" s="69">
        <f>VLOOKUP(D1407,'SOLICITUDES 2023'!$C:$H,6,FALSE)-G1407</f>
        <v>0</v>
      </c>
      <c r="L1407" s="50">
        <f t="shared" si="6"/>
        <v>16</v>
      </c>
      <c r="M1407" s="27"/>
      <c r="N1407" s="27"/>
      <c r="O1407" s="27"/>
    </row>
    <row r="1408" spans="1:15" ht="15" customHeight="1">
      <c r="A1408" s="50">
        <v>16</v>
      </c>
      <c r="B1408" s="47">
        <v>91</v>
      </c>
      <c r="C1408" s="54" t="str">
        <f>VLOOKUP(D1408,'SOLICITUDES 2023'!$C:$D,2,FALSE)</f>
        <v>PEREZ CORTES YAZMIN</v>
      </c>
      <c r="D1408" s="64">
        <v>65738826</v>
      </c>
      <c r="E1408" s="49"/>
      <c r="F1408" s="49"/>
      <c r="G1408" s="103">
        <v>150000000</v>
      </c>
      <c r="H1408" s="90"/>
      <c r="I1408" s="91"/>
      <c r="J1408" s="102"/>
      <c r="K1408" s="69">
        <f>VLOOKUP(D1408,'SOLICITUDES 2023'!$C:$H,6,FALSE)-G1408</f>
        <v>0</v>
      </c>
      <c r="L1408" s="50">
        <f t="shared" si="6"/>
        <v>16</v>
      </c>
      <c r="M1408" s="27"/>
      <c r="N1408" s="27"/>
      <c r="O1408" s="27"/>
    </row>
    <row r="1409" spans="1:15" ht="15" customHeight="1">
      <c r="A1409" s="50">
        <v>16</v>
      </c>
      <c r="B1409" s="47">
        <v>92</v>
      </c>
      <c r="C1409" s="54" t="str">
        <f>VLOOKUP(D1409,'SOLICITUDES 2023'!$C:$D,2,FALSE)</f>
        <v>CASTRO GOMEZ WILLIAM</v>
      </c>
      <c r="D1409" s="64">
        <v>79537631</v>
      </c>
      <c r="E1409" s="49"/>
      <c r="F1409" s="49"/>
      <c r="G1409" s="103">
        <v>100000000</v>
      </c>
      <c r="H1409" s="90"/>
      <c r="I1409" s="91"/>
      <c r="J1409" s="102"/>
      <c r="K1409" s="69">
        <f>VLOOKUP(D1409,'SOLICITUDES 2023'!$C:$H,6,FALSE)-G1409</f>
        <v>0</v>
      </c>
      <c r="L1409" s="50">
        <f t="shared" si="6"/>
        <v>16</v>
      </c>
      <c r="M1409" s="27"/>
      <c r="N1409" s="27"/>
      <c r="O1409" s="27"/>
    </row>
    <row r="1410" spans="1:15" ht="15" customHeight="1">
      <c r="A1410" s="50">
        <v>16</v>
      </c>
      <c r="B1410" s="47">
        <v>93</v>
      </c>
      <c r="C1410" s="54" t="str">
        <f>VLOOKUP(D1410,'SOLICITUDES 2023'!$C:$D,2,FALSE)</f>
        <v>MELO ALDANA CARLOS JULIO</v>
      </c>
      <c r="D1410" s="64">
        <v>19250590</v>
      </c>
      <c r="E1410" s="49"/>
      <c r="F1410" s="49"/>
      <c r="G1410" s="103">
        <v>90000000</v>
      </c>
      <c r="H1410" s="90"/>
      <c r="I1410" s="91"/>
      <c r="J1410" s="102"/>
      <c r="K1410" s="69">
        <f>VLOOKUP(D1410,'SOLICITUDES 2023'!$C:$H,6,FALSE)-G1410</f>
        <v>0</v>
      </c>
      <c r="L1410" s="50">
        <f t="shared" si="6"/>
        <v>16</v>
      </c>
      <c r="M1410" s="27"/>
      <c r="N1410" s="27"/>
      <c r="O1410" s="27"/>
    </row>
    <row r="1411" spans="1:15" ht="15" customHeight="1">
      <c r="A1411" s="50">
        <v>16</v>
      </c>
      <c r="B1411" s="47">
        <v>94</v>
      </c>
      <c r="C1411" s="54" t="str">
        <f>VLOOKUP(D1411,'SOLICITUDES 2023'!$C:$D,2,FALSE)</f>
        <v>CARDENAS LINARES JOSE EDWIN</v>
      </c>
      <c r="D1411" s="64">
        <v>80377504</v>
      </c>
      <c r="E1411" s="49"/>
      <c r="F1411" s="49"/>
      <c r="G1411" s="103">
        <v>44000000</v>
      </c>
      <c r="H1411" s="90"/>
      <c r="I1411" s="91"/>
      <c r="J1411" s="102"/>
      <c r="K1411" s="69">
        <f>VLOOKUP(D1411,'SOLICITUDES 2023'!$C:$H,6,FALSE)-G1411</f>
        <v>0</v>
      </c>
      <c r="L1411" s="50">
        <f t="shared" si="6"/>
        <v>16</v>
      </c>
      <c r="M1411" s="27"/>
      <c r="N1411" s="27"/>
      <c r="O1411" s="27"/>
    </row>
    <row r="1412" spans="1:15" ht="15" customHeight="1">
      <c r="A1412" s="50">
        <v>16</v>
      </c>
      <c r="B1412" s="47">
        <v>95</v>
      </c>
      <c r="C1412" s="54" t="str">
        <f>VLOOKUP(D1412,'SOLICITUDES 2023'!$C:$D,2,FALSE)</f>
        <v>DURANGO RODRIGUEZ JESUS HUMBEIRO</v>
      </c>
      <c r="D1412" s="64">
        <v>98648272</v>
      </c>
      <c r="E1412" s="49"/>
      <c r="F1412" s="49"/>
      <c r="G1412" s="103">
        <v>91000000</v>
      </c>
      <c r="H1412" s="90"/>
      <c r="I1412" s="91"/>
      <c r="J1412" s="102"/>
      <c r="K1412" s="69">
        <f>VLOOKUP(D1412,'SOLICITUDES 2023'!$C:$H,6,FALSE)-G1412</f>
        <v>0</v>
      </c>
      <c r="L1412" s="50">
        <f t="shared" si="6"/>
        <v>16</v>
      </c>
      <c r="M1412" s="27"/>
      <c r="N1412" s="27"/>
      <c r="O1412" s="27"/>
    </row>
    <row r="1413" spans="1:15" ht="15" customHeight="1">
      <c r="A1413" s="50">
        <v>16</v>
      </c>
      <c r="B1413" s="47">
        <v>96</v>
      </c>
      <c r="C1413" s="54" t="str">
        <f>VLOOKUP(D1413,'SOLICITUDES 2023'!$C:$D,2,FALSE)</f>
        <v>GONZALEZ VARGAS ESPERANZA</v>
      </c>
      <c r="D1413" s="64">
        <v>23780420</v>
      </c>
      <c r="E1413" s="49"/>
      <c r="F1413" s="49"/>
      <c r="G1413" s="103">
        <v>80000000</v>
      </c>
      <c r="H1413" s="90"/>
      <c r="I1413" s="91"/>
      <c r="J1413" s="102"/>
      <c r="K1413" s="69">
        <f>VLOOKUP(D1413,'SOLICITUDES 2023'!$C:$H,6,FALSE)-G1413</f>
        <v>0</v>
      </c>
      <c r="L1413" s="50">
        <f t="shared" si="6"/>
        <v>16</v>
      </c>
      <c r="M1413" s="27"/>
      <c r="N1413" s="27"/>
      <c r="O1413" s="27"/>
    </row>
    <row r="1414" spans="1:15" ht="15" customHeight="1">
      <c r="A1414" s="50">
        <v>16</v>
      </c>
      <c r="B1414" s="47">
        <v>97</v>
      </c>
      <c r="C1414" s="54" t="str">
        <f>VLOOKUP(D1414,'SOLICITUDES 2023'!$C:$D,2,FALSE)</f>
        <v>SANTACRUZ VARGAS VICTOR HUGO</v>
      </c>
      <c r="D1414" s="64">
        <v>6394549</v>
      </c>
      <c r="E1414" s="49"/>
      <c r="F1414" s="49"/>
      <c r="G1414" s="103">
        <v>70000000</v>
      </c>
      <c r="H1414" s="90"/>
      <c r="I1414" s="91"/>
      <c r="J1414" s="102"/>
      <c r="K1414" s="69">
        <f>VLOOKUP(D1414,'SOLICITUDES 2023'!$C:$H,6,FALSE)-G1414</f>
        <v>0</v>
      </c>
      <c r="L1414" s="50">
        <f t="shared" si="6"/>
        <v>16</v>
      </c>
      <c r="M1414" s="27"/>
      <c r="N1414" s="27"/>
      <c r="O1414" s="27"/>
    </row>
    <row r="1415" spans="1:15" ht="15" customHeight="1">
      <c r="A1415" s="50">
        <v>16</v>
      </c>
      <c r="B1415" s="47">
        <v>98</v>
      </c>
      <c r="C1415" s="54" t="str">
        <f>VLOOKUP(D1415,'SOLICITUDES 2023'!$C:$D,2,FALSE)</f>
        <v>PATARROYO PATARROYO PEDRO ALFONSO</v>
      </c>
      <c r="D1415" s="64">
        <v>7218121</v>
      </c>
      <c r="E1415" s="49"/>
      <c r="F1415" s="49"/>
      <c r="G1415" s="103">
        <v>70000000</v>
      </c>
      <c r="H1415" s="90"/>
      <c r="I1415" s="91"/>
      <c r="J1415" s="102"/>
      <c r="K1415" s="69">
        <f>VLOOKUP(D1415,'SOLICITUDES 2023'!$C:$H,6,FALSE)-G1415</f>
        <v>0</v>
      </c>
      <c r="L1415" s="50">
        <f t="shared" si="6"/>
        <v>16</v>
      </c>
      <c r="M1415" s="27"/>
      <c r="N1415" s="27"/>
      <c r="O1415" s="27"/>
    </row>
    <row r="1416" spans="1:15" ht="15" customHeight="1">
      <c r="A1416" s="50">
        <v>16</v>
      </c>
      <c r="B1416" s="47">
        <v>99</v>
      </c>
      <c r="C1416" s="54" t="str">
        <f>VLOOKUP(D1416,'SOLICITUDES 2023'!$C:$D,2,FALSE)</f>
        <v>DIAZ ROMERO NANCY ANGELICA</v>
      </c>
      <c r="D1416" s="64">
        <v>39570193</v>
      </c>
      <c r="E1416" s="49"/>
      <c r="F1416" s="49"/>
      <c r="G1416" s="103">
        <v>40000000</v>
      </c>
      <c r="H1416" s="90"/>
      <c r="I1416" s="91"/>
      <c r="J1416" s="102"/>
      <c r="K1416" s="69">
        <f>VLOOKUP(D1416,'SOLICITUDES 2023'!$C:$H,6,FALSE)-G1416</f>
        <v>0</v>
      </c>
      <c r="L1416" s="50">
        <f t="shared" si="6"/>
        <v>16</v>
      </c>
      <c r="M1416" s="27"/>
      <c r="N1416" s="27"/>
      <c r="O1416" s="27"/>
    </row>
    <row r="1417" spans="1:15" ht="15" customHeight="1">
      <c r="A1417" s="50">
        <v>16</v>
      </c>
      <c r="B1417" s="47">
        <v>100</v>
      </c>
      <c r="C1417" s="54" t="str">
        <f>VLOOKUP(D1417,'SOLICITUDES 2023'!$C:$D,2,FALSE)</f>
        <v>PEREZ FLOREZ ANDRES JAVIER</v>
      </c>
      <c r="D1417" s="64">
        <v>79693917</v>
      </c>
      <c r="E1417" s="49"/>
      <c r="F1417" s="49"/>
      <c r="G1417" s="103">
        <v>70000000</v>
      </c>
      <c r="H1417" s="90"/>
      <c r="I1417" s="91"/>
      <c r="J1417" s="102"/>
      <c r="K1417" s="69">
        <f>VLOOKUP(D1417,'SOLICITUDES 2023'!$C:$H,6,FALSE)-G1417</f>
        <v>0</v>
      </c>
      <c r="L1417" s="50">
        <f t="shared" si="6"/>
        <v>16</v>
      </c>
      <c r="M1417" s="27"/>
      <c r="N1417" s="27"/>
      <c r="O1417" s="27"/>
    </row>
    <row r="1418" spans="1:15" ht="15" customHeight="1">
      <c r="A1418" s="50">
        <v>16</v>
      </c>
      <c r="B1418" s="47">
        <v>101</v>
      </c>
      <c r="C1418" s="54" t="str">
        <f>VLOOKUP(D1418,'SOLICITUDES 2023'!$C:$D,2,FALSE)</f>
        <v>VILLAMIL VILLAMIL PEDRO JOSE</v>
      </c>
      <c r="D1418" s="64">
        <v>19095452</v>
      </c>
      <c r="E1418" s="49"/>
      <c r="F1418" s="49"/>
      <c r="G1418" s="103">
        <v>100000000</v>
      </c>
      <c r="H1418" s="90"/>
      <c r="I1418" s="91"/>
      <c r="J1418" s="102"/>
      <c r="K1418" s="69">
        <f>VLOOKUP(D1418,'SOLICITUDES 2023'!$C:$H,6,FALSE)-G1418</f>
        <v>0</v>
      </c>
      <c r="L1418" s="50">
        <f t="shared" si="6"/>
        <v>16</v>
      </c>
      <c r="M1418" s="27"/>
      <c r="N1418" s="27"/>
      <c r="O1418" s="27"/>
    </row>
    <row r="1419" spans="1:15" ht="15" customHeight="1">
      <c r="A1419" s="50">
        <v>16</v>
      </c>
      <c r="B1419" s="47">
        <v>102</v>
      </c>
      <c r="C1419" s="54" t="str">
        <f>VLOOKUP(D1419,'SOLICITUDES 2023'!$C:$D,2,FALSE)</f>
        <v>OSPINA GUZMAN HUGO ALBEIRO</v>
      </c>
      <c r="D1419" s="64">
        <v>5823160</v>
      </c>
      <c r="E1419" s="49"/>
      <c r="F1419" s="49"/>
      <c r="G1419" s="103">
        <v>80000000</v>
      </c>
      <c r="H1419" s="90"/>
      <c r="I1419" s="91"/>
      <c r="J1419" s="102"/>
      <c r="K1419" s="69">
        <f>VLOOKUP(D1419,'SOLICITUDES 2023'!$C:$H,6,FALSE)-G1419</f>
        <v>0</v>
      </c>
      <c r="L1419" s="50">
        <f t="shared" si="6"/>
        <v>16</v>
      </c>
      <c r="M1419" s="27"/>
      <c r="N1419" s="27"/>
      <c r="O1419" s="27"/>
    </row>
    <row r="1420" spans="1:15" ht="15" customHeight="1">
      <c r="A1420" s="50">
        <v>16</v>
      </c>
      <c r="B1420" s="47">
        <v>103</v>
      </c>
      <c r="C1420" s="54" t="str">
        <f>VLOOKUP(D1420,'SOLICITUDES 2023'!$C:$D,2,FALSE)</f>
        <v>VERA TRIANA ADRIANO</v>
      </c>
      <c r="D1420" s="64">
        <v>11438846</v>
      </c>
      <c r="E1420" s="49"/>
      <c r="F1420" s="49"/>
      <c r="G1420" s="103">
        <v>40000000</v>
      </c>
      <c r="H1420" s="90"/>
      <c r="I1420" s="91"/>
      <c r="J1420" s="102"/>
      <c r="K1420" s="69">
        <f>VLOOKUP(D1420,'SOLICITUDES 2023'!$C:$H,6,FALSE)-G1420</f>
        <v>-30000000</v>
      </c>
      <c r="L1420" s="50">
        <f t="shared" si="6"/>
        <v>16</v>
      </c>
      <c r="M1420" s="27"/>
      <c r="N1420" s="27"/>
      <c r="O1420" s="27"/>
    </row>
    <row r="1421" spans="1:15" ht="15" customHeight="1">
      <c r="A1421" s="50">
        <v>16</v>
      </c>
      <c r="B1421" s="47">
        <v>104</v>
      </c>
      <c r="C1421" s="54" t="str">
        <f>VLOOKUP(D1421,'SOLICITUDES 2023'!$C:$D,2,FALSE)</f>
        <v>PEÑA FAJARDO PATRICIA TERESITA DEL NIÑO JESUS</v>
      </c>
      <c r="D1421" s="64">
        <v>24047911</v>
      </c>
      <c r="E1421" s="49"/>
      <c r="F1421" s="49"/>
      <c r="G1421" s="103">
        <v>65000000</v>
      </c>
      <c r="H1421" s="90"/>
      <c r="I1421" s="91"/>
      <c r="J1421" s="102"/>
      <c r="K1421" s="69">
        <f>VLOOKUP(D1421,'SOLICITUDES 2023'!$C:$H,6,FALSE)-G1421</f>
        <v>0</v>
      </c>
      <c r="L1421" s="50">
        <f t="shared" si="6"/>
        <v>16</v>
      </c>
      <c r="M1421" s="27"/>
      <c r="N1421" s="27"/>
      <c r="O1421" s="27"/>
    </row>
    <row r="1422" spans="1:15" ht="15" customHeight="1">
      <c r="A1422" s="50">
        <v>16</v>
      </c>
      <c r="B1422" s="47">
        <v>105</v>
      </c>
      <c r="C1422" s="54" t="str">
        <f>VLOOKUP(D1422,'SOLICITUDES 2023'!$C:$D,2,FALSE)</f>
        <v>GALVIS GARCIA ISABEL</v>
      </c>
      <c r="D1422" s="64">
        <v>63392102</v>
      </c>
      <c r="E1422" s="49"/>
      <c r="F1422" s="49"/>
      <c r="G1422" s="103">
        <v>28000000</v>
      </c>
      <c r="H1422" s="90"/>
      <c r="I1422" s="91"/>
      <c r="J1422" s="102"/>
      <c r="K1422" s="69">
        <f>VLOOKUP(D1422,'SOLICITUDES 2023'!$C:$H,6,FALSE)-G1422</f>
        <v>-2000000</v>
      </c>
      <c r="L1422" s="50">
        <f t="shared" si="6"/>
        <v>16</v>
      </c>
      <c r="M1422" s="27"/>
      <c r="N1422" s="27"/>
      <c r="O1422" s="27"/>
    </row>
    <row r="1423" spans="1:15" ht="15" customHeight="1">
      <c r="A1423" s="50">
        <v>16</v>
      </c>
      <c r="B1423" s="47">
        <v>106</v>
      </c>
      <c r="C1423" s="54" t="str">
        <f>VLOOKUP(D1423,'SOLICITUDES 2023'!$C:$D,2,FALSE)</f>
        <v>MAYORGA GARAY GLADYS MIREYA</v>
      </c>
      <c r="D1423" s="64">
        <v>24079270</v>
      </c>
      <c r="E1423" s="49"/>
      <c r="F1423" s="49"/>
      <c r="G1423" s="103">
        <v>67000000</v>
      </c>
      <c r="H1423" s="90"/>
      <c r="I1423" s="91"/>
      <c r="J1423" s="102"/>
      <c r="K1423" s="69">
        <f>VLOOKUP(D1423,'SOLICITUDES 2023'!$C:$H,6,FALSE)-G1423</f>
        <v>0</v>
      </c>
      <c r="L1423" s="50">
        <f t="shared" si="6"/>
        <v>16</v>
      </c>
      <c r="M1423" s="27"/>
      <c r="N1423" s="27"/>
      <c r="O1423" s="27"/>
    </row>
    <row r="1424" spans="1:15" ht="15" customHeight="1">
      <c r="A1424" s="50">
        <v>16</v>
      </c>
      <c r="B1424" s="47">
        <v>107</v>
      </c>
      <c r="C1424" s="54" t="str">
        <f>VLOOKUP(D1424,'SOLICITUDES 2023'!$C:$D,2,FALSE)</f>
        <v>PINEDA GOMEZ ORLANDO</v>
      </c>
      <c r="D1424" s="64">
        <v>19333793</v>
      </c>
      <c r="E1424" s="49"/>
      <c r="F1424" s="49"/>
      <c r="G1424" s="103">
        <v>150000000</v>
      </c>
      <c r="H1424" s="90"/>
      <c r="I1424" s="91"/>
      <c r="J1424" s="102"/>
      <c r="K1424" s="69">
        <f>VLOOKUP(D1424,'SOLICITUDES 2023'!$C:$H,6,FALSE)-G1424</f>
        <v>0</v>
      </c>
      <c r="L1424" s="50">
        <f t="shared" si="6"/>
        <v>16</v>
      </c>
      <c r="M1424" s="27"/>
      <c r="N1424" s="27"/>
      <c r="O1424" s="27"/>
    </row>
    <row r="1425" spans="1:15" ht="15" customHeight="1">
      <c r="A1425" s="50">
        <v>16</v>
      </c>
      <c r="B1425" s="47">
        <v>108</v>
      </c>
      <c r="C1425" s="54" t="str">
        <f>VLOOKUP(D1425,'SOLICITUDES 2023'!$C:$D,2,FALSE)</f>
        <v>GUERRERO MORALES JOSE ENRIQUE</v>
      </c>
      <c r="D1425" s="64">
        <v>93130931</v>
      </c>
      <c r="E1425" s="49"/>
      <c r="F1425" s="49"/>
      <c r="G1425" s="103">
        <v>30000000</v>
      </c>
      <c r="H1425" s="90"/>
      <c r="I1425" s="91"/>
      <c r="J1425" s="102"/>
      <c r="K1425" s="69">
        <f>VLOOKUP(D1425,'SOLICITUDES 2023'!$C:$H,6,FALSE)-G1425</f>
        <v>0</v>
      </c>
      <c r="L1425" s="50">
        <f t="shared" si="6"/>
        <v>16</v>
      </c>
      <c r="M1425" s="27"/>
      <c r="N1425" s="27"/>
      <c r="O1425" s="27"/>
    </row>
    <row r="1426" spans="1:15" ht="15" customHeight="1">
      <c r="A1426" s="50">
        <v>16</v>
      </c>
      <c r="B1426" s="47">
        <v>109</v>
      </c>
      <c r="C1426" s="54" t="str">
        <f>VLOOKUP(D1426,'SOLICITUDES 2023'!$C:$D,2,FALSE)</f>
        <v>GOYES ORTEGA ERNESTO FERNANDO</v>
      </c>
      <c r="D1426" s="64">
        <v>79953325</v>
      </c>
      <c r="E1426" s="49"/>
      <c r="F1426" s="49"/>
      <c r="G1426" s="103">
        <v>150000000</v>
      </c>
      <c r="H1426" s="90"/>
      <c r="I1426" s="91"/>
      <c r="J1426" s="102"/>
      <c r="K1426" s="69">
        <f>VLOOKUP(D1426,'SOLICITUDES 2023'!$C:$H,6,FALSE)-G1426</f>
        <v>0</v>
      </c>
      <c r="L1426" s="50">
        <f t="shared" si="6"/>
        <v>16</v>
      </c>
      <c r="M1426" s="27"/>
      <c r="N1426" s="27"/>
      <c r="O1426" s="27"/>
    </row>
    <row r="1427" spans="1:15" ht="15" customHeight="1">
      <c r="A1427" s="50">
        <v>16</v>
      </c>
      <c r="B1427" s="47">
        <v>110</v>
      </c>
      <c r="C1427" s="54" t="str">
        <f>VLOOKUP(D1427,'SOLICITUDES 2023'!$C:$D,2,FALSE)</f>
        <v>PABON JOSE MARCIAL</v>
      </c>
      <c r="D1427" s="64">
        <v>79606446</v>
      </c>
      <c r="E1427" s="49"/>
      <c r="F1427" s="49"/>
      <c r="G1427" s="103">
        <v>50000000</v>
      </c>
      <c r="H1427" s="90"/>
      <c r="I1427" s="91"/>
      <c r="J1427" s="102"/>
      <c r="K1427" s="69">
        <f>VLOOKUP(D1427,'SOLICITUDES 2023'!$C:$H,6,FALSE)-G1427</f>
        <v>0</v>
      </c>
      <c r="L1427" s="50">
        <f t="shared" si="6"/>
        <v>16</v>
      </c>
      <c r="M1427" s="27"/>
      <c r="N1427" s="27"/>
      <c r="O1427" s="27"/>
    </row>
    <row r="1428" spans="1:15" ht="15" customHeight="1">
      <c r="A1428" s="50">
        <v>16</v>
      </c>
      <c r="B1428" s="47">
        <v>111</v>
      </c>
      <c r="C1428" s="54" t="str">
        <f>VLOOKUP(D1428,'SOLICITUDES 2023'!$C:$D,2,FALSE)</f>
        <v>VERGARA CAMPOS SANDRA MILENA</v>
      </c>
      <c r="D1428" s="64">
        <v>52076616</v>
      </c>
      <c r="E1428" s="49"/>
      <c r="F1428" s="49"/>
      <c r="G1428" s="103">
        <v>40000000</v>
      </c>
      <c r="H1428" s="90"/>
      <c r="I1428" s="91"/>
      <c r="J1428" s="102"/>
      <c r="K1428" s="69">
        <f>VLOOKUP(D1428,'SOLICITUDES 2023'!$C:$H,6,FALSE)-G1428</f>
        <v>0</v>
      </c>
      <c r="L1428" s="50">
        <f t="shared" si="6"/>
        <v>16</v>
      </c>
      <c r="M1428" s="27"/>
      <c r="N1428" s="27"/>
      <c r="O1428" s="27"/>
    </row>
    <row r="1429" spans="1:15" ht="15" customHeight="1">
      <c r="A1429" s="50">
        <v>16</v>
      </c>
      <c r="B1429" s="47">
        <v>112</v>
      </c>
      <c r="C1429" s="54" t="str">
        <f>VLOOKUP(D1429,'SOLICITUDES 2023'!$C:$D,2,FALSE)</f>
        <v>SALGADO TREJOS LEONEL EDILSON</v>
      </c>
      <c r="D1429" s="64">
        <v>15920543</v>
      </c>
      <c r="E1429" s="49"/>
      <c r="F1429" s="49"/>
      <c r="G1429" s="103">
        <v>112000000</v>
      </c>
      <c r="H1429" s="90"/>
      <c r="I1429" s="91"/>
      <c r="J1429" s="102"/>
      <c r="K1429" s="69">
        <f>VLOOKUP(D1429,'SOLICITUDES 2023'!$C:$H,6,FALSE)-G1429</f>
        <v>0</v>
      </c>
      <c r="L1429" s="50">
        <f t="shared" si="6"/>
        <v>16</v>
      </c>
      <c r="M1429" s="27"/>
      <c r="N1429" s="27"/>
      <c r="O1429" s="27"/>
    </row>
    <row r="1430" spans="1:15" ht="15" customHeight="1">
      <c r="A1430" s="50">
        <v>16</v>
      </c>
      <c r="B1430" s="47">
        <v>113</v>
      </c>
      <c r="C1430" s="54" t="str">
        <f>VLOOKUP(D1430,'SOLICITUDES 2023'!$C:$D,2,FALSE)</f>
        <v>GOMEZ GARCIA MARIA NIEVES</v>
      </c>
      <c r="D1430" s="64">
        <v>51995188</v>
      </c>
      <c r="E1430" s="49"/>
      <c r="F1430" s="49"/>
      <c r="G1430" s="103">
        <v>97000000</v>
      </c>
      <c r="H1430" s="90"/>
      <c r="I1430" s="91"/>
      <c r="J1430" s="102"/>
      <c r="K1430" s="69">
        <f>VLOOKUP(D1430,'SOLICITUDES 2023'!$C:$H,6,FALSE)-G1430</f>
        <v>0</v>
      </c>
      <c r="L1430" s="50">
        <f t="shared" si="6"/>
        <v>16</v>
      </c>
      <c r="M1430" s="27"/>
      <c r="N1430" s="27"/>
      <c r="O1430" s="27"/>
    </row>
    <row r="1431" spans="1:15" ht="15" customHeight="1">
      <c r="A1431" s="50">
        <v>16</v>
      </c>
      <c r="B1431" s="47">
        <v>114</v>
      </c>
      <c r="C1431" s="54" t="str">
        <f>VLOOKUP(D1431,'SOLICITUDES 2023'!$C:$D,2,FALSE)</f>
        <v>MENESES BERNAL OSCAR</v>
      </c>
      <c r="D1431" s="64">
        <v>79635597</v>
      </c>
      <c r="E1431" s="49"/>
      <c r="F1431" s="49"/>
      <c r="G1431" s="103">
        <v>73000000</v>
      </c>
      <c r="H1431" s="90"/>
      <c r="I1431" s="91"/>
      <c r="J1431" s="102"/>
      <c r="K1431" s="69">
        <f>VLOOKUP(D1431,'SOLICITUDES 2023'!$C:$H,6,FALSE)-G1431</f>
        <v>0</v>
      </c>
      <c r="L1431" s="50">
        <f t="shared" si="6"/>
        <v>16</v>
      </c>
      <c r="M1431" s="27"/>
      <c r="N1431" s="27"/>
      <c r="O1431" s="27"/>
    </row>
    <row r="1432" spans="1:15" ht="15" customHeight="1">
      <c r="A1432" s="50">
        <v>16</v>
      </c>
      <c r="B1432" s="47">
        <v>115</v>
      </c>
      <c r="C1432" s="54" t="str">
        <f>VLOOKUP(D1432,'SOLICITUDES 2023'!$C:$D,2,FALSE)</f>
        <v>QUEVEDO MEJIA ROSA</v>
      </c>
      <c r="D1432" s="64">
        <v>39562313</v>
      </c>
      <c r="E1432" s="49"/>
      <c r="F1432" s="49"/>
      <c r="G1432" s="103">
        <v>20000000</v>
      </c>
      <c r="H1432" s="90"/>
      <c r="I1432" s="91"/>
      <c r="J1432" s="102"/>
      <c r="K1432" s="69">
        <f>VLOOKUP(D1432,'SOLICITUDES 2023'!$C:$H,6,FALSE)-G1432</f>
        <v>0</v>
      </c>
      <c r="L1432" s="50">
        <f t="shared" si="6"/>
        <v>16</v>
      </c>
      <c r="M1432" s="27"/>
      <c r="N1432" s="27"/>
      <c r="O1432" s="27"/>
    </row>
    <row r="1433" spans="1:15" ht="15" customHeight="1">
      <c r="A1433" s="50">
        <v>16</v>
      </c>
      <c r="B1433" s="47">
        <v>116</v>
      </c>
      <c r="C1433" s="54" t="str">
        <f>VLOOKUP(D1433,'SOLICITUDES 2023'!$C:$D,2,FALSE)</f>
        <v>HENAO RESTREPO JARRISON</v>
      </c>
      <c r="D1433" s="64">
        <v>79900605</v>
      </c>
      <c r="E1433" s="49"/>
      <c r="F1433" s="49"/>
      <c r="G1433" s="103">
        <v>25000000</v>
      </c>
      <c r="H1433" s="90"/>
      <c r="I1433" s="91"/>
      <c r="J1433" s="102"/>
      <c r="K1433" s="69">
        <f>VLOOKUP(D1433,'SOLICITUDES 2023'!$C:$H,6,FALSE)-G1433</f>
        <v>0</v>
      </c>
      <c r="L1433" s="50">
        <f t="shared" si="6"/>
        <v>16</v>
      </c>
      <c r="M1433" s="27"/>
      <c r="N1433" s="27"/>
      <c r="O1433" s="27"/>
    </row>
    <row r="1434" spans="1:15" ht="15" customHeight="1">
      <c r="A1434" s="50">
        <v>16</v>
      </c>
      <c r="B1434" s="47">
        <v>117</v>
      </c>
      <c r="C1434" s="54" t="str">
        <f>VLOOKUP(D1434,'SOLICITUDES 2023'!$C:$D,2,FALSE)</f>
        <v>MALDONADO BERNATE LUIS BERNARDO</v>
      </c>
      <c r="D1434" s="64">
        <v>19159295</v>
      </c>
      <c r="E1434" s="49"/>
      <c r="F1434" s="49"/>
      <c r="G1434" s="103">
        <v>150000000</v>
      </c>
      <c r="H1434" s="90"/>
      <c r="I1434" s="91"/>
      <c r="J1434" s="102"/>
      <c r="K1434" s="69">
        <f>VLOOKUP(D1434,'SOLICITUDES 2023'!$C:$H,6,FALSE)-G1434</f>
        <v>0</v>
      </c>
      <c r="L1434" s="50">
        <f t="shared" si="6"/>
        <v>16</v>
      </c>
      <c r="M1434" s="27"/>
      <c r="N1434" s="27"/>
      <c r="O1434" s="27"/>
    </row>
    <row r="1435" spans="1:15" ht="15" customHeight="1">
      <c r="A1435" s="50">
        <v>16</v>
      </c>
      <c r="B1435" s="47">
        <v>118</v>
      </c>
      <c r="C1435" s="54" t="str">
        <f>VLOOKUP(D1435,'SOLICITUDES 2023'!$C:$D,2,FALSE)</f>
        <v>BOTINA PAZ YOMAR ALBEIRO</v>
      </c>
      <c r="D1435" s="64">
        <v>98382776</v>
      </c>
      <c r="E1435" s="49"/>
      <c r="F1435" s="49"/>
      <c r="G1435" s="103">
        <v>50000000</v>
      </c>
      <c r="H1435" s="90"/>
      <c r="I1435" s="91"/>
      <c r="J1435" s="102"/>
      <c r="K1435" s="69">
        <f>VLOOKUP(D1435,'SOLICITUDES 2023'!$C:$H,6,FALSE)-G1435</f>
        <v>0</v>
      </c>
      <c r="L1435" s="50">
        <f t="shared" si="6"/>
        <v>16</v>
      </c>
      <c r="M1435" s="27"/>
      <c r="N1435" s="27"/>
      <c r="O1435" s="27"/>
    </row>
    <row r="1436" spans="1:15" ht="15" customHeight="1">
      <c r="A1436" s="50">
        <v>16</v>
      </c>
      <c r="B1436" s="47">
        <v>119</v>
      </c>
      <c r="C1436" s="54" t="str">
        <f>VLOOKUP(D1436,'SOLICITUDES 2023'!$C:$D,2,FALSE)</f>
        <v>ALVAREZ MORALES FABIO ALEXANDER</v>
      </c>
      <c r="D1436" s="64">
        <v>94461206</v>
      </c>
      <c r="E1436" s="49"/>
      <c r="F1436" s="49"/>
      <c r="G1436" s="103">
        <v>35000000</v>
      </c>
      <c r="H1436" s="90"/>
      <c r="I1436" s="91"/>
      <c r="J1436" s="102"/>
      <c r="K1436" s="69">
        <f>VLOOKUP(D1436,'SOLICITUDES 2023'!$C:$H,6,FALSE)-G1436</f>
        <v>0</v>
      </c>
      <c r="L1436" s="50">
        <f t="shared" si="6"/>
        <v>16</v>
      </c>
      <c r="M1436" s="27"/>
      <c r="N1436" s="27"/>
      <c r="O1436" s="27"/>
    </row>
    <row r="1437" spans="1:15" ht="15" customHeight="1">
      <c r="A1437" s="50">
        <v>16</v>
      </c>
      <c r="B1437" s="47">
        <v>120</v>
      </c>
      <c r="C1437" s="54" t="str">
        <f>VLOOKUP(D1437,'SOLICITUDES 2023'!$C:$D,2,FALSE)</f>
        <v>RIOS RICO MELBA LUCIA</v>
      </c>
      <c r="D1437" s="64">
        <v>66713263</v>
      </c>
      <c r="E1437" s="49"/>
      <c r="F1437" s="49"/>
      <c r="G1437" s="103">
        <v>40000000</v>
      </c>
      <c r="H1437" s="90"/>
      <c r="I1437" s="91"/>
      <c r="J1437" s="102"/>
      <c r="K1437" s="69">
        <f>VLOOKUP(D1437,'SOLICITUDES 2023'!$C:$H,6,FALSE)-G1437</f>
        <v>0</v>
      </c>
      <c r="L1437" s="50">
        <f t="shared" si="6"/>
        <v>16</v>
      </c>
      <c r="M1437" s="27"/>
      <c r="N1437" s="27"/>
      <c r="O1437" s="27"/>
    </row>
    <row r="1438" spans="1:15" ht="15" customHeight="1">
      <c r="A1438" s="50">
        <v>16</v>
      </c>
      <c r="B1438" s="47">
        <v>121</v>
      </c>
      <c r="C1438" s="54" t="str">
        <f>VLOOKUP(D1438,'SOLICITUDES 2023'!$C:$D,2,FALSE)</f>
        <v>SANCHEZ DIAZ WINSTON</v>
      </c>
      <c r="D1438" s="64">
        <v>17337089</v>
      </c>
      <c r="E1438" s="49"/>
      <c r="F1438" s="49"/>
      <c r="G1438" s="103">
        <v>53000000</v>
      </c>
      <c r="H1438" s="90"/>
      <c r="I1438" s="91"/>
      <c r="J1438" s="102"/>
      <c r="K1438" s="69">
        <f>VLOOKUP(D1438,'SOLICITUDES 2023'!$C:$H,6,FALSE)-G1438</f>
        <v>0</v>
      </c>
      <c r="L1438" s="50">
        <f t="shared" si="6"/>
        <v>16</v>
      </c>
      <c r="M1438" s="27"/>
      <c r="N1438" s="27"/>
      <c r="O1438" s="27"/>
    </row>
    <row r="1439" spans="1:15" ht="15" customHeight="1">
      <c r="A1439" s="50">
        <v>16</v>
      </c>
      <c r="B1439" s="47">
        <v>122</v>
      </c>
      <c r="C1439" s="54" t="str">
        <f>VLOOKUP(D1439,'SOLICITUDES 2023'!$C:$D,2,FALSE)</f>
        <v>RIVERO SILVA JOSE DEL CRISTO DE JESUS</v>
      </c>
      <c r="D1439" s="64">
        <v>19126977</v>
      </c>
      <c r="E1439" s="49"/>
      <c r="F1439" s="49"/>
      <c r="G1439" s="103">
        <v>70000000</v>
      </c>
      <c r="H1439" s="90"/>
      <c r="I1439" s="91"/>
      <c r="J1439" s="102"/>
      <c r="K1439" s="69">
        <f>VLOOKUP(D1439,'SOLICITUDES 2023'!$C:$H,6,FALSE)-G1439</f>
        <v>0</v>
      </c>
      <c r="L1439" s="50">
        <f t="shared" si="6"/>
        <v>16</v>
      </c>
      <c r="M1439" s="27"/>
      <c r="N1439" s="27"/>
      <c r="O1439" s="27"/>
    </row>
    <row r="1440" spans="1:15" ht="15" customHeight="1">
      <c r="A1440" s="50">
        <v>16</v>
      </c>
      <c r="B1440" s="47">
        <v>123</v>
      </c>
      <c r="C1440" s="54" t="str">
        <f>VLOOKUP(D1440,'SOLICITUDES 2023'!$C:$D,2,FALSE)</f>
        <v>MELO ALDANA ARCADIO</v>
      </c>
      <c r="D1440" s="64">
        <v>7161107</v>
      </c>
      <c r="E1440" s="49"/>
      <c r="F1440" s="49"/>
      <c r="G1440" s="103">
        <v>92000000</v>
      </c>
      <c r="H1440" s="90"/>
      <c r="I1440" s="91"/>
      <c r="J1440" s="102"/>
      <c r="K1440" s="69">
        <f>VLOOKUP(D1440,'SOLICITUDES 2023'!$C:$H,6,FALSE)-G1440</f>
        <v>0</v>
      </c>
      <c r="L1440" s="50">
        <f t="shared" si="6"/>
        <v>16</v>
      </c>
      <c r="M1440" s="27"/>
      <c r="N1440" s="27"/>
      <c r="O1440" s="27"/>
    </row>
    <row r="1441" spans="1:15" ht="15" customHeight="1">
      <c r="A1441" s="50">
        <v>16</v>
      </c>
      <c r="B1441" s="47">
        <v>124</v>
      </c>
      <c r="C1441" s="54" t="str">
        <f>VLOOKUP(D1441,'SOLICITUDES 2023'!$C:$D,2,FALSE)</f>
        <v>MARTINEZ BAUTISTA JOSE MARIO</v>
      </c>
      <c r="D1441" s="64">
        <v>19326843</v>
      </c>
      <c r="E1441" s="49"/>
      <c r="F1441" s="49"/>
      <c r="G1441" s="103">
        <v>120000000</v>
      </c>
      <c r="H1441" s="90"/>
      <c r="I1441" s="91"/>
      <c r="J1441" s="102"/>
      <c r="K1441" s="69">
        <f>VLOOKUP(D1441,'SOLICITUDES 2023'!$C:$H,6,FALSE)-G1441</f>
        <v>0</v>
      </c>
      <c r="L1441" s="50">
        <f t="shared" si="6"/>
        <v>16</v>
      </c>
      <c r="M1441" s="27"/>
      <c r="N1441" s="27"/>
      <c r="O1441" s="27"/>
    </row>
    <row r="1442" spans="1:15" ht="15" customHeight="1">
      <c r="A1442" s="50">
        <v>16</v>
      </c>
      <c r="B1442" s="47">
        <v>125</v>
      </c>
      <c r="C1442" s="54" t="str">
        <f>VLOOKUP(D1442,'SOLICITUDES 2023'!$C:$D,2,FALSE)</f>
        <v>TOSE GARCIA YOLIMA</v>
      </c>
      <c r="D1442" s="64">
        <v>66953739</v>
      </c>
      <c r="E1442" s="49"/>
      <c r="F1442" s="49"/>
      <c r="G1442" s="103">
        <v>20000000</v>
      </c>
      <c r="H1442" s="90"/>
      <c r="I1442" s="91"/>
      <c r="J1442" s="102"/>
      <c r="K1442" s="69">
        <f>VLOOKUP(D1442,'SOLICITUDES 2023'!$C:$H,6,FALSE)-G1442</f>
        <v>0</v>
      </c>
      <c r="L1442" s="50">
        <f t="shared" si="6"/>
        <v>16</v>
      </c>
      <c r="M1442" s="27"/>
      <c r="N1442" s="27"/>
      <c r="O1442" s="27"/>
    </row>
    <row r="1443" spans="1:15" ht="15" customHeight="1">
      <c r="A1443" s="50">
        <v>16</v>
      </c>
      <c r="B1443" s="47">
        <v>126</v>
      </c>
      <c r="C1443" s="54" t="str">
        <f>VLOOKUP(D1443,'SOLICITUDES 2023'!$C:$D,2,FALSE)</f>
        <v>ARIAS LARA CESAR AUGUSTO</v>
      </c>
      <c r="D1443" s="64">
        <v>79321425</v>
      </c>
      <c r="E1443" s="49"/>
      <c r="F1443" s="49"/>
      <c r="G1443" s="103">
        <v>43000000</v>
      </c>
      <c r="H1443" s="90"/>
      <c r="I1443" s="91"/>
      <c r="J1443" s="102"/>
      <c r="K1443" s="69">
        <f>VLOOKUP(D1443,'SOLICITUDES 2023'!$C:$H,6,FALSE)-G1443</f>
        <v>0</v>
      </c>
      <c r="L1443" s="50">
        <f t="shared" si="6"/>
        <v>16</v>
      </c>
      <c r="M1443" s="27"/>
      <c r="N1443" s="27"/>
      <c r="O1443" s="27"/>
    </row>
    <row r="1444" spans="1:15" ht="15" customHeight="1">
      <c r="A1444" s="50">
        <v>16</v>
      </c>
      <c r="B1444" s="47">
        <v>127</v>
      </c>
      <c r="C1444" s="54" t="str">
        <f>VLOOKUP(D1444,'SOLICITUDES 2023'!$C:$D,2,FALSE)</f>
        <v>HERNANDEZ CUELLAR WILLIAM</v>
      </c>
      <c r="D1444" s="64">
        <v>80493597</v>
      </c>
      <c r="E1444" s="49"/>
      <c r="F1444" s="49"/>
      <c r="G1444" s="103">
        <v>44000000</v>
      </c>
      <c r="H1444" s="90"/>
      <c r="I1444" s="91"/>
      <c r="J1444" s="102"/>
      <c r="K1444" s="69">
        <f>VLOOKUP(D1444,'SOLICITUDES 2023'!$C:$H,6,FALSE)-G1444</f>
        <v>0</v>
      </c>
      <c r="L1444" s="50">
        <f t="shared" ref="L1444:L1507" si="7">+A1444</f>
        <v>16</v>
      </c>
      <c r="M1444" s="27"/>
      <c r="N1444" s="27"/>
      <c r="O1444" s="27"/>
    </row>
    <row r="1445" spans="1:15" ht="15" customHeight="1">
      <c r="A1445" s="50">
        <v>16</v>
      </c>
      <c r="B1445" s="47">
        <v>128</v>
      </c>
      <c r="C1445" s="54" t="str">
        <f>VLOOKUP(D1445,'SOLICITUDES 2023'!$C:$D,2,FALSE)</f>
        <v>BURGOS AVILA JIMMY MAURICIO</v>
      </c>
      <c r="D1445" s="64">
        <v>79842335</v>
      </c>
      <c r="E1445" s="49"/>
      <c r="F1445" s="49"/>
      <c r="G1445" s="103">
        <v>55000000</v>
      </c>
      <c r="H1445" s="90"/>
      <c r="I1445" s="91"/>
      <c r="J1445" s="102"/>
      <c r="K1445" s="69">
        <f>VLOOKUP(D1445,'SOLICITUDES 2023'!$C:$H,6,FALSE)-G1445</f>
        <v>0</v>
      </c>
      <c r="L1445" s="50">
        <f t="shared" si="7"/>
        <v>16</v>
      </c>
      <c r="M1445" s="27"/>
      <c r="N1445" s="27"/>
      <c r="O1445" s="27"/>
    </row>
    <row r="1446" spans="1:15" ht="15" customHeight="1">
      <c r="A1446" s="50">
        <v>16</v>
      </c>
      <c r="B1446" s="47">
        <v>129</v>
      </c>
      <c r="C1446" s="54" t="str">
        <f>VLOOKUP(D1446,'SOLICITUDES 2023'!$C:$D,2,FALSE)</f>
        <v>PONCE ESGUERRA CESAR JAVIER</v>
      </c>
      <c r="D1446" s="64">
        <v>11447228</v>
      </c>
      <c r="E1446" s="49"/>
      <c r="F1446" s="49"/>
      <c r="G1446" s="103">
        <v>18000000</v>
      </c>
      <c r="H1446" s="90"/>
      <c r="I1446" s="91"/>
      <c r="J1446" s="102"/>
      <c r="K1446" s="69">
        <f>VLOOKUP(D1446,'SOLICITUDES 2023'!$C:$H,6,FALSE)-G1446</f>
        <v>0</v>
      </c>
      <c r="L1446" s="50">
        <f t="shared" si="7"/>
        <v>16</v>
      </c>
      <c r="M1446" s="27"/>
      <c r="N1446" s="27"/>
      <c r="O1446" s="27"/>
    </row>
    <row r="1447" spans="1:15" ht="15" customHeight="1">
      <c r="A1447" s="50">
        <v>16</v>
      </c>
      <c r="B1447" s="47">
        <v>130</v>
      </c>
      <c r="C1447" s="54" t="str">
        <f>VLOOKUP(D1447,'SOLICITUDES 2023'!$C:$D,2,FALSE)</f>
        <v>JAIMES FONSECA ALEXANDER</v>
      </c>
      <c r="D1447" s="64">
        <v>79977963</v>
      </c>
      <c r="E1447" s="49"/>
      <c r="F1447" s="49"/>
      <c r="G1447" s="103">
        <v>25000000</v>
      </c>
      <c r="H1447" s="90"/>
      <c r="I1447" s="91"/>
      <c r="J1447" s="102"/>
      <c r="K1447" s="69">
        <f>VLOOKUP(D1447,'SOLICITUDES 2023'!$C:$H,6,FALSE)-G1447</f>
        <v>0</v>
      </c>
      <c r="L1447" s="50">
        <f t="shared" si="7"/>
        <v>16</v>
      </c>
      <c r="M1447" s="27"/>
      <c r="N1447" s="27"/>
      <c r="O1447" s="27"/>
    </row>
    <row r="1448" spans="1:15" ht="15" customHeight="1">
      <c r="A1448" s="50">
        <v>16</v>
      </c>
      <c r="B1448" s="47">
        <v>131</v>
      </c>
      <c r="C1448" s="54" t="str">
        <f>VLOOKUP(D1448,'SOLICITUDES 2023'!$C:$D,2,FALSE)</f>
        <v>CARDONA GIRALDO GERSAIN</v>
      </c>
      <c r="D1448" s="64">
        <v>15904411</v>
      </c>
      <c r="E1448" s="49"/>
      <c r="F1448" s="49"/>
      <c r="G1448" s="103">
        <v>50000000</v>
      </c>
      <c r="H1448" s="90"/>
      <c r="I1448" s="91"/>
      <c r="J1448" s="102"/>
      <c r="K1448" s="69">
        <f>VLOOKUP(D1448,'SOLICITUDES 2023'!$C:$H,6,FALSE)-G1448</f>
        <v>0</v>
      </c>
      <c r="L1448" s="50">
        <f t="shared" si="7"/>
        <v>16</v>
      </c>
      <c r="M1448" s="27"/>
      <c r="N1448" s="27"/>
      <c r="O1448" s="27"/>
    </row>
    <row r="1449" spans="1:15" ht="15" customHeight="1">
      <c r="A1449" s="50">
        <v>16</v>
      </c>
      <c r="B1449" s="47">
        <v>132</v>
      </c>
      <c r="C1449" s="54" t="str">
        <f>VLOOKUP(D1449,'SOLICITUDES 2023'!$C:$D,2,FALSE)</f>
        <v>COPETE MOSQUERA OFFERLING DE JESUS</v>
      </c>
      <c r="D1449" s="64">
        <v>82363095</v>
      </c>
      <c r="E1449" s="49"/>
      <c r="F1449" s="49"/>
      <c r="G1449" s="103">
        <v>82000000</v>
      </c>
      <c r="H1449" s="90"/>
      <c r="I1449" s="91"/>
      <c r="J1449" s="102"/>
      <c r="K1449" s="69">
        <f>VLOOKUP(D1449,'SOLICITUDES 2023'!$C:$H,6,FALSE)-G1449</f>
        <v>0</v>
      </c>
      <c r="L1449" s="50">
        <f t="shared" si="7"/>
        <v>16</v>
      </c>
      <c r="M1449" s="27"/>
      <c r="N1449" s="27"/>
      <c r="O1449" s="27"/>
    </row>
    <row r="1450" spans="1:15" ht="15" customHeight="1">
      <c r="A1450" s="50">
        <v>16</v>
      </c>
      <c r="B1450" s="47">
        <v>133</v>
      </c>
      <c r="C1450" s="54" t="str">
        <f>VLOOKUP(D1450,'SOLICITUDES 2023'!$C:$D,2,FALSE)</f>
        <v>VALERO VALERO LUIS URIEL</v>
      </c>
      <c r="D1450" s="64">
        <v>4227678</v>
      </c>
      <c r="E1450" s="49"/>
      <c r="F1450" s="49"/>
      <c r="G1450" s="103">
        <v>30000000</v>
      </c>
      <c r="H1450" s="90"/>
      <c r="I1450" s="91"/>
      <c r="J1450" s="102"/>
      <c r="K1450" s="69">
        <f>VLOOKUP(D1450,'SOLICITUDES 2023'!$C:$H,6,FALSE)-G1450</f>
        <v>0</v>
      </c>
      <c r="L1450" s="50">
        <f t="shared" si="7"/>
        <v>16</v>
      </c>
      <c r="M1450" s="27"/>
      <c r="N1450" s="27"/>
      <c r="O1450" s="27"/>
    </row>
    <row r="1451" spans="1:15" ht="15" customHeight="1">
      <c r="A1451" s="50">
        <v>16</v>
      </c>
      <c r="B1451" s="47">
        <v>134</v>
      </c>
      <c r="C1451" s="54" t="str">
        <f>VLOOKUP(D1451,'SOLICITUDES 2023'!$C:$D,2,FALSE)</f>
        <v>BONILLA GALINDO GUILLERMO</v>
      </c>
      <c r="D1451" s="64">
        <v>19462166</v>
      </c>
      <c r="E1451" s="49"/>
      <c r="F1451" s="49"/>
      <c r="G1451" s="103">
        <v>56000000</v>
      </c>
      <c r="H1451" s="90"/>
      <c r="I1451" s="91"/>
      <c r="J1451" s="102"/>
      <c r="K1451" s="69">
        <f>VLOOKUP(D1451,'SOLICITUDES 2023'!$C:$H,6,FALSE)-G1451</f>
        <v>0</v>
      </c>
      <c r="L1451" s="50">
        <f t="shared" si="7"/>
        <v>16</v>
      </c>
      <c r="M1451" s="27"/>
      <c r="N1451" s="27"/>
      <c r="O1451" s="27"/>
    </row>
    <row r="1452" spans="1:15" ht="15" customHeight="1">
      <c r="A1452" s="50">
        <v>16</v>
      </c>
      <c r="B1452" s="47">
        <v>135</v>
      </c>
      <c r="C1452" s="54" t="str">
        <f>VLOOKUP(D1452,'SOLICITUDES 2023'!$C:$D,2,FALSE)</f>
        <v>ROZO JARA LUZ MARINA</v>
      </c>
      <c r="D1452" s="64">
        <v>39717776</v>
      </c>
      <c r="E1452" s="49"/>
      <c r="F1452" s="49"/>
      <c r="G1452" s="103">
        <v>45000000</v>
      </c>
      <c r="H1452" s="90"/>
      <c r="I1452" s="91"/>
      <c r="J1452" s="102"/>
      <c r="K1452" s="69">
        <f>VLOOKUP(D1452,'SOLICITUDES 2023'!$C:$H,6,FALSE)-G1452</f>
        <v>0</v>
      </c>
      <c r="L1452" s="50">
        <f t="shared" si="7"/>
        <v>16</v>
      </c>
      <c r="M1452" s="27"/>
      <c r="N1452" s="27"/>
      <c r="O1452" s="27"/>
    </row>
    <row r="1453" spans="1:15" ht="15" customHeight="1">
      <c r="A1453" s="50">
        <v>16</v>
      </c>
      <c r="B1453" s="47">
        <v>136</v>
      </c>
      <c r="C1453" s="54" t="str">
        <f>VLOOKUP(D1453,'SOLICITUDES 2023'!$C:$D,2,FALSE)</f>
        <v>ACOSTA CAMPOS FREDY ALEXANDER</v>
      </c>
      <c r="D1453" s="64">
        <v>79999999</v>
      </c>
      <c r="E1453" s="49"/>
      <c r="F1453" s="49"/>
      <c r="G1453" s="103">
        <v>30000000</v>
      </c>
      <c r="H1453" s="90"/>
      <c r="I1453" s="91"/>
      <c r="J1453" s="102"/>
      <c r="K1453" s="69">
        <f>VLOOKUP(D1453,'SOLICITUDES 2023'!$C:$H,6,FALSE)-G1453</f>
        <v>0</v>
      </c>
      <c r="L1453" s="50">
        <f t="shared" si="7"/>
        <v>16</v>
      </c>
      <c r="M1453" s="27"/>
      <c r="N1453" s="27"/>
      <c r="O1453" s="27"/>
    </row>
    <row r="1454" spans="1:15" ht="15" customHeight="1">
      <c r="A1454" s="50">
        <v>16</v>
      </c>
      <c r="B1454" s="47">
        <v>137</v>
      </c>
      <c r="C1454" s="54" t="str">
        <f>VLOOKUP(D1454,'SOLICITUDES 2023'!$C:$D,2,FALSE)</f>
        <v>DUARTE DIAZ FREDY</v>
      </c>
      <c r="D1454" s="64">
        <v>91077460</v>
      </c>
      <c r="E1454" s="49"/>
      <c r="F1454" s="49"/>
      <c r="G1454" s="103">
        <v>80000000</v>
      </c>
      <c r="H1454" s="90"/>
      <c r="I1454" s="91"/>
      <c r="J1454" s="102"/>
      <c r="K1454" s="69">
        <f>VLOOKUP(D1454,'SOLICITUDES 2023'!$C:$H,6,FALSE)-G1454</f>
        <v>0</v>
      </c>
      <c r="L1454" s="50">
        <f t="shared" si="7"/>
        <v>16</v>
      </c>
      <c r="M1454" s="27"/>
      <c r="N1454" s="27"/>
      <c r="O1454" s="27"/>
    </row>
    <row r="1455" spans="1:15" ht="15" customHeight="1">
      <c r="A1455" s="50">
        <v>16</v>
      </c>
      <c r="B1455" s="47">
        <v>138</v>
      </c>
      <c r="C1455" s="54" t="str">
        <f>VLOOKUP(D1455,'SOLICITUDES 2023'!$C:$D,2,FALSE)</f>
        <v>LUQUERNA RODRIGUEZ ANA MARIA</v>
      </c>
      <c r="D1455" s="64">
        <v>52697467</v>
      </c>
      <c r="E1455" s="49"/>
      <c r="F1455" s="49"/>
      <c r="G1455" s="103">
        <v>150000000</v>
      </c>
      <c r="H1455" s="90"/>
      <c r="I1455" s="91"/>
      <c r="J1455" s="102"/>
      <c r="K1455" s="69">
        <f>VLOOKUP(D1455,'SOLICITUDES 2023'!$C:$H,6,FALSE)-G1455</f>
        <v>0</v>
      </c>
      <c r="L1455" s="50">
        <f t="shared" si="7"/>
        <v>16</v>
      </c>
      <c r="M1455" s="27"/>
      <c r="N1455" s="27"/>
      <c r="O1455" s="27"/>
    </row>
    <row r="1456" spans="1:15" ht="15" customHeight="1">
      <c r="A1456" s="50">
        <v>16</v>
      </c>
      <c r="B1456" s="47">
        <v>139</v>
      </c>
      <c r="C1456" s="54" t="str">
        <f>VLOOKUP(D1456,'SOLICITUDES 2023'!$C:$D,2,FALSE)</f>
        <v>RUIZ ORDOÑEZ JULIAN ANDRES</v>
      </c>
      <c r="D1456" s="64">
        <v>10295891</v>
      </c>
      <c r="E1456" s="49"/>
      <c r="F1456" s="49"/>
      <c r="G1456" s="103">
        <v>30000000</v>
      </c>
      <c r="H1456" s="90"/>
      <c r="I1456" s="91"/>
      <c r="J1456" s="102"/>
      <c r="K1456" s="69">
        <f>VLOOKUP(D1456,'SOLICITUDES 2023'!$C:$H,6,FALSE)-G1456</f>
        <v>0</v>
      </c>
      <c r="L1456" s="50">
        <f t="shared" si="7"/>
        <v>16</v>
      </c>
      <c r="M1456" s="27"/>
      <c r="N1456" s="27"/>
      <c r="O1456" s="27"/>
    </row>
    <row r="1457" spans="1:15" ht="15" customHeight="1">
      <c r="A1457" s="50">
        <v>16</v>
      </c>
      <c r="B1457" s="47">
        <v>140</v>
      </c>
      <c r="C1457" s="54" t="str">
        <f>VLOOKUP(D1457,'SOLICITUDES 2023'!$C:$D,2,FALSE)</f>
        <v>YATE RUIZ NELSON</v>
      </c>
      <c r="D1457" s="64">
        <v>14395173</v>
      </c>
      <c r="E1457" s="49"/>
      <c r="F1457" s="49"/>
      <c r="G1457" s="103">
        <v>45000000</v>
      </c>
      <c r="H1457" s="90"/>
      <c r="I1457" s="91"/>
      <c r="J1457" s="102"/>
      <c r="K1457" s="69">
        <f>VLOOKUP(D1457,'SOLICITUDES 2023'!$C:$H,6,FALSE)-G1457</f>
        <v>-17000000</v>
      </c>
      <c r="L1457" s="50">
        <f t="shared" si="7"/>
        <v>16</v>
      </c>
      <c r="M1457" s="27"/>
      <c r="N1457" s="27"/>
      <c r="O1457" s="27"/>
    </row>
    <row r="1458" spans="1:15" ht="15" customHeight="1">
      <c r="A1458" s="50">
        <v>16</v>
      </c>
      <c r="B1458" s="47">
        <v>141</v>
      </c>
      <c r="C1458" s="54" t="str">
        <f>VLOOKUP(D1458,'SOLICITUDES 2023'!$C:$D,2,FALSE)</f>
        <v>CAMACHO SANCHEZ WILLIAM FERNEY</v>
      </c>
      <c r="D1458" s="64">
        <v>80154294</v>
      </c>
      <c r="E1458" s="49"/>
      <c r="F1458" s="49"/>
      <c r="G1458" s="103">
        <v>150000000</v>
      </c>
      <c r="H1458" s="90"/>
      <c r="I1458" s="91"/>
      <c r="J1458" s="102"/>
      <c r="K1458" s="69">
        <f>VLOOKUP(D1458,'SOLICITUDES 2023'!$C:$H,6,FALSE)-G1458</f>
        <v>0</v>
      </c>
      <c r="L1458" s="50">
        <f t="shared" si="7"/>
        <v>16</v>
      </c>
      <c r="M1458" s="27"/>
      <c r="N1458" s="27"/>
      <c r="O1458" s="27"/>
    </row>
    <row r="1459" spans="1:15" ht="15" customHeight="1">
      <c r="A1459" s="50">
        <v>16</v>
      </c>
      <c r="B1459" s="47">
        <v>142</v>
      </c>
      <c r="C1459" s="54" t="str">
        <f>VLOOKUP(D1459,'SOLICITUDES 2023'!$C:$D,2,FALSE)</f>
        <v>JURADO LOPEZ CONSUELO</v>
      </c>
      <c r="D1459" s="64">
        <v>30287341</v>
      </c>
      <c r="E1459" s="49"/>
      <c r="F1459" s="49"/>
      <c r="G1459" s="103">
        <v>127000000</v>
      </c>
      <c r="H1459" s="90"/>
      <c r="I1459" s="91"/>
      <c r="J1459" s="102"/>
      <c r="K1459" s="69">
        <f>VLOOKUP(D1459,'SOLICITUDES 2023'!$C:$H,6,FALSE)-G1459</f>
        <v>0</v>
      </c>
      <c r="L1459" s="50">
        <f t="shared" si="7"/>
        <v>16</v>
      </c>
      <c r="M1459" s="27"/>
      <c r="N1459" s="27"/>
      <c r="O1459" s="27"/>
    </row>
    <row r="1460" spans="1:15" ht="15" customHeight="1">
      <c r="A1460" s="50">
        <v>16</v>
      </c>
      <c r="B1460" s="47">
        <v>143</v>
      </c>
      <c r="C1460" s="54" t="str">
        <f>VLOOKUP(D1460,'SOLICITUDES 2023'!$C:$D,2,FALSE)</f>
        <v>VEGA GOMEZ EDGAR</v>
      </c>
      <c r="D1460" s="64">
        <v>79739658</v>
      </c>
      <c r="E1460" s="49"/>
      <c r="F1460" s="49"/>
      <c r="G1460" s="103">
        <v>87000000</v>
      </c>
      <c r="H1460" s="90"/>
      <c r="I1460" s="91"/>
      <c r="J1460" s="102"/>
      <c r="K1460" s="69">
        <f>VLOOKUP(D1460,'SOLICITUDES 2023'!$C:$H,6,FALSE)-G1460</f>
        <v>0</v>
      </c>
      <c r="L1460" s="50">
        <f t="shared" si="7"/>
        <v>16</v>
      </c>
      <c r="M1460" s="27"/>
      <c r="N1460" s="27"/>
      <c r="O1460" s="27"/>
    </row>
    <row r="1461" spans="1:15" ht="15" customHeight="1">
      <c r="A1461" s="50">
        <v>16</v>
      </c>
      <c r="B1461" s="47">
        <v>144</v>
      </c>
      <c r="C1461" s="54" t="str">
        <f>VLOOKUP(D1461,'SOLICITUDES 2023'!$C:$D,2,FALSE)</f>
        <v>AVILA MOLINA NELSON JAIR</v>
      </c>
      <c r="D1461" s="64">
        <v>80730144</v>
      </c>
      <c r="E1461" s="49"/>
      <c r="F1461" s="49"/>
      <c r="G1461" s="103">
        <v>106000000</v>
      </c>
      <c r="H1461" s="90"/>
      <c r="I1461" s="91"/>
      <c r="J1461" s="102"/>
      <c r="K1461" s="69">
        <f>VLOOKUP(D1461,'SOLICITUDES 2023'!$C:$H,6,FALSE)-G1461</f>
        <v>0</v>
      </c>
      <c r="L1461" s="50">
        <f t="shared" si="7"/>
        <v>16</v>
      </c>
      <c r="M1461" s="27"/>
      <c r="N1461" s="27"/>
      <c r="O1461" s="27"/>
    </row>
    <row r="1462" spans="1:15" ht="15" customHeight="1">
      <c r="A1462" s="50">
        <v>16</v>
      </c>
      <c r="B1462" s="47">
        <v>145</v>
      </c>
      <c r="C1462" s="54" t="str">
        <f>VLOOKUP(D1462,'SOLICITUDES 2023'!$C:$D,2,FALSE)</f>
        <v>FERRO PUIN CARLOS HERNANDO</v>
      </c>
      <c r="D1462" s="64">
        <v>11257414</v>
      </c>
      <c r="E1462" s="49"/>
      <c r="F1462" s="49"/>
      <c r="G1462" s="103">
        <v>35000000</v>
      </c>
      <c r="H1462" s="90"/>
      <c r="I1462" s="91"/>
      <c r="J1462" s="102"/>
      <c r="K1462" s="69">
        <f>VLOOKUP(D1462,'SOLICITUDES 2023'!$C:$H,6,FALSE)-G1462</f>
        <v>0</v>
      </c>
      <c r="L1462" s="50">
        <f t="shared" si="7"/>
        <v>16</v>
      </c>
      <c r="M1462" s="27"/>
      <c r="N1462" s="27"/>
      <c r="O1462" s="27"/>
    </row>
    <row r="1463" spans="1:15" ht="15" customHeight="1">
      <c r="A1463" s="50">
        <v>16</v>
      </c>
      <c r="B1463" s="47">
        <v>146</v>
      </c>
      <c r="C1463" s="54" t="str">
        <f>VLOOKUP(D1463,'SOLICITUDES 2023'!$C:$D,2,FALSE)</f>
        <v>BUELVAS LEGUIA JIMMY JESUS</v>
      </c>
      <c r="D1463" s="64">
        <v>71085335</v>
      </c>
      <c r="E1463" s="49"/>
      <c r="F1463" s="49"/>
      <c r="G1463" s="103">
        <v>60000000</v>
      </c>
      <c r="H1463" s="90"/>
      <c r="I1463" s="91"/>
      <c r="J1463" s="102"/>
      <c r="K1463" s="69">
        <f>VLOOKUP(D1463,'SOLICITUDES 2023'!$C:$H,6,FALSE)-G1463</f>
        <v>0</v>
      </c>
      <c r="L1463" s="50">
        <f t="shared" si="7"/>
        <v>16</v>
      </c>
      <c r="M1463" s="27"/>
      <c r="N1463" s="27"/>
      <c r="O1463" s="27"/>
    </row>
    <row r="1464" spans="1:15" ht="15" customHeight="1">
      <c r="A1464" s="50">
        <v>16</v>
      </c>
      <c r="B1464" s="47">
        <v>147</v>
      </c>
      <c r="C1464" s="54" t="str">
        <f>VLOOKUP(D1464,'SOLICITUDES 2023'!$C:$D,2,FALSE)</f>
        <v>GARCIA MUÑOZ MANUEL ALBERTO</v>
      </c>
      <c r="D1464" s="64">
        <v>80828993</v>
      </c>
      <c r="E1464" s="49"/>
      <c r="F1464" s="49"/>
      <c r="G1464" s="103">
        <v>120000000</v>
      </c>
      <c r="H1464" s="90"/>
      <c r="I1464" s="91"/>
      <c r="J1464" s="102"/>
      <c r="K1464" s="69">
        <f>VLOOKUP(D1464,'SOLICITUDES 2023'!$C:$H,6,FALSE)-G1464</f>
        <v>0</v>
      </c>
      <c r="L1464" s="50">
        <f t="shared" si="7"/>
        <v>16</v>
      </c>
      <c r="M1464" s="27"/>
      <c r="N1464" s="27"/>
      <c r="O1464" s="27"/>
    </row>
    <row r="1465" spans="1:15" ht="15" customHeight="1">
      <c r="A1465" s="50" t="s">
        <v>6566</v>
      </c>
      <c r="B1465" s="47">
        <v>1</v>
      </c>
      <c r="C1465" s="54" t="str">
        <f>VLOOKUP(D1465,'SOLICITUDES 2023'!$C:$D,2,FALSE)</f>
        <v>GARCIA MUÑOZ MANUEL ALBERTO</v>
      </c>
      <c r="D1465" s="64">
        <v>80828993</v>
      </c>
      <c r="E1465" s="49"/>
      <c r="F1465" s="49"/>
      <c r="G1465" s="103">
        <v>120000000</v>
      </c>
      <c r="H1465" s="90">
        <v>0</v>
      </c>
      <c r="I1465" s="91">
        <v>16000</v>
      </c>
      <c r="J1465" s="102">
        <v>14984000</v>
      </c>
      <c r="K1465" s="69">
        <f>VLOOKUP(D1466,'SOLICITUDES 2023'!$C:$H,6,FALSE)-G1466</f>
        <v>0</v>
      </c>
      <c r="L1465" s="50" t="str">
        <f t="shared" si="7"/>
        <v>ACTA 2 MARZO 2024</v>
      </c>
      <c r="M1465" s="27"/>
      <c r="N1465" s="27"/>
      <c r="O1465" s="27"/>
    </row>
    <row r="1466" spans="1:15" ht="15" customHeight="1">
      <c r="A1466" s="50" t="s">
        <v>6566</v>
      </c>
      <c r="B1466" s="47">
        <v>2</v>
      </c>
      <c r="C1466" s="54" t="s">
        <v>6516</v>
      </c>
      <c r="D1466" s="64">
        <v>1088307885</v>
      </c>
      <c r="E1466" s="49" t="s">
        <v>5254</v>
      </c>
      <c r="F1466" s="49" t="s">
        <v>5255</v>
      </c>
      <c r="G1466" s="103">
        <v>15000000</v>
      </c>
      <c r="H1466" s="90">
        <v>16371024</v>
      </c>
      <c r="I1466" s="91">
        <v>92800</v>
      </c>
      <c r="J1466" s="102">
        <v>70536176</v>
      </c>
      <c r="K1466" s="69">
        <f>VLOOKUP(D1467,'SOLICITUDES 2023'!$C:$H,6,FALSE)-G1467</f>
        <v>0</v>
      </c>
      <c r="L1466" s="50" t="str">
        <f t="shared" si="7"/>
        <v>ACTA 2 MARZO 2024</v>
      </c>
      <c r="M1466" s="27"/>
      <c r="N1466" s="27"/>
      <c r="O1466" s="27"/>
    </row>
    <row r="1467" spans="1:15" ht="15" customHeight="1">
      <c r="A1467" s="50" t="s">
        <v>6566</v>
      </c>
      <c r="B1467" s="47">
        <v>3</v>
      </c>
      <c r="C1467" s="54" t="s">
        <v>6517</v>
      </c>
      <c r="D1467" s="64">
        <v>52112098</v>
      </c>
      <c r="E1467" s="49" t="s">
        <v>5354</v>
      </c>
      <c r="F1467" s="49" t="s">
        <v>5256</v>
      </c>
      <c r="G1467" s="103">
        <v>87000000</v>
      </c>
      <c r="H1467" s="90">
        <v>0</v>
      </c>
      <c r="I1467" s="91">
        <v>105600</v>
      </c>
      <c r="J1467" s="102">
        <v>98894400</v>
      </c>
      <c r="K1467" s="69">
        <f>VLOOKUP(D1468,'SOLICITUDES 2023'!$C:$H,6,FALSE)-G1468</f>
        <v>0</v>
      </c>
      <c r="L1467" s="50" t="str">
        <f t="shared" si="7"/>
        <v>ACTA 2 MARZO 2024</v>
      </c>
      <c r="M1467" s="27"/>
      <c r="N1467" s="27"/>
      <c r="O1467" s="27"/>
    </row>
    <row r="1468" spans="1:15" ht="15" customHeight="1">
      <c r="A1468" s="50" t="s">
        <v>6566</v>
      </c>
      <c r="B1468" s="47">
        <v>4</v>
      </c>
      <c r="C1468" s="54" t="s">
        <v>6518</v>
      </c>
      <c r="D1468" s="64">
        <v>5332979</v>
      </c>
      <c r="E1468" s="49" t="s">
        <v>5354</v>
      </c>
      <c r="F1468" s="49" t="s">
        <v>5255</v>
      </c>
      <c r="G1468" s="103">
        <v>99000000</v>
      </c>
      <c r="H1468" s="90">
        <v>0</v>
      </c>
      <c r="I1468" s="91">
        <v>160000</v>
      </c>
      <c r="J1468" s="102">
        <v>149840000</v>
      </c>
      <c r="K1468" s="69">
        <f>VLOOKUP(D1469,'SOLICITUDES 2023'!$C:$H,6,FALSE)-G1469</f>
        <v>0</v>
      </c>
      <c r="L1468" s="50" t="str">
        <f t="shared" si="7"/>
        <v>ACTA 2 MARZO 2024</v>
      </c>
      <c r="M1468" s="27"/>
      <c r="N1468" s="27"/>
      <c r="O1468" s="27"/>
    </row>
    <row r="1469" spans="1:15" ht="15" customHeight="1">
      <c r="A1469" s="50" t="s">
        <v>6566</v>
      </c>
      <c r="B1469" s="47">
        <v>5</v>
      </c>
      <c r="C1469" s="54" t="s">
        <v>6519</v>
      </c>
      <c r="D1469" s="64">
        <v>5825635</v>
      </c>
      <c r="E1469" s="49" t="s">
        <v>5254</v>
      </c>
      <c r="F1469" s="49" t="s">
        <v>5255</v>
      </c>
      <c r="G1469" s="103">
        <v>150000000</v>
      </c>
      <c r="H1469" s="90">
        <v>0</v>
      </c>
      <c r="I1469" s="91">
        <v>22400</v>
      </c>
      <c r="J1469" s="102">
        <v>20977600</v>
      </c>
      <c r="K1469" s="69">
        <f>VLOOKUP(D1470,'SOLICITUDES 2023'!$C:$H,6,FALSE)-G1470</f>
        <v>0</v>
      </c>
      <c r="L1469" s="50" t="str">
        <f t="shared" si="7"/>
        <v>ACTA 2 MARZO 2024</v>
      </c>
      <c r="M1469" s="27"/>
      <c r="N1469" s="27"/>
      <c r="O1469" s="27"/>
    </row>
    <row r="1470" spans="1:15" ht="15" customHeight="1">
      <c r="A1470" s="50" t="s">
        <v>6566</v>
      </c>
      <c r="B1470" s="47">
        <v>6</v>
      </c>
      <c r="C1470" s="54" t="s">
        <v>6520</v>
      </c>
      <c r="D1470" s="64">
        <v>1090370163</v>
      </c>
      <c r="E1470" s="49" t="s">
        <v>5254</v>
      </c>
      <c r="F1470" s="49" t="s">
        <v>5255</v>
      </c>
      <c r="G1470" s="103">
        <v>21000000</v>
      </c>
      <c r="H1470" s="90">
        <v>46691975</v>
      </c>
      <c r="I1470" s="91">
        <v>65067</v>
      </c>
      <c r="J1470" s="102">
        <v>14242958</v>
      </c>
      <c r="K1470" s="69">
        <f>VLOOKUP(D1471,'SOLICITUDES 2023'!$C:$H,6,FALSE)-G1471</f>
        <v>0</v>
      </c>
      <c r="L1470" s="50" t="str">
        <f t="shared" si="7"/>
        <v>ACTA 2 MARZO 2024</v>
      </c>
      <c r="M1470" s="27"/>
      <c r="N1470" s="27"/>
      <c r="O1470" s="27"/>
    </row>
    <row r="1471" spans="1:15" ht="15" customHeight="1">
      <c r="A1471" s="50" t="s">
        <v>6566</v>
      </c>
      <c r="B1471" s="47">
        <v>7</v>
      </c>
      <c r="C1471" s="54" t="s">
        <v>6521</v>
      </c>
      <c r="D1471" s="64">
        <v>1019013205</v>
      </c>
      <c r="E1471" s="49" t="s">
        <v>5254</v>
      </c>
      <c r="F1471" s="49" t="s">
        <v>5256</v>
      </c>
      <c r="G1471" s="103">
        <v>61000000</v>
      </c>
      <c r="H1471" s="90">
        <v>0</v>
      </c>
      <c r="I1471" s="91">
        <v>11734</v>
      </c>
      <c r="J1471" s="102">
        <v>10988266</v>
      </c>
      <c r="K1471" s="69">
        <f>VLOOKUP(D1472,'SOLICITUDES 2023'!$C:$H,6,FALSE)-G1472</f>
        <v>0</v>
      </c>
      <c r="L1471" s="50" t="str">
        <f t="shared" si="7"/>
        <v>ACTA 2 MARZO 2024</v>
      </c>
      <c r="M1471" s="27"/>
      <c r="N1471" s="27"/>
      <c r="O1471" s="27"/>
    </row>
    <row r="1472" spans="1:15" ht="15" customHeight="1">
      <c r="A1472" s="50" t="s">
        <v>6566</v>
      </c>
      <c r="B1472" s="47">
        <v>8</v>
      </c>
      <c r="C1472" s="54" t="s">
        <v>6522</v>
      </c>
      <c r="D1472" s="64">
        <v>1065601088</v>
      </c>
      <c r="E1472" s="49" t="s">
        <v>5254</v>
      </c>
      <c r="F1472" s="49" t="s">
        <v>5255</v>
      </c>
      <c r="G1472" s="103">
        <v>11000000</v>
      </c>
      <c r="H1472" s="90">
        <v>0</v>
      </c>
      <c r="I1472" s="91">
        <v>34134</v>
      </c>
      <c r="J1472" s="102">
        <v>31965866</v>
      </c>
      <c r="K1472" s="69">
        <f>VLOOKUP(D1473,'SOLICITUDES 2023'!$C:$H,6,FALSE)-G1473</f>
        <v>0</v>
      </c>
      <c r="L1472" s="50" t="str">
        <f t="shared" si="7"/>
        <v>ACTA 2 MARZO 2024</v>
      </c>
      <c r="M1472" s="27"/>
      <c r="N1472" s="27"/>
      <c r="O1472" s="27"/>
    </row>
    <row r="1473" spans="1:15" ht="15" customHeight="1">
      <c r="A1473" s="50" t="s">
        <v>6566</v>
      </c>
      <c r="B1473" s="47">
        <v>9</v>
      </c>
      <c r="C1473" s="54" t="s">
        <v>6523</v>
      </c>
      <c r="D1473" s="64">
        <v>93134167</v>
      </c>
      <c r="E1473" s="49" t="s">
        <v>5254</v>
      </c>
      <c r="F1473" s="49" t="s">
        <v>5255</v>
      </c>
      <c r="G1473" s="103">
        <v>32000000</v>
      </c>
      <c r="H1473" s="90">
        <v>0</v>
      </c>
      <c r="I1473" s="91">
        <v>117334</v>
      </c>
      <c r="J1473" s="102">
        <v>109882666</v>
      </c>
      <c r="K1473" s="69">
        <f>VLOOKUP(D1474,'SOLICITUDES 2023'!$C:$H,6,FALSE)-G1474</f>
        <v>0</v>
      </c>
      <c r="L1473" s="50" t="str">
        <f t="shared" si="7"/>
        <v>ACTA 2 MARZO 2024</v>
      </c>
      <c r="M1473" s="27"/>
      <c r="N1473" s="27"/>
      <c r="O1473" s="27"/>
    </row>
    <row r="1474" spans="1:15" ht="15" customHeight="1">
      <c r="A1474" s="50" t="s">
        <v>6566</v>
      </c>
      <c r="B1474" s="47">
        <v>10</v>
      </c>
      <c r="C1474" s="54" t="s">
        <v>6524</v>
      </c>
      <c r="D1474" s="64">
        <v>1015404709</v>
      </c>
      <c r="E1474" s="49" t="s">
        <v>5254</v>
      </c>
      <c r="F1474" s="49" t="s">
        <v>5255</v>
      </c>
      <c r="G1474" s="103">
        <v>110000000</v>
      </c>
      <c r="H1474" s="90">
        <v>0</v>
      </c>
      <c r="I1474" s="91">
        <v>85334</v>
      </c>
      <c r="J1474" s="102">
        <v>79914666</v>
      </c>
      <c r="K1474" s="69">
        <f>VLOOKUP(D1475,'SOLICITUDES 2023'!$C:$H,6,FALSE)-G1475</f>
        <v>0</v>
      </c>
      <c r="L1474" s="50" t="str">
        <f t="shared" si="7"/>
        <v>ACTA 2 MARZO 2024</v>
      </c>
      <c r="M1474" s="27"/>
      <c r="N1474" s="27"/>
      <c r="O1474" s="27"/>
    </row>
    <row r="1475" spans="1:15" ht="15" customHeight="1">
      <c r="A1475" s="50" t="s">
        <v>6566</v>
      </c>
      <c r="B1475" s="47">
        <v>11</v>
      </c>
      <c r="C1475" s="54" t="s">
        <v>6525</v>
      </c>
      <c r="D1475" s="64">
        <v>1078347230</v>
      </c>
      <c r="E1475" s="49" t="s">
        <v>5254</v>
      </c>
      <c r="F1475" s="49" t="s">
        <v>5255</v>
      </c>
      <c r="G1475" s="103">
        <v>80000000</v>
      </c>
      <c r="H1475" s="90">
        <v>0</v>
      </c>
      <c r="I1475" s="91">
        <v>53334</v>
      </c>
      <c r="J1475" s="102">
        <v>49946666</v>
      </c>
      <c r="K1475" s="69">
        <f>VLOOKUP(D1476,'SOLICITUDES 2023'!$C:$H,6,FALSE)-G1476</f>
        <v>0</v>
      </c>
      <c r="L1475" s="50" t="str">
        <f t="shared" si="7"/>
        <v>ACTA 2 MARZO 2024</v>
      </c>
      <c r="M1475" s="27"/>
      <c r="N1475" s="27"/>
      <c r="O1475" s="27"/>
    </row>
    <row r="1476" spans="1:15" ht="15" customHeight="1">
      <c r="A1476" s="50" t="s">
        <v>6566</v>
      </c>
      <c r="B1476" s="47">
        <v>12</v>
      </c>
      <c r="C1476" s="54" t="s">
        <v>6526</v>
      </c>
      <c r="D1476" s="64">
        <v>52328258</v>
      </c>
      <c r="E1476" s="49" t="s">
        <v>5383</v>
      </c>
      <c r="F1476" s="49" t="s">
        <v>5255</v>
      </c>
      <c r="G1476" s="103">
        <v>50000000</v>
      </c>
      <c r="H1476" s="90">
        <v>8367629</v>
      </c>
      <c r="I1476" s="91">
        <v>38400</v>
      </c>
      <c r="J1476" s="102">
        <v>27593971</v>
      </c>
      <c r="K1476" s="69">
        <f>VLOOKUP(D1477,'SOLICITUDES 2023'!$C:$H,6,FALSE)-G1477</f>
        <v>0</v>
      </c>
      <c r="L1476" s="50" t="str">
        <f t="shared" si="7"/>
        <v>ACTA 2 MARZO 2024</v>
      </c>
      <c r="M1476" s="27"/>
      <c r="N1476" s="27"/>
      <c r="O1476" s="27"/>
    </row>
    <row r="1477" spans="1:15" ht="15" customHeight="1">
      <c r="A1477" s="50" t="s">
        <v>6566</v>
      </c>
      <c r="B1477" s="47">
        <v>13</v>
      </c>
      <c r="C1477" s="54" t="s">
        <v>6527</v>
      </c>
      <c r="D1477" s="64">
        <v>51582252</v>
      </c>
      <c r="E1477" s="49" t="s">
        <v>5383</v>
      </c>
      <c r="F1477" s="49" t="s">
        <v>5256</v>
      </c>
      <c r="G1477" s="103">
        <v>36000000</v>
      </c>
      <c r="H1477" s="90">
        <v>24474424</v>
      </c>
      <c r="I1477" s="91">
        <v>69334</v>
      </c>
      <c r="J1477" s="102">
        <v>40456242</v>
      </c>
      <c r="K1477" s="69">
        <f>VLOOKUP(D1478,'SOLICITUDES 2023'!$C:$H,6,FALSE)-G1478</f>
        <v>0</v>
      </c>
      <c r="L1477" s="50" t="str">
        <f t="shared" si="7"/>
        <v>ACTA 2 MARZO 2024</v>
      </c>
      <c r="M1477" s="27"/>
      <c r="N1477" s="27"/>
      <c r="O1477" s="27"/>
    </row>
    <row r="1478" spans="1:15" ht="15" customHeight="1">
      <c r="A1478" s="50" t="s">
        <v>6566</v>
      </c>
      <c r="B1478" s="47">
        <v>14</v>
      </c>
      <c r="C1478" s="54" t="s">
        <v>6528</v>
      </c>
      <c r="D1478" s="64">
        <v>1013596699</v>
      </c>
      <c r="E1478" s="49" t="s">
        <v>5254</v>
      </c>
      <c r="F1478" s="49" t="s">
        <v>5256</v>
      </c>
      <c r="G1478" s="103">
        <v>65000000</v>
      </c>
      <c r="H1478" s="90">
        <v>0</v>
      </c>
      <c r="I1478" s="91">
        <v>48000</v>
      </c>
      <c r="J1478" s="102">
        <v>44952000</v>
      </c>
      <c r="K1478" s="69">
        <f>VLOOKUP(D1479,'SOLICITUDES 2023'!$C:$H,6,FALSE)-G1479</f>
        <v>0</v>
      </c>
      <c r="L1478" s="50" t="str">
        <f t="shared" si="7"/>
        <v>ACTA 2 MARZO 2024</v>
      </c>
      <c r="M1478" s="27"/>
      <c r="N1478" s="27"/>
      <c r="O1478" s="27"/>
    </row>
    <row r="1479" spans="1:15" ht="15" customHeight="1">
      <c r="A1479" s="50" t="s">
        <v>6566</v>
      </c>
      <c r="B1479" s="47">
        <v>15</v>
      </c>
      <c r="C1479" s="54" t="s">
        <v>6529</v>
      </c>
      <c r="D1479" s="64">
        <v>43532784</v>
      </c>
      <c r="E1479" s="49" t="s">
        <v>5383</v>
      </c>
      <c r="F1479" s="49" t="s">
        <v>5255</v>
      </c>
      <c r="G1479" s="103">
        <v>45000000</v>
      </c>
      <c r="H1479" s="90">
        <v>0</v>
      </c>
      <c r="I1479" s="91">
        <v>108800</v>
      </c>
      <c r="J1479" s="102">
        <v>101891200</v>
      </c>
      <c r="K1479" s="69">
        <f>VLOOKUP(D1480,'SOLICITUDES 2023'!$C:$H,6,FALSE)-G1480</f>
        <v>0</v>
      </c>
      <c r="L1479" s="50" t="str">
        <f t="shared" si="7"/>
        <v>ACTA 2 MARZO 2024</v>
      </c>
      <c r="M1479" s="27"/>
      <c r="N1479" s="27"/>
      <c r="O1479" s="27"/>
    </row>
    <row r="1480" spans="1:15" ht="15" customHeight="1">
      <c r="A1480" s="50" t="s">
        <v>6566</v>
      </c>
      <c r="B1480" s="47">
        <v>16</v>
      </c>
      <c r="C1480" s="54" t="s">
        <v>6530</v>
      </c>
      <c r="D1480" s="64">
        <v>1101684348</v>
      </c>
      <c r="E1480" s="49" t="s">
        <v>5254</v>
      </c>
      <c r="F1480" s="49" t="s">
        <v>5255</v>
      </c>
      <c r="G1480" s="103">
        <v>102000000</v>
      </c>
      <c r="H1480" s="90">
        <v>20323672</v>
      </c>
      <c r="I1480" s="91">
        <v>57600</v>
      </c>
      <c r="J1480" s="102">
        <v>33618728</v>
      </c>
      <c r="K1480" s="69">
        <f>VLOOKUP(D1481,'SOLICITUDES 2023'!$C:$H,6,FALSE)-G1481</f>
        <v>0</v>
      </c>
      <c r="L1480" s="50" t="str">
        <f t="shared" si="7"/>
        <v>ACTA 2 MARZO 2024</v>
      </c>
      <c r="M1480" s="27"/>
      <c r="N1480" s="27"/>
      <c r="O1480" s="27"/>
    </row>
    <row r="1481" spans="1:15" ht="15" customHeight="1">
      <c r="A1481" s="50" t="s">
        <v>6566</v>
      </c>
      <c r="B1481" s="47">
        <v>17</v>
      </c>
      <c r="C1481" s="54" t="s">
        <v>6531</v>
      </c>
      <c r="D1481" s="64">
        <v>1072651370</v>
      </c>
      <c r="E1481" s="49" t="s">
        <v>5254</v>
      </c>
      <c r="F1481" s="49" t="s">
        <v>5256</v>
      </c>
      <c r="G1481" s="103">
        <v>54000000</v>
      </c>
      <c r="H1481" s="90">
        <v>51704336</v>
      </c>
      <c r="I1481" s="91">
        <v>94934</v>
      </c>
      <c r="J1481" s="102">
        <v>37200730</v>
      </c>
      <c r="K1481" s="69">
        <f>VLOOKUP(D1482,'SOLICITUDES 2023'!$C:$H,6,FALSE)-G1482</f>
        <v>0</v>
      </c>
      <c r="L1481" s="50" t="str">
        <f t="shared" si="7"/>
        <v>ACTA 2 MARZO 2024</v>
      </c>
      <c r="M1481" s="27"/>
      <c r="N1481" s="27"/>
      <c r="O1481" s="27"/>
    </row>
    <row r="1482" spans="1:15" ht="15" customHeight="1">
      <c r="A1482" s="50" t="s">
        <v>6566</v>
      </c>
      <c r="B1482" s="47">
        <v>18</v>
      </c>
      <c r="C1482" s="54" t="s">
        <v>6532</v>
      </c>
      <c r="D1482" s="64">
        <v>1101683155</v>
      </c>
      <c r="E1482" s="49" t="s">
        <v>5254</v>
      </c>
      <c r="F1482" s="49" t="s">
        <v>5256</v>
      </c>
      <c r="G1482" s="103">
        <v>89000000</v>
      </c>
      <c r="H1482" s="90">
        <v>24643718</v>
      </c>
      <c r="I1482" s="91">
        <v>96000</v>
      </c>
      <c r="J1482" s="102">
        <v>65260282</v>
      </c>
      <c r="K1482" s="69">
        <f>VLOOKUP(D1483,'SOLICITUDES 2023'!$C:$H,6,FALSE)-G1483</f>
        <v>0</v>
      </c>
      <c r="L1482" s="50" t="str">
        <f t="shared" si="7"/>
        <v>ACTA 2 MARZO 2024</v>
      </c>
      <c r="M1482" s="27"/>
      <c r="N1482" s="27"/>
      <c r="O1482" s="27"/>
    </row>
    <row r="1483" spans="1:15" ht="15" customHeight="1">
      <c r="A1483" s="50" t="s">
        <v>6566</v>
      </c>
      <c r="B1483" s="47">
        <v>19</v>
      </c>
      <c r="C1483" s="54" t="s">
        <v>6533</v>
      </c>
      <c r="D1483" s="64">
        <v>80772690</v>
      </c>
      <c r="E1483" s="49" t="s">
        <v>5254</v>
      </c>
      <c r="F1483" s="49" t="s">
        <v>5256</v>
      </c>
      <c r="G1483" s="103">
        <v>90000000</v>
      </c>
      <c r="H1483" s="90">
        <v>0</v>
      </c>
      <c r="I1483" s="91">
        <v>53334</v>
      </c>
      <c r="J1483" s="102">
        <v>49946666</v>
      </c>
      <c r="K1483" s="69">
        <f>VLOOKUP(D1484,'SOLICITUDES 2023'!$C:$H,6,FALSE)-G1484</f>
        <v>0</v>
      </c>
      <c r="L1483" s="50" t="str">
        <f t="shared" si="7"/>
        <v>ACTA 2 MARZO 2024</v>
      </c>
      <c r="M1483" s="27"/>
      <c r="N1483" s="27"/>
      <c r="O1483" s="27"/>
    </row>
    <row r="1484" spans="1:15" ht="15" customHeight="1">
      <c r="A1484" s="50" t="s">
        <v>6566</v>
      </c>
      <c r="B1484" s="47">
        <v>20</v>
      </c>
      <c r="C1484" s="54" t="s">
        <v>6534</v>
      </c>
      <c r="D1484" s="64">
        <v>14254503</v>
      </c>
      <c r="E1484" s="49" t="s">
        <v>5254</v>
      </c>
      <c r="F1484" s="49" t="s">
        <v>5255</v>
      </c>
      <c r="G1484" s="103">
        <v>50000000</v>
      </c>
      <c r="H1484" s="90">
        <v>0</v>
      </c>
      <c r="I1484" s="91">
        <v>74667</v>
      </c>
      <c r="J1484" s="102">
        <v>69925333</v>
      </c>
      <c r="K1484" s="69">
        <f>VLOOKUP(D1485,'SOLICITUDES 2023'!$C:$H,6,FALSE)-G1485</f>
        <v>0</v>
      </c>
      <c r="L1484" s="50" t="str">
        <f t="shared" si="7"/>
        <v>ACTA 2 MARZO 2024</v>
      </c>
      <c r="M1484" s="27"/>
      <c r="N1484" s="27"/>
      <c r="O1484" s="27"/>
    </row>
    <row r="1485" spans="1:15" ht="15" customHeight="1">
      <c r="A1485" s="50" t="s">
        <v>6566</v>
      </c>
      <c r="B1485" s="47">
        <v>21</v>
      </c>
      <c r="C1485" s="54" t="s">
        <v>6535</v>
      </c>
      <c r="D1485" s="64">
        <v>91356066</v>
      </c>
      <c r="E1485" s="49" t="s">
        <v>5254</v>
      </c>
      <c r="F1485" s="49" t="s">
        <v>5255</v>
      </c>
      <c r="G1485" s="103">
        <v>70000000</v>
      </c>
      <c r="H1485" s="90">
        <v>27030034</v>
      </c>
      <c r="I1485" s="91">
        <v>61867</v>
      </c>
      <c r="J1485" s="102">
        <v>30908099</v>
      </c>
      <c r="K1485" s="69">
        <f>VLOOKUP(D1486,'SOLICITUDES 2023'!$C:$H,6,FALSE)-G1486</f>
        <v>0</v>
      </c>
      <c r="L1485" s="50" t="str">
        <f t="shared" si="7"/>
        <v>ACTA 2 MARZO 2024</v>
      </c>
      <c r="M1485" s="27"/>
      <c r="N1485" s="27"/>
      <c r="O1485" s="27"/>
    </row>
    <row r="1486" spans="1:15" ht="15" customHeight="1">
      <c r="A1486" s="50" t="s">
        <v>6566</v>
      </c>
      <c r="B1486" s="47">
        <v>22</v>
      </c>
      <c r="C1486" s="54" t="s">
        <v>6536</v>
      </c>
      <c r="D1486" s="64">
        <v>39701971</v>
      </c>
      <c r="E1486" s="49" t="s">
        <v>5383</v>
      </c>
      <c r="F1486" s="49" t="s">
        <v>5256</v>
      </c>
      <c r="G1486" s="103">
        <v>58000000</v>
      </c>
      <c r="H1486" s="90">
        <v>10771041</v>
      </c>
      <c r="I1486" s="91">
        <v>54400</v>
      </c>
      <c r="J1486" s="102">
        <v>40174559</v>
      </c>
      <c r="K1486" s="69">
        <f>VLOOKUP(D1487,'SOLICITUDES 2023'!$C:$H,6,FALSE)-G1487</f>
        <v>0</v>
      </c>
      <c r="L1486" s="50" t="str">
        <f t="shared" si="7"/>
        <v>ACTA 2 MARZO 2024</v>
      </c>
      <c r="M1486" s="27"/>
      <c r="N1486" s="27"/>
      <c r="O1486" s="27"/>
    </row>
    <row r="1487" spans="1:15" ht="15" customHeight="1">
      <c r="A1487" s="50" t="s">
        <v>6566</v>
      </c>
      <c r="B1487" s="47">
        <v>23</v>
      </c>
      <c r="C1487" s="54" t="s">
        <v>6537</v>
      </c>
      <c r="D1487" s="64">
        <v>51742241</v>
      </c>
      <c r="E1487" s="49" t="s">
        <v>5383</v>
      </c>
      <c r="F1487" s="49" t="s">
        <v>5256</v>
      </c>
      <c r="G1487" s="103">
        <v>51000000</v>
      </c>
      <c r="H1487" s="90">
        <v>6385674</v>
      </c>
      <c r="I1487" s="91">
        <v>62934</v>
      </c>
      <c r="J1487" s="102">
        <v>52551392</v>
      </c>
      <c r="K1487" s="69">
        <f>VLOOKUP(D1488,'SOLICITUDES 2023'!$C:$H,6,FALSE)-G1488</f>
        <v>0</v>
      </c>
      <c r="L1487" s="50" t="str">
        <f t="shared" si="7"/>
        <v>ACTA 2 MARZO 2024</v>
      </c>
      <c r="M1487" s="27"/>
      <c r="N1487" s="27"/>
      <c r="O1487" s="27"/>
    </row>
    <row r="1488" spans="1:15" ht="15" customHeight="1">
      <c r="A1488" s="50" t="s">
        <v>6566</v>
      </c>
      <c r="B1488" s="47">
        <v>24</v>
      </c>
      <c r="C1488" s="54" t="s">
        <v>6538</v>
      </c>
      <c r="D1488" s="64">
        <v>23605752</v>
      </c>
      <c r="E1488" s="49" t="s">
        <v>5383</v>
      </c>
      <c r="F1488" s="49" t="s">
        <v>5256</v>
      </c>
      <c r="G1488" s="103">
        <v>59000000</v>
      </c>
      <c r="H1488" s="90">
        <v>4089846</v>
      </c>
      <c r="I1488" s="91">
        <v>23467</v>
      </c>
      <c r="J1488" s="102">
        <v>17886687</v>
      </c>
      <c r="K1488" s="69">
        <f>VLOOKUP(D1489,'SOLICITUDES 2023'!$C:$H,6,FALSE)-G1489</f>
        <v>-17500000</v>
      </c>
      <c r="L1488" s="50" t="str">
        <f t="shared" si="7"/>
        <v>ACTA 2 MARZO 2024</v>
      </c>
      <c r="M1488" s="27"/>
      <c r="N1488" s="27"/>
      <c r="O1488" s="27"/>
    </row>
    <row r="1489" spans="1:15" ht="15" customHeight="1">
      <c r="A1489" s="50" t="s">
        <v>6566</v>
      </c>
      <c r="B1489" s="47">
        <v>25</v>
      </c>
      <c r="C1489" s="54" t="s">
        <v>5367</v>
      </c>
      <c r="D1489" s="64">
        <v>1116543021</v>
      </c>
      <c r="E1489" s="49" t="s">
        <v>5254</v>
      </c>
      <c r="F1489" s="49" t="s">
        <v>5256</v>
      </c>
      <c r="G1489" s="103">
        <v>22000000</v>
      </c>
      <c r="H1489" s="90">
        <v>0</v>
      </c>
      <c r="I1489" s="91">
        <v>37334</v>
      </c>
      <c r="J1489" s="102">
        <v>34962666</v>
      </c>
      <c r="K1489" s="69">
        <f>VLOOKUP(D1490,'SOLICITUDES 2023'!$C:$H,6,FALSE)-G1490</f>
        <v>0</v>
      </c>
      <c r="L1489" s="50" t="str">
        <f t="shared" si="7"/>
        <v>ACTA 2 MARZO 2024</v>
      </c>
      <c r="M1489" s="27"/>
      <c r="N1489" s="27"/>
      <c r="O1489" s="27"/>
    </row>
    <row r="1490" spans="1:15" ht="15" customHeight="1">
      <c r="A1490" s="50" t="s">
        <v>6566</v>
      </c>
      <c r="B1490" s="47">
        <v>26</v>
      </c>
      <c r="C1490" s="54" t="s">
        <v>6539</v>
      </c>
      <c r="D1490" s="64">
        <v>80901058</v>
      </c>
      <c r="E1490" s="49" t="s">
        <v>5254</v>
      </c>
      <c r="F1490" s="49" t="s">
        <v>5255</v>
      </c>
      <c r="G1490" s="103">
        <v>35000000</v>
      </c>
      <c r="H1490" s="90">
        <v>0</v>
      </c>
      <c r="I1490" s="91">
        <v>37334</v>
      </c>
      <c r="J1490" s="102">
        <v>34962666</v>
      </c>
      <c r="K1490" s="69">
        <f>VLOOKUP(D1491,'SOLICITUDES 2023'!$C:$H,6,FALSE)-G1491</f>
        <v>0</v>
      </c>
      <c r="L1490" s="50" t="str">
        <f t="shared" si="7"/>
        <v>ACTA 2 MARZO 2024</v>
      </c>
      <c r="M1490" s="27"/>
      <c r="N1490" s="27"/>
      <c r="O1490" s="27"/>
    </row>
    <row r="1491" spans="1:15" ht="15" customHeight="1">
      <c r="A1491" s="50" t="s">
        <v>6566</v>
      </c>
      <c r="B1491" s="47">
        <v>27</v>
      </c>
      <c r="C1491" s="54" t="s">
        <v>6540</v>
      </c>
      <c r="D1491" s="64">
        <v>10307955</v>
      </c>
      <c r="E1491" s="49" t="s">
        <v>5254</v>
      </c>
      <c r="F1491" s="49" t="s">
        <v>5255</v>
      </c>
      <c r="G1491" s="103">
        <v>35000000</v>
      </c>
      <c r="H1491" s="90">
        <v>0</v>
      </c>
      <c r="I1491" s="91">
        <v>16000</v>
      </c>
      <c r="J1491" s="102">
        <v>14984000</v>
      </c>
      <c r="K1491" s="69">
        <f>VLOOKUP(D1492,'SOLICITUDES 2023'!$C:$H,6,FALSE)-G1492</f>
        <v>0</v>
      </c>
      <c r="L1491" s="50" t="str">
        <f t="shared" si="7"/>
        <v>ACTA 2 MARZO 2024</v>
      </c>
      <c r="M1491" s="27"/>
      <c r="N1491" s="27"/>
      <c r="O1491" s="27"/>
    </row>
    <row r="1492" spans="1:15" ht="15" customHeight="1">
      <c r="A1492" s="50" t="s">
        <v>6566</v>
      </c>
      <c r="B1492" s="47">
        <v>28</v>
      </c>
      <c r="C1492" s="54" t="s">
        <v>6541</v>
      </c>
      <c r="D1492" s="64">
        <v>19489478</v>
      </c>
      <c r="E1492" s="49" t="s">
        <v>5383</v>
      </c>
      <c r="F1492" s="49" t="s">
        <v>5255</v>
      </c>
      <c r="G1492" s="103">
        <v>15000000</v>
      </c>
      <c r="H1492" s="90">
        <v>3421398</v>
      </c>
      <c r="I1492" s="91">
        <v>14934</v>
      </c>
      <c r="J1492" s="102">
        <v>10563668</v>
      </c>
      <c r="K1492" s="69">
        <f>VLOOKUP(D1493,'SOLICITUDES 2023'!$C:$H,6,FALSE)-G1493</f>
        <v>0</v>
      </c>
      <c r="L1492" s="50" t="str">
        <f t="shared" si="7"/>
        <v>ACTA 2 MARZO 2024</v>
      </c>
      <c r="M1492" s="27"/>
      <c r="N1492" s="27"/>
      <c r="O1492" s="27"/>
    </row>
    <row r="1493" spans="1:15" ht="15" customHeight="1">
      <c r="A1493" s="50" t="s">
        <v>6566</v>
      </c>
      <c r="B1493" s="47">
        <v>29</v>
      </c>
      <c r="C1493" s="54" t="s">
        <v>6542</v>
      </c>
      <c r="D1493" s="64">
        <v>52062976</v>
      </c>
      <c r="E1493" s="49" t="s">
        <v>5383</v>
      </c>
      <c r="F1493" s="49" t="s">
        <v>5256</v>
      </c>
      <c r="G1493" s="103">
        <v>14000000</v>
      </c>
      <c r="H1493" s="90">
        <v>2836298</v>
      </c>
      <c r="I1493" s="91">
        <v>26667</v>
      </c>
      <c r="J1493" s="102">
        <v>22137035</v>
      </c>
      <c r="K1493" s="69">
        <f>VLOOKUP(D1494,'SOLICITUDES 2023'!$C:$H,6,FALSE)-G1494</f>
        <v>0</v>
      </c>
      <c r="L1493" s="50" t="str">
        <f t="shared" si="7"/>
        <v>ACTA 2 MARZO 2024</v>
      </c>
      <c r="M1493" s="27"/>
      <c r="N1493" s="27"/>
      <c r="O1493" s="27"/>
    </row>
    <row r="1494" spans="1:15" ht="15" customHeight="1">
      <c r="A1494" s="50" t="s">
        <v>6566</v>
      </c>
      <c r="B1494" s="47">
        <v>30</v>
      </c>
      <c r="C1494" s="54" t="s">
        <v>6543</v>
      </c>
      <c r="D1494" s="64">
        <v>13176189</v>
      </c>
      <c r="E1494" s="49" t="s">
        <v>5254</v>
      </c>
      <c r="F1494" s="49" t="s">
        <v>5256</v>
      </c>
      <c r="G1494" s="103">
        <v>25000000</v>
      </c>
      <c r="H1494" s="90">
        <v>25678531</v>
      </c>
      <c r="I1494" s="91">
        <v>57600</v>
      </c>
      <c r="J1494" s="102">
        <v>28263869</v>
      </c>
      <c r="K1494" s="69">
        <f>VLOOKUP(D1495,'SOLICITUDES 2023'!$C:$H,6,FALSE)-G1495</f>
        <v>0</v>
      </c>
      <c r="L1494" s="50" t="str">
        <f t="shared" si="7"/>
        <v>ACTA 2 MARZO 2024</v>
      </c>
      <c r="M1494" s="27"/>
      <c r="N1494" s="27"/>
      <c r="O1494" s="27"/>
    </row>
    <row r="1495" spans="1:15" ht="15" customHeight="1">
      <c r="A1495" s="50" t="s">
        <v>6566</v>
      </c>
      <c r="B1495" s="47">
        <v>31</v>
      </c>
      <c r="C1495" s="54" t="s">
        <v>6544</v>
      </c>
      <c r="D1495" s="64">
        <v>39746473</v>
      </c>
      <c r="E1495" s="49" t="s">
        <v>5383</v>
      </c>
      <c r="F1495" s="49" t="s">
        <v>5256</v>
      </c>
      <c r="G1495" s="103">
        <v>54000000</v>
      </c>
      <c r="H1495" s="90">
        <v>0</v>
      </c>
      <c r="I1495" s="91">
        <v>26667</v>
      </c>
      <c r="J1495" s="102">
        <v>24973333</v>
      </c>
      <c r="K1495" s="69">
        <f>VLOOKUP(D1496,'SOLICITUDES 2023'!$C:$H,6,FALSE)-G1496</f>
        <v>0</v>
      </c>
      <c r="L1495" s="50" t="str">
        <f t="shared" si="7"/>
        <v>ACTA 2 MARZO 2024</v>
      </c>
      <c r="M1495" s="27"/>
      <c r="N1495" s="27"/>
      <c r="O1495" s="27"/>
    </row>
    <row r="1496" spans="1:15" ht="15" customHeight="1">
      <c r="A1496" s="50" t="s">
        <v>6566</v>
      </c>
      <c r="B1496" s="47">
        <v>32</v>
      </c>
      <c r="C1496" s="54" t="s">
        <v>6545</v>
      </c>
      <c r="D1496" s="64">
        <v>14704086</v>
      </c>
      <c r="E1496" s="49" t="s">
        <v>5254</v>
      </c>
      <c r="F1496" s="49" t="s">
        <v>5255</v>
      </c>
      <c r="G1496" s="103">
        <v>25000000</v>
      </c>
      <c r="H1496" s="90">
        <v>10702814</v>
      </c>
      <c r="I1496" s="91">
        <v>40000</v>
      </c>
      <c r="J1496" s="102">
        <v>49257186</v>
      </c>
      <c r="K1496" s="69">
        <f>VLOOKUP(D1497,'SOLICITUDES 2023'!$C:$H,6,FALSE)-G1497</f>
        <v>0</v>
      </c>
      <c r="L1496" s="50" t="str">
        <f t="shared" si="7"/>
        <v>ACTA 2 MARZO 2024</v>
      </c>
      <c r="M1496" s="27"/>
      <c r="N1496" s="27"/>
      <c r="O1496" s="27"/>
    </row>
    <row r="1497" spans="1:15" ht="15" customHeight="1">
      <c r="A1497" s="50" t="s">
        <v>6566</v>
      </c>
      <c r="B1497" s="47">
        <v>33</v>
      </c>
      <c r="C1497" s="54" t="s">
        <v>6546</v>
      </c>
      <c r="D1497" s="64">
        <v>79815105</v>
      </c>
      <c r="E1497" s="49" t="s">
        <v>5254</v>
      </c>
      <c r="F1497" s="49" t="s">
        <v>5256</v>
      </c>
      <c r="G1497" s="103">
        <v>60000000</v>
      </c>
      <c r="H1497" s="90">
        <v>0</v>
      </c>
      <c r="I1497" s="91">
        <v>40000</v>
      </c>
      <c r="J1497" s="102">
        <v>59960000</v>
      </c>
      <c r="K1497" s="69">
        <f>VLOOKUP(D1498,'SOLICITUDES 2023'!$C:$H,6,FALSE)-G1498</f>
        <v>-50000000</v>
      </c>
      <c r="L1497" s="50" t="str">
        <f t="shared" si="7"/>
        <v>ACTA 2 MARZO 2024</v>
      </c>
      <c r="M1497" s="27"/>
      <c r="N1497" s="27"/>
      <c r="O1497" s="27"/>
    </row>
    <row r="1498" spans="1:15" ht="15" customHeight="1">
      <c r="A1498" s="50" t="s">
        <v>6566</v>
      </c>
      <c r="B1498" s="47">
        <v>34</v>
      </c>
      <c r="C1498" s="54" t="s">
        <v>6272</v>
      </c>
      <c r="D1498" s="64">
        <v>80153676</v>
      </c>
      <c r="E1498" s="49" t="s">
        <v>5254</v>
      </c>
      <c r="F1498" s="49" t="s">
        <v>5255</v>
      </c>
      <c r="G1498" s="103">
        <v>60000000</v>
      </c>
      <c r="H1498" s="90">
        <v>0</v>
      </c>
      <c r="I1498" s="91">
        <v>7334</v>
      </c>
      <c r="J1498" s="102">
        <v>10992666</v>
      </c>
      <c r="K1498" s="69">
        <f>VLOOKUP(D1499,'SOLICITUDES 2023'!$C:$H,6,FALSE)-G1499</f>
        <v>0</v>
      </c>
      <c r="L1498" s="50" t="str">
        <f t="shared" si="7"/>
        <v>ACTA 2 MARZO 2024</v>
      </c>
      <c r="M1498" s="27"/>
      <c r="N1498" s="27"/>
      <c r="O1498" s="27"/>
    </row>
    <row r="1499" spans="1:15" ht="15" customHeight="1">
      <c r="A1499" s="50" t="s">
        <v>6566</v>
      </c>
      <c r="B1499" s="47">
        <v>35</v>
      </c>
      <c r="C1499" s="54" t="s">
        <v>6547</v>
      </c>
      <c r="D1499" s="64">
        <v>9399623</v>
      </c>
      <c r="E1499" s="49" t="s">
        <v>5254</v>
      </c>
      <c r="F1499" s="49" t="s">
        <v>5255</v>
      </c>
      <c r="G1499" s="103">
        <v>11000000</v>
      </c>
      <c r="H1499" s="90">
        <v>0</v>
      </c>
      <c r="I1499" s="91">
        <v>850000</v>
      </c>
      <c r="J1499" s="102">
        <v>149150000</v>
      </c>
      <c r="K1499" s="69">
        <f>VLOOKUP(D1500,'SOLICITUDES 2023'!$C:$H,6,FALSE)-G1500</f>
        <v>0</v>
      </c>
      <c r="L1499" s="50" t="str">
        <f t="shared" si="7"/>
        <v>ACTA 2 MARZO 2024</v>
      </c>
      <c r="M1499" s="27"/>
      <c r="N1499" s="27"/>
      <c r="O1499" s="27"/>
    </row>
    <row r="1500" spans="1:15" ht="15" customHeight="1">
      <c r="A1500" s="50" t="s">
        <v>6566</v>
      </c>
      <c r="B1500" s="47">
        <v>36</v>
      </c>
      <c r="C1500" s="54" t="s">
        <v>6548</v>
      </c>
      <c r="D1500" s="64">
        <v>7169043</v>
      </c>
      <c r="E1500" s="49" t="s">
        <v>6275</v>
      </c>
      <c r="F1500" s="49" t="s">
        <v>5255</v>
      </c>
      <c r="G1500" s="103">
        <v>150000000</v>
      </c>
      <c r="H1500" s="90">
        <v>1337277</v>
      </c>
      <c r="I1500" s="91">
        <v>25334</v>
      </c>
      <c r="J1500" s="102">
        <v>36637389</v>
      </c>
      <c r="K1500" s="69">
        <f>VLOOKUP(D1501,'SOLICITUDES 2023'!$C:$H,6,FALSE)-G1501</f>
        <v>0</v>
      </c>
      <c r="L1500" s="50" t="str">
        <f t="shared" si="7"/>
        <v>ACTA 2 MARZO 2024</v>
      </c>
      <c r="M1500" s="27"/>
      <c r="N1500" s="27"/>
      <c r="O1500" s="27"/>
    </row>
    <row r="1501" spans="1:15" ht="15" customHeight="1">
      <c r="A1501" s="50" t="s">
        <v>6566</v>
      </c>
      <c r="B1501" s="47">
        <v>37</v>
      </c>
      <c r="C1501" s="54" t="s">
        <v>5233</v>
      </c>
      <c r="D1501" s="64">
        <v>13959495</v>
      </c>
      <c r="E1501" s="49" t="s">
        <v>5254</v>
      </c>
      <c r="F1501" s="49" t="s">
        <v>5256</v>
      </c>
      <c r="G1501" s="103">
        <v>38000000</v>
      </c>
      <c r="H1501" s="90">
        <v>66653361</v>
      </c>
      <c r="I1501" s="91">
        <v>100000</v>
      </c>
      <c r="J1501" s="102">
        <v>83246639</v>
      </c>
      <c r="K1501" s="69">
        <f>VLOOKUP(D1502,'SOLICITUDES 2023'!$C:$H,6,FALSE)-G1502</f>
        <v>0</v>
      </c>
      <c r="L1501" s="50" t="str">
        <f t="shared" si="7"/>
        <v>ACTA 2 MARZO 2024</v>
      </c>
      <c r="M1501" s="27"/>
      <c r="N1501" s="27"/>
      <c r="O1501" s="27"/>
    </row>
    <row r="1502" spans="1:15" ht="15" customHeight="1">
      <c r="A1502" s="50" t="s">
        <v>6566</v>
      </c>
      <c r="B1502" s="47">
        <v>38</v>
      </c>
      <c r="C1502" s="54" t="s">
        <v>6549</v>
      </c>
      <c r="D1502" s="64">
        <v>12131117</v>
      </c>
      <c r="E1502" s="49" t="s">
        <v>5254</v>
      </c>
      <c r="F1502" s="49" t="s">
        <v>5256</v>
      </c>
      <c r="G1502" s="103">
        <v>150000000</v>
      </c>
      <c r="H1502" s="90">
        <v>22036291</v>
      </c>
      <c r="I1502" s="91">
        <v>46667</v>
      </c>
      <c r="J1502" s="102">
        <v>47917042</v>
      </c>
      <c r="K1502" s="69">
        <f>VLOOKUP(D1503,'SOLICITUDES 2023'!$C:$H,6,FALSE)-G1503</f>
        <v>0</v>
      </c>
      <c r="L1502" s="50" t="str">
        <f t="shared" si="7"/>
        <v>ACTA 2 MARZO 2024</v>
      </c>
      <c r="M1502" s="27"/>
      <c r="N1502" s="27"/>
      <c r="O1502" s="27"/>
    </row>
    <row r="1503" spans="1:15" ht="15" customHeight="1">
      <c r="A1503" s="50" t="s">
        <v>6566</v>
      </c>
      <c r="B1503" s="47">
        <v>39</v>
      </c>
      <c r="C1503" s="54" t="s">
        <v>6550</v>
      </c>
      <c r="D1503" s="64">
        <v>13929069</v>
      </c>
      <c r="E1503" s="49" t="s">
        <v>5254</v>
      </c>
      <c r="F1503" s="49" t="s">
        <v>5256</v>
      </c>
      <c r="G1503" s="103">
        <v>70000000</v>
      </c>
      <c r="H1503" s="90">
        <v>0</v>
      </c>
      <c r="I1503" s="91">
        <v>88000</v>
      </c>
      <c r="J1503" s="102">
        <v>131912000</v>
      </c>
      <c r="K1503" s="69">
        <f>VLOOKUP(D1504,'SOLICITUDES 2023'!$C:$H,6,FALSE)-G1504</f>
        <v>0</v>
      </c>
      <c r="L1503" s="50" t="str">
        <f t="shared" si="7"/>
        <v>ACTA 2 MARZO 2024</v>
      </c>
      <c r="M1503" s="27"/>
      <c r="N1503" s="27"/>
      <c r="O1503" s="27"/>
    </row>
    <row r="1504" spans="1:15" ht="15" customHeight="1">
      <c r="A1504" s="50" t="s">
        <v>6566</v>
      </c>
      <c r="B1504" s="47">
        <v>40</v>
      </c>
      <c r="C1504" s="54" t="s">
        <v>6551</v>
      </c>
      <c r="D1504" s="64">
        <v>18130315</v>
      </c>
      <c r="E1504" s="49" t="s">
        <v>5254</v>
      </c>
      <c r="F1504" s="49" t="s">
        <v>5255</v>
      </c>
      <c r="G1504" s="103">
        <v>132000000</v>
      </c>
      <c r="H1504" s="90">
        <v>0</v>
      </c>
      <c r="I1504" s="91">
        <v>17334</v>
      </c>
      <c r="J1504" s="102">
        <v>25982666</v>
      </c>
      <c r="K1504" s="69">
        <f>VLOOKUP(D1505,'SOLICITUDES 2023'!$C:$H,6,FALSE)-G1505</f>
        <v>0</v>
      </c>
      <c r="L1504" s="50" t="str">
        <f t="shared" si="7"/>
        <v>ACTA 2 MARZO 2024</v>
      </c>
      <c r="M1504" s="27"/>
      <c r="N1504" s="27"/>
      <c r="O1504" s="27"/>
    </row>
    <row r="1505" spans="1:15" ht="15" customHeight="1">
      <c r="A1505" s="50" t="s">
        <v>6566</v>
      </c>
      <c r="B1505" s="47">
        <v>41</v>
      </c>
      <c r="C1505" s="54" t="s">
        <v>6552</v>
      </c>
      <c r="D1505" s="64">
        <v>79995697</v>
      </c>
      <c r="E1505" s="49" t="s">
        <v>5254</v>
      </c>
      <c r="F1505" s="49" t="s">
        <v>5255</v>
      </c>
      <c r="G1505" s="103">
        <v>26000000</v>
      </c>
      <c r="H1505" s="90">
        <v>81934286</v>
      </c>
      <c r="I1505" s="91">
        <v>100000</v>
      </c>
      <c r="J1505" s="102">
        <v>67965714</v>
      </c>
      <c r="K1505" s="69">
        <f>VLOOKUP(D1506,'SOLICITUDES 2023'!$C:$H,6,FALSE)-G1506</f>
        <v>0</v>
      </c>
      <c r="L1505" s="50" t="str">
        <f t="shared" si="7"/>
        <v>ACTA 2 MARZO 2024</v>
      </c>
      <c r="M1505" s="27"/>
      <c r="N1505" s="27"/>
      <c r="O1505" s="27"/>
    </row>
    <row r="1506" spans="1:15" ht="15" customHeight="1">
      <c r="A1506" s="50" t="s">
        <v>6566</v>
      </c>
      <c r="B1506" s="47">
        <v>42</v>
      </c>
      <c r="C1506" s="54" t="s">
        <v>6553</v>
      </c>
      <c r="D1506" s="64">
        <v>91158068</v>
      </c>
      <c r="E1506" s="49" t="s">
        <v>5254</v>
      </c>
      <c r="F1506" s="49" t="s">
        <v>5256</v>
      </c>
      <c r="G1506" s="103">
        <v>150000000</v>
      </c>
      <c r="H1506" s="90">
        <v>14692887</v>
      </c>
      <c r="I1506" s="91">
        <v>40000</v>
      </c>
      <c r="J1506" s="102">
        <v>45267113</v>
      </c>
      <c r="K1506" s="69">
        <f>VLOOKUP(D1507,'SOLICITUDES 2023'!$C:$H,6,FALSE)-G1507</f>
        <v>0</v>
      </c>
      <c r="L1506" s="50" t="str">
        <f t="shared" si="7"/>
        <v>ACTA 2 MARZO 2024</v>
      </c>
      <c r="M1506" s="27"/>
      <c r="N1506" s="27"/>
      <c r="O1506" s="27"/>
    </row>
    <row r="1507" spans="1:15" ht="15" customHeight="1">
      <c r="A1507" s="50" t="s">
        <v>6566</v>
      </c>
      <c r="B1507" s="47">
        <v>43</v>
      </c>
      <c r="C1507" s="54" t="s">
        <v>6554</v>
      </c>
      <c r="D1507" s="64">
        <v>12568141</v>
      </c>
      <c r="E1507" s="49" t="s">
        <v>5254</v>
      </c>
      <c r="F1507" s="49" t="s">
        <v>5256</v>
      </c>
      <c r="G1507" s="103">
        <v>60000000</v>
      </c>
      <c r="H1507" s="90">
        <v>12321899</v>
      </c>
      <c r="I1507" s="91">
        <v>13334</v>
      </c>
      <c r="J1507" s="102">
        <v>7664767</v>
      </c>
      <c r="K1507" s="69">
        <f>VLOOKUP(D1508,'SOLICITUDES 2023'!$C:$H,6,FALSE)-G1508</f>
        <v>-6000000</v>
      </c>
      <c r="L1507" s="50" t="str">
        <f t="shared" si="7"/>
        <v>ACTA 2 MARZO 2024</v>
      </c>
      <c r="M1507" s="27"/>
      <c r="N1507" s="27"/>
      <c r="O1507" s="27"/>
    </row>
    <row r="1508" spans="1:15" ht="15" customHeight="1">
      <c r="A1508" s="50" t="s">
        <v>6566</v>
      </c>
      <c r="B1508" s="47">
        <v>44</v>
      </c>
      <c r="C1508" s="54" t="s">
        <v>5420</v>
      </c>
      <c r="D1508" s="64">
        <v>21556388</v>
      </c>
      <c r="E1508" s="49" t="s">
        <v>5254</v>
      </c>
      <c r="F1508" s="49" t="s">
        <v>5256</v>
      </c>
      <c r="G1508" s="103">
        <v>20000000</v>
      </c>
      <c r="H1508" s="90">
        <v>623512</v>
      </c>
      <c r="I1508" s="91">
        <v>40000</v>
      </c>
      <c r="J1508" s="102">
        <v>59336488</v>
      </c>
      <c r="K1508" s="69">
        <f>VLOOKUP(D1509,'SOLICITUDES 2023'!$C:$H,6,FALSE)-G1509</f>
        <v>0</v>
      </c>
      <c r="L1508" s="50" t="str">
        <f t="shared" ref="L1508:L1571" si="8">+A1508</f>
        <v>ACTA 2 MARZO 2024</v>
      </c>
      <c r="M1508" s="27"/>
      <c r="N1508" s="27"/>
      <c r="O1508" s="27"/>
    </row>
    <row r="1509" spans="1:15" ht="15" customHeight="1">
      <c r="A1509" s="50" t="s">
        <v>6566</v>
      </c>
      <c r="B1509" s="47">
        <v>45</v>
      </c>
      <c r="C1509" s="54" t="s">
        <v>6555</v>
      </c>
      <c r="D1509" s="64">
        <v>52526209</v>
      </c>
      <c r="E1509" s="49" t="s">
        <v>5254</v>
      </c>
      <c r="F1509" s="49" t="s">
        <v>5256</v>
      </c>
      <c r="G1509" s="103">
        <v>60000000</v>
      </c>
      <c r="H1509" s="90">
        <v>6196287</v>
      </c>
      <c r="I1509" s="91">
        <v>60000</v>
      </c>
      <c r="J1509" s="102">
        <v>83743713</v>
      </c>
      <c r="K1509" s="69">
        <f>VLOOKUP(D1510,'SOLICITUDES 2023'!$C:$H,6,FALSE)-G1510</f>
        <v>0</v>
      </c>
      <c r="L1509" s="50" t="str">
        <f t="shared" si="8"/>
        <v>ACTA 2 MARZO 2024</v>
      </c>
      <c r="M1509" s="27"/>
      <c r="N1509" s="27"/>
      <c r="O1509" s="27"/>
    </row>
    <row r="1510" spans="1:15" ht="15" customHeight="1">
      <c r="A1510" s="50" t="s">
        <v>6566</v>
      </c>
      <c r="B1510" s="47">
        <v>46</v>
      </c>
      <c r="C1510" s="54" t="s">
        <v>6556</v>
      </c>
      <c r="D1510" s="64">
        <v>93135756</v>
      </c>
      <c r="E1510" s="49" t="s">
        <v>5254</v>
      </c>
      <c r="F1510" s="49" t="s">
        <v>5256</v>
      </c>
      <c r="G1510" s="103">
        <v>90000000</v>
      </c>
      <c r="H1510" s="90">
        <v>0</v>
      </c>
      <c r="I1510" s="91">
        <v>18667</v>
      </c>
      <c r="J1510" s="102">
        <v>27981333</v>
      </c>
      <c r="K1510" s="69">
        <f>VLOOKUP(D1511,'SOLICITUDES 2023'!$C:$H,6,FALSE)-G1511</f>
        <v>0</v>
      </c>
      <c r="L1510" s="50" t="str">
        <f t="shared" si="8"/>
        <v>ACTA 2 MARZO 2024</v>
      </c>
      <c r="M1510" s="27"/>
      <c r="N1510" s="27"/>
      <c r="O1510" s="27"/>
    </row>
    <row r="1511" spans="1:15" ht="15" customHeight="1">
      <c r="A1511" s="50" t="s">
        <v>6566</v>
      </c>
      <c r="B1511" s="47">
        <v>47</v>
      </c>
      <c r="C1511" s="54" t="s">
        <v>6557</v>
      </c>
      <c r="D1511" s="64">
        <v>94497600</v>
      </c>
      <c r="E1511" s="49" t="s">
        <v>5254</v>
      </c>
      <c r="F1511" s="49" t="s">
        <v>5255</v>
      </c>
      <c r="G1511" s="103">
        <v>28000000</v>
      </c>
      <c r="H1511" s="90">
        <v>0</v>
      </c>
      <c r="I1511" s="91">
        <v>453334</v>
      </c>
      <c r="J1511" s="102">
        <v>79546666</v>
      </c>
      <c r="K1511" s="69">
        <f>VLOOKUP(D1512,'SOLICITUDES 2023'!$C:$H,6,FALSE)-G1512</f>
        <v>0</v>
      </c>
      <c r="L1511" s="50" t="str">
        <f t="shared" si="8"/>
        <v>ACTA 2 MARZO 2024</v>
      </c>
      <c r="M1511" s="27"/>
      <c r="N1511" s="27"/>
      <c r="O1511" s="27"/>
    </row>
    <row r="1512" spans="1:15" ht="15" customHeight="1">
      <c r="A1512" s="50" t="s">
        <v>6566</v>
      </c>
      <c r="B1512" s="47">
        <v>48</v>
      </c>
      <c r="C1512" s="54" t="s">
        <v>6558</v>
      </c>
      <c r="D1512" s="64">
        <v>87573939</v>
      </c>
      <c r="E1512" s="49" t="s">
        <v>6275</v>
      </c>
      <c r="F1512" s="49" t="s">
        <v>5255</v>
      </c>
      <c r="G1512" s="103">
        <v>80000000</v>
      </c>
      <c r="H1512" s="90">
        <v>2292409</v>
      </c>
      <c r="I1512" s="91">
        <v>33334</v>
      </c>
      <c r="J1512" s="102">
        <v>47674257</v>
      </c>
      <c r="K1512" s="69">
        <f>VLOOKUP(D1513,'SOLICITUDES 2023'!$C:$H,6,FALSE)-G1513</f>
        <v>0</v>
      </c>
      <c r="L1512" s="50" t="str">
        <f t="shared" si="8"/>
        <v>ACTA 2 MARZO 2024</v>
      </c>
      <c r="M1512" s="27"/>
      <c r="N1512" s="27"/>
      <c r="O1512" s="27"/>
    </row>
    <row r="1513" spans="1:15" ht="15" customHeight="1">
      <c r="A1513" s="50" t="s">
        <v>6566</v>
      </c>
      <c r="B1513" s="47">
        <v>49</v>
      </c>
      <c r="C1513" s="54" t="s">
        <v>6559</v>
      </c>
      <c r="D1513" s="64">
        <v>91349635</v>
      </c>
      <c r="E1513" s="49" t="s">
        <v>5254</v>
      </c>
      <c r="F1513" s="49" t="s">
        <v>5256</v>
      </c>
      <c r="G1513" s="103">
        <v>50000000</v>
      </c>
      <c r="H1513" s="90">
        <v>50080838</v>
      </c>
      <c r="I1513" s="91">
        <v>100000</v>
      </c>
      <c r="J1513" s="102">
        <v>99819162</v>
      </c>
      <c r="K1513" s="69">
        <f>VLOOKUP(D1514,'SOLICITUDES 2023'!$C:$H,6,FALSE)-G1514</f>
        <v>0</v>
      </c>
      <c r="L1513" s="50" t="str">
        <f t="shared" si="8"/>
        <v>ACTA 2 MARZO 2024</v>
      </c>
      <c r="M1513" s="27"/>
      <c r="N1513" s="27"/>
      <c r="O1513" s="27"/>
    </row>
    <row r="1514" spans="1:15" ht="15" customHeight="1">
      <c r="A1514" s="50" t="s">
        <v>6566</v>
      </c>
      <c r="B1514" s="47">
        <v>50</v>
      </c>
      <c r="C1514" s="54" t="s">
        <v>6560</v>
      </c>
      <c r="D1514" s="64">
        <v>79815209</v>
      </c>
      <c r="E1514" s="49" t="s">
        <v>5254</v>
      </c>
      <c r="F1514" s="49" t="s">
        <v>5256</v>
      </c>
      <c r="G1514" s="103">
        <v>150000000</v>
      </c>
      <c r="H1514" s="90">
        <v>15264344</v>
      </c>
      <c r="I1514" s="91">
        <v>53334</v>
      </c>
      <c r="J1514" s="102">
        <v>64682322</v>
      </c>
      <c r="K1514" s="69">
        <f>VLOOKUP(D1515,'SOLICITUDES 2023'!$C:$H,6,FALSE)-G1515</f>
        <v>0</v>
      </c>
      <c r="L1514" s="50" t="str">
        <f t="shared" si="8"/>
        <v>ACTA 2 MARZO 2024</v>
      </c>
      <c r="M1514" s="27"/>
      <c r="N1514" s="27"/>
      <c r="O1514" s="27"/>
    </row>
    <row r="1515" spans="1:15" ht="15" customHeight="1">
      <c r="A1515" s="50" t="s">
        <v>6566</v>
      </c>
      <c r="B1515" s="47">
        <v>51</v>
      </c>
      <c r="C1515" s="54" t="s">
        <v>6561</v>
      </c>
      <c r="D1515" s="64">
        <v>20384751</v>
      </c>
      <c r="E1515" s="49" t="s">
        <v>5254</v>
      </c>
      <c r="F1515" s="49" t="s">
        <v>5256</v>
      </c>
      <c r="G1515" s="103">
        <v>80000000</v>
      </c>
      <c r="H1515" s="90">
        <v>41311397</v>
      </c>
      <c r="I1515" s="91">
        <v>52000</v>
      </c>
      <c r="J1515" s="102">
        <v>36636603</v>
      </c>
      <c r="K1515" s="69">
        <f>VLOOKUP(D1516,'SOLICITUDES 2023'!$C:$H,6,FALSE)-G1516</f>
        <v>0</v>
      </c>
      <c r="L1515" s="50" t="str">
        <f t="shared" si="8"/>
        <v>ACTA 2 MARZO 2024</v>
      </c>
      <c r="M1515" s="27"/>
      <c r="N1515" s="27"/>
      <c r="O1515" s="27"/>
    </row>
    <row r="1516" spans="1:15" ht="15" customHeight="1">
      <c r="A1516" s="50" t="s">
        <v>6566</v>
      </c>
      <c r="B1516" s="47">
        <v>52</v>
      </c>
      <c r="C1516" s="54" t="s">
        <v>6562</v>
      </c>
      <c r="D1516" s="64">
        <v>80071222</v>
      </c>
      <c r="E1516" s="49" t="s">
        <v>5254</v>
      </c>
      <c r="F1516" s="49" t="s">
        <v>5256</v>
      </c>
      <c r="G1516" s="103">
        <v>78000000</v>
      </c>
      <c r="H1516" s="90">
        <v>0</v>
      </c>
      <c r="I1516" s="91">
        <v>40000</v>
      </c>
      <c r="J1516" s="102">
        <v>59960000</v>
      </c>
      <c r="K1516" s="69">
        <f>VLOOKUP(D1517,'SOLICITUDES 2023'!$C:$H,6,FALSE)-G1517</f>
        <v>0</v>
      </c>
      <c r="L1516" s="50" t="str">
        <f t="shared" si="8"/>
        <v>ACTA 2 MARZO 2024</v>
      </c>
      <c r="M1516" s="27"/>
      <c r="N1516" s="27"/>
      <c r="O1516" s="27"/>
    </row>
    <row r="1517" spans="1:15" ht="15" customHeight="1">
      <c r="A1517" s="50" t="s">
        <v>6566</v>
      </c>
      <c r="B1517" s="47">
        <v>53</v>
      </c>
      <c r="C1517" s="54" t="s">
        <v>6563</v>
      </c>
      <c r="D1517" s="64">
        <v>16045227</v>
      </c>
      <c r="E1517" s="49" t="s">
        <v>5254</v>
      </c>
      <c r="F1517" s="49" t="s">
        <v>5255</v>
      </c>
      <c r="G1517" s="103">
        <v>60000000</v>
      </c>
      <c r="H1517" s="90">
        <v>0</v>
      </c>
      <c r="I1517" s="91">
        <v>60000</v>
      </c>
      <c r="J1517" s="102">
        <v>89940000</v>
      </c>
      <c r="K1517" s="69">
        <f>VLOOKUP(D1518,'SOLICITUDES 2023'!$C:$H,6,FALSE)-G1518</f>
        <v>0</v>
      </c>
      <c r="L1517" s="50" t="str">
        <f t="shared" si="8"/>
        <v>ACTA 2 MARZO 2024</v>
      </c>
      <c r="M1517" s="27"/>
      <c r="N1517" s="27"/>
      <c r="O1517" s="27"/>
    </row>
    <row r="1518" spans="1:15" ht="15" customHeight="1">
      <c r="A1518" s="50" t="s">
        <v>6566</v>
      </c>
      <c r="B1518" s="47">
        <v>54</v>
      </c>
      <c r="C1518" s="54" t="s">
        <v>6564</v>
      </c>
      <c r="D1518" s="64">
        <v>83256227</v>
      </c>
      <c r="E1518" s="49" t="s">
        <v>5254</v>
      </c>
      <c r="F1518" s="49" t="s">
        <v>5255</v>
      </c>
      <c r="G1518" s="103">
        <v>90000000</v>
      </c>
      <c r="H1518" s="90">
        <v>18861566</v>
      </c>
      <c r="I1518" s="91">
        <v>66667</v>
      </c>
      <c r="J1518" s="102">
        <v>81071767</v>
      </c>
      <c r="K1518" s="69">
        <f>VLOOKUP(D1519,'SOLICITUDES 2023'!$C:$H,6,FALSE)-G1519</f>
        <v>0</v>
      </c>
      <c r="L1518" s="50" t="str">
        <f t="shared" si="8"/>
        <v>ACTA 2 MARZO 2024</v>
      </c>
      <c r="M1518" s="27"/>
      <c r="N1518" s="27"/>
      <c r="O1518" s="27"/>
    </row>
    <row r="1519" spans="1:15" ht="15" customHeight="1">
      <c r="A1519" s="50" t="s">
        <v>6566</v>
      </c>
      <c r="B1519" s="47">
        <v>55</v>
      </c>
      <c r="C1519" s="54" t="s">
        <v>1666</v>
      </c>
      <c r="D1519" s="64">
        <v>88152809</v>
      </c>
      <c r="E1519" s="49" t="s">
        <v>5254</v>
      </c>
      <c r="F1519" s="49" t="s">
        <v>5256</v>
      </c>
      <c r="G1519" s="103">
        <v>100000000</v>
      </c>
      <c r="H1519" s="90">
        <v>3890937</v>
      </c>
      <c r="I1519" s="91">
        <v>29334</v>
      </c>
      <c r="J1519" s="102">
        <v>40079729</v>
      </c>
      <c r="K1519" s="69">
        <f>VLOOKUP(D1520,'SOLICITUDES 2023'!$C:$H,6,FALSE)-G1520</f>
        <v>0</v>
      </c>
      <c r="L1519" s="50" t="str">
        <f t="shared" si="8"/>
        <v>ACTA 2 MARZO 2024</v>
      </c>
      <c r="M1519" s="27"/>
      <c r="N1519" s="27"/>
      <c r="O1519" s="27"/>
    </row>
    <row r="1520" spans="1:15" ht="15" customHeight="1">
      <c r="A1520" s="50" t="s">
        <v>6567</v>
      </c>
      <c r="B1520" s="47">
        <v>1</v>
      </c>
      <c r="C1520" s="54" t="s">
        <v>6565</v>
      </c>
      <c r="D1520" s="64">
        <v>38144839</v>
      </c>
      <c r="E1520" s="49" t="s">
        <v>5311</v>
      </c>
      <c r="F1520" s="49" t="s">
        <v>5256</v>
      </c>
      <c r="G1520" s="103">
        <v>44000000</v>
      </c>
      <c r="H1520" s="90">
        <v>0</v>
      </c>
      <c r="I1520" s="90">
        <v>0</v>
      </c>
      <c r="J1520" s="103">
        <v>10000000</v>
      </c>
      <c r="K1520" s="69"/>
      <c r="L1520" s="50" t="str">
        <f t="shared" si="8"/>
        <v>ACTA 1 FEBRERO 2024</v>
      </c>
      <c r="M1520" s="27"/>
      <c r="N1520" s="27"/>
      <c r="O1520" s="27"/>
    </row>
    <row r="1521" spans="1:15" ht="15" customHeight="1">
      <c r="A1521" s="50" t="s">
        <v>6567</v>
      </c>
      <c r="B1521" s="47">
        <v>2</v>
      </c>
      <c r="C1521" s="54" t="s">
        <v>6568</v>
      </c>
      <c r="D1521" s="64">
        <v>1094369637</v>
      </c>
      <c r="E1521" s="49" t="s">
        <v>6569</v>
      </c>
      <c r="F1521" s="49" t="s">
        <v>6570</v>
      </c>
      <c r="G1521" s="103">
        <v>10000000</v>
      </c>
      <c r="H1521" s="90">
        <v>0</v>
      </c>
      <c r="I1521" s="90">
        <v>0</v>
      </c>
      <c r="J1521" s="103">
        <v>50000000</v>
      </c>
      <c r="K1521" s="69"/>
      <c r="L1521" s="50" t="str">
        <f t="shared" si="8"/>
        <v>ACTA 1 FEBRERO 2024</v>
      </c>
      <c r="M1521" s="27"/>
      <c r="N1521" s="27"/>
      <c r="O1521" s="27"/>
    </row>
    <row r="1522" spans="1:15" ht="15" customHeight="1">
      <c r="A1522" s="50" t="s">
        <v>6567</v>
      </c>
      <c r="B1522" s="47">
        <v>3</v>
      </c>
      <c r="C1522" s="54" t="s">
        <v>6571</v>
      </c>
      <c r="D1522" s="64">
        <v>79222977</v>
      </c>
      <c r="E1522" s="49" t="s">
        <v>6572</v>
      </c>
      <c r="F1522" s="49" t="s">
        <v>6573</v>
      </c>
      <c r="G1522" s="103">
        <v>50000000</v>
      </c>
      <c r="H1522" s="90">
        <v>0</v>
      </c>
      <c r="I1522" s="90">
        <v>0</v>
      </c>
      <c r="J1522" s="103">
        <v>53000000</v>
      </c>
      <c r="K1522" s="69"/>
      <c r="L1522" s="50" t="str">
        <f t="shared" si="8"/>
        <v>ACTA 1 FEBRERO 2024</v>
      </c>
      <c r="M1522" s="27"/>
      <c r="N1522" s="27"/>
      <c r="O1522" s="27"/>
    </row>
    <row r="1523" spans="1:15" ht="15" customHeight="1">
      <c r="A1523" s="50" t="s">
        <v>6567</v>
      </c>
      <c r="B1523" s="47">
        <v>4</v>
      </c>
      <c r="C1523" s="54" t="s">
        <v>6574</v>
      </c>
      <c r="D1523" s="64">
        <v>1077146784</v>
      </c>
      <c r="E1523" s="49" t="s">
        <v>6569</v>
      </c>
      <c r="F1523" s="49" t="s">
        <v>6570</v>
      </c>
      <c r="G1523" s="103">
        <v>53000000</v>
      </c>
      <c r="H1523" s="90">
        <v>0</v>
      </c>
      <c r="I1523" s="90">
        <v>0</v>
      </c>
      <c r="J1523" s="103">
        <v>15000000</v>
      </c>
      <c r="K1523" s="69"/>
      <c r="L1523" s="50" t="str">
        <f t="shared" si="8"/>
        <v>ACTA 1 FEBRERO 2024</v>
      </c>
      <c r="M1523" s="27"/>
      <c r="N1523" s="27"/>
      <c r="O1523" s="27"/>
    </row>
    <row r="1524" spans="1:15" ht="15" customHeight="1">
      <c r="A1524" s="50" t="s">
        <v>6567</v>
      </c>
      <c r="B1524" s="47">
        <v>5</v>
      </c>
      <c r="C1524" s="54" t="s">
        <v>6575</v>
      </c>
      <c r="D1524" s="64">
        <v>1085313021</v>
      </c>
      <c r="E1524" s="49" t="s">
        <v>6569</v>
      </c>
      <c r="F1524" s="49" t="s">
        <v>6570</v>
      </c>
      <c r="G1524" s="103">
        <v>15000000</v>
      </c>
      <c r="H1524" s="90">
        <v>0</v>
      </c>
      <c r="I1524" s="90">
        <v>0</v>
      </c>
      <c r="J1524" s="103">
        <v>20000000</v>
      </c>
      <c r="K1524" s="69"/>
      <c r="L1524" s="50" t="str">
        <f t="shared" si="8"/>
        <v>ACTA 1 FEBRERO 2024</v>
      </c>
      <c r="M1524" s="27"/>
      <c r="N1524" s="27"/>
      <c r="O1524" s="27"/>
    </row>
    <row r="1525" spans="1:15" ht="15" customHeight="1">
      <c r="A1525" s="50" t="s">
        <v>6567</v>
      </c>
      <c r="B1525" s="47">
        <v>6</v>
      </c>
      <c r="C1525" s="54" t="s">
        <v>6576</v>
      </c>
      <c r="D1525" s="64">
        <v>1080264081</v>
      </c>
      <c r="E1525" s="49" t="s">
        <v>6569</v>
      </c>
      <c r="F1525" s="49" t="s">
        <v>6570</v>
      </c>
      <c r="G1525" s="103">
        <v>20000000</v>
      </c>
      <c r="H1525" s="90">
        <v>0</v>
      </c>
      <c r="I1525" s="90">
        <v>0</v>
      </c>
      <c r="J1525" s="103">
        <v>80000000</v>
      </c>
      <c r="K1525" s="69"/>
      <c r="L1525" s="50" t="str">
        <f t="shared" si="8"/>
        <v>ACTA 1 FEBRERO 2024</v>
      </c>
      <c r="M1525" s="27"/>
      <c r="N1525" s="27"/>
      <c r="O1525" s="27"/>
    </row>
    <row r="1526" spans="1:15" ht="15" customHeight="1">
      <c r="A1526" s="50" t="s">
        <v>6567</v>
      </c>
      <c r="B1526" s="47">
        <v>7</v>
      </c>
      <c r="C1526" s="54" t="s">
        <v>6577</v>
      </c>
      <c r="D1526" s="64">
        <v>1032393607</v>
      </c>
      <c r="E1526" s="49" t="s">
        <v>6569</v>
      </c>
      <c r="F1526" s="49" t="s">
        <v>6570</v>
      </c>
      <c r="G1526" s="103">
        <v>80000000</v>
      </c>
      <c r="H1526" s="90">
        <v>0</v>
      </c>
      <c r="I1526" s="90">
        <v>0</v>
      </c>
      <c r="J1526" s="103">
        <v>50000000</v>
      </c>
      <c r="K1526" s="69"/>
      <c r="L1526" s="50" t="str">
        <f t="shared" si="8"/>
        <v>ACTA 1 FEBRERO 2024</v>
      </c>
      <c r="M1526" s="27"/>
      <c r="N1526" s="27"/>
      <c r="O1526" s="27"/>
    </row>
    <row r="1527" spans="1:15" ht="15" customHeight="1">
      <c r="A1527" s="50" t="s">
        <v>6567</v>
      </c>
      <c r="B1527" s="47">
        <v>8</v>
      </c>
      <c r="C1527" s="54" t="s">
        <v>6578</v>
      </c>
      <c r="D1527" s="64">
        <v>52737557</v>
      </c>
      <c r="E1527" s="49" t="s">
        <v>6569</v>
      </c>
      <c r="F1527" s="49" t="s">
        <v>6570</v>
      </c>
      <c r="G1527" s="103">
        <v>50000000</v>
      </c>
      <c r="H1527" s="90">
        <v>0</v>
      </c>
      <c r="I1527" s="90">
        <v>0</v>
      </c>
      <c r="J1527" s="103">
        <v>25000000</v>
      </c>
      <c r="K1527" s="69"/>
      <c r="L1527" s="50" t="str">
        <f t="shared" si="8"/>
        <v>ACTA 1 FEBRERO 2024</v>
      </c>
      <c r="M1527" s="27"/>
      <c r="N1527" s="27"/>
      <c r="O1527" s="27"/>
    </row>
    <row r="1528" spans="1:15" ht="13.5" customHeight="1">
      <c r="A1528" s="50" t="s">
        <v>6567</v>
      </c>
      <c r="B1528" s="47">
        <v>9</v>
      </c>
      <c r="C1528" s="54" t="s">
        <v>6579</v>
      </c>
      <c r="D1528" s="64">
        <v>1030522545</v>
      </c>
      <c r="E1528" s="49" t="s">
        <v>6572</v>
      </c>
      <c r="F1528" s="49" t="s">
        <v>6573</v>
      </c>
      <c r="G1528" s="103">
        <v>25000000</v>
      </c>
      <c r="H1528" s="90">
        <v>0</v>
      </c>
      <c r="I1528" s="90">
        <v>0</v>
      </c>
      <c r="J1528" s="103">
        <v>70000000</v>
      </c>
      <c r="K1528" s="69"/>
      <c r="L1528" s="50" t="str">
        <f t="shared" si="8"/>
        <v>ACTA 1 FEBRERO 2024</v>
      </c>
      <c r="M1528" s="27"/>
      <c r="N1528" s="27"/>
      <c r="O1528" s="27"/>
    </row>
    <row r="1529" spans="1:15" ht="13.5" customHeight="1">
      <c r="A1529" s="50" t="s">
        <v>6567</v>
      </c>
      <c r="B1529" s="47">
        <v>10</v>
      </c>
      <c r="C1529" s="54" t="s">
        <v>6580</v>
      </c>
      <c r="D1529" s="64">
        <v>1061046683</v>
      </c>
      <c r="E1529" s="49" t="s">
        <v>6569</v>
      </c>
      <c r="F1529" s="49" t="s">
        <v>6570</v>
      </c>
      <c r="G1529" s="103">
        <v>70000000</v>
      </c>
      <c r="H1529" s="90">
        <v>0</v>
      </c>
      <c r="I1529" s="90">
        <v>0</v>
      </c>
      <c r="J1529" s="103">
        <v>50000000</v>
      </c>
      <c r="K1529" s="69"/>
      <c r="L1529" s="50" t="str">
        <f t="shared" si="8"/>
        <v>ACTA 1 FEBRERO 2024</v>
      </c>
      <c r="M1529" s="27"/>
      <c r="N1529" s="27"/>
      <c r="O1529" s="27"/>
    </row>
    <row r="1530" spans="1:15" ht="13.5" customHeight="1">
      <c r="A1530" s="50" t="s">
        <v>6567</v>
      </c>
      <c r="B1530" s="47">
        <v>11</v>
      </c>
      <c r="C1530" s="150" t="s">
        <v>6701</v>
      </c>
      <c r="D1530" s="64">
        <v>1033691521</v>
      </c>
      <c r="E1530" s="49" t="s">
        <v>6569</v>
      </c>
      <c r="F1530" s="49" t="s">
        <v>6570</v>
      </c>
      <c r="G1530" s="103">
        <v>50000000</v>
      </c>
      <c r="H1530" s="90">
        <v>0</v>
      </c>
      <c r="I1530" s="90">
        <v>0</v>
      </c>
      <c r="J1530" s="103">
        <v>80000000</v>
      </c>
      <c r="K1530" s="69"/>
      <c r="L1530" s="50" t="str">
        <f t="shared" si="8"/>
        <v>ACTA 1 FEBRERO 2024</v>
      </c>
      <c r="M1530" s="27"/>
      <c r="N1530" s="27"/>
      <c r="O1530" s="27"/>
    </row>
    <row r="1531" spans="1:15" ht="13.5" customHeight="1">
      <c r="A1531" s="50" t="s">
        <v>6567</v>
      </c>
      <c r="B1531" s="47">
        <v>12</v>
      </c>
      <c r="C1531" s="54" t="s">
        <v>6581</v>
      </c>
      <c r="D1531" s="64">
        <v>2235249</v>
      </c>
      <c r="E1531" s="49" t="s">
        <v>6569</v>
      </c>
      <c r="F1531" s="49" t="s">
        <v>6570</v>
      </c>
      <c r="G1531" s="103">
        <v>80000000</v>
      </c>
      <c r="H1531" s="90">
        <v>0</v>
      </c>
      <c r="I1531" s="90">
        <v>0</v>
      </c>
      <c r="J1531" s="103">
        <v>70000000</v>
      </c>
      <c r="K1531" s="69"/>
      <c r="L1531" s="50" t="str">
        <f t="shared" si="8"/>
        <v>ACTA 1 FEBRERO 2024</v>
      </c>
      <c r="M1531" s="27"/>
      <c r="N1531" s="27"/>
      <c r="O1531" s="27"/>
    </row>
    <row r="1532" spans="1:15" ht="13.5" customHeight="1">
      <c r="A1532" s="50" t="s">
        <v>6567</v>
      </c>
      <c r="B1532" s="47">
        <v>13</v>
      </c>
      <c r="C1532" s="54" t="s">
        <v>6582</v>
      </c>
      <c r="D1532" s="64">
        <v>40010451</v>
      </c>
      <c r="E1532" s="49" t="s">
        <v>6583</v>
      </c>
      <c r="F1532" s="49" t="s">
        <v>6570</v>
      </c>
      <c r="G1532" s="103">
        <v>70000000</v>
      </c>
      <c r="H1532" s="90">
        <v>0</v>
      </c>
      <c r="I1532" s="90">
        <v>0</v>
      </c>
      <c r="J1532" s="103">
        <v>90000000</v>
      </c>
      <c r="K1532" s="69"/>
      <c r="L1532" s="50" t="str">
        <f t="shared" si="8"/>
        <v>ACTA 1 FEBRERO 2024</v>
      </c>
      <c r="M1532" s="27"/>
      <c r="N1532" s="27"/>
      <c r="O1532" s="27"/>
    </row>
    <row r="1533" spans="1:15" ht="13.5" customHeight="1">
      <c r="A1533" s="50" t="s">
        <v>6567</v>
      </c>
      <c r="B1533" s="47">
        <v>14</v>
      </c>
      <c r="C1533" s="54" t="s">
        <v>6584</v>
      </c>
      <c r="D1533" s="64">
        <v>1018403354</v>
      </c>
      <c r="E1533" s="49" t="s">
        <v>6569</v>
      </c>
      <c r="F1533" s="49" t="s">
        <v>6570</v>
      </c>
      <c r="G1533" s="103">
        <v>90000000</v>
      </c>
      <c r="H1533" s="90">
        <v>0</v>
      </c>
      <c r="I1533" s="90">
        <v>0</v>
      </c>
      <c r="J1533" s="103">
        <v>31000000</v>
      </c>
      <c r="K1533" s="69"/>
      <c r="L1533" s="50" t="str">
        <f t="shared" si="8"/>
        <v>ACTA 1 FEBRERO 2024</v>
      </c>
      <c r="M1533" s="27"/>
      <c r="N1533" s="27"/>
      <c r="O1533" s="27"/>
    </row>
    <row r="1534" spans="1:15" ht="13.5" customHeight="1">
      <c r="A1534" s="50" t="s">
        <v>6567</v>
      </c>
      <c r="B1534" s="47">
        <v>15</v>
      </c>
      <c r="C1534" s="54" t="s">
        <v>6585</v>
      </c>
      <c r="D1534" s="64">
        <v>1026152612</v>
      </c>
      <c r="E1534" s="49" t="s">
        <v>6569</v>
      </c>
      <c r="F1534" s="49" t="s">
        <v>6570</v>
      </c>
      <c r="G1534" s="103">
        <v>31000000</v>
      </c>
      <c r="H1534" s="90">
        <v>0</v>
      </c>
      <c r="I1534" s="90">
        <v>0</v>
      </c>
      <c r="J1534" s="103">
        <v>70000000</v>
      </c>
      <c r="K1534" s="69"/>
      <c r="L1534" s="50" t="str">
        <f t="shared" si="8"/>
        <v>ACTA 1 FEBRERO 2024</v>
      </c>
      <c r="M1534" s="27"/>
      <c r="N1534" s="27"/>
      <c r="O1534" s="27"/>
    </row>
    <row r="1535" spans="1:15" ht="15" customHeight="1">
      <c r="A1535" s="50" t="s">
        <v>6567</v>
      </c>
      <c r="B1535" s="47">
        <v>16</v>
      </c>
      <c r="C1535" s="54" t="s">
        <v>6586</v>
      </c>
      <c r="D1535" s="64">
        <v>80156918</v>
      </c>
      <c r="E1535" s="49" t="s">
        <v>6569</v>
      </c>
      <c r="F1535" s="49" t="s">
        <v>6570</v>
      </c>
      <c r="G1535" s="103">
        <v>70000000</v>
      </c>
      <c r="H1535" s="90">
        <v>0</v>
      </c>
      <c r="I1535" s="90">
        <v>0</v>
      </c>
      <c r="J1535" s="103">
        <v>58000000</v>
      </c>
      <c r="K1535" s="69"/>
      <c r="L1535" s="50" t="str">
        <f t="shared" si="8"/>
        <v>ACTA 1 FEBRERO 2024</v>
      </c>
      <c r="M1535" s="27"/>
      <c r="N1535" s="27"/>
      <c r="O1535" s="27"/>
    </row>
    <row r="1536" spans="1:15" ht="15" customHeight="1">
      <c r="A1536" s="50" t="s">
        <v>6567</v>
      </c>
      <c r="B1536" s="47">
        <v>17</v>
      </c>
      <c r="C1536" s="54" t="s">
        <v>6587</v>
      </c>
      <c r="D1536" s="64">
        <v>1108832513</v>
      </c>
      <c r="E1536" s="49" t="s">
        <v>6569</v>
      </c>
      <c r="F1536" s="49" t="s">
        <v>6570</v>
      </c>
      <c r="G1536" s="103">
        <v>58000000</v>
      </c>
      <c r="H1536" s="90">
        <v>0</v>
      </c>
      <c r="I1536" s="90">
        <v>0</v>
      </c>
      <c r="J1536" s="103">
        <v>80000000</v>
      </c>
      <c r="K1536" s="69"/>
      <c r="L1536" s="50" t="str">
        <f t="shared" si="8"/>
        <v>ACTA 1 FEBRERO 2024</v>
      </c>
      <c r="M1536" s="27"/>
      <c r="N1536" s="27"/>
      <c r="O1536" s="27"/>
    </row>
    <row r="1537" spans="1:15" ht="14.25" customHeight="1">
      <c r="A1537" s="50" t="s">
        <v>6567</v>
      </c>
      <c r="B1537" s="47">
        <v>18</v>
      </c>
      <c r="C1537" s="54" t="s">
        <v>6588</v>
      </c>
      <c r="D1537" s="64">
        <v>1085265841</v>
      </c>
      <c r="E1537" s="49" t="s">
        <v>6569</v>
      </c>
      <c r="F1537" s="49" t="s">
        <v>6570</v>
      </c>
      <c r="G1537" s="103">
        <v>80000000</v>
      </c>
      <c r="H1537" s="90">
        <v>0</v>
      </c>
      <c r="I1537" s="90">
        <v>0</v>
      </c>
      <c r="J1537" s="103">
        <v>22000000</v>
      </c>
      <c r="K1537" s="69"/>
      <c r="L1537" s="50" t="str">
        <f t="shared" si="8"/>
        <v>ACTA 1 FEBRERO 2024</v>
      </c>
      <c r="M1537" s="27"/>
      <c r="N1537" s="27"/>
      <c r="O1537" s="27"/>
    </row>
    <row r="1538" spans="1:15" ht="14.25" customHeight="1">
      <c r="A1538" s="50" t="s">
        <v>6567</v>
      </c>
      <c r="B1538" s="47">
        <v>19</v>
      </c>
      <c r="C1538" s="54" t="s">
        <v>6589</v>
      </c>
      <c r="D1538" s="64">
        <v>1013595467</v>
      </c>
      <c r="E1538" s="49" t="s">
        <v>6569</v>
      </c>
      <c r="F1538" s="49" t="s">
        <v>6570</v>
      </c>
      <c r="G1538" s="103">
        <v>22000000</v>
      </c>
      <c r="H1538" s="90">
        <v>0</v>
      </c>
      <c r="I1538" s="90">
        <v>0</v>
      </c>
      <c r="J1538" s="103">
        <v>100000000</v>
      </c>
      <c r="K1538" s="69"/>
      <c r="L1538" s="50" t="str">
        <f t="shared" si="8"/>
        <v>ACTA 1 FEBRERO 2024</v>
      </c>
      <c r="M1538" s="27"/>
      <c r="N1538" s="27"/>
      <c r="O1538" s="27"/>
    </row>
    <row r="1539" spans="1:15" ht="15" customHeight="1">
      <c r="A1539" s="50" t="s">
        <v>6567</v>
      </c>
      <c r="B1539" s="47">
        <v>20</v>
      </c>
      <c r="C1539" s="54" t="s">
        <v>6590</v>
      </c>
      <c r="D1539" s="64">
        <v>5833466</v>
      </c>
      <c r="E1539" s="49" t="s">
        <v>6569</v>
      </c>
      <c r="F1539" s="49" t="s">
        <v>6570</v>
      </c>
      <c r="G1539" s="103">
        <v>100000000</v>
      </c>
      <c r="H1539" s="90">
        <v>0</v>
      </c>
      <c r="I1539" s="90">
        <v>0</v>
      </c>
      <c r="J1539" s="103">
        <v>18000000</v>
      </c>
      <c r="K1539" s="69"/>
      <c r="L1539" s="50" t="str">
        <f t="shared" si="8"/>
        <v>ACTA 1 FEBRERO 2024</v>
      </c>
      <c r="M1539" s="27"/>
      <c r="N1539" s="27"/>
      <c r="O1539" s="27"/>
    </row>
    <row r="1540" spans="1:15" ht="15" customHeight="1">
      <c r="A1540" s="50" t="s">
        <v>6567</v>
      </c>
      <c r="B1540" s="47">
        <v>21</v>
      </c>
      <c r="C1540" s="54" t="s">
        <v>6591</v>
      </c>
      <c r="D1540" s="64">
        <v>16288681</v>
      </c>
      <c r="E1540" s="49" t="s">
        <v>6569</v>
      </c>
      <c r="F1540" s="49" t="s">
        <v>6570</v>
      </c>
      <c r="G1540" s="103">
        <v>18000000</v>
      </c>
      <c r="H1540" s="90">
        <v>0</v>
      </c>
      <c r="I1540" s="90">
        <v>0</v>
      </c>
      <c r="J1540" s="103">
        <v>25000000</v>
      </c>
      <c r="K1540" s="69"/>
      <c r="L1540" s="50" t="str">
        <f t="shared" si="8"/>
        <v>ACTA 1 FEBRERO 2024</v>
      </c>
      <c r="M1540" s="27"/>
      <c r="N1540" s="27"/>
      <c r="O1540" s="27"/>
    </row>
    <row r="1541" spans="1:15" ht="15" customHeight="1">
      <c r="A1541" s="50" t="s">
        <v>6567</v>
      </c>
      <c r="B1541" s="47">
        <v>22</v>
      </c>
      <c r="C1541" s="54" t="s">
        <v>6592</v>
      </c>
      <c r="D1541" s="64">
        <v>1022331085</v>
      </c>
      <c r="E1541" s="49" t="s">
        <v>6569</v>
      </c>
      <c r="F1541" s="49" t="s">
        <v>6570</v>
      </c>
      <c r="G1541" s="103">
        <v>25000000</v>
      </c>
      <c r="H1541" s="90">
        <v>0</v>
      </c>
      <c r="I1541" s="90">
        <v>0</v>
      </c>
      <c r="J1541" s="103">
        <v>25000000</v>
      </c>
      <c r="K1541" s="69"/>
      <c r="L1541" s="50" t="str">
        <f t="shared" si="8"/>
        <v>ACTA 1 FEBRERO 2024</v>
      </c>
      <c r="M1541" s="27"/>
      <c r="N1541" s="27"/>
      <c r="O1541" s="27"/>
    </row>
    <row r="1542" spans="1:15" ht="15" customHeight="1">
      <c r="A1542" s="50" t="s">
        <v>6567</v>
      </c>
      <c r="B1542" s="47">
        <v>23</v>
      </c>
      <c r="C1542" s="54" t="s">
        <v>6593</v>
      </c>
      <c r="D1542" s="64">
        <v>1014209269</v>
      </c>
      <c r="E1542" s="49" t="s">
        <v>6569</v>
      </c>
      <c r="F1542" s="49" t="s">
        <v>6570</v>
      </c>
      <c r="G1542" s="103">
        <v>25000000</v>
      </c>
      <c r="H1542" s="90">
        <v>0</v>
      </c>
      <c r="I1542" s="90">
        <v>0</v>
      </c>
      <c r="J1542" s="103">
        <v>30000000</v>
      </c>
      <c r="K1542" s="69"/>
      <c r="L1542" s="50" t="str">
        <f t="shared" si="8"/>
        <v>ACTA 1 FEBRERO 2024</v>
      </c>
      <c r="M1542" s="27"/>
      <c r="N1542" s="27"/>
      <c r="O1542" s="27"/>
    </row>
    <row r="1543" spans="1:15" ht="15" customHeight="1">
      <c r="A1543" s="50" t="s">
        <v>6567</v>
      </c>
      <c r="B1543" s="47">
        <v>24</v>
      </c>
      <c r="C1543" s="54" t="s">
        <v>6594</v>
      </c>
      <c r="D1543" s="64">
        <v>1030537433</v>
      </c>
      <c r="E1543" s="49" t="s">
        <v>6569</v>
      </c>
      <c r="F1543" s="49" t="s">
        <v>6570</v>
      </c>
      <c r="G1543" s="103">
        <v>30000000</v>
      </c>
      <c r="H1543" s="90">
        <v>0</v>
      </c>
      <c r="I1543" s="90">
        <v>0</v>
      </c>
      <c r="J1543" s="103">
        <v>110000000</v>
      </c>
      <c r="K1543" s="69"/>
      <c r="L1543" s="50" t="str">
        <f t="shared" si="8"/>
        <v>ACTA 1 FEBRERO 2024</v>
      </c>
      <c r="M1543" s="27"/>
      <c r="N1543" s="27"/>
      <c r="O1543" s="27"/>
    </row>
    <row r="1544" spans="1:15" ht="15" customHeight="1">
      <c r="A1544" s="50" t="s">
        <v>6567</v>
      </c>
      <c r="B1544" s="47">
        <v>25</v>
      </c>
      <c r="C1544" s="54" t="s">
        <v>6595</v>
      </c>
      <c r="D1544" s="64">
        <v>1072493472</v>
      </c>
      <c r="E1544" s="49" t="s">
        <v>6569</v>
      </c>
      <c r="F1544" s="49" t="s">
        <v>6570</v>
      </c>
      <c r="G1544" s="103">
        <v>110000000</v>
      </c>
      <c r="H1544" s="90">
        <v>0</v>
      </c>
      <c r="I1544" s="90">
        <v>0</v>
      </c>
      <c r="J1544" s="103">
        <v>12000000</v>
      </c>
      <c r="K1544" s="69"/>
      <c r="L1544" s="50" t="str">
        <f t="shared" si="8"/>
        <v>ACTA 1 FEBRERO 2024</v>
      </c>
      <c r="M1544" s="27"/>
      <c r="N1544" s="27"/>
      <c r="O1544" s="27"/>
    </row>
    <row r="1545" spans="1:15" ht="15" customHeight="1">
      <c r="A1545" s="50" t="s">
        <v>6567</v>
      </c>
      <c r="B1545" s="47">
        <v>26</v>
      </c>
      <c r="C1545" s="54" t="s">
        <v>6596</v>
      </c>
      <c r="D1545" s="64">
        <v>1026135077</v>
      </c>
      <c r="E1545" s="49" t="s">
        <v>6569</v>
      </c>
      <c r="F1545" s="49" t="s">
        <v>6570</v>
      </c>
      <c r="G1545" s="103">
        <v>12000000</v>
      </c>
      <c r="H1545" s="90">
        <v>0</v>
      </c>
      <c r="I1545" s="90">
        <v>0</v>
      </c>
      <c r="J1545" s="103">
        <v>17000000</v>
      </c>
      <c r="K1545" s="69"/>
      <c r="L1545" s="50" t="str">
        <f t="shared" si="8"/>
        <v>ACTA 1 FEBRERO 2024</v>
      </c>
      <c r="M1545" s="27"/>
      <c r="N1545" s="27"/>
      <c r="O1545" s="27"/>
    </row>
    <row r="1546" spans="1:15" ht="15" customHeight="1">
      <c r="A1546" s="50" t="s">
        <v>6567</v>
      </c>
      <c r="B1546" s="47">
        <v>27</v>
      </c>
      <c r="C1546" s="54" t="s">
        <v>6597</v>
      </c>
      <c r="D1546" s="64">
        <v>1094276817</v>
      </c>
      <c r="E1546" s="49" t="s">
        <v>6569</v>
      </c>
      <c r="F1546" s="49" t="s">
        <v>6570</v>
      </c>
      <c r="G1546" s="103">
        <v>17000000</v>
      </c>
      <c r="H1546" s="90">
        <v>0</v>
      </c>
      <c r="I1546" s="90">
        <v>0</v>
      </c>
      <c r="J1546" s="103">
        <v>25000000</v>
      </c>
      <c r="K1546" s="69"/>
      <c r="L1546" s="50" t="str">
        <f t="shared" si="8"/>
        <v>ACTA 1 FEBRERO 2024</v>
      </c>
      <c r="M1546" s="27"/>
      <c r="N1546" s="27"/>
      <c r="O1546" s="27"/>
    </row>
    <row r="1547" spans="1:15" ht="15" customHeight="1">
      <c r="A1547" s="50" t="s">
        <v>6567</v>
      </c>
      <c r="B1547" s="47">
        <v>28</v>
      </c>
      <c r="C1547" s="54" t="s">
        <v>6598</v>
      </c>
      <c r="D1547" s="64">
        <v>80768842</v>
      </c>
      <c r="E1547" s="49" t="s">
        <v>6569</v>
      </c>
      <c r="F1547" s="49" t="s">
        <v>6570</v>
      </c>
      <c r="G1547" s="103">
        <v>25000000</v>
      </c>
      <c r="H1547" s="90">
        <v>0</v>
      </c>
      <c r="I1547" s="90">
        <v>0</v>
      </c>
      <c r="J1547" s="103">
        <v>86000000</v>
      </c>
      <c r="K1547" s="69"/>
      <c r="L1547" s="50" t="str">
        <f t="shared" si="8"/>
        <v>ACTA 1 FEBRERO 2024</v>
      </c>
      <c r="M1547" s="27"/>
      <c r="N1547" s="27"/>
      <c r="O1547" s="27"/>
    </row>
    <row r="1548" spans="1:15" ht="15" customHeight="1">
      <c r="A1548" s="50" t="s">
        <v>6567</v>
      </c>
      <c r="B1548" s="47">
        <v>29</v>
      </c>
      <c r="C1548" s="54" t="s">
        <v>6599</v>
      </c>
      <c r="D1548" s="64">
        <v>9739345</v>
      </c>
      <c r="E1548" s="49" t="s">
        <v>6569</v>
      </c>
      <c r="F1548" s="49" t="s">
        <v>6570</v>
      </c>
      <c r="G1548" s="103">
        <v>86000000</v>
      </c>
      <c r="H1548" s="90">
        <v>0</v>
      </c>
      <c r="I1548" s="90">
        <v>0</v>
      </c>
      <c r="J1548" s="103">
        <v>60000000</v>
      </c>
      <c r="K1548" s="69"/>
      <c r="L1548" s="50" t="str">
        <f t="shared" si="8"/>
        <v>ACTA 1 FEBRERO 2024</v>
      </c>
      <c r="M1548" s="27"/>
      <c r="N1548" s="27"/>
      <c r="O1548" s="27"/>
    </row>
    <row r="1549" spans="1:15" ht="15" customHeight="1">
      <c r="A1549" s="50" t="s">
        <v>6567</v>
      </c>
      <c r="B1549" s="47">
        <v>30</v>
      </c>
      <c r="C1549" s="54" t="s">
        <v>6600</v>
      </c>
      <c r="D1549" s="64">
        <v>1045699081</v>
      </c>
      <c r="E1549" s="49" t="s">
        <v>6569</v>
      </c>
      <c r="F1549" s="49" t="s">
        <v>6570</v>
      </c>
      <c r="G1549" s="103">
        <v>60000000</v>
      </c>
      <c r="H1549" s="90">
        <v>0</v>
      </c>
      <c r="I1549" s="90">
        <v>0</v>
      </c>
      <c r="J1549" s="103">
        <v>63000000</v>
      </c>
      <c r="K1549" s="69"/>
      <c r="L1549" s="50" t="str">
        <f t="shared" si="8"/>
        <v>ACTA 1 FEBRERO 2024</v>
      </c>
      <c r="M1549" s="27"/>
      <c r="N1549" s="27"/>
      <c r="O1549" s="27"/>
    </row>
    <row r="1550" spans="1:15" ht="15" customHeight="1">
      <c r="A1550" s="50" t="s">
        <v>6567</v>
      </c>
      <c r="B1550" s="47">
        <v>31</v>
      </c>
      <c r="C1550" s="54" t="s">
        <v>6601</v>
      </c>
      <c r="D1550" s="64">
        <v>43988078</v>
      </c>
      <c r="E1550" s="49" t="s">
        <v>6569</v>
      </c>
      <c r="F1550" s="49" t="s">
        <v>6570</v>
      </c>
      <c r="G1550" s="103">
        <v>63000000</v>
      </c>
      <c r="H1550" s="90">
        <v>0</v>
      </c>
      <c r="I1550" s="90">
        <v>0</v>
      </c>
      <c r="J1550" s="103">
        <v>82000000</v>
      </c>
      <c r="K1550" s="69"/>
      <c r="L1550" s="50" t="str">
        <f t="shared" si="8"/>
        <v>ACTA 1 FEBRERO 2024</v>
      </c>
      <c r="M1550" s="27"/>
      <c r="N1550" s="27"/>
      <c r="O1550" s="27"/>
    </row>
    <row r="1551" spans="1:15" ht="15" customHeight="1">
      <c r="A1551" s="50" t="s">
        <v>6567</v>
      </c>
      <c r="B1551" s="47">
        <v>32</v>
      </c>
      <c r="C1551" s="54" t="s">
        <v>6602</v>
      </c>
      <c r="D1551" s="64">
        <v>1032404194</v>
      </c>
      <c r="E1551" s="49" t="s">
        <v>6569</v>
      </c>
      <c r="F1551" s="49" t="s">
        <v>6570</v>
      </c>
      <c r="G1551" s="103">
        <v>82000000</v>
      </c>
      <c r="H1551" s="90">
        <v>0</v>
      </c>
      <c r="I1551" s="90">
        <v>0</v>
      </c>
      <c r="J1551" s="103">
        <v>83000000</v>
      </c>
      <c r="K1551" s="69"/>
      <c r="L1551" s="50" t="str">
        <f t="shared" si="8"/>
        <v>ACTA 1 FEBRERO 2024</v>
      </c>
      <c r="M1551" s="27"/>
      <c r="N1551" s="27"/>
      <c r="O1551" s="27"/>
    </row>
    <row r="1552" spans="1:15" ht="15" customHeight="1">
      <c r="A1552" s="50" t="s">
        <v>6567</v>
      </c>
      <c r="B1552" s="47">
        <v>33</v>
      </c>
      <c r="C1552" s="54" t="s">
        <v>6603</v>
      </c>
      <c r="D1552" s="64">
        <v>1053794167</v>
      </c>
      <c r="E1552" s="49" t="s">
        <v>6569</v>
      </c>
      <c r="F1552" s="49" t="s">
        <v>6570</v>
      </c>
      <c r="G1552" s="103">
        <v>83000000</v>
      </c>
      <c r="H1552" s="90">
        <v>0</v>
      </c>
      <c r="I1552" s="90">
        <v>0</v>
      </c>
      <c r="J1552" s="103">
        <v>97000000</v>
      </c>
      <c r="K1552" s="69"/>
      <c r="L1552" s="50" t="str">
        <f t="shared" si="8"/>
        <v>ACTA 1 FEBRERO 2024</v>
      </c>
      <c r="M1552" s="27"/>
      <c r="N1552" s="27"/>
      <c r="O1552" s="27"/>
    </row>
    <row r="1553" spans="1:15" ht="15" customHeight="1">
      <c r="A1553" s="50" t="s">
        <v>6567</v>
      </c>
      <c r="B1553" s="47">
        <v>34</v>
      </c>
      <c r="C1553" s="54" t="s">
        <v>6604</v>
      </c>
      <c r="D1553" s="64">
        <v>7320494</v>
      </c>
      <c r="E1553" s="49" t="s">
        <v>6569</v>
      </c>
      <c r="F1553" s="49" t="s">
        <v>6570</v>
      </c>
      <c r="G1553" s="103">
        <v>97000000</v>
      </c>
      <c r="H1553" s="90">
        <v>0</v>
      </c>
      <c r="I1553" s="90">
        <v>0</v>
      </c>
      <c r="J1553" s="103">
        <v>57000000</v>
      </c>
      <c r="K1553" s="69"/>
      <c r="L1553" s="50" t="str">
        <f t="shared" si="8"/>
        <v>ACTA 1 FEBRERO 2024</v>
      </c>
      <c r="M1553" s="27"/>
      <c r="N1553" s="27"/>
      <c r="O1553" s="27"/>
    </row>
    <row r="1554" spans="1:15" ht="15" customHeight="1">
      <c r="A1554" s="50" t="s">
        <v>6567</v>
      </c>
      <c r="B1554" s="47">
        <v>35</v>
      </c>
      <c r="C1554" s="54" t="s">
        <v>6605</v>
      </c>
      <c r="D1554" s="64">
        <v>1057545791</v>
      </c>
      <c r="E1554" s="49" t="s">
        <v>6569</v>
      </c>
      <c r="F1554" s="49" t="s">
        <v>6570</v>
      </c>
      <c r="G1554" s="103">
        <v>57000000</v>
      </c>
      <c r="H1554" s="90">
        <v>0</v>
      </c>
      <c r="I1554" s="90">
        <v>0</v>
      </c>
      <c r="J1554" s="103">
        <v>26000000</v>
      </c>
      <c r="K1554" s="69"/>
      <c r="L1554" s="50" t="str">
        <f t="shared" si="8"/>
        <v>ACTA 1 FEBRERO 2024</v>
      </c>
      <c r="M1554" s="27"/>
      <c r="N1554" s="27"/>
      <c r="O1554" s="27"/>
    </row>
    <row r="1555" spans="1:15" ht="15" customHeight="1">
      <c r="A1555" s="50" t="s">
        <v>6567</v>
      </c>
      <c r="B1555" s="47">
        <v>36</v>
      </c>
      <c r="C1555" s="54" t="s">
        <v>6606</v>
      </c>
      <c r="D1555" s="64">
        <v>86082920</v>
      </c>
      <c r="E1555" s="49" t="s">
        <v>6569</v>
      </c>
      <c r="F1555" s="49" t="s">
        <v>6570</v>
      </c>
      <c r="G1555" s="103">
        <v>26000000</v>
      </c>
      <c r="H1555" s="90">
        <v>0</v>
      </c>
      <c r="I1555" s="90">
        <v>0</v>
      </c>
      <c r="J1555" s="103">
        <v>65000000</v>
      </c>
      <c r="K1555" s="69"/>
      <c r="L1555" s="50" t="str">
        <f t="shared" si="8"/>
        <v>ACTA 1 FEBRERO 2024</v>
      </c>
      <c r="M1555" s="27"/>
      <c r="N1555" s="27"/>
      <c r="O1555" s="27"/>
    </row>
    <row r="1556" spans="1:15" ht="15" customHeight="1">
      <c r="A1556" s="50" t="s">
        <v>6567</v>
      </c>
      <c r="B1556" s="47">
        <v>37</v>
      </c>
      <c r="C1556" s="54" t="s">
        <v>6607</v>
      </c>
      <c r="D1556" s="64">
        <v>37294624</v>
      </c>
      <c r="E1556" s="49" t="s">
        <v>6569</v>
      </c>
      <c r="F1556" s="49" t="s">
        <v>6570</v>
      </c>
      <c r="G1556" s="103">
        <v>65000000</v>
      </c>
      <c r="H1556" s="90">
        <v>0</v>
      </c>
      <c r="I1556" s="90">
        <v>0</v>
      </c>
      <c r="J1556" s="103">
        <v>83000000</v>
      </c>
      <c r="K1556" s="69"/>
      <c r="L1556" s="50" t="str">
        <f t="shared" si="8"/>
        <v>ACTA 1 FEBRERO 2024</v>
      </c>
      <c r="M1556" s="27"/>
      <c r="N1556" s="27"/>
      <c r="O1556" s="27"/>
    </row>
    <row r="1557" spans="1:15" ht="15" customHeight="1">
      <c r="A1557" s="50" t="s">
        <v>6567</v>
      </c>
      <c r="B1557" s="47">
        <v>38</v>
      </c>
      <c r="C1557" s="54" t="s">
        <v>6608</v>
      </c>
      <c r="D1557" s="64">
        <v>1090363854</v>
      </c>
      <c r="E1557" s="49" t="s">
        <v>6569</v>
      </c>
      <c r="F1557" s="49" t="s">
        <v>6570</v>
      </c>
      <c r="G1557" s="103">
        <v>83000000</v>
      </c>
      <c r="H1557" s="90">
        <v>0</v>
      </c>
      <c r="I1557" s="90">
        <v>0</v>
      </c>
      <c r="J1557" s="103">
        <v>85000000</v>
      </c>
      <c r="K1557" s="69"/>
      <c r="L1557" s="50" t="str">
        <f t="shared" si="8"/>
        <v>ACTA 1 FEBRERO 2024</v>
      </c>
      <c r="M1557" s="27"/>
      <c r="N1557" s="27"/>
      <c r="O1557" s="27"/>
    </row>
    <row r="1558" spans="1:15" ht="15" customHeight="1">
      <c r="A1558" s="50" t="s">
        <v>6567</v>
      </c>
      <c r="B1558" s="47">
        <v>39</v>
      </c>
      <c r="C1558" s="54" t="s">
        <v>6609</v>
      </c>
      <c r="D1558" s="64">
        <v>1053664065</v>
      </c>
      <c r="E1558" s="49" t="s">
        <v>6569</v>
      </c>
      <c r="F1558" s="49" t="s">
        <v>6570</v>
      </c>
      <c r="G1558" s="103">
        <v>85000000</v>
      </c>
      <c r="H1558" s="90">
        <v>0</v>
      </c>
      <c r="I1558" s="90">
        <v>0</v>
      </c>
      <c r="J1558" s="103">
        <v>101000000</v>
      </c>
      <c r="K1558" s="69"/>
      <c r="L1558" s="50" t="str">
        <f t="shared" si="8"/>
        <v>ACTA 1 FEBRERO 2024</v>
      </c>
      <c r="M1558" s="27"/>
      <c r="N1558" s="27"/>
      <c r="O1558" s="27"/>
    </row>
    <row r="1559" spans="1:15" ht="15" customHeight="1">
      <c r="A1559" s="50" t="s">
        <v>6567</v>
      </c>
      <c r="B1559" s="47">
        <v>40</v>
      </c>
      <c r="C1559" s="54" t="s">
        <v>6610</v>
      </c>
      <c r="D1559" s="64">
        <v>1121869362</v>
      </c>
      <c r="E1559" s="49" t="s">
        <v>6572</v>
      </c>
      <c r="F1559" s="49" t="s">
        <v>6573</v>
      </c>
      <c r="G1559" s="103">
        <v>101000000</v>
      </c>
      <c r="H1559" s="90">
        <v>0</v>
      </c>
      <c r="I1559" s="90">
        <v>0</v>
      </c>
      <c r="J1559" s="103">
        <v>104000000</v>
      </c>
      <c r="K1559" s="69"/>
      <c r="L1559" s="50" t="str">
        <f t="shared" si="8"/>
        <v>ACTA 1 FEBRERO 2024</v>
      </c>
      <c r="M1559" s="27"/>
      <c r="N1559" s="27"/>
      <c r="O1559" s="27"/>
    </row>
    <row r="1560" spans="1:15" ht="15" customHeight="1">
      <c r="A1560" s="50" t="s">
        <v>6567</v>
      </c>
      <c r="B1560" s="47">
        <v>41</v>
      </c>
      <c r="C1560" s="54" t="s">
        <v>6611</v>
      </c>
      <c r="D1560" s="64">
        <v>91533040</v>
      </c>
      <c r="E1560" s="49" t="s">
        <v>6612</v>
      </c>
      <c r="F1560" s="49" t="s">
        <v>6613</v>
      </c>
      <c r="G1560" s="103">
        <v>104000000</v>
      </c>
      <c r="H1560" s="90">
        <v>0</v>
      </c>
      <c r="I1560" s="90">
        <v>0</v>
      </c>
      <c r="J1560" s="103">
        <v>58000000</v>
      </c>
      <c r="K1560" s="69"/>
      <c r="L1560" s="50" t="str">
        <f t="shared" si="8"/>
        <v>ACTA 1 FEBRERO 2024</v>
      </c>
      <c r="M1560" s="27"/>
      <c r="N1560" s="27"/>
      <c r="O1560" s="27"/>
    </row>
    <row r="1561" spans="1:15" ht="15" customHeight="1">
      <c r="A1561" s="50" t="s">
        <v>6567</v>
      </c>
      <c r="B1561" s="47">
        <v>42</v>
      </c>
      <c r="C1561" s="54" t="s">
        <v>6614</v>
      </c>
      <c r="D1561" s="64">
        <v>1061732176</v>
      </c>
      <c r="E1561" s="49" t="s">
        <v>6615</v>
      </c>
      <c r="F1561" s="49" t="s">
        <v>6616</v>
      </c>
      <c r="G1561" s="103">
        <v>58000000</v>
      </c>
      <c r="H1561" s="90">
        <v>0</v>
      </c>
      <c r="I1561" s="90">
        <v>0</v>
      </c>
      <c r="J1561" s="103">
        <v>100000000</v>
      </c>
      <c r="K1561" s="69"/>
      <c r="L1561" s="50" t="str">
        <f t="shared" si="8"/>
        <v>ACTA 1 FEBRERO 2024</v>
      </c>
      <c r="M1561" s="27"/>
      <c r="N1561" s="27"/>
      <c r="O1561" s="27"/>
    </row>
    <row r="1562" spans="1:15" ht="15" customHeight="1">
      <c r="A1562" s="50" t="s">
        <v>6567</v>
      </c>
      <c r="B1562" s="47">
        <v>43</v>
      </c>
      <c r="C1562" s="54" t="s">
        <v>6617</v>
      </c>
      <c r="D1562" s="64">
        <v>1010173548</v>
      </c>
      <c r="E1562" s="49" t="s">
        <v>6569</v>
      </c>
      <c r="F1562" s="49" t="s">
        <v>6570</v>
      </c>
      <c r="G1562" s="103">
        <v>100000000</v>
      </c>
      <c r="H1562" s="90">
        <v>0</v>
      </c>
      <c r="I1562" s="90">
        <v>0</v>
      </c>
      <c r="J1562" s="103">
        <v>80000000</v>
      </c>
      <c r="K1562" s="69"/>
      <c r="L1562" s="50" t="str">
        <f t="shared" si="8"/>
        <v>ACTA 1 FEBRERO 2024</v>
      </c>
      <c r="M1562" s="27"/>
      <c r="N1562" s="27"/>
      <c r="O1562" s="27"/>
    </row>
    <row r="1563" spans="1:15" ht="15" customHeight="1">
      <c r="A1563" s="50" t="s">
        <v>6567</v>
      </c>
      <c r="B1563" s="47">
        <v>44</v>
      </c>
      <c r="C1563" s="54" t="s">
        <v>6618</v>
      </c>
      <c r="D1563" s="64">
        <v>16161936</v>
      </c>
      <c r="E1563" s="49" t="s">
        <v>6569</v>
      </c>
      <c r="F1563" s="49" t="s">
        <v>6570</v>
      </c>
      <c r="G1563" s="103">
        <v>80000000</v>
      </c>
      <c r="H1563" s="90">
        <v>0</v>
      </c>
      <c r="I1563" s="90">
        <v>0</v>
      </c>
      <c r="J1563" s="103">
        <v>19000000</v>
      </c>
      <c r="K1563" s="69"/>
      <c r="L1563" s="50" t="str">
        <f t="shared" si="8"/>
        <v>ACTA 1 FEBRERO 2024</v>
      </c>
      <c r="M1563" s="27"/>
      <c r="N1563" s="27"/>
      <c r="O1563" s="27"/>
    </row>
    <row r="1564" spans="1:15" ht="15" customHeight="1">
      <c r="A1564" s="50" t="s">
        <v>6567</v>
      </c>
      <c r="B1564" s="47">
        <v>45</v>
      </c>
      <c r="C1564" s="54" t="s">
        <v>6619</v>
      </c>
      <c r="D1564" s="64">
        <v>10771325</v>
      </c>
      <c r="E1564" s="49" t="s">
        <v>6569</v>
      </c>
      <c r="F1564" s="49" t="s">
        <v>6616</v>
      </c>
      <c r="G1564" s="103">
        <v>19000000</v>
      </c>
      <c r="H1564" s="90">
        <v>0</v>
      </c>
      <c r="I1564" s="90">
        <v>0</v>
      </c>
      <c r="J1564" s="103">
        <v>120000000</v>
      </c>
      <c r="K1564" s="69"/>
      <c r="L1564" s="50" t="str">
        <f t="shared" si="8"/>
        <v>ACTA 1 FEBRERO 2024</v>
      </c>
      <c r="M1564" s="27"/>
      <c r="N1564" s="27"/>
      <c r="O1564" s="27"/>
    </row>
    <row r="1565" spans="1:15" ht="15" customHeight="1">
      <c r="A1565" s="50" t="s">
        <v>6567</v>
      </c>
      <c r="B1565" s="47" t="s">
        <v>6621</v>
      </c>
      <c r="C1565" s="54" t="s">
        <v>6620</v>
      </c>
      <c r="D1565" s="64">
        <v>74377790</v>
      </c>
      <c r="E1565" s="49" t="s">
        <v>6612</v>
      </c>
      <c r="F1565" s="49" t="s">
        <v>6613</v>
      </c>
      <c r="G1565" s="103">
        <v>120000000</v>
      </c>
      <c r="H1565" s="90">
        <v>0</v>
      </c>
      <c r="I1565" s="90">
        <v>0</v>
      </c>
      <c r="J1565" s="103">
        <v>90000000</v>
      </c>
      <c r="K1565" s="69"/>
      <c r="L1565" s="50" t="str">
        <f t="shared" si="8"/>
        <v>ACTA 1 FEBRERO 2024</v>
      </c>
      <c r="M1565" s="27"/>
      <c r="N1565" s="27"/>
      <c r="O1565" s="27"/>
    </row>
    <row r="1566" spans="1:15" ht="15" customHeight="1">
      <c r="A1566" s="50" t="s">
        <v>6567</v>
      </c>
      <c r="B1566" s="47">
        <v>41</v>
      </c>
      <c r="C1566" s="54" t="s">
        <v>6622</v>
      </c>
      <c r="D1566" s="64">
        <v>10487899</v>
      </c>
      <c r="E1566" s="49" t="s">
        <v>6569</v>
      </c>
      <c r="F1566" s="49" t="s">
        <v>6570</v>
      </c>
      <c r="G1566" s="103">
        <v>90000000</v>
      </c>
      <c r="H1566" s="90">
        <v>0</v>
      </c>
      <c r="I1566" s="90">
        <v>0</v>
      </c>
      <c r="J1566" s="103">
        <v>50000000</v>
      </c>
      <c r="K1566" s="69"/>
      <c r="L1566" s="50" t="str">
        <f t="shared" si="8"/>
        <v>ACTA 1 FEBRERO 2024</v>
      </c>
      <c r="M1566" s="27"/>
      <c r="N1566" s="27"/>
      <c r="O1566" s="27"/>
    </row>
    <row r="1567" spans="1:15" ht="15" customHeight="1">
      <c r="A1567" s="50" t="s">
        <v>6567</v>
      </c>
      <c r="B1567" s="47" t="s">
        <v>6624</v>
      </c>
      <c r="C1567" s="54" t="s">
        <v>6623</v>
      </c>
      <c r="D1567" s="64">
        <v>91500100</v>
      </c>
      <c r="E1567" s="49" t="s">
        <v>6612</v>
      </c>
      <c r="F1567" s="49" t="s">
        <v>6613</v>
      </c>
      <c r="G1567" s="103">
        <v>50000000</v>
      </c>
      <c r="H1567" s="90">
        <v>0</v>
      </c>
      <c r="I1567" s="90">
        <v>0</v>
      </c>
      <c r="J1567" s="103">
        <v>150000000</v>
      </c>
      <c r="K1567" s="69"/>
      <c r="L1567" s="50" t="str">
        <f t="shared" si="8"/>
        <v>ACTA 1 FEBRERO 2024</v>
      </c>
      <c r="M1567" s="27"/>
      <c r="N1567" s="27"/>
      <c r="O1567" s="27"/>
    </row>
    <row r="1568" spans="1:15" ht="15" customHeight="1">
      <c r="A1568" s="50" t="s">
        <v>6567</v>
      </c>
      <c r="B1568" s="47">
        <v>49</v>
      </c>
      <c r="C1568" s="54" t="s">
        <v>6625</v>
      </c>
      <c r="D1568" s="64">
        <v>80006771</v>
      </c>
      <c r="E1568" s="49" t="s">
        <v>6569</v>
      </c>
      <c r="F1568" s="49" t="s">
        <v>6570</v>
      </c>
      <c r="G1568" s="103">
        <v>150000000</v>
      </c>
      <c r="H1568" s="90">
        <v>0</v>
      </c>
      <c r="I1568" s="90">
        <v>0</v>
      </c>
      <c r="J1568" s="103">
        <v>27000000</v>
      </c>
      <c r="K1568" s="69"/>
      <c r="L1568" s="50" t="str">
        <f t="shared" si="8"/>
        <v>ACTA 1 FEBRERO 2024</v>
      </c>
      <c r="M1568" s="27"/>
      <c r="N1568" s="27"/>
      <c r="O1568" s="27"/>
    </row>
    <row r="1569" spans="1:15" ht="15" customHeight="1">
      <c r="A1569" s="50" t="s">
        <v>6567</v>
      </c>
      <c r="B1569" s="47">
        <v>50</v>
      </c>
      <c r="C1569" s="147" t="s">
        <v>6627</v>
      </c>
      <c r="D1569" s="64">
        <v>14324986</v>
      </c>
      <c r="E1569" s="49" t="s">
        <v>6572</v>
      </c>
      <c r="F1569" s="49" t="s">
        <v>6570</v>
      </c>
      <c r="G1569" s="103">
        <v>27000000</v>
      </c>
      <c r="H1569" s="90">
        <v>0</v>
      </c>
      <c r="I1569" s="90">
        <v>0</v>
      </c>
      <c r="J1569" s="103">
        <v>60000000</v>
      </c>
      <c r="K1569" s="69"/>
      <c r="L1569" s="50" t="str">
        <f t="shared" si="8"/>
        <v>ACTA 1 FEBRERO 2024</v>
      </c>
      <c r="M1569" s="27"/>
      <c r="N1569" s="27"/>
      <c r="O1569" s="27"/>
    </row>
    <row r="1570" spans="1:15" ht="15" customHeight="1">
      <c r="A1570" s="50" t="s">
        <v>6567</v>
      </c>
      <c r="B1570" s="47">
        <v>51</v>
      </c>
      <c r="C1570" s="147" t="s">
        <v>6628</v>
      </c>
      <c r="D1570" s="64">
        <v>79806845</v>
      </c>
      <c r="E1570" s="49" t="s">
        <v>6569</v>
      </c>
      <c r="F1570" s="49" t="s">
        <v>6570</v>
      </c>
      <c r="G1570" s="103">
        <v>60000000</v>
      </c>
      <c r="H1570" s="90">
        <v>0</v>
      </c>
      <c r="I1570" s="90">
        <v>0</v>
      </c>
      <c r="J1570" s="103">
        <v>50000000</v>
      </c>
      <c r="K1570" s="69"/>
      <c r="L1570" s="50" t="str">
        <f t="shared" si="8"/>
        <v>ACTA 1 FEBRERO 2024</v>
      </c>
      <c r="M1570" s="27"/>
      <c r="N1570" s="27"/>
      <c r="O1570" s="27"/>
    </row>
    <row r="1571" spans="1:15" ht="15" customHeight="1">
      <c r="A1571" s="50" t="s">
        <v>6661</v>
      </c>
      <c r="B1571" s="47">
        <v>1</v>
      </c>
      <c r="C1571" s="146" t="s">
        <v>6626</v>
      </c>
      <c r="D1571" s="64">
        <v>79772194</v>
      </c>
      <c r="E1571" s="49" t="s">
        <v>6572</v>
      </c>
      <c r="F1571" s="49" t="s">
        <v>6573</v>
      </c>
      <c r="G1571" s="103">
        <v>50000000</v>
      </c>
      <c r="H1571" s="90">
        <v>0</v>
      </c>
      <c r="I1571" s="90">
        <v>168000</v>
      </c>
      <c r="J1571" s="103">
        <v>29832000</v>
      </c>
      <c r="K1571" s="69"/>
      <c r="L1571" s="50" t="str">
        <f t="shared" si="8"/>
        <v>ACTA 3 MARZO 2024</v>
      </c>
      <c r="M1571" s="27"/>
      <c r="N1571" s="27"/>
      <c r="O1571" s="27"/>
    </row>
    <row r="1572" spans="1:15" ht="15" customHeight="1">
      <c r="A1572" s="50" t="s">
        <v>6661</v>
      </c>
      <c r="B1572" s="47">
        <v>2</v>
      </c>
      <c r="C1572" s="146" t="s">
        <v>6629</v>
      </c>
      <c r="D1572" s="64">
        <v>1098745827</v>
      </c>
      <c r="E1572" s="49" t="s">
        <v>5254</v>
      </c>
      <c r="F1572" s="49" t="s">
        <v>5255</v>
      </c>
      <c r="G1572" s="103">
        <v>30000000</v>
      </c>
      <c r="H1572" s="90">
        <v>15462847</v>
      </c>
      <c r="I1572" s="90">
        <v>0</v>
      </c>
      <c r="J1572" s="103">
        <v>6537153</v>
      </c>
      <c r="K1572" s="69"/>
      <c r="L1572" s="50" t="str">
        <f t="shared" ref="L1572:L1635" si="9">+A1572</f>
        <v>ACTA 3 MARZO 2024</v>
      </c>
      <c r="M1572" s="27"/>
      <c r="N1572" s="27"/>
      <c r="O1572" s="27"/>
    </row>
    <row r="1573" spans="1:15" ht="15" customHeight="1">
      <c r="A1573" s="50" t="s">
        <v>6661</v>
      </c>
      <c r="B1573" s="47">
        <v>3</v>
      </c>
      <c r="C1573" s="146" t="s">
        <v>6630</v>
      </c>
      <c r="D1573" s="64">
        <v>88239453</v>
      </c>
      <c r="E1573" s="49" t="s">
        <v>5354</v>
      </c>
      <c r="F1573" s="49" t="s">
        <v>5256</v>
      </c>
      <c r="G1573" s="103">
        <v>22000000</v>
      </c>
      <c r="H1573" s="90">
        <v>0</v>
      </c>
      <c r="I1573" s="90">
        <v>84000</v>
      </c>
      <c r="J1573" s="103">
        <v>14916000</v>
      </c>
      <c r="K1573" s="69"/>
      <c r="L1573" s="50" t="str">
        <f t="shared" si="9"/>
        <v>ACTA 3 MARZO 2024</v>
      </c>
      <c r="M1573" s="27"/>
      <c r="N1573" s="27"/>
      <c r="O1573" s="27"/>
    </row>
    <row r="1574" spans="1:15" ht="15" customHeight="1">
      <c r="A1574" s="50" t="s">
        <v>6661</v>
      </c>
      <c r="B1574" s="47">
        <v>4</v>
      </c>
      <c r="C1574" s="146" t="s">
        <v>6631</v>
      </c>
      <c r="D1574" s="64">
        <v>1063160536</v>
      </c>
      <c r="E1574" s="49" t="s">
        <v>5254</v>
      </c>
      <c r="F1574" s="49" t="s">
        <v>5255</v>
      </c>
      <c r="G1574" s="103">
        <v>15000000</v>
      </c>
      <c r="H1574" s="90">
        <v>0</v>
      </c>
      <c r="I1574" s="90">
        <v>280000</v>
      </c>
      <c r="J1574" s="103">
        <v>49720000</v>
      </c>
      <c r="K1574" s="69"/>
      <c r="L1574" s="50" t="str">
        <f t="shared" si="9"/>
        <v>ACTA 3 MARZO 2024</v>
      </c>
      <c r="M1574" s="27"/>
      <c r="N1574" s="27"/>
      <c r="O1574" s="27"/>
    </row>
    <row r="1575" spans="1:15" ht="15" customHeight="1">
      <c r="A1575" s="50" t="s">
        <v>6661</v>
      </c>
      <c r="B1575" s="47">
        <v>5</v>
      </c>
      <c r="C1575" s="146" t="s">
        <v>6632</v>
      </c>
      <c r="D1575" s="64">
        <v>1073558412</v>
      </c>
      <c r="E1575" s="49" t="s">
        <v>5254</v>
      </c>
      <c r="F1575" s="49" t="s">
        <v>5255</v>
      </c>
      <c r="G1575" s="103">
        <v>50000000</v>
      </c>
      <c r="H1575" s="90">
        <v>4821170</v>
      </c>
      <c r="I1575" s="90">
        <v>280000</v>
      </c>
      <c r="J1575" s="103">
        <v>44898830</v>
      </c>
      <c r="K1575" s="69"/>
      <c r="L1575" s="50" t="str">
        <f t="shared" si="9"/>
        <v>ACTA 3 MARZO 2024</v>
      </c>
      <c r="M1575" s="27"/>
      <c r="N1575" s="27"/>
      <c r="O1575" s="27"/>
    </row>
    <row r="1576" spans="1:15" ht="15" customHeight="1">
      <c r="A1576" s="50" t="s">
        <v>6661</v>
      </c>
      <c r="B1576" s="47">
        <v>6</v>
      </c>
      <c r="C1576" s="146" t="s">
        <v>5357</v>
      </c>
      <c r="D1576" s="64">
        <v>5826267</v>
      </c>
      <c r="E1576" s="49" t="s">
        <v>5254</v>
      </c>
      <c r="F1576" s="49" t="s">
        <v>5256</v>
      </c>
      <c r="G1576" s="103">
        <v>50000000</v>
      </c>
      <c r="H1576" s="90">
        <v>0</v>
      </c>
      <c r="I1576" s="90">
        <v>0</v>
      </c>
      <c r="J1576" s="103">
        <v>20000000</v>
      </c>
      <c r="K1576" s="69"/>
      <c r="L1576" s="50" t="str">
        <f t="shared" si="9"/>
        <v>ACTA 3 MARZO 2024</v>
      </c>
      <c r="M1576" s="27"/>
      <c r="N1576" s="27"/>
      <c r="O1576" s="27"/>
    </row>
    <row r="1577" spans="1:15" ht="15" customHeight="1">
      <c r="A1577" s="50" t="s">
        <v>6661</v>
      </c>
      <c r="B1577" s="47">
        <v>7</v>
      </c>
      <c r="C1577" s="146" t="s">
        <v>6633</v>
      </c>
      <c r="D1577" s="64">
        <v>65732638</v>
      </c>
      <c r="E1577" s="49" t="s">
        <v>5354</v>
      </c>
      <c r="F1577" s="49" t="s">
        <v>5255</v>
      </c>
      <c r="G1577" s="103">
        <v>20000000</v>
      </c>
      <c r="H1577" s="90">
        <v>0</v>
      </c>
      <c r="I1577" s="90">
        <v>67200</v>
      </c>
      <c r="J1577" s="103">
        <v>11932800</v>
      </c>
      <c r="K1577" s="69"/>
      <c r="L1577" s="50" t="str">
        <f t="shared" si="9"/>
        <v>ACTA 3 MARZO 2024</v>
      </c>
      <c r="M1577" s="27"/>
      <c r="N1577" s="27"/>
      <c r="O1577" s="27"/>
    </row>
    <row r="1578" spans="1:15" ht="15" customHeight="1">
      <c r="A1578" s="50" t="s">
        <v>6661</v>
      </c>
      <c r="B1578" s="47">
        <v>8</v>
      </c>
      <c r="C1578" s="146" t="s">
        <v>6634</v>
      </c>
      <c r="D1578" s="64">
        <v>40021561</v>
      </c>
      <c r="E1578" s="49" t="s">
        <v>5383</v>
      </c>
      <c r="F1578" s="49" t="s">
        <v>5255</v>
      </c>
      <c r="G1578" s="103">
        <v>12000000</v>
      </c>
      <c r="H1578" s="90">
        <v>33526322</v>
      </c>
      <c r="I1578" s="90">
        <v>0</v>
      </c>
      <c r="J1578" s="103">
        <v>116473678</v>
      </c>
      <c r="K1578" s="69"/>
      <c r="L1578" s="50" t="str">
        <f t="shared" si="9"/>
        <v>ACTA 3 MARZO 2024</v>
      </c>
      <c r="M1578" s="27"/>
      <c r="N1578" s="27"/>
      <c r="O1578" s="27"/>
    </row>
    <row r="1579" spans="1:15" ht="15" customHeight="1">
      <c r="A1579" s="50" t="s">
        <v>6661</v>
      </c>
      <c r="B1579" s="47">
        <v>9</v>
      </c>
      <c r="C1579" s="146" t="s">
        <v>6635</v>
      </c>
      <c r="D1579" s="64">
        <v>10279432</v>
      </c>
      <c r="E1579" s="49" t="s">
        <v>5354</v>
      </c>
      <c r="F1579" s="49" t="s">
        <v>5256</v>
      </c>
      <c r="G1579" s="103">
        <v>150000000</v>
      </c>
      <c r="H1579" s="90">
        <v>0</v>
      </c>
      <c r="I1579" s="90">
        <v>0</v>
      </c>
      <c r="J1579" s="103">
        <v>100000000</v>
      </c>
      <c r="K1579" s="69"/>
      <c r="L1579" s="50" t="str">
        <f t="shared" si="9"/>
        <v>ACTA 3 MARZO 2024</v>
      </c>
      <c r="M1579" s="27"/>
      <c r="N1579" s="27"/>
      <c r="O1579" s="27"/>
    </row>
    <row r="1580" spans="1:15" ht="15" customHeight="1">
      <c r="A1580" s="50" t="s">
        <v>6661</v>
      </c>
      <c r="B1580" s="47">
        <v>10</v>
      </c>
      <c r="C1580" s="146" t="s">
        <v>6636</v>
      </c>
      <c r="D1580" s="64">
        <v>79400453</v>
      </c>
      <c r="E1580" s="49" t="s">
        <v>5354</v>
      </c>
      <c r="F1580" s="49" t="s">
        <v>5255</v>
      </c>
      <c r="G1580" s="103">
        <v>100000000</v>
      </c>
      <c r="H1580" s="90">
        <v>0</v>
      </c>
      <c r="I1580" s="90">
        <v>392000</v>
      </c>
      <c r="J1580" s="103">
        <v>69608000</v>
      </c>
      <c r="K1580" s="69"/>
      <c r="L1580" s="50" t="str">
        <f t="shared" si="9"/>
        <v>ACTA 3 MARZO 2024</v>
      </c>
      <c r="M1580" s="27"/>
      <c r="N1580" s="27"/>
      <c r="O1580" s="27"/>
    </row>
    <row r="1581" spans="1:15" ht="15" customHeight="1">
      <c r="A1581" s="50" t="s">
        <v>6661</v>
      </c>
      <c r="B1581" s="47">
        <v>11</v>
      </c>
      <c r="C1581" s="146" t="s">
        <v>6637</v>
      </c>
      <c r="D1581" s="64">
        <v>51878385</v>
      </c>
      <c r="E1581" s="49" t="s">
        <v>5383</v>
      </c>
      <c r="F1581" s="49" t="s">
        <v>5255</v>
      </c>
      <c r="G1581" s="103">
        <v>70000000</v>
      </c>
      <c r="H1581" s="90">
        <v>14531659</v>
      </c>
      <c r="I1581" s="90">
        <v>252000</v>
      </c>
      <c r="J1581" s="103">
        <v>30216341</v>
      </c>
      <c r="K1581" s="69"/>
      <c r="L1581" s="50" t="str">
        <f t="shared" si="9"/>
        <v>ACTA 3 MARZO 2024</v>
      </c>
      <c r="M1581" s="27"/>
      <c r="N1581" s="27"/>
      <c r="O1581" s="27"/>
    </row>
    <row r="1582" spans="1:15" ht="15" customHeight="1">
      <c r="A1582" s="50" t="s">
        <v>6661</v>
      </c>
      <c r="B1582" s="47">
        <v>12</v>
      </c>
      <c r="C1582" s="146" t="s">
        <v>6638</v>
      </c>
      <c r="D1582" s="64">
        <v>1112218071</v>
      </c>
      <c r="E1582" s="49" t="s">
        <v>5254</v>
      </c>
      <c r="F1582" s="49" t="s">
        <v>5256</v>
      </c>
      <c r="G1582" s="103">
        <v>45000000</v>
      </c>
      <c r="H1582" s="90">
        <v>0</v>
      </c>
      <c r="I1582" s="90">
        <v>392000</v>
      </c>
      <c r="J1582" s="103">
        <v>69608000</v>
      </c>
      <c r="K1582" s="69"/>
      <c r="L1582" s="50" t="str">
        <f t="shared" si="9"/>
        <v>ACTA 3 MARZO 2024</v>
      </c>
      <c r="M1582" s="27"/>
      <c r="N1582" s="27"/>
      <c r="O1582" s="27"/>
    </row>
    <row r="1583" spans="1:15" ht="15" customHeight="1">
      <c r="A1583" s="50" t="s">
        <v>6661</v>
      </c>
      <c r="B1583" s="47">
        <v>13</v>
      </c>
      <c r="C1583" s="146" t="s">
        <v>6639</v>
      </c>
      <c r="D1583" s="64">
        <v>1010176517</v>
      </c>
      <c r="E1583" s="49" t="s">
        <v>5254</v>
      </c>
      <c r="F1583" s="49" t="s">
        <v>5255</v>
      </c>
      <c r="G1583" s="103">
        <v>70000000</v>
      </c>
      <c r="H1583" s="90">
        <v>0</v>
      </c>
      <c r="I1583" s="90">
        <v>112000</v>
      </c>
      <c r="J1583" s="103">
        <v>19888000</v>
      </c>
      <c r="K1583" s="69"/>
      <c r="L1583" s="50" t="str">
        <f t="shared" si="9"/>
        <v>ACTA 3 MARZO 2024</v>
      </c>
      <c r="M1583" s="27"/>
      <c r="N1583" s="27"/>
      <c r="O1583" s="27"/>
    </row>
    <row r="1584" spans="1:15" ht="15" customHeight="1">
      <c r="A1584" s="50" t="s">
        <v>6661</v>
      </c>
      <c r="B1584" s="47">
        <v>14</v>
      </c>
      <c r="C1584" s="146" t="s">
        <v>6640</v>
      </c>
      <c r="D1584" s="64">
        <v>38257880</v>
      </c>
      <c r="E1584" s="49" t="s">
        <v>5383</v>
      </c>
      <c r="F1584" s="49" t="s">
        <v>5255</v>
      </c>
      <c r="G1584" s="103">
        <v>20000000</v>
      </c>
      <c r="H1584" s="90">
        <v>0</v>
      </c>
      <c r="I1584" s="90">
        <v>106400</v>
      </c>
      <c r="J1584" s="103">
        <v>18893600</v>
      </c>
      <c r="K1584" s="69"/>
      <c r="L1584" s="50" t="str">
        <f t="shared" si="9"/>
        <v>ACTA 3 MARZO 2024</v>
      </c>
      <c r="M1584" s="27"/>
      <c r="N1584" s="27"/>
      <c r="O1584" s="27"/>
    </row>
    <row r="1585" spans="1:15" ht="15" customHeight="1">
      <c r="A1585" s="50" t="s">
        <v>6661</v>
      </c>
      <c r="B1585" s="47">
        <v>15</v>
      </c>
      <c r="C1585" s="146" t="s">
        <v>6641</v>
      </c>
      <c r="D1585" s="64">
        <v>1035389632</v>
      </c>
      <c r="E1585" s="49" t="s">
        <v>5254</v>
      </c>
      <c r="F1585" s="49" t="s">
        <v>5255</v>
      </c>
      <c r="G1585" s="103">
        <v>19000000</v>
      </c>
      <c r="H1585" s="90">
        <v>0</v>
      </c>
      <c r="I1585" s="90">
        <v>168000</v>
      </c>
      <c r="J1585" s="103">
        <v>29832000</v>
      </c>
      <c r="K1585" s="69"/>
      <c r="L1585" s="50" t="str">
        <f t="shared" si="9"/>
        <v>ACTA 3 MARZO 2024</v>
      </c>
      <c r="M1585" s="27"/>
      <c r="N1585" s="27"/>
      <c r="O1585" s="27"/>
    </row>
    <row r="1586" spans="1:15" ht="15" customHeight="1">
      <c r="A1586" s="50" t="s">
        <v>6661</v>
      </c>
      <c r="B1586" s="47">
        <v>16</v>
      </c>
      <c r="C1586" s="146" t="s">
        <v>6642</v>
      </c>
      <c r="D1586" s="64">
        <v>1053800968</v>
      </c>
      <c r="E1586" s="49" t="s">
        <v>5254</v>
      </c>
      <c r="F1586" s="49" t="s">
        <v>5255</v>
      </c>
      <c r="G1586" s="103">
        <v>30000000</v>
      </c>
      <c r="H1586" s="90">
        <v>0</v>
      </c>
      <c r="I1586" s="90">
        <v>263200</v>
      </c>
      <c r="J1586" s="103">
        <v>46736800</v>
      </c>
      <c r="K1586" s="69"/>
      <c r="L1586" s="50" t="str">
        <f t="shared" si="9"/>
        <v>ACTA 3 MARZO 2024</v>
      </c>
      <c r="M1586" s="27"/>
      <c r="N1586" s="27"/>
      <c r="O1586" s="27"/>
    </row>
    <row r="1587" spans="1:15" ht="15" customHeight="1">
      <c r="A1587" s="50" t="s">
        <v>6661</v>
      </c>
      <c r="B1587" s="47">
        <v>17</v>
      </c>
      <c r="C1587" s="146" t="s">
        <v>6643</v>
      </c>
      <c r="D1587" s="64">
        <v>79171558</v>
      </c>
      <c r="E1587" s="49" t="s">
        <v>5254</v>
      </c>
      <c r="F1587" s="49" t="s">
        <v>5255</v>
      </c>
      <c r="G1587" s="103">
        <v>47000000</v>
      </c>
      <c r="H1587" s="90">
        <v>11044003</v>
      </c>
      <c r="I1587" s="90">
        <v>336000</v>
      </c>
      <c r="J1587" s="103">
        <v>48619997</v>
      </c>
      <c r="K1587" s="69"/>
      <c r="L1587" s="50" t="str">
        <f t="shared" si="9"/>
        <v>ACTA 3 MARZO 2024</v>
      </c>
      <c r="M1587" s="27"/>
      <c r="N1587" s="27"/>
      <c r="O1587" s="27"/>
    </row>
    <row r="1588" spans="1:15" ht="15" customHeight="1">
      <c r="A1588" s="50" t="s">
        <v>6661</v>
      </c>
      <c r="B1588" s="47">
        <v>18</v>
      </c>
      <c r="C1588" s="146" t="s">
        <v>6644</v>
      </c>
      <c r="D1588" s="64">
        <v>14567450</v>
      </c>
      <c r="E1588" s="49" t="s">
        <v>5254</v>
      </c>
      <c r="F1588" s="49" t="s">
        <v>5256</v>
      </c>
      <c r="G1588" s="103">
        <v>60000000</v>
      </c>
      <c r="H1588" s="90">
        <v>0</v>
      </c>
      <c r="I1588" s="90">
        <v>224000</v>
      </c>
      <c r="J1588" s="103">
        <v>39776000</v>
      </c>
      <c r="K1588" s="69"/>
      <c r="L1588" s="50" t="str">
        <f t="shared" si="9"/>
        <v>ACTA 3 MARZO 2024</v>
      </c>
      <c r="M1588" s="27"/>
      <c r="N1588" s="27"/>
      <c r="O1588" s="27"/>
    </row>
    <row r="1589" spans="1:15" ht="15" customHeight="1">
      <c r="A1589" s="50" t="s">
        <v>6661</v>
      </c>
      <c r="B1589" s="47">
        <v>19</v>
      </c>
      <c r="C1589" s="146" t="s">
        <v>6645</v>
      </c>
      <c r="D1589" s="64">
        <v>80206898</v>
      </c>
      <c r="E1589" s="49" t="s">
        <v>5254</v>
      </c>
      <c r="F1589" s="49" t="s">
        <v>5255</v>
      </c>
      <c r="G1589" s="103">
        <v>40000000</v>
      </c>
      <c r="H1589" s="90">
        <v>0</v>
      </c>
      <c r="I1589" s="90">
        <v>72800</v>
      </c>
      <c r="J1589" s="103">
        <v>12927200</v>
      </c>
      <c r="K1589" s="69"/>
      <c r="L1589" s="50" t="str">
        <f t="shared" si="9"/>
        <v>ACTA 3 MARZO 2024</v>
      </c>
      <c r="M1589" s="27"/>
      <c r="N1589" s="27"/>
      <c r="O1589" s="27"/>
    </row>
    <row r="1590" spans="1:15" ht="15" customHeight="1">
      <c r="A1590" s="50" t="s">
        <v>6661</v>
      </c>
      <c r="B1590" s="47">
        <v>20</v>
      </c>
      <c r="C1590" s="146" t="s">
        <v>6646</v>
      </c>
      <c r="D1590" s="64">
        <v>30294443</v>
      </c>
      <c r="E1590" s="49" t="s">
        <v>5383</v>
      </c>
      <c r="F1590" s="49" t="s">
        <v>5255</v>
      </c>
      <c r="G1590" s="103">
        <v>13000000</v>
      </c>
      <c r="H1590" s="90">
        <v>0</v>
      </c>
      <c r="I1590" s="90">
        <v>224000</v>
      </c>
      <c r="J1590" s="103">
        <v>39776000</v>
      </c>
      <c r="K1590" s="69"/>
      <c r="L1590" s="50" t="str">
        <f t="shared" si="9"/>
        <v>ACTA 3 MARZO 2024</v>
      </c>
      <c r="M1590" s="27"/>
      <c r="N1590" s="27"/>
      <c r="O1590" s="27"/>
    </row>
    <row r="1591" spans="1:15" ht="15" customHeight="1">
      <c r="A1591" s="50" t="s">
        <v>6661</v>
      </c>
      <c r="B1591" s="47">
        <v>21</v>
      </c>
      <c r="C1591" s="146" t="s">
        <v>6647</v>
      </c>
      <c r="D1591" s="64">
        <v>80845762</v>
      </c>
      <c r="E1591" s="49" t="s">
        <v>5254</v>
      </c>
      <c r="F1591" s="49" t="s">
        <v>5255</v>
      </c>
      <c r="G1591" s="103">
        <v>40000000</v>
      </c>
      <c r="H1591" s="90">
        <v>0</v>
      </c>
      <c r="I1591" s="90">
        <v>61600</v>
      </c>
      <c r="J1591" s="103">
        <v>10938400</v>
      </c>
      <c r="K1591" s="69"/>
      <c r="L1591" s="50" t="str">
        <f t="shared" si="9"/>
        <v>ACTA 3 MARZO 2024</v>
      </c>
      <c r="M1591" s="27"/>
      <c r="N1591" s="27"/>
      <c r="O1591" s="27"/>
    </row>
    <row r="1592" spans="1:15" ht="15" customHeight="1">
      <c r="A1592" s="50" t="s">
        <v>6661</v>
      </c>
      <c r="B1592" s="47">
        <v>22</v>
      </c>
      <c r="C1592" s="146" t="s">
        <v>6648</v>
      </c>
      <c r="D1592" s="64">
        <v>1097396134</v>
      </c>
      <c r="E1592" s="49" t="s">
        <v>5254</v>
      </c>
      <c r="F1592" s="49" t="s">
        <v>5255</v>
      </c>
      <c r="G1592" s="103">
        <v>11000000</v>
      </c>
      <c r="H1592" s="90">
        <v>0</v>
      </c>
      <c r="I1592" s="90">
        <v>112000</v>
      </c>
      <c r="J1592" s="103">
        <v>19888000</v>
      </c>
      <c r="K1592" s="69"/>
      <c r="L1592" s="50" t="str">
        <f t="shared" si="9"/>
        <v>ACTA 3 MARZO 2024</v>
      </c>
      <c r="M1592" s="27"/>
      <c r="N1592" s="27"/>
      <c r="O1592" s="27"/>
    </row>
    <row r="1593" spans="1:15" ht="15" customHeight="1">
      <c r="A1593" s="50" t="s">
        <v>6661</v>
      </c>
      <c r="B1593" s="47">
        <v>23</v>
      </c>
      <c r="C1593" s="146" t="s">
        <v>6649</v>
      </c>
      <c r="D1593" s="64">
        <v>41632929</v>
      </c>
      <c r="E1593" s="49" t="s">
        <v>5383</v>
      </c>
      <c r="F1593" s="49" t="s">
        <v>5255</v>
      </c>
      <c r="G1593" s="103">
        <v>20000000</v>
      </c>
      <c r="H1593" s="90">
        <v>0</v>
      </c>
      <c r="I1593" s="90">
        <v>364000</v>
      </c>
      <c r="J1593" s="103">
        <v>64636000</v>
      </c>
      <c r="K1593" s="69"/>
      <c r="L1593" s="50" t="str">
        <f t="shared" si="9"/>
        <v>ACTA 3 MARZO 2024</v>
      </c>
      <c r="M1593" s="27"/>
      <c r="N1593" s="27"/>
      <c r="O1593" s="27"/>
    </row>
    <row r="1594" spans="1:15" ht="15" customHeight="1">
      <c r="A1594" s="50" t="s">
        <v>6661</v>
      </c>
      <c r="B1594" s="47">
        <v>24</v>
      </c>
      <c r="C1594" s="146" t="s">
        <v>6650</v>
      </c>
      <c r="D1594" s="64">
        <v>10698736</v>
      </c>
      <c r="E1594" s="49" t="s">
        <v>5254</v>
      </c>
      <c r="F1594" s="49" t="s">
        <v>5255</v>
      </c>
      <c r="G1594" s="103">
        <v>65000000</v>
      </c>
      <c r="H1594" s="90">
        <v>0</v>
      </c>
      <c r="I1594" s="90">
        <v>168000</v>
      </c>
      <c r="J1594" s="103">
        <v>29832000</v>
      </c>
      <c r="K1594" s="69"/>
      <c r="L1594" s="50" t="str">
        <f t="shared" si="9"/>
        <v>ACTA 3 MARZO 2024</v>
      </c>
      <c r="M1594" s="27"/>
      <c r="N1594" s="27"/>
      <c r="O1594" s="27"/>
    </row>
    <row r="1595" spans="1:15" ht="15" customHeight="1">
      <c r="A1595" s="50" t="s">
        <v>6661</v>
      </c>
      <c r="B1595" s="47">
        <v>25</v>
      </c>
      <c r="C1595" s="146" t="s">
        <v>6651</v>
      </c>
      <c r="D1595" s="64">
        <v>1032362107</v>
      </c>
      <c r="E1595" s="49" t="s">
        <v>5254</v>
      </c>
      <c r="F1595" s="49" t="s">
        <v>5255</v>
      </c>
      <c r="G1595" s="103">
        <v>30000000</v>
      </c>
      <c r="H1595" s="90">
        <v>0</v>
      </c>
      <c r="I1595" s="90">
        <v>330400</v>
      </c>
      <c r="J1595" s="103">
        <v>58669600</v>
      </c>
      <c r="K1595" s="69"/>
      <c r="L1595" s="50" t="str">
        <f t="shared" si="9"/>
        <v>ACTA 3 MARZO 2024</v>
      </c>
      <c r="M1595" s="27"/>
      <c r="N1595" s="27"/>
      <c r="O1595" s="27"/>
    </row>
    <row r="1596" spans="1:15" ht="15" customHeight="1">
      <c r="A1596" s="50" t="s">
        <v>6661</v>
      </c>
      <c r="B1596" s="47">
        <v>26</v>
      </c>
      <c r="C1596" s="146" t="s">
        <v>6652</v>
      </c>
      <c r="D1596" s="64">
        <v>7574329</v>
      </c>
      <c r="E1596" s="49" t="s">
        <v>5254</v>
      </c>
      <c r="F1596" s="49" t="s">
        <v>5255</v>
      </c>
      <c r="G1596" s="103">
        <v>59000000</v>
      </c>
      <c r="H1596" s="90">
        <v>0</v>
      </c>
      <c r="I1596" s="90">
        <v>392000</v>
      </c>
      <c r="J1596" s="103">
        <v>69608000</v>
      </c>
      <c r="K1596" s="69"/>
      <c r="L1596" s="50" t="str">
        <f t="shared" si="9"/>
        <v>ACTA 3 MARZO 2024</v>
      </c>
      <c r="M1596" s="27"/>
      <c r="N1596" s="27"/>
      <c r="O1596" s="27"/>
    </row>
    <row r="1597" spans="1:15" ht="15" customHeight="1">
      <c r="A1597" s="50" t="s">
        <v>6661</v>
      </c>
      <c r="B1597" s="47">
        <v>27</v>
      </c>
      <c r="C1597" s="146" t="s">
        <v>6653</v>
      </c>
      <c r="D1597" s="64">
        <v>1101755173</v>
      </c>
      <c r="E1597" s="49" t="s">
        <v>5254</v>
      </c>
      <c r="F1597" s="49" t="s">
        <v>5255</v>
      </c>
      <c r="G1597" s="103">
        <v>70000000</v>
      </c>
      <c r="H1597" s="90">
        <v>0</v>
      </c>
      <c r="I1597" s="90">
        <v>672000</v>
      </c>
      <c r="J1597" s="103">
        <v>119328000</v>
      </c>
      <c r="K1597" s="69"/>
      <c r="L1597" s="50" t="str">
        <f t="shared" si="9"/>
        <v>ACTA 3 MARZO 2024</v>
      </c>
      <c r="M1597" s="27"/>
      <c r="N1597" s="27"/>
      <c r="O1597" s="27"/>
    </row>
    <row r="1598" spans="1:15" ht="15" customHeight="1">
      <c r="A1598" s="50" t="s">
        <v>6661</v>
      </c>
      <c r="B1598" s="47">
        <v>28</v>
      </c>
      <c r="C1598" s="146" t="s">
        <v>6654</v>
      </c>
      <c r="D1598" s="64">
        <v>80350063</v>
      </c>
      <c r="E1598" s="49" t="s">
        <v>5254</v>
      </c>
      <c r="F1598" s="49" t="s">
        <v>5255</v>
      </c>
      <c r="G1598" s="103">
        <v>120000000</v>
      </c>
      <c r="H1598" s="90">
        <v>0</v>
      </c>
      <c r="I1598" s="90">
        <v>840000</v>
      </c>
      <c r="J1598" s="103">
        <v>149160000</v>
      </c>
      <c r="K1598" s="69"/>
      <c r="L1598" s="50" t="str">
        <f t="shared" si="9"/>
        <v>ACTA 3 MARZO 2024</v>
      </c>
      <c r="M1598" s="27"/>
      <c r="N1598" s="27"/>
      <c r="O1598" s="27"/>
    </row>
    <row r="1599" spans="1:15" ht="15" customHeight="1">
      <c r="A1599" s="50" t="s">
        <v>6661</v>
      </c>
      <c r="B1599" s="47">
        <v>29</v>
      </c>
      <c r="C1599" s="146" t="s">
        <v>6655</v>
      </c>
      <c r="D1599" s="64">
        <v>53074034</v>
      </c>
      <c r="E1599" s="49" t="s">
        <v>5254</v>
      </c>
      <c r="F1599" s="49" t="s">
        <v>5255</v>
      </c>
      <c r="G1599" s="103">
        <v>150000000</v>
      </c>
      <c r="H1599" s="90">
        <v>0</v>
      </c>
      <c r="I1599" s="90">
        <v>246400</v>
      </c>
      <c r="J1599" s="103">
        <v>43753600</v>
      </c>
      <c r="K1599" s="69"/>
      <c r="L1599" s="50" t="str">
        <f t="shared" si="9"/>
        <v>ACTA 3 MARZO 2024</v>
      </c>
      <c r="M1599" s="27"/>
      <c r="N1599" s="27"/>
      <c r="O1599" s="27"/>
    </row>
    <row r="1600" spans="1:15" ht="15" customHeight="1">
      <c r="A1600" s="50" t="s">
        <v>6661</v>
      </c>
      <c r="B1600" s="47">
        <v>30</v>
      </c>
      <c r="C1600" s="146" t="s">
        <v>6656</v>
      </c>
      <c r="D1600" s="64">
        <v>80257591</v>
      </c>
      <c r="E1600" s="49" t="s">
        <v>5254</v>
      </c>
      <c r="F1600" s="49" t="s">
        <v>5255</v>
      </c>
      <c r="G1600" s="103">
        <v>44000000</v>
      </c>
      <c r="H1600" s="90">
        <v>0</v>
      </c>
      <c r="I1600" s="90">
        <v>168000</v>
      </c>
      <c r="J1600" s="103">
        <v>29832000</v>
      </c>
      <c r="K1600" s="69"/>
      <c r="L1600" s="50" t="str">
        <f t="shared" si="9"/>
        <v>ACTA 3 MARZO 2024</v>
      </c>
      <c r="M1600" s="27"/>
      <c r="N1600" s="27"/>
      <c r="O1600" s="27"/>
    </row>
    <row r="1601" spans="1:15" ht="15" customHeight="1">
      <c r="A1601" s="50" t="s">
        <v>6661</v>
      </c>
      <c r="B1601" s="47">
        <v>31</v>
      </c>
      <c r="C1601" s="146" t="s">
        <v>6657</v>
      </c>
      <c r="D1601" s="64">
        <v>11259355</v>
      </c>
      <c r="E1601" s="49" t="s">
        <v>5254</v>
      </c>
      <c r="F1601" s="49" t="s">
        <v>5255</v>
      </c>
      <c r="G1601" s="103">
        <v>30000000</v>
      </c>
      <c r="H1601" s="90">
        <v>0</v>
      </c>
      <c r="I1601" s="90">
        <v>117600</v>
      </c>
      <c r="J1601" s="103">
        <v>20882400</v>
      </c>
      <c r="K1601" s="69"/>
      <c r="L1601" s="50" t="str">
        <f t="shared" si="9"/>
        <v>ACTA 3 MARZO 2024</v>
      </c>
      <c r="M1601" s="27"/>
      <c r="N1601" s="27"/>
      <c r="O1601" s="27"/>
    </row>
    <row r="1602" spans="1:15" ht="15" customHeight="1">
      <c r="A1602" s="50" t="s">
        <v>6661</v>
      </c>
      <c r="B1602" s="47">
        <v>32</v>
      </c>
      <c r="C1602" s="146" t="s">
        <v>6658</v>
      </c>
      <c r="D1602" s="64">
        <v>1113642057</v>
      </c>
      <c r="E1602" s="49" t="s">
        <v>5254</v>
      </c>
      <c r="F1602" s="49" t="s">
        <v>5255</v>
      </c>
      <c r="G1602" s="103">
        <v>21000000</v>
      </c>
      <c r="H1602" s="90">
        <v>3116709</v>
      </c>
      <c r="I1602" s="90">
        <v>196000</v>
      </c>
      <c r="J1602" s="103">
        <v>31687291</v>
      </c>
      <c r="K1602" s="69"/>
      <c r="L1602" s="50" t="str">
        <f t="shared" si="9"/>
        <v>ACTA 3 MARZO 2024</v>
      </c>
      <c r="M1602" s="27"/>
      <c r="N1602" s="27"/>
      <c r="O1602" s="27"/>
    </row>
    <row r="1603" spans="1:15" ht="15" customHeight="1">
      <c r="A1603" s="50" t="s">
        <v>6661</v>
      </c>
      <c r="B1603" s="47">
        <v>33</v>
      </c>
      <c r="C1603" s="146" t="s">
        <v>6659</v>
      </c>
      <c r="D1603" s="64">
        <v>1107071438</v>
      </c>
      <c r="E1603" s="49" t="s">
        <v>5254</v>
      </c>
      <c r="F1603" s="49" t="s">
        <v>5256</v>
      </c>
      <c r="G1603" s="103">
        <v>35000000</v>
      </c>
      <c r="H1603" s="90">
        <v>0</v>
      </c>
      <c r="I1603" s="90">
        <v>280000</v>
      </c>
      <c r="J1603" s="103">
        <v>49720000</v>
      </c>
      <c r="K1603" s="69"/>
      <c r="L1603" s="50" t="str">
        <f t="shared" si="9"/>
        <v>ACTA 3 MARZO 2024</v>
      </c>
      <c r="M1603" s="27"/>
      <c r="N1603" s="27"/>
      <c r="O1603" s="27"/>
    </row>
    <row r="1604" spans="1:15" ht="15" customHeight="1">
      <c r="A1604" s="50" t="s">
        <v>6661</v>
      </c>
      <c r="B1604" s="24">
        <v>34</v>
      </c>
      <c r="C1604" s="146" t="s">
        <v>6660</v>
      </c>
      <c r="D1604" s="64">
        <v>74377177</v>
      </c>
      <c r="E1604" s="49" t="s">
        <v>5254</v>
      </c>
      <c r="F1604" s="49" t="s">
        <v>5255</v>
      </c>
      <c r="G1604" s="103">
        <v>50000000</v>
      </c>
      <c r="H1604" s="145">
        <v>4875048</v>
      </c>
      <c r="I1604" s="145">
        <v>238000</v>
      </c>
      <c r="J1604" s="145">
        <v>62886952</v>
      </c>
      <c r="L1604" s="50" t="str">
        <f t="shared" si="9"/>
        <v>ACTA 3 MARZO 2024</v>
      </c>
    </row>
    <row r="1605" spans="1:15" ht="15" customHeight="1">
      <c r="A1605" s="50" t="s">
        <v>6661</v>
      </c>
      <c r="B1605" s="24">
        <v>35</v>
      </c>
      <c r="C1605" s="22" t="s">
        <v>6662</v>
      </c>
      <c r="D1605" s="24">
        <v>12209583</v>
      </c>
      <c r="E1605" s="148" t="s">
        <v>5254</v>
      </c>
      <c r="F1605" s="23" t="s">
        <v>5256</v>
      </c>
      <c r="G1605" s="145">
        <v>68000000</v>
      </c>
      <c r="H1605" s="25">
        <v>0</v>
      </c>
      <c r="I1605" s="145">
        <v>52500</v>
      </c>
      <c r="J1605" s="145">
        <v>14947500</v>
      </c>
      <c r="L1605" s="50" t="str">
        <f t="shared" si="9"/>
        <v>ACTA 3 MARZO 2024</v>
      </c>
    </row>
    <row r="1606" spans="1:15" ht="15" customHeight="1">
      <c r="A1606" s="50" t="s">
        <v>6661</v>
      </c>
      <c r="B1606" s="24">
        <v>36</v>
      </c>
      <c r="C1606" s="22" t="s">
        <v>6663</v>
      </c>
      <c r="D1606" s="24">
        <v>74245358</v>
      </c>
      <c r="E1606" s="148" t="s">
        <v>5254</v>
      </c>
      <c r="F1606" s="23" t="s">
        <v>5255</v>
      </c>
      <c r="G1606" s="145">
        <v>15000000</v>
      </c>
      <c r="H1606" s="25">
        <v>0</v>
      </c>
      <c r="I1606" s="145">
        <v>227500</v>
      </c>
      <c r="J1606" s="145">
        <v>64772500</v>
      </c>
      <c r="L1606" s="50" t="str">
        <f t="shared" si="9"/>
        <v>ACTA 3 MARZO 2024</v>
      </c>
    </row>
    <row r="1607" spans="1:15" ht="15" customHeight="1">
      <c r="A1607" s="50" t="s">
        <v>6661</v>
      </c>
      <c r="B1607" s="24">
        <v>37</v>
      </c>
      <c r="C1607" s="23" t="s">
        <v>6664</v>
      </c>
      <c r="D1607" s="24">
        <v>4517562</v>
      </c>
      <c r="E1607" s="148" t="s">
        <v>5254</v>
      </c>
      <c r="F1607" s="23" t="s">
        <v>5255</v>
      </c>
      <c r="G1607" s="145">
        <v>65000000</v>
      </c>
      <c r="H1607" s="145">
        <v>98902650</v>
      </c>
      <c r="I1607" s="145">
        <v>472500</v>
      </c>
      <c r="J1607" s="145">
        <v>35624850</v>
      </c>
      <c r="L1607" s="50" t="str">
        <f t="shared" si="9"/>
        <v>ACTA 3 MARZO 2024</v>
      </c>
    </row>
    <row r="1608" spans="1:15" ht="15" customHeight="1">
      <c r="A1608" s="50" t="s">
        <v>6661</v>
      </c>
      <c r="B1608" s="24">
        <v>38</v>
      </c>
      <c r="C1608" s="22" t="s">
        <v>6665</v>
      </c>
      <c r="D1608" s="24">
        <v>7718016</v>
      </c>
      <c r="E1608" s="148" t="s">
        <v>5254</v>
      </c>
      <c r="F1608" s="23" t="s">
        <v>5256</v>
      </c>
      <c r="G1608" s="145">
        <v>135000000</v>
      </c>
      <c r="H1608" s="25">
        <v>0</v>
      </c>
      <c r="I1608" s="145">
        <v>133000</v>
      </c>
      <c r="J1608" s="145">
        <v>37867000</v>
      </c>
      <c r="L1608" s="50" t="str">
        <f t="shared" si="9"/>
        <v>ACTA 3 MARZO 2024</v>
      </c>
    </row>
    <row r="1609" spans="1:15" ht="15" customHeight="1">
      <c r="A1609" s="50" t="s">
        <v>6661</v>
      </c>
      <c r="B1609" s="24">
        <v>39</v>
      </c>
      <c r="C1609" s="22" t="s">
        <v>6666</v>
      </c>
      <c r="D1609" s="24">
        <v>80241448</v>
      </c>
      <c r="E1609" s="148" t="s">
        <v>5254</v>
      </c>
      <c r="F1609" s="23" t="s">
        <v>5255</v>
      </c>
      <c r="G1609" s="145">
        <v>38000000</v>
      </c>
      <c r="H1609" s="25">
        <v>0</v>
      </c>
      <c r="I1609" s="145">
        <v>241500</v>
      </c>
      <c r="J1609" s="145">
        <v>68758500</v>
      </c>
      <c r="L1609" s="50" t="str">
        <f t="shared" si="9"/>
        <v>ACTA 3 MARZO 2024</v>
      </c>
    </row>
    <row r="1610" spans="1:15" ht="15" customHeight="1">
      <c r="A1610" s="50" t="s">
        <v>6674</v>
      </c>
      <c r="B1610" s="24">
        <v>1</v>
      </c>
      <c r="C1610" s="22" t="s">
        <v>6667</v>
      </c>
      <c r="D1610" s="24">
        <v>52307896</v>
      </c>
      <c r="E1610" s="148" t="s">
        <v>5254</v>
      </c>
      <c r="F1610" s="23" t="s">
        <v>5255</v>
      </c>
      <c r="G1610" s="145">
        <v>69000000</v>
      </c>
      <c r="H1610" s="25">
        <v>0</v>
      </c>
      <c r="I1610" s="145">
        <v>465067</v>
      </c>
      <c r="J1610" s="145">
        <v>108534933</v>
      </c>
      <c r="L1610" s="50" t="str">
        <f t="shared" si="9"/>
        <v>ACTA 4 ABRIL 2024</v>
      </c>
    </row>
    <row r="1611" spans="1:15" ht="15" customHeight="1">
      <c r="A1611" s="50" t="s">
        <v>6674</v>
      </c>
      <c r="B1611" s="24">
        <v>2</v>
      </c>
      <c r="C1611" s="22" t="s">
        <v>5004</v>
      </c>
      <c r="D1611" s="24">
        <v>1136883225</v>
      </c>
      <c r="E1611" s="148" t="s">
        <v>6668</v>
      </c>
      <c r="F1611" s="23" t="s">
        <v>6669</v>
      </c>
      <c r="G1611" s="145">
        <v>109000000</v>
      </c>
      <c r="H1611" s="25">
        <v>0</v>
      </c>
      <c r="I1611" s="145">
        <v>106667</v>
      </c>
      <c r="J1611" s="145">
        <v>24893333</v>
      </c>
      <c r="L1611" s="50" t="str">
        <f t="shared" si="9"/>
        <v>ACTA 4 ABRIL 2024</v>
      </c>
    </row>
    <row r="1612" spans="1:15" ht="15" customHeight="1">
      <c r="A1612" s="50" t="s">
        <v>6674</v>
      </c>
      <c r="B1612" s="24">
        <v>3</v>
      </c>
      <c r="C1612" s="22" t="s">
        <v>6675</v>
      </c>
      <c r="D1612" s="24">
        <v>1016093168</v>
      </c>
      <c r="E1612" s="148" t="s">
        <v>6668</v>
      </c>
      <c r="F1612" s="23" t="s">
        <v>6669</v>
      </c>
      <c r="G1612" s="145">
        <v>25000000</v>
      </c>
      <c r="H1612" s="25">
        <v>0</v>
      </c>
      <c r="I1612" s="145">
        <v>119467</v>
      </c>
      <c r="J1612" s="145">
        <v>27880533</v>
      </c>
      <c r="L1612" s="50" t="str">
        <f t="shared" si="9"/>
        <v>ACTA 4 ABRIL 2024</v>
      </c>
    </row>
    <row r="1613" spans="1:15" ht="15" customHeight="1">
      <c r="A1613" s="50" t="s">
        <v>6674</v>
      </c>
      <c r="B1613" s="24">
        <v>4</v>
      </c>
      <c r="C1613" s="22" t="s">
        <v>5193</v>
      </c>
      <c r="D1613" s="24">
        <v>80833331</v>
      </c>
      <c r="E1613" s="148" t="s">
        <v>6668</v>
      </c>
      <c r="F1613" s="23" t="s">
        <v>6669</v>
      </c>
      <c r="G1613" s="145">
        <v>28000000</v>
      </c>
      <c r="H1613" s="25">
        <v>5398972</v>
      </c>
      <c r="I1613" s="145">
        <v>213334</v>
      </c>
      <c r="J1613" s="145">
        <v>44387694</v>
      </c>
      <c r="L1613" s="50" t="str">
        <f t="shared" si="9"/>
        <v>ACTA 4 ABRIL 2024</v>
      </c>
    </row>
    <row r="1614" spans="1:15" ht="15" customHeight="1">
      <c r="A1614" s="50" t="s">
        <v>6674</v>
      </c>
      <c r="B1614" s="24">
        <v>5</v>
      </c>
      <c r="C1614" s="22" t="s">
        <v>5189</v>
      </c>
      <c r="D1614" s="24">
        <v>24646688</v>
      </c>
      <c r="E1614" s="148" t="s">
        <v>6668</v>
      </c>
      <c r="F1614" s="23" t="s">
        <v>6670</v>
      </c>
      <c r="G1614" s="145">
        <v>50000000</v>
      </c>
      <c r="H1614" s="25">
        <v>47742108</v>
      </c>
      <c r="I1614" s="145">
        <v>460800</v>
      </c>
      <c r="J1614" s="145">
        <v>59797092</v>
      </c>
      <c r="L1614" s="50" t="str">
        <f t="shared" si="9"/>
        <v>ACTA 4 ABRIL 2024</v>
      </c>
    </row>
    <row r="1615" spans="1:15" ht="15" customHeight="1">
      <c r="A1615" s="50" t="s">
        <v>6674</v>
      </c>
      <c r="B1615" s="24">
        <v>6</v>
      </c>
      <c r="C1615" s="22" t="s">
        <v>5145</v>
      </c>
      <c r="D1615" s="24">
        <v>74170439</v>
      </c>
      <c r="E1615" s="148" t="s">
        <v>6668</v>
      </c>
      <c r="F1615" s="23" t="s">
        <v>6670</v>
      </c>
      <c r="G1615" s="145">
        <v>108000000</v>
      </c>
      <c r="H1615" s="25">
        <v>0</v>
      </c>
      <c r="I1615" s="145">
        <v>68267</v>
      </c>
      <c r="J1615" s="145">
        <v>15931733</v>
      </c>
      <c r="L1615" s="50" t="str">
        <f t="shared" si="9"/>
        <v>ACTA 4 ABRIL 2024</v>
      </c>
    </row>
    <row r="1616" spans="1:15" ht="15" customHeight="1">
      <c r="A1616" s="50" t="s">
        <v>6674</v>
      </c>
      <c r="B1616" s="24">
        <v>7</v>
      </c>
      <c r="C1616" s="22" t="s">
        <v>3150</v>
      </c>
      <c r="D1616" s="24">
        <v>1031120565</v>
      </c>
      <c r="E1616" s="148" t="s">
        <v>6668</v>
      </c>
      <c r="F1616" s="23" t="s">
        <v>6669</v>
      </c>
      <c r="G1616" s="145">
        <v>16000000</v>
      </c>
      <c r="H1616" s="25">
        <v>20196286</v>
      </c>
      <c r="I1616" s="145">
        <v>149334</v>
      </c>
      <c r="J1616" s="145">
        <v>14654380</v>
      </c>
      <c r="L1616" s="50" t="str">
        <f t="shared" si="9"/>
        <v>ACTA 4 ABRIL 2024</v>
      </c>
    </row>
    <row r="1617" spans="1:12" ht="15" customHeight="1">
      <c r="A1617" s="50" t="s">
        <v>6674</v>
      </c>
      <c r="B1617" s="24">
        <v>8</v>
      </c>
      <c r="C1617" s="22" t="s">
        <v>5127</v>
      </c>
      <c r="D1617" s="24">
        <v>1077147106</v>
      </c>
      <c r="E1617" s="148" t="s">
        <v>6668</v>
      </c>
      <c r="F1617" s="23" t="s">
        <v>6670</v>
      </c>
      <c r="G1617" s="145">
        <v>35000000</v>
      </c>
      <c r="H1617" s="25">
        <v>0</v>
      </c>
      <c r="I1617" s="145">
        <v>119467</v>
      </c>
      <c r="J1617" s="145">
        <v>27880533</v>
      </c>
      <c r="L1617" s="50" t="str">
        <f t="shared" si="9"/>
        <v>ACTA 4 ABRIL 2024</v>
      </c>
    </row>
    <row r="1618" spans="1:12" ht="15" customHeight="1">
      <c r="A1618" s="50" t="s">
        <v>6674</v>
      </c>
      <c r="B1618" s="24">
        <v>9</v>
      </c>
      <c r="C1618" s="22" t="s">
        <v>1687</v>
      </c>
      <c r="D1618" s="24">
        <v>80926994</v>
      </c>
      <c r="E1618" s="148" t="s">
        <v>6668</v>
      </c>
      <c r="F1618" s="23" t="s">
        <v>6669</v>
      </c>
      <c r="G1618" s="145">
        <v>28000000</v>
      </c>
      <c r="H1618" s="25">
        <v>0</v>
      </c>
      <c r="I1618" s="145">
        <v>256000</v>
      </c>
      <c r="J1618" s="145">
        <v>59744000</v>
      </c>
      <c r="L1618" s="50" t="str">
        <f t="shared" si="9"/>
        <v>ACTA 4 ABRIL 2024</v>
      </c>
    </row>
    <row r="1619" spans="1:12" ht="15" customHeight="1">
      <c r="A1619" s="50" t="s">
        <v>6674</v>
      </c>
      <c r="B1619" s="24">
        <v>10</v>
      </c>
      <c r="C1619" s="22" t="s">
        <v>1749</v>
      </c>
      <c r="D1619" s="24">
        <v>1116235237</v>
      </c>
      <c r="E1619" s="148" t="s">
        <v>6668</v>
      </c>
      <c r="F1619" s="23" t="s">
        <v>6669</v>
      </c>
      <c r="G1619" s="145">
        <v>60000000</v>
      </c>
      <c r="H1619" s="25">
        <v>0</v>
      </c>
      <c r="I1619" s="145">
        <v>230400</v>
      </c>
      <c r="J1619" s="145">
        <v>53769600</v>
      </c>
      <c r="L1619" s="50" t="str">
        <f t="shared" si="9"/>
        <v>ACTA 4 ABRIL 2024</v>
      </c>
    </row>
    <row r="1620" spans="1:12" ht="15" customHeight="1">
      <c r="A1620" s="50" t="s">
        <v>6674</v>
      </c>
      <c r="B1620" s="24">
        <v>11</v>
      </c>
      <c r="C1620" s="22" t="s">
        <v>211</v>
      </c>
      <c r="D1620" s="24">
        <v>1101320941</v>
      </c>
      <c r="E1620" s="148" t="s">
        <v>6668</v>
      </c>
      <c r="F1620" s="23" t="s">
        <v>6669</v>
      </c>
      <c r="G1620" s="145">
        <v>54000000</v>
      </c>
      <c r="H1620" s="25">
        <v>0</v>
      </c>
      <c r="I1620" s="145">
        <v>149334</v>
      </c>
      <c r="J1620" s="145">
        <v>34850666</v>
      </c>
      <c r="L1620" s="50" t="str">
        <f t="shared" si="9"/>
        <v>ACTA 4 ABRIL 2024</v>
      </c>
    </row>
    <row r="1621" spans="1:12" ht="15" customHeight="1">
      <c r="A1621" s="50" t="s">
        <v>6674</v>
      </c>
      <c r="B1621" s="24">
        <v>12</v>
      </c>
      <c r="C1621" s="22" t="s">
        <v>5164</v>
      </c>
      <c r="D1621" s="24">
        <v>1101320389</v>
      </c>
      <c r="E1621" s="148" t="s">
        <v>6668</v>
      </c>
      <c r="F1621" s="23" t="s">
        <v>6669</v>
      </c>
      <c r="G1621" s="145">
        <v>35000000</v>
      </c>
      <c r="H1621" s="25">
        <v>0</v>
      </c>
      <c r="I1621" s="145">
        <v>133334</v>
      </c>
      <c r="J1621" s="145">
        <v>49866666</v>
      </c>
      <c r="L1621" s="50" t="str">
        <f t="shared" si="9"/>
        <v>ACTA 4 ABRIL 2024</v>
      </c>
    </row>
    <row r="1622" spans="1:12" ht="15" customHeight="1">
      <c r="A1622" s="50" t="s">
        <v>6674</v>
      </c>
      <c r="B1622" s="24">
        <v>13</v>
      </c>
      <c r="C1622" s="149" t="s">
        <v>6680</v>
      </c>
      <c r="D1622" s="24">
        <v>80092932</v>
      </c>
      <c r="E1622" s="148" t="s">
        <v>6668</v>
      </c>
      <c r="F1622" s="23" t="s">
        <v>6669</v>
      </c>
      <c r="G1622" s="145">
        <v>50000000</v>
      </c>
      <c r="H1622" s="25">
        <v>58825287</v>
      </c>
      <c r="I1622" s="145">
        <v>400000</v>
      </c>
      <c r="J1622" s="145">
        <v>90774713</v>
      </c>
      <c r="L1622" s="50" t="str">
        <f t="shared" si="9"/>
        <v>ACTA 4 ABRIL 2024</v>
      </c>
    </row>
    <row r="1623" spans="1:12" ht="15" customHeight="1">
      <c r="A1623" s="50" t="s">
        <v>6674</v>
      </c>
      <c r="B1623" s="24">
        <v>14</v>
      </c>
      <c r="C1623" s="149" t="s">
        <v>5007</v>
      </c>
      <c r="D1623" s="24">
        <v>79749688</v>
      </c>
      <c r="E1623" s="148" t="s">
        <v>6668</v>
      </c>
      <c r="F1623" s="23" t="s">
        <v>6670</v>
      </c>
      <c r="G1623" s="145">
        <v>150000000</v>
      </c>
      <c r="H1623" s="25">
        <v>6182918</v>
      </c>
      <c r="I1623" s="145">
        <v>37334</v>
      </c>
      <c r="J1623" s="145">
        <v>7779748</v>
      </c>
      <c r="L1623" s="50" t="str">
        <f t="shared" si="9"/>
        <v>ACTA 4 ABRIL 2024</v>
      </c>
    </row>
    <row r="1624" spans="1:12" ht="15" customHeight="1">
      <c r="A1624" s="50" t="s">
        <v>6674</v>
      </c>
      <c r="B1624" s="24">
        <v>15</v>
      </c>
      <c r="C1624" s="149" t="s">
        <v>1629</v>
      </c>
      <c r="D1624" s="24">
        <v>80727028</v>
      </c>
      <c r="E1624" s="148" t="s">
        <v>6668</v>
      </c>
      <c r="F1624" s="23" t="s">
        <v>6670</v>
      </c>
      <c r="G1624" s="145">
        <v>14000000</v>
      </c>
      <c r="H1624" s="25">
        <v>0</v>
      </c>
      <c r="I1624" s="145">
        <v>29334</v>
      </c>
      <c r="J1624" s="145">
        <v>10970666</v>
      </c>
      <c r="L1624" s="50" t="str">
        <f t="shared" si="9"/>
        <v>ACTA 4 ABRIL 2024</v>
      </c>
    </row>
    <row r="1625" spans="1:12" ht="15" customHeight="1">
      <c r="A1625" s="50" t="s">
        <v>6700</v>
      </c>
      <c r="B1625" s="24">
        <v>1</v>
      </c>
      <c r="C1625" s="149" t="s">
        <v>5123</v>
      </c>
      <c r="D1625" s="24">
        <v>79543062</v>
      </c>
      <c r="E1625" s="148" t="s">
        <v>6668</v>
      </c>
      <c r="F1625" s="23" t="s">
        <v>6669</v>
      </c>
      <c r="G1625" s="145">
        <v>11000000</v>
      </c>
      <c r="H1625" s="25">
        <v>0</v>
      </c>
      <c r="I1625" s="145">
        <v>0</v>
      </c>
      <c r="J1625" s="145">
        <v>10000000</v>
      </c>
      <c r="L1625" s="50" t="str">
        <f t="shared" si="9"/>
        <v>ACTA 5 ABRIL 2024</v>
      </c>
    </row>
    <row r="1626" spans="1:12" ht="15" customHeight="1">
      <c r="A1626" s="50" t="s">
        <v>6700</v>
      </c>
      <c r="B1626" s="24">
        <v>2</v>
      </c>
      <c r="C1626" s="149" t="s">
        <v>6681</v>
      </c>
      <c r="D1626" s="24">
        <v>80845762</v>
      </c>
      <c r="E1626" s="148" t="s">
        <v>6668</v>
      </c>
      <c r="F1626" s="23" t="s">
        <v>6669</v>
      </c>
      <c r="G1626" s="145">
        <v>10000000</v>
      </c>
      <c r="H1626" s="25">
        <v>0</v>
      </c>
      <c r="I1626" s="145">
        <v>0</v>
      </c>
      <c r="J1626" s="145">
        <v>10000000</v>
      </c>
      <c r="L1626" s="50" t="str">
        <f t="shared" si="9"/>
        <v>ACTA 5 ABRIL 2024</v>
      </c>
    </row>
    <row r="1627" spans="1:12" ht="15" customHeight="1">
      <c r="A1627" s="50" t="s">
        <v>6700</v>
      </c>
      <c r="B1627" s="24">
        <v>3</v>
      </c>
      <c r="C1627" s="149" t="s">
        <v>6682</v>
      </c>
      <c r="D1627" s="24">
        <v>98766273</v>
      </c>
      <c r="E1627" s="148" t="s">
        <v>6668</v>
      </c>
      <c r="F1627" s="23" t="s">
        <v>6669</v>
      </c>
      <c r="G1627" s="145">
        <v>10000000</v>
      </c>
      <c r="H1627" s="25">
        <v>0</v>
      </c>
      <c r="I1627" s="145">
        <v>0</v>
      </c>
      <c r="J1627" s="145">
        <v>10000000</v>
      </c>
      <c r="L1627" s="50" t="str">
        <f t="shared" si="9"/>
        <v>ACTA 5 ABRIL 2024</v>
      </c>
    </row>
    <row r="1628" spans="1:12" ht="15" customHeight="1">
      <c r="A1628" s="50" t="s">
        <v>6700</v>
      </c>
      <c r="B1628" s="24">
        <v>4</v>
      </c>
      <c r="C1628" s="149" t="s">
        <v>6683</v>
      </c>
      <c r="D1628" s="24">
        <v>1047435231</v>
      </c>
      <c r="E1628" s="148" t="s">
        <v>6668</v>
      </c>
      <c r="F1628" s="23" t="s">
        <v>6669</v>
      </c>
      <c r="G1628" s="145">
        <v>10000000</v>
      </c>
      <c r="H1628" s="25">
        <v>0</v>
      </c>
      <c r="I1628" s="145">
        <v>0</v>
      </c>
      <c r="J1628" s="145">
        <v>10000000</v>
      </c>
      <c r="L1628" s="50" t="str">
        <f t="shared" si="9"/>
        <v>ACTA 5 ABRIL 2024</v>
      </c>
    </row>
    <row r="1629" spans="1:12" ht="15" customHeight="1">
      <c r="A1629" s="50" t="s">
        <v>6700</v>
      </c>
      <c r="B1629" s="24">
        <v>5</v>
      </c>
      <c r="C1629" s="149" t="s">
        <v>6684</v>
      </c>
      <c r="D1629" s="24">
        <v>1193333650</v>
      </c>
      <c r="E1629" s="148" t="s">
        <v>6668</v>
      </c>
      <c r="F1629" s="23" t="s">
        <v>6669</v>
      </c>
      <c r="G1629" s="145">
        <v>10000000</v>
      </c>
      <c r="H1629" s="25">
        <v>0</v>
      </c>
      <c r="I1629" s="145">
        <v>0</v>
      </c>
      <c r="J1629" s="145">
        <v>10000000</v>
      </c>
      <c r="L1629" s="50" t="str">
        <f t="shared" si="9"/>
        <v>ACTA 5 ABRIL 2024</v>
      </c>
    </row>
    <row r="1630" spans="1:12" ht="15" customHeight="1">
      <c r="A1630" s="50" t="s">
        <v>6700</v>
      </c>
      <c r="B1630" s="24">
        <v>6</v>
      </c>
      <c r="C1630" s="149" t="s">
        <v>6685</v>
      </c>
      <c r="D1630" s="24">
        <v>1033727397</v>
      </c>
      <c r="E1630" s="148" t="s">
        <v>6668</v>
      </c>
      <c r="F1630" s="23" t="s">
        <v>6669</v>
      </c>
      <c r="G1630" s="145">
        <v>10000000</v>
      </c>
      <c r="H1630" s="25">
        <v>0</v>
      </c>
      <c r="I1630" s="145">
        <v>0</v>
      </c>
      <c r="J1630" s="145">
        <v>10000000</v>
      </c>
      <c r="L1630" s="50" t="str">
        <f t="shared" si="9"/>
        <v>ACTA 5 ABRIL 2024</v>
      </c>
    </row>
    <row r="1631" spans="1:12" ht="15" customHeight="1">
      <c r="A1631" s="50" t="s">
        <v>6700</v>
      </c>
      <c r="B1631" s="24">
        <v>7</v>
      </c>
      <c r="C1631" s="149" t="s">
        <v>6686</v>
      </c>
      <c r="D1631" s="24">
        <v>1122126472</v>
      </c>
      <c r="E1631" s="148" t="s">
        <v>6668</v>
      </c>
      <c r="F1631" s="23" t="s">
        <v>6669</v>
      </c>
      <c r="G1631" s="145">
        <v>10000000</v>
      </c>
      <c r="H1631" s="25">
        <v>0</v>
      </c>
      <c r="I1631" s="145">
        <v>0</v>
      </c>
      <c r="J1631" s="145">
        <v>10000000</v>
      </c>
      <c r="L1631" s="50" t="str">
        <f t="shared" si="9"/>
        <v>ACTA 5 ABRIL 2024</v>
      </c>
    </row>
    <row r="1632" spans="1:12" ht="15" customHeight="1">
      <c r="A1632" s="50" t="s">
        <v>6700</v>
      </c>
      <c r="B1632" s="24">
        <v>8</v>
      </c>
      <c r="C1632" s="149" t="s">
        <v>6687</v>
      </c>
      <c r="D1632" s="24">
        <v>52370353</v>
      </c>
      <c r="E1632" s="148" t="s">
        <v>6688</v>
      </c>
      <c r="F1632" s="23" t="s">
        <v>6669</v>
      </c>
      <c r="G1632" s="145">
        <v>10000000</v>
      </c>
      <c r="H1632" s="25">
        <v>0</v>
      </c>
      <c r="I1632" s="145">
        <v>0</v>
      </c>
      <c r="J1632" s="145">
        <v>4000000</v>
      </c>
      <c r="L1632" s="50" t="str">
        <f t="shared" si="9"/>
        <v>ACTA 5 ABRIL 2024</v>
      </c>
    </row>
    <row r="1633" spans="1:12" ht="15" customHeight="1">
      <c r="A1633" s="50" t="s">
        <v>6700</v>
      </c>
      <c r="B1633" s="24">
        <v>9</v>
      </c>
      <c r="C1633" s="149" t="s">
        <v>6689</v>
      </c>
      <c r="D1633" s="24">
        <v>3173298</v>
      </c>
      <c r="E1633" s="148" t="s">
        <v>6688</v>
      </c>
      <c r="F1633" s="23" t="s">
        <v>6669</v>
      </c>
      <c r="G1633" s="145">
        <v>4000000</v>
      </c>
      <c r="H1633" s="25">
        <v>0</v>
      </c>
      <c r="I1633" s="145">
        <v>86034</v>
      </c>
      <c r="J1633" s="145">
        <v>9913966</v>
      </c>
      <c r="L1633" s="50" t="str">
        <f t="shared" si="9"/>
        <v>ACTA 5 ABRIL 2024</v>
      </c>
    </row>
    <row r="1634" spans="1:12" ht="15" customHeight="1">
      <c r="A1634" s="50" t="s">
        <v>6700</v>
      </c>
      <c r="B1634" s="24">
        <v>10</v>
      </c>
      <c r="C1634" s="149" t="s">
        <v>6690</v>
      </c>
      <c r="D1634" s="24">
        <v>65716890</v>
      </c>
      <c r="E1634" s="148" t="s">
        <v>6691</v>
      </c>
      <c r="F1634" s="23" t="s">
        <v>6669</v>
      </c>
      <c r="G1634" s="145">
        <v>10000000</v>
      </c>
      <c r="H1634" s="25">
        <v>0</v>
      </c>
      <c r="I1634" s="145">
        <v>0</v>
      </c>
      <c r="J1634" s="145">
        <v>10000000</v>
      </c>
      <c r="L1634" s="50" t="str">
        <f t="shared" si="9"/>
        <v>ACTA 5 ABRIL 2024</v>
      </c>
    </row>
    <row r="1635" spans="1:12" ht="15" customHeight="1">
      <c r="A1635" s="50" t="s">
        <v>6700</v>
      </c>
      <c r="B1635" s="24">
        <v>11</v>
      </c>
      <c r="C1635" s="149" t="s">
        <v>6692</v>
      </c>
      <c r="D1635" s="24">
        <v>4377151</v>
      </c>
      <c r="E1635" s="148" t="s">
        <v>6688</v>
      </c>
      <c r="F1635" s="23" t="s">
        <v>6669</v>
      </c>
      <c r="G1635" s="145">
        <v>10000000</v>
      </c>
      <c r="H1635" s="25">
        <v>0</v>
      </c>
      <c r="I1635" s="145">
        <v>0</v>
      </c>
      <c r="J1635" s="145">
        <v>10000000</v>
      </c>
      <c r="L1635" s="50" t="str">
        <f t="shared" si="9"/>
        <v>ACTA 5 ABRIL 2024</v>
      </c>
    </row>
    <row r="1636" spans="1:12" ht="15" customHeight="1">
      <c r="A1636" s="50" t="s">
        <v>6700</v>
      </c>
      <c r="B1636" s="24">
        <v>12</v>
      </c>
      <c r="C1636" s="149" t="s">
        <v>6693</v>
      </c>
      <c r="D1636" s="24">
        <v>37546673</v>
      </c>
      <c r="E1636" s="148" t="s">
        <v>6668</v>
      </c>
      <c r="F1636" s="23" t="s">
        <v>6669</v>
      </c>
      <c r="G1636" s="145">
        <v>10000000</v>
      </c>
      <c r="H1636" s="25">
        <v>0</v>
      </c>
      <c r="I1636" s="145">
        <v>0</v>
      </c>
      <c r="J1636" s="145">
        <v>10000000</v>
      </c>
      <c r="L1636" s="50" t="str">
        <f t="shared" ref="L1636:L1642" si="10">+A1636</f>
        <v>ACTA 5 ABRIL 2024</v>
      </c>
    </row>
    <row r="1637" spans="1:12" ht="15" customHeight="1">
      <c r="A1637" s="50" t="s">
        <v>6700</v>
      </c>
      <c r="B1637" s="24">
        <v>13</v>
      </c>
      <c r="C1637" s="149" t="s">
        <v>6694</v>
      </c>
      <c r="D1637" s="24">
        <v>1094882740</v>
      </c>
      <c r="E1637" s="148" t="s">
        <v>6668</v>
      </c>
      <c r="F1637" s="23" t="s">
        <v>6669</v>
      </c>
      <c r="G1637" s="145">
        <v>10000000</v>
      </c>
      <c r="H1637" s="25">
        <v>0</v>
      </c>
      <c r="I1637" s="145">
        <v>0</v>
      </c>
      <c r="J1637" s="145">
        <v>10000000</v>
      </c>
      <c r="L1637" s="50" t="str">
        <f t="shared" si="10"/>
        <v>ACTA 5 ABRIL 2024</v>
      </c>
    </row>
    <row r="1638" spans="1:12" ht="15" customHeight="1">
      <c r="A1638" s="50" t="s">
        <v>6700</v>
      </c>
      <c r="B1638" s="24">
        <v>14</v>
      </c>
      <c r="C1638" s="149" t="s">
        <v>6695</v>
      </c>
      <c r="D1638" s="24">
        <v>74373538</v>
      </c>
      <c r="E1638" s="148" t="s">
        <v>6688</v>
      </c>
      <c r="F1638" s="23" t="s">
        <v>6669</v>
      </c>
      <c r="G1638" s="145">
        <v>10000000</v>
      </c>
      <c r="H1638" s="25">
        <v>0</v>
      </c>
      <c r="I1638" s="145">
        <v>0</v>
      </c>
      <c r="J1638" s="145">
        <v>10000000</v>
      </c>
      <c r="L1638" s="50" t="str">
        <f t="shared" si="10"/>
        <v>ACTA 5 ABRIL 2024</v>
      </c>
    </row>
    <row r="1639" spans="1:12" ht="15" customHeight="1">
      <c r="A1639" s="50" t="s">
        <v>6700</v>
      </c>
      <c r="B1639" s="24">
        <v>15</v>
      </c>
      <c r="C1639" s="149" t="s">
        <v>6696</v>
      </c>
      <c r="D1639" s="24">
        <v>1053819566</v>
      </c>
      <c r="E1639" s="148" t="s">
        <v>6668</v>
      </c>
      <c r="F1639" s="23" t="s">
        <v>6669</v>
      </c>
      <c r="G1639" s="145">
        <v>10000000</v>
      </c>
      <c r="H1639" s="25">
        <v>6057431</v>
      </c>
      <c r="I1639" s="145">
        <v>0</v>
      </c>
      <c r="J1639" s="145">
        <v>3942569</v>
      </c>
      <c r="L1639" s="50" t="str">
        <f t="shared" si="10"/>
        <v>ACTA 5 ABRIL 2024</v>
      </c>
    </row>
    <row r="1640" spans="1:12" ht="15" customHeight="1">
      <c r="A1640" s="50" t="s">
        <v>6700</v>
      </c>
      <c r="B1640" s="24">
        <v>16</v>
      </c>
      <c r="C1640" s="149" t="s">
        <v>6697</v>
      </c>
      <c r="D1640" s="24">
        <v>1032384985</v>
      </c>
      <c r="E1640" s="148" t="s">
        <v>6668</v>
      </c>
      <c r="F1640" s="23" t="s">
        <v>6670</v>
      </c>
      <c r="G1640" s="145">
        <v>10000000</v>
      </c>
      <c r="H1640" s="25">
        <v>0</v>
      </c>
      <c r="I1640" s="145">
        <v>0</v>
      </c>
      <c r="J1640" s="145">
        <v>10000000</v>
      </c>
      <c r="L1640" s="50" t="str">
        <f t="shared" si="10"/>
        <v>ACTA 5 ABRIL 2024</v>
      </c>
    </row>
    <row r="1641" spans="1:12" ht="15" customHeight="1">
      <c r="A1641" s="50" t="s">
        <v>6700</v>
      </c>
      <c r="B1641" s="24">
        <v>17</v>
      </c>
      <c r="C1641" s="149" t="s">
        <v>6698</v>
      </c>
      <c r="D1641" s="24">
        <v>14701590</v>
      </c>
      <c r="E1641" s="148" t="s">
        <v>6668</v>
      </c>
      <c r="F1641" s="23" t="s">
        <v>6669</v>
      </c>
      <c r="G1641" s="145">
        <v>10000000</v>
      </c>
      <c r="H1641" s="25">
        <v>0</v>
      </c>
      <c r="I1641" s="145">
        <v>0</v>
      </c>
      <c r="J1641" s="145">
        <v>10000000</v>
      </c>
      <c r="L1641" s="50" t="str">
        <f t="shared" si="10"/>
        <v>ACTA 5 ABRIL 2024</v>
      </c>
    </row>
    <row r="1642" spans="1:12" ht="15" customHeight="1">
      <c r="A1642" s="50" t="s">
        <v>6700</v>
      </c>
      <c r="B1642" s="24">
        <v>18</v>
      </c>
      <c r="C1642" s="149" t="s">
        <v>6699</v>
      </c>
      <c r="D1642" s="24">
        <v>1056779687</v>
      </c>
      <c r="E1642" s="148" t="s">
        <v>6668</v>
      </c>
      <c r="F1642" s="23" t="s">
        <v>6669</v>
      </c>
      <c r="G1642" s="145">
        <v>10000000</v>
      </c>
      <c r="H1642" s="25">
        <v>0</v>
      </c>
      <c r="I1642" s="145">
        <v>0</v>
      </c>
      <c r="J1642" s="145">
        <v>10000000</v>
      </c>
      <c r="L1642" s="50" t="str">
        <f t="shared" si="10"/>
        <v>ACTA 5 ABRIL 2024</v>
      </c>
    </row>
    <row r="1643" spans="1:12" ht="15" customHeight="1">
      <c r="C1643" s="149" t="s">
        <v>1923</v>
      </c>
      <c r="D1643" s="24">
        <v>14295444</v>
      </c>
      <c r="E1643" s="148" t="s">
        <v>6668</v>
      </c>
      <c r="F1643" s="23" t="s">
        <v>6669</v>
      </c>
      <c r="G1643" s="145">
        <v>10000000</v>
      </c>
    </row>
  </sheetData>
  <autoFilter ref="A3:O1643"/>
  <conditionalFormatting sqref="D1605:D1609 D4:D565 D567:D1159 D1644:D1048576">
    <cfRule type="duplicateValues" dxfId="75" priority="108"/>
  </conditionalFormatting>
  <conditionalFormatting sqref="D566">
    <cfRule type="duplicateValues" dxfId="74" priority="107"/>
  </conditionalFormatting>
  <conditionalFormatting sqref="D22:D1159">
    <cfRule type="duplicateValues" dxfId="73" priority="106"/>
  </conditionalFormatting>
  <conditionalFormatting sqref="D1605:D1609 D1:D2 D4:D1159 D1644:D1048576">
    <cfRule type="duplicateValues" dxfId="72" priority="105"/>
  </conditionalFormatting>
  <conditionalFormatting sqref="D1160:D1173">
    <cfRule type="duplicateValues" dxfId="71" priority="104"/>
  </conditionalFormatting>
  <conditionalFormatting sqref="D1160:D1173">
    <cfRule type="duplicateValues" dxfId="70" priority="103"/>
  </conditionalFormatting>
  <conditionalFormatting sqref="D1160:D1173">
    <cfRule type="duplicateValues" dxfId="69" priority="102"/>
  </conditionalFormatting>
  <conditionalFormatting sqref="D1174">
    <cfRule type="duplicateValues" dxfId="68" priority="101"/>
  </conditionalFormatting>
  <conditionalFormatting sqref="D1174">
    <cfRule type="duplicateValues" dxfId="67" priority="100"/>
  </conditionalFormatting>
  <conditionalFormatting sqref="D1174">
    <cfRule type="duplicateValues" dxfId="66" priority="99"/>
  </conditionalFormatting>
  <conditionalFormatting sqref="D1175:D1197">
    <cfRule type="duplicateValues" dxfId="65" priority="98"/>
  </conditionalFormatting>
  <conditionalFormatting sqref="D1175:D1197">
    <cfRule type="duplicateValues" dxfId="64" priority="97"/>
  </conditionalFormatting>
  <conditionalFormatting sqref="D1175:D1197">
    <cfRule type="duplicateValues" dxfId="63" priority="96"/>
  </conditionalFormatting>
  <conditionalFormatting sqref="D1260:D1273">
    <cfRule type="duplicateValues" dxfId="62" priority="89"/>
  </conditionalFormatting>
  <conditionalFormatting sqref="D1260:D1273">
    <cfRule type="duplicateValues" dxfId="61" priority="88"/>
  </conditionalFormatting>
  <conditionalFormatting sqref="D1260:D1273">
    <cfRule type="duplicateValues" dxfId="60" priority="87"/>
  </conditionalFormatting>
  <conditionalFormatting sqref="D1198:D1259">
    <cfRule type="duplicateValues" dxfId="59" priority="113"/>
  </conditionalFormatting>
  <conditionalFormatting sqref="D1274:D1285">
    <cfRule type="duplicateValues" dxfId="58" priority="86"/>
  </conditionalFormatting>
  <conditionalFormatting sqref="D1274:D1285">
    <cfRule type="duplicateValues" dxfId="57" priority="85"/>
  </conditionalFormatting>
  <conditionalFormatting sqref="D1274:D1285">
    <cfRule type="duplicateValues" dxfId="56" priority="84"/>
  </conditionalFormatting>
  <conditionalFormatting sqref="D1316:D1317">
    <cfRule type="duplicateValues" dxfId="55" priority="74"/>
  </conditionalFormatting>
  <conditionalFormatting sqref="D1316:D1317">
    <cfRule type="duplicateValues" dxfId="54" priority="73"/>
  </conditionalFormatting>
  <conditionalFormatting sqref="D1316:D1317">
    <cfRule type="duplicateValues" dxfId="53" priority="72"/>
  </conditionalFormatting>
  <conditionalFormatting sqref="D1286:D1315">
    <cfRule type="duplicateValues" dxfId="52" priority="68"/>
  </conditionalFormatting>
  <conditionalFormatting sqref="D1286:D1315">
    <cfRule type="duplicateValues" dxfId="51" priority="67"/>
  </conditionalFormatting>
  <conditionalFormatting sqref="D1286:D1315">
    <cfRule type="duplicateValues" dxfId="50" priority="66"/>
  </conditionalFormatting>
  <conditionalFormatting sqref="D1605:D1609 D1:D1317 D1644:D1048576">
    <cfRule type="duplicateValues" dxfId="49" priority="65"/>
  </conditionalFormatting>
  <conditionalFormatting sqref="D1520:D1528">
    <cfRule type="duplicateValues" dxfId="48" priority="52"/>
  </conditionalFormatting>
  <conditionalFormatting sqref="D1520:D1528">
    <cfRule type="duplicateValues" dxfId="47" priority="51"/>
  </conditionalFormatting>
  <conditionalFormatting sqref="D1520:D1528">
    <cfRule type="duplicateValues" dxfId="46" priority="50"/>
  </conditionalFormatting>
  <conditionalFormatting sqref="D1520:D1528">
    <cfRule type="duplicateValues" dxfId="45" priority="49"/>
  </conditionalFormatting>
  <conditionalFormatting sqref="D1529 D1536:D1538 D1540:D1553">
    <cfRule type="duplicateValues" dxfId="44" priority="44"/>
  </conditionalFormatting>
  <conditionalFormatting sqref="D1529">
    <cfRule type="duplicateValues" dxfId="43" priority="43"/>
  </conditionalFormatting>
  <conditionalFormatting sqref="D1529">
    <cfRule type="duplicateValues" dxfId="42" priority="42"/>
  </conditionalFormatting>
  <conditionalFormatting sqref="D1529">
    <cfRule type="duplicateValues" dxfId="41" priority="41"/>
  </conditionalFormatting>
  <conditionalFormatting sqref="D1530:D1535">
    <cfRule type="duplicateValues" dxfId="40" priority="40"/>
  </conditionalFormatting>
  <conditionalFormatting sqref="D1530:D1535">
    <cfRule type="duplicateValues" dxfId="39" priority="39"/>
  </conditionalFormatting>
  <conditionalFormatting sqref="D1530:D1535">
    <cfRule type="duplicateValues" dxfId="38" priority="38"/>
  </conditionalFormatting>
  <conditionalFormatting sqref="D1530:D1535">
    <cfRule type="duplicateValues" dxfId="37" priority="37"/>
  </conditionalFormatting>
  <conditionalFormatting sqref="D1539">
    <cfRule type="duplicateValues" dxfId="36" priority="36"/>
  </conditionalFormatting>
  <conditionalFormatting sqref="D1539">
    <cfRule type="duplicateValues" dxfId="35" priority="35"/>
  </conditionalFormatting>
  <conditionalFormatting sqref="D1539">
    <cfRule type="duplicateValues" dxfId="34" priority="34"/>
  </conditionalFormatting>
  <conditionalFormatting sqref="D1539">
    <cfRule type="duplicateValues" dxfId="33" priority="33"/>
  </conditionalFormatting>
  <conditionalFormatting sqref="D1554:D1557">
    <cfRule type="duplicateValues" dxfId="32" priority="32"/>
  </conditionalFormatting>
  <conditionalFormatting sqref="D1554:D1557">
    <cfRule type="duplicateValues" dxfId="31" priority="31"/>
  </conditionalFormatting>
  <conditionalFormatting sqref="D1554:D1557">
    <cfRule type="duplicateValues" dxfId="30" priority="30"/>
  </conditionalFormatting>
  <conditionalFormatting sqref="D1554:D1557">
    <cfRule type="duplicateValues" dxfId="29" priority="29"/>
  </conditionalFormatting>
  <conditionalFormatting sqref="D1558:D1571">
    <cfRule type="duplicateValues" dxfId="28" priority="16"/>
  </conditionalFormatting>
  <conditionalFormatting sqref="D1558:D1571">
    <cfRule type="duplicateValues" dxfId="27" priority="15"/>
  </conditionalFormatting>
  <conditionalFormatting sqref="D1558:D1571">
    <cfRule type="duplicateValues" dxfId="26" priority="14"/>
  </conditionalFormatting>
  <conditionalFormatting sqref="D1558:D1571">
    <cfRule type="duplicateValues" dxfId="25" priority="13"/>
  </conditionalFormatting>
  <conditionalFormatting sqref="D1572:D1604">
    <cfRule type="duplicateValues" dxfId="24" priority="12"/>
  </conditionalFormatting>
  <conditionalFormatting sqref="D1572:D1604">
    <cfRule type="duplicateValues" dxfId="23" priority="11"/>
  </conditionalFormatting>
  <conditionalFormatting sqref="D1572:D1604">
    <cfRule type="duplicateValues" dxfId="22" priority="10"/>
  </conditionalFormatting>
  <conditionalFormatting sqref="D1572:D1604">
    <cfRule type="duplicateValues" dxfId="21" priority="9"/>
  </conditionalFormatting>
  <conditionalFormatting sqref="D1610:D1625">
    <cfRule type="duplicateValues" dxfId="20" priority="8"/>
  </conditionalFormatting>
  <conditionalFormatting sqref="D1610:D1625">
    <cfRule type="duplicateValues" dxfId="19" priority="7"/>
  </conditionalFormatting>
  <conditionalFormatting sqref="D1610:D1625">
    <cfRule type="duplicateValues" dxfId="18" priority="6"/>
  </conditionalFormatting>
  <conditionalFormatting sqref="D1626:D1643">
    <cfRule type="duplicateValues" dxfId="17" priority="5"/>
  </conditionalFormatting>
  <conditionalFormatting sqref="D1626:D1643">
    <cfRule type="duplicateValues" dxfId="16" priority="4"/>
  </conditionalFormatting>
  <conditionalFormatting sqref="D1626:D1643">
    <cfRule type="duplicateValues" dxfId="15" priority="3"/>
  </conditionalFormatting>
  <conditionalFormatting sqref="D1352">
    <cfRule type="duplicateValues" dxfId="14" priority="2"/>
  </conditionalFormatting>
  <conditionalFormatting sqref="D1353">
    <cfRule type="duplicateValues" dxfId="13" priority="1"/>
  </conditionalFormatting>
  <conditionalFormatting sqref="D1318:D1351 D1354:D1519">
    <cfRule type="duplicateValues" dxfId="12" priority="144"/>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24"/>
  <sheetViews>
    <sheetView workbookViewId="0">
      <selection activeCell="G12" sqref="G12:G13"/>
    </sheetView>
  </sheetViews>
  <sheetFormatPr baseColWidth="10" defaultRowHeight="15"/>
  <cols>
    <col min="1" max="1" width="5.7109375" style="104" bestFit="1" customWidth="1"/>
    <col min="2" max="2" width="4" style="104" bestFit="1" customWidth="1"/>
    <col min="3" max="3" width="37.42578125" style="104" bestFit="1" customWidth="1"/>
    <col min="4" max="4" width="11" style="104" bestFit="1" customWidth="1"/>
    <col min="5" max="5" width="8.85546875" style="104" bestFit="1" customWidth="1"/>
    <col min="6" max="6" width="7" style="104" bestFit="1" customWidth="1"/>
    <col min="7" max="7" width="14.85546875" style="105" bestFit="1" customWidth="1"/>
    <col min="8" max="8" width="19" style="104" bestFit="1" customWidth="1"/>
    <col min="9" max="9" width="19.140625" style="104" bestFit="1" customWidth="1"/>
    <col min="10" max="10" width="11.85546875" style="104" bestFit="1" customWidth="1"/>
    <col min="11" max="16384" width="11.42578125" style="104"/>
  </cols>
  <sheetData>
    <row r="1" spans="1:10">
      <c r="A1" s="104" t="s">
        <v>0</v>
      </c>
      <c r="B1" s="104" t="s">
        <v>5258</v>
      </c>
      <c r="C1" s="104" t="s">
        <v>5259</v>
      </c>
      <c r="D1" s="104" t="s">
        <v>5260</v>
      </c>
      <c r="E1" s="104" t="s">
        <v>5261</v>
      </c>
      <c r="F1" s="104" t="s">
        <v>5262</v>
      </c>
      <c r="G1" s="105" t="s">
        <v>5263</v>
      </c>
      <c r="H1" s="104" t="s">
        <v>5264</v>
      </c>
      <c r="I1" s="104" t="s">
        <v>5265</v>
      </c>
      <c r="J1" s="104" t="s">
        <v>5266</v>
      </c>
    </row>
    <row r="2" spans="1:10">
      <c r="A2" s="79">
        <v>12</v>
      </c>
      <c r="B2" s="79">
        <v>91</v>
      </c>
      <c r="C2" s="79" t="s">
        <v>4006</v>
      </c>
      <c r="D2" s="79">
        <v>3174325</v>
      </c>
      <c r="E2" s="79" t="s">
        <v>45</v>
      </c>
      <c r="F2" s="79" t="s">
        <v>5267</v>
      </c>
      <c r="G2" s="107">
        <v>1000000</v>
      </c>
      <c r="H2" s="79">
        <v>0</v>
      </c>
      <c r="I2" s="79">
        <v>0</v>
      </c>
      <c r="J2" s="79">
        <v>1000000</v>
      </c>
    </row>
    <row r="3" spans="1:10">
      <c r="A3" s="79">
        <v>15</v>
      </c>
      <c r="B3" s="79">
        <v>71</v>
      </c>
      <c r="C3" s="79" t="s">
        <v>4006</v>
      </c>
      <c r="D3" s="79">
        <v>3174325</v>
      </c>
      <c r="E3" s="79" t="s">
        <v>45</v>
      </c>
      <c r="F3" s="79"/>
      <c r="G3" s="107">
        <v>62000000</v>
      </c>
      <c r="H3" s="79">
        <v>27660134</v>
      </c>
      <c r="I3" s="79">
        <v>16534</v>
      </c>
      <c r="J3" s="79">
        <v>34323332</v>
      </c>
    </row>
    <row r="4" spans="1:10">
      <c r="A4" s="58">
        <v>5</v>
      </c>
      <c r="B4" s="58">
        <v>33</v>
      </c>
      <c r="C4" s="58" t="s">
        <v>2888</v>
      </c>
      <c r="D4" s="58">
        <v>7601283</v>
      </c>
      <c r="E4" s="58" t="s">
        <v>54</v>
      </c>
      <c r="F4" s="58" t="s">
        <v>5268</v>
      </c>
      <c r="G4" s="59">
        <v>59000000</v>
      </c>
      <c r="H4" s="58">
        <v>32896362</v>
      </c>
      <c r="I4" s="58">
        <v>78667</v>
      </c>
      <c r="J4" s="58">
        <v>26024971</v>
      </c>
    </row>
    <row r="5" spans="1:10">
      <c r="A5" s="58">
        <v>14</v>
      </c>
      <c r="B5" s="58">
        <v>27</v>
      </c>
      <c r="C5" s="58" t="s">
        <v>2888</v>
      </c>
      <c r="D5" s="58">
        <v>7601283</v>
      </c>
      <c r="E5" s="58" t="s">
        <v>54</v>
      </c>
      <c r="F5" s="58" t="s">
        <v>5267</v>
      </c>
      <c r="G5" s="59">
        <v>2000000</v>
      </c>
      <c r="H5" s="58">
        <v>0</v>
      </c>
      <c r="I5" s="58">
        <v>4267</v>
      </c>
      <c r="J5" s="58">
        <v>1995733</v>
      </c>
    </row>
    <row r="6" spans="1:10">
      <c r="A6" s="79">
        <v>12</v>
      </c>
      <c r="B6" s="79">
        <v>6</v>
      </c>
      <c r="C6" s="79" t="s">
        <v>4070</v>
      </c>
      <c r="D6" s="79">
        <v>52107692</v>
      </c>
      <c r="E6" s="79" t="s">
        <v>45</v>
      </c>
      <c r="F6" s="79" t="s">
        <v>5267</v>
      </c>
      <c r="G6" s="107">
        <v>10000000</v>
      </c>
      <c r="H6" s="79">
        <v>0</v>
      </c>
      <c r="I6" s="79">
        <v>0</v>
      </c>
      <c r="J6" s="79">
        <v>10000000</v>
      </c>
    </row>
    <row r="7" spans="1:10">
      <c r="A7" s="79">
        <v>15</v>
      </c>
      <c r="B7" s="79">
        <v>105</v>
      </c>
      <c r="C7" s="79" t="s">
        <v>6501</v>
      </c>
      <c r="D7" s="79">
        <v>52107692</v>
      </c>
      <c r="E7" s="79" t="s">
        <v>45</v>
      </c>
      <c r="F7" s="79" t="s">
        <v>5268</v>
      </c>
      <c r="G7" s="107">
        <v>124000000</v>
      </c>
      <c r="H7" s="79">
        <v>62988508</v>
      </c>
      <c r="I7" s="79">
        <v>33067</v>
      </c>
      <c r="J7" s="79">
        <v>60978424</v>
      </c>
    </row>
    <row r="8" spans="1:10">
      <c r="A8" s="104">
        <v>3</v>
      </c>
      <c r="B8" s="104">
        <v>17</v>
      </c>
      <c r="C8" s="104" t="s">
        <v>6373</v>
      </c>
      <c r="D8" s="104">
        <v>52156747</v>
      </c>
      <c r="E8" s="104" t="s">
        <v>40</v>
      </c>
      <c r="F8" s="104" t="s">
        <v>5267</v>
      </c>
      <c r="G8" s="105">
        <v>7000000</v>
      </c>
      <c r="H8" s="104">
        <v>0</v>
      </c>
      <c r="I8" s="104">
        <v>1167</v>
      </c>
      <c r="J8" s="104">
        <v>6998833</v>
      </c>
    </row>
    <row r="9" spans="1:10" s="106" customFormat="1">
      <c r="A9" s="104">
        <v>12</v>
      </c>
      <c r="B9" s="104">
        <v>137</v>
      </c>
      <c r="C9" s="104" t="s">
        <v>6373</v>
      </c>
      <c r="D9" s="104">
        <v>52156747</v>
      </c>
      <c r="E9" s="104" t="s">
        <v>40</v>
      </c>
      <c r="F9" s="104" t="s">
        <v>5268</v>
      </c>
      <c r="G9" s="105">
        <v>8000000</v>
      </c>
      <c r="H9" s="104">
        <v>5044146</v>
      </c>
      <c r="I9" s="104">
        <v>0</v>
      </c>
      <c r="J9" s="104">
        <v>2955854</v>
      </c>
    </row>
    <row r="10" spans="1:10" s="106" customFormat="1">
      <c r="A10" s="108">
        <v>3</v>
      </c>
      <c r="B10" s="108">
        <v>61</v>
      </c>
      <c r="C10" s="108" t="s">
        <v>2710</v>
      </c>
      <c r="D10" s="108">
        <v>74189287</v>
      </c>
      <c r="E10" s="108" t="s">
        <v>54</v>
      </c>
      <c r="F10" s="108" t="s">
        <v>5267</v>
      </c>
      <c r="G10" s="109">
        <v>92000000</v>
      </c>
      <c r="H10" s="108">
        <v>0</v>
      </c>
      <c r="I10" s="108">
        <v>24534</v>
      </c>
      <c r="J10" s="108">
        <v>91975466</v>
      </c>
    </row>
    <row r="11" spans="1:10" s="106" customFormat="1">
      <c r="A11" s="108">
        <v>15</v>
      </c>
      <c r="B11" s="108">
        <v>60</v>
      </c>
      <c r="C11" s="108" t="s">
        <v>2710</v>
      </c>
      <c r="D11" s="108">
        <v>74189287</v>
      </c>
      <c r="E11" s="108" t="s">
        <v>54</v>
      </c>
      <c r="F11" s="108" t="s">
        <v>5268</v>
      </c>
      <c r="G11" s="109">
        <v>150000000</v>
      </c>
      <c r="H11" s="108">
        <v>85506960</v>
      </c>
      <c r="I11" s="108">
        <v>40000</v>
      </c>
      <c r="J11" s="108">
        <v>64453040</v>
      </c>
    </row>
    <row r="12" spans="1:10" s="106" customFormat="1">
      <c r="A12" s="79">
        <v>12</v>
      </c>
      <c r="B12" s="79">
        <v>114</v>
      </c>
      <c r="C12" s="79" t="s">
        <v>3988</v>
      </c>
      <c r="D12" s="79">
        <v>79382564</v>
      </c>
      <c r="E12" s="79" t="s">
        <v>45</v>
      </c>
      <c r="F12" s="79" t="s">
        <v>5267</v>
      </c>
      <c r="G12" s="107">
        <v>6500000</v>
      </c>
      <c r="H12" s="79">
        <v>0</v>
      </c>
      <c r="I12" s="79">
        <v>0</v>
      </c>
      <c r="J12" s="79">
        <v>6500000</v>
      </c>
    </row>
    <row r="13" spans="1:10">
      <c r="A13" s="79">
        <v>15</v>
      </c>
      <c r="B13" s="79">
        <v>72</v>
      </c>
      <c r="C13" s="79" t="s">
        <v>3988</v>
      </c>
      <c r="D13" s="79">
        <v>79382564</v>
      </c>
      <c r="E13" s="79" t="s">
        <v>45</v>
      </c>
      <c r="F13" s="79"/>
      <c r="G13" s="107">
        <v>69000000</v>
      </c>
      <c r="H13" s="79">
        <v>8340660</v>
      </c>
      <c r="I13" s="79">
        <v>18400</v>
      </c>
      <c r="J13" s="79">
        <v>60640940</v>
      </c>
    </row>
    <row r="14" spans="1:10">
      <c r="A14" s="79">
        <v>10</v>
      </c>
      <c r="B14" s="79">
        <v>107</v>
      </c>
      <c r="C14" s="79" t="s">
        <v>3457</v>
      </c>
      <c r="D14" s="79">
        <v>79810532</v>
      </c>
      <c r="E14" s="79" t="s">
        <v>54</v>
      </c>
      <c r="F14" s="79" t="s">
        <v>5268</v>
      </c>
      <c r="G14" s="107">
        <v>105000000</v>
      </c>
      <c r="H14" s="79">
        <v>84905275</v>
      </c>
      <c r="I14" s="79">
        <v>315000</v>
      </c>
      <c r="J14" s="79">
        <v>19779725</v>
      </c>
    </row>
    <row r="15" spans="1:10">
      <c r="A15" s="79">
        <v>12</v>
      </c>
      <c r="B15" s="79">
        <v>133</v>
      </c>
      <c r="C15" s="79" t="s">
        <v>3457</v>
      </c>
      <c r="D15" s="79">
        <v>79810532</v>
      </c>
      <c r="E15" s="79" t="s">
        <v>54</v>
      </c>
      <c r="F15" s="79" t="s">
        <v>5267</v>
      </c>
      <c r="G15" s="107">
        <v>6500000</v>
      </c>
      <c r="H15" s="79">
        <v>0</v>
      </c>
      <c r="I15" s="79">
        <v>23834</v>
      </c>
      <c r="J15" s="79">
        <v>6476166</v>
      </c>
    </row>
    <row r="16" spans="1:10">
      <c r="A16" s="79">
        <v>4</v>
      </c>
      <c r="B16" s="79">
        <v>9</v>
      </c>
      <c r="C16" s="79" t="s">
        <v>2611</v>
      </c>
      <c r="D16" s="79">
        <v>79830825</v>
      </c>
      <c r="E16" s="79" t="s">
        <v>45</v>
      </c>
      <c r="F16" s="79" t="s">
        <v>5267</v>
      </c>
      <c r="G16" s="107">
        <v>5000000</v>
      </c>
      <c r="H16" s="79">
        <v>0</v>
      </c>
      <c r="I16" s="79">
        <v>0</v>
      </c>
      <c r="J16" s="79">
        <v>5000000</v>
      </c>
    </row>
    <row r="17" spans="1:10">
      <c r="A17" s="79">
        <v>13</v>
      </c>
      <c r="B17" s="79">
        <v>30</v>
      </c>
      <c r="C17" s="79" t="s">
        <v>2611</v>
      </c>
      <c r="D17" s="79">
        <v>79830825</v>
      </c>
      <c r="E17" s="79" t="s">
        <v>45</v>
      </c>
      <c r="F17" s="79" t="s">
        <v>5267</v>
      </c>
      <c r="G17" s="107">
        <v>2500000</v>
      </c>
      <c r="H17" s="79">
        <v>0</v>
      </c>
      <c r="I17" s="79">
        <v>0</v>
      </c>
      <c r="J17" s="79">
        <v>2500000</v>
      </c>
    </row>
    <row r="18" spans="1:10">
      <c r="A18" s="79">
        <v>6</v>
      </c>
      <c r="B18" s="79">
        <v>37</v>
      </c>
      <c r="C18" s="79" t="s">
        <v>1952</v>
      </c>
      <c r="D18" s="79">
        <v>79894670</v>
      </c>
      <c r="E18" s="79" t="s">
        <v>45</v>
      </c>
      <c r="F18" s="79" t="s">
        <v>5267</v>
      </c>
      <c r="G18" s="107">
        <v>44000000</v>
      </c>
      <c r="H18" s="79">
        <v>0</v>
      </c>
      <c r="I18" s="79">
        <v>11734</v>
      </c>
      <c r="J18" s="79">
        <v>43988266</v>
      </c>
    </row>
    <row r="19" spans="1:10">
      <c r="A19" s="79">
        <v>15</v>
      </c>
      <c r="B19" s="79">
        <v>41</v>
      </c>
      <c r="C19" s="79" t="s">
        <v>1952</v>
      </c>
      <c r="D19" s="79">
        <v>79894670</v>
      </c>
      <c r="E19" s="79" t="s">
        <v>45</v>
      </c>
      <c r="F19" s="79" t="s">
        <v>5267</v>
      </c>
      <c r="G19" s="107">
        <v>54000000</v>
      </c>
      <c r="H19" s="79">
        <v>0</v>
      </c>
      <c r="I19" s="79">
        <v>14400</v>
      </c>
      <c r="J19" s="79">
        <v>53985600</v>
      </c>
    </row>
    <row r="20" spans="1:10">
      <c r="A20" s="79">
        <v>5</v>
      </c>
      <c r="B20" s="79">
        <v>56</v>
      </c>
      <c r="C20" s="79" t="s">
        <v>6500</v>
      </c>
      <c r="D20" s="79">
        <v>79908915</v>
      </c>
      <c r="E20" s="79" t="s">
        <v>54</v>
      </c>
      <c r="F20" s="79" t="s">
        <v>5268</v>
      </c>
      <c r="G20" s="107">
        <v>50000000</v>
      </c>
      <c r="H20" s="79">
        <v>27797381</v>
      </c>
      <c r="I20" s="79">
        <v>41667</v>
      </c>
      <c r="J20" s="79">
        <v>22160952</v>
      </c>
    </row>
    <row r="21" spans="1:10">
      <c r="A21" s="79">
        <v>15</v>
      </c>
      <c r="B21" s="79">
        <v>123</v>
      </c>
      <c r="C21" s="79" t="s">
        <v>6500</v>
      </c>
      <c r="D21" s="79">
        <v>79908915</v>
      </c>
      <c r="E21" s="79" t="s">
        <v>54</v>
      </c>
      <c r="F21" s="79" t="s">
        <v>5268</v>
      </c>
      <c r="G21" s="107">
        <v>70000000</v>
      </c>
      <c r="H21" s="79">
        <v>46539057</v>
      </c>
      <c r="I21" s="79">
        <v>11667</v>
      </c>
      <c r="J21" s="79">
        <v>23449276</v>
      </c>
    </row>
    <row r="22" spans="1:10">
      <c r="A22" s="79">
        <v>10</v>
      </c>
      <c r="B22" s="79">
        <v>108</v>
      </c>
      <c r="C22" s="79" t="s">
        <v>1261</v>
      </c>
      <c r="D22" s="79">
        <v>79959671</v>
      </c>
      <c r="E22" s="79" t="s">
        <v>54</v>
      </c>
      <c r="F22" s="79" t="s">
        <v>5267</v>
      </c>
      <c r="G22" s="107">
        <v>100000000</v>
      </c>
      <c r="H22" s="79">
        <v>0</v>
      </c>
      <c r="I22" s="79">
        <v>300000</v>
      </c>
      <c r="J22" s="79">
        <v>99700000</v>
      </c>
    </row>
    <row r="23" spans="1:10" s="106" customFormat="1">
      <c r="A23" s="79">
        <v>14</v>
      </c>
      <c r="B23" s="79">
        <v>100</v>
      </c>
      <c r="C23" s="79" t="s">
        <v>1261</v>
      </c>
      <c r="D23" s="79">
        <v>79959671</v>
      </c>
      <c r="E23" s="79" t="s">
        <v>54</v>
      </c>
      <c r="F23" s="79" t="s">
        <v>5267</v>
      </c>
      <c r="G23" s="107">
        <v>45000000</v>
      </c>
      <c r="H23" s="79">
        <v>0</v>
      </c>
      <c r="I23" s="79">
        <v>60000</v>
      </c>
      <c r="J23" s="79">
        <v>44940000</v>
      </c>
    </row>
    <row r="24" spans="1:10" s="106" customFormat="1">
      <c r="A24" s="79">
        <v>3</v>
      </c>
      <c r="B24" s="79">
        <v>19</v>
      </c>
      <c r="C24" s="79" t="s">
        <v>1825</v>
      </c>
      <c r="D24" s="79">
        <v>80829481</v>
      </c>
      <c r="E24" s="79" t="s">
        <v>54</v>
      </c>
      <c r="F24" s="79" t="s">
        <v>5267</v>
      </c>
      <c r="G24" s="107">
        <v>70000000</v>
      </c>
      <c r="H24" s="79">
        <v>0</v>
      </c>
      <c r="I24" s="79">
        <v>18667</v>
      </c>
      <c r="J24" s="79">
        <v>69981333</v>
      </c>
    </row>
    <row r="25" spans="1:10">
      <c r="A25" s="79">
        <v>14</v>
      </c>
      <c r="B25" s="79">
        <v>68</v>
      </c>
      <c r="C25" s="79" t="s">
        <v>1825</v>
      </c>
      <c r="D25" s="79">
        <v>80829481</v>
      </c>
      <c r="E25" s="79" t="s">
        <v>54</v>
      </c>
      <c r="F25" s="79" t="s">
        <v>5267</v>
      </c>
      <c r="G25" s="107">
        <v>35000000</v>
      </c>
      <c r="H25" s="79">
        <v>0</v>
      </c>
      <c r="I25" s="79">
        <v>74667</v>
      </c>
      <c r="J25" s="79">
        <v>34925333</v>
      </c>
    </row>
    <row r="26" spans="1:10">
      <c r="A26" s="79">
        <v>2</v>
      </c>
      <c r="B26" s="79">
        <v>5</v>
      </c>
      <c r="C26" s="79" t="s">
        <v>2751</v>
      </c>
      <c r="D26" s="79">
        <v>98697998</v>
      </c>
      <c r="E26" s="79" t="s">
        <v>54</v>
      </c>
      <c r="F26" s="79" t="s">
        <v>5267</v>
      </c>
      <c r="G26" s="107">
        <v>6000000</v>
      </c>
      <c r="H26" s="79">
        <v>0</v>
      </c>
      <c r="I26" s="79">
        <v>12800</v>
      </c>
      <c r="J26" s="79">
        <v>5987200</v>
      </c>
    </row>
    <row r="27" spans="1:10">
      <c r="A27" s="79">
        <v>9</v>
      </c>
      <c r="B27" s="79">
        <v>5</v>
      </c>
      <c r="C27" s="79" t="s">
        <v>2751</v>
      </c>
      <c r="D27" s="79">
        <v>98697998</v>
      </c>
      <c r="E27" s="79" t="s">
        <v>54</v>
      </c>
      <c r="F27" s="79" t="s">
        <v>5267</v>
      </c>
      <c r="G27" s="107">
        <v>3000000</v>
      </c>
      <c r="H27" s="79">
        <v>0</v>
      </c>
      <c r="I27" s="79">
        <v>2400</v>
      </c>
      <c r="J27" s="79">
        <v>2997600</v>
      </c>
    </row>
    <row r="28" spans="1:10">
      <c r="A28" s="79">
        <v>4</v>
      </c>
      <c r="B28" s="79">
        <v>53</v>
      </c>
      <c r="C28" s="79" t="s">
        <v>1710</v>
      </c>
      <c r="D28" s="79">
        <v>1010180650</v>
      </c>
      <c r="E28" s="79" t="s">
        <v>40</v>
      </c>
      <c r="F28" s="79" t="s">
        <v>5267</v>
      </c>
      <c r="G28" s="107">
        <v>10000000</v>
      </c>
      <c r="H28" s="79">
        <v>0</v>
      </c>
      <c r="I28" s="79">
        <v>20000</v>
      </c>
      <c r="J28" s="79">
        <v>9980000</v>
      </c>
    </row>
    <row r="29" spans="1:10">
      <c r="A29" s="79">
        <v>15</v>
      </c>
      <c r="B29" s="79">
        <v>126</v>
      </c>
      <c r="C29" s="79" t="s">
        <v>6502</v>
      </c>
      <c r="D29" s="79">
        <v>1010180650</v>
      </c>
      <c r="E29" s="79" t="s">
        <v>40</v>
      </c>
      <c r="F29" s="79" t="s">
        <v>6503</v>
      </c>
      <c r="G29" s="107">
        <v>51000000</v>
      </c>
      <c r="H29" s="79">
        <v>7205925</v>
      </c>
      <c r="I29" s="79">
        <v>8500</v>
      </c>
      <c r="J29" s="79">
        <v>43785575</v>
      </c>
    </row>
    <row r="30" spans="1:10">
      <c r="A30" s="79">
        <v>9</v>
      </c>
      <c r="B30" s="79">
        <v>31</v>
      </c>
      <c r="C30" s="79" t="s">
        <v>3865</v>
      </c>
      <c r="D30" s="79">
        <v>1017142820</v>
      </c>
      <c r="E30" s="79" t="s">
        <v>54</v>
      </c>
      <c r="F30" s="79" t="s">
        <v>5267</v>
      </c>
      <c r="G30" s="107">
        <v>9000000</v>
      </c>
      <c r="H30" s="79">
        <v>0</v>
      </c>
      <c r="I30" s="79">
        <v>7200</v>
      </c>
      <c r="J30" s="79">
        <v>8992800</v>
      </c>
    </row>
    <row r="31" spans="1:10">
      <c r="A31" s="79">
        <v>14</v>
      </c>
      <c r="B31" s="79">
        <v>50</v>
      </c>
      <c r="C31" s="79" t="s">
        <v>3865</v>
      </c>
      <c r="D31" s="79">
        <v>1017142820</v>
      </c>
      <c r="E31" s="79" t="s">
        <v>54</v>
      </c>
      <c r="F31" s="79" t="s">
        <v>5267</v>
      </c>
      <c r="G31" s="107">
        <v>2000000</v>
      </c>
      <c r="H31" s="79">
        <v>0</v>
      </c>
      <c r="I31" s="79">
        <v>4267</v>
      </c>
      <c r="J31" s="79">
        <v>1995733</v>
      </c>
    </row>
    <row r="32" spans="1:10">
      <c r="A32" s="79">
        <v>3</v>
      </c>
      <c r="B32" s="79">
        <v>11</v>
      </c>
      <c r="C32" s="79" t="s">
        <v>2761</v>
      </c>
      <c r="D32" s="79">
        <v>1019049687</v>
      </c>
      <c r="E32" s="79" t="s">
        <v>54</v>
      </c>
      <c r="F32" s="79" t="s">
        <v>5267</v>
      </c>
      <c r="G32" s="107">
        <v>10000000</v>
      </c>
      <c r="H32" s="79">
        <v>0</v>
      </c>
      <c r="I32" s="79">
        <v>2667</v>
      </c>
      <c r="J32" s="79">
        <v>9997333</v>
      </c>
    </row>
    <row r="33" spans="1:10">
      <c r="A33" s="79">
        <v>14</v>
      </c>
      <c r="B33" s="79">
        <v>23</v>
      </c>
      <c r="C33" s="79" t="s">
        <v>2761</v>
      </c>
      <c r="D33" s="79">
        <v>1019049687</v>
      </c>
      <c r="E33" s="79" t="s">
        <v>54</v>
      </c>
      <c r="F33" s="79" t="s">
        <v>5267</v>
      </c>
      <c r="G33" s="107">
        <v>10000000</v>
      </c>
      <c r="H33" s="79">
        <v>0</v>
      </c>
      <c r="I33" s="79">
        <v>21334</v>
      </c>
      <c r="J33" s="79">
        <v>9978666</v>
      </c>
    </row>
    <row r="34" spans="1:10">
      <c r="A34" s="79">
        <v>1</v>
      </c>
      <c r="B34" s="79">
        <v>19</v>
      </c>
      <c r="C34" s="79" t="s">
        <v>1498</v>
      </c>
      <c r="D34" s="79">
        <v>1022346883</v>
      </c>
      <c r="E34" s="79"/>
      <c r="F34" s="79" t="s">
        <v>5267</v>
      </c>
      <c r="G34" s="107">
        <v>15000000</v>
      </c>
      <c r="H34" s="79">
        <v>0</v>
      </c>
      <c r="I34" s="79">
        <v>48000</v>
      </c>
      <c r="J34" s="79">
        <v>14952000</v>
      </c>
    </row>
    <row r="35" spans="1:10">
      <c r="A35" s="79">
        <v>14</v>
      </c>
      <c r="B35" s="79">
        <v>74</v>
      </c>
      <c r="C35" s="79" t="s">
        <v>1498</v>
      </c>
      <c r="D35" s="79">
        <v>1022346883</v>
      </c>
      <c r="E35" s="79" t="s">
        <v>54</v>
      </c>
      <c r="F35" s="79" t="s">
        <v>5268</v>
      </c>
      <c r="G35" s="107">
        <v>38000000</v>
      </c>
      <c r="H35" s="79">
        <v>13915038</v>
      </c>
      <c r="I35" s="79">
        <v>81067</v>
      </c>
      <c r="J35" s="79">
        <v>24003895</v>
      </c>
    </row>
    <row r="36" spans="1:10">
      <c r="A36" s="79">
        <v>9</v>
      </c>
      <c r="B36" s="79">
        <v>35</v>
      </c>
      <c r="C36" s="79" t="s">
        <v>6375</v>
      </c>
      <c r="D36" s="79">
        <v>1053800195</v>
      </c>
      <c r="E36" s="79" t="s">
        <v>54</v>
      </c>
      <c r="F36" s="79" t="s">
        <v>5267</v>
      </c>
      <c r="G36" s="107">
        <v>5000000</v>
      </c>
      <c r="H36" s="79">
        <v>0</v>
      </c>
      <c r="I36" s="79">
        <v>4000</v>
      </c>
      <c r="J36" s="79">
        <v>4996000</v>
      </c>
    </row>
    <row r="37" spans="1:10">
      <c r="A37" s="79">
        <v>14</v>
      </c>
      <c r="B37" s="79">
        <v>25</v>
      </c>
      <c r="C37" s="79" t="s">
        <v>6375</v>
      </c>
      <c r="D37" s="79">
        <v>1053800195</v>
      </c>
      <c r="E37" s="79" t="s">
        <v>54</v>
      </c>
      <c r="F37" s="79" t="s">
        <v>5267</v>
      </c>
      <c r="G37" s="107">
        <v>5500000</v>
      </c>
      <c r="H37" s="79">
        <v>0</v>
      </c>
      <c r="I37" s="79">
        <v>11734</v>
      </c>
      <c r="J37" s="79">
        <v>5488266</v>
      </c>
    </row>
    <row r="38" spans="1:10">
      <c r="A38" s="79">
        <v>3</v>
      </c>
      <c r="B38" s="79">
        <v>50</v>
      </c>
      <c r="C38" s="79" t="s">
        <v>3009</v>
      </c>
      <c r="D38" s="79">
        <v>1071163788</v>
      </c>
      <c r="E38" s="79" t="s">
        <v>54</v>
      </c>
      <c r="F38" s="79" t="s">
        <v>5267</v>
      </c>
      <c r="G38" s="107">
        <v>45000000</v>
      </c>
      <c r="H38" s="79">
        <v>0</v>
      </c>
      <c r="I38" s="79">
        <v>12000</v>
      </c>
      <c r="J38" s="79">
        <v>44988000</v>
      </c>
    </row>
    <row r="39" spans="1:10">
      <c r="A39" s="79">
        <v>9</v>
      </c>
      <c r="B39" s="79">
        <v>95</v>
      </c>
      <c r="C39" s="79" t="s">
        <v>3009</v>
      </c>
      <c r="D39" s="79">
        <v>1071163788</v>
      </c>
      <c r="E39" s="79" t="s">
        <v>54</v>
      </c>
      <c r="F39" s="79" t="s">
        <v>5267</v>
      </c>
      <c r="G39" s="107">
        <v>20000000</v>
      </c>
      <c r="H39" s="79">
        <v>0</v>
      </c>
      <c r="I39" s="79">
        <v>16000</v>
      </c>
      <c r="J39" s="79">
        <v>19984000</v>
      </c>
    </row>
    <row r="40" spans="1:10">
      <c r="A40" s="79">
        <v>3</v>
      </c>
      <c r="B40" s="79">
        <v>6</v>
      </c>
      <c r="C40" s="79" t="s">
        <v>2771</v>
      </c>
      <c r="D40" s="79">
        <v>1085332288</v>
      </c>
      <c r="E40" s="79" t="s">
        <v>54</v>
      </c>
      <c r="F40" s="79" t="s">
        <v>5267</v>
      </c>
      <c r="G40" s="107">
        <v>6000000</v>
      </c>
      <c r="H40" s="79">
        <v>0</v>
      </c>
      <c r="I40" s="79">
        <v>1600</v>
      </c>
      <c r="J40" s="79">
        <v>5998400</v>
      </c>
    </row>
    <row r="41" spans="1:10">
      <c r="A41" s="79">
        <v>10</v>
      </c>
      <c r="B41" s="79">
        <v>2</v>
      </c>
      <c r="C41" s="79" t="s">
        <v>2771</v>
      </c>
      <c r="D41" s="79">
        <v>1085332288</v>
      </c>
      <c r="E41" s="79" t="s">
        <v>54</v>
      </c>
      <c r="F41" s="79" t="s">
        <v>5268</v>
      </c>
      <c r="G41" s="107">
        <v>10000000</v>
      </c>
      <c r="H41" s="79">
        <v>4740028</v>
      </c>
      <c r="I41" s="79">
        <v>48000</v>
      </c>
      <c r="J41" s="79">
        <v>5211972</v>
      </c>
    </row>
    <row r="42" spans="1:10">
      <c r="A42" s="79">
        <v>10</v>
      </c>
      <c r="B42" s="79">
        <v>16</v>
      </c>
      <c r="C42" s="79" t="s">
        <v>3559</v>
      </c>
      <c r="D42" s="79">
        <v>1105686128</v>
      </c>
      <c r="E42" s="79" t="s">
        <v>54</v>
      </c>
      <c r="F42" s="79" t="s">
        <v>5267</v>
      </c>
      <c r="G42" s="107">
        <v>52000000</v>
      </c>
      <c r="H42" s="79">
        <v>0</v>
      </c>
      <c r="I42" s="79">
        <v>249600</v>
      </c>
      <c r="J42" s="79">
        <v>51750400</v>
      </c>
    </row>
    <row r="43" spans="1:10">
      <c r="A43" s="79">
        <v>12</v>
      </c>
      <c r="B43" s="79">
        <v>89</v>
      </c>
      <c r="C43" s="79" t="s">
        <v>3559</v>
      </c>
      <c r="D43" s="79">
        <v>1105686128</v>
      </c>
      <c r="E43" s="79" t="s">
        <v>54</v>
      </c>
      <c r="F43" s="79" t="s">
        <v>5267</v>
      </c>
      <c r="G43" s="107">
        <v>4000000</v>
      </c>
      <c r="H43" s="79">
        <v>0</v>
      </c>
      <c r="I43" s="79">
        <v>23467</v>
      </c>
      <c r="J43" s="79">
        <v>3976533</v>
      </c>
    </row>
    <row r="44" spans="1:10">
      <c r="A44" s="79">
        <v>6</v>
      </c>
      <c r="B44" s="79">
        <v>18</v>
      </c>
      <c r="C44" s="79" t="s">
        <v>6374</v>
      </c>
      <c r="D44" s="79">
        <v>1110528541</v>
      </c>
      <c r="E44" s="79" t="s">
        <v>54</v>
      </c>
      <c r="F44" s="79" t="s">
        <v>5268</v>
      </c>
      <c r="G44" s="107">
        <v>47000000</v>
      </c>
      <c r="H44" s="79">
        <v>43436291</v>
      </c>
      <c r="I44" s="79">
        <v>12534</v>
      </c>
      <c r="J44" s="79">
        <v>3551175</v>
      </c>
    </row>
    <row r="45" spans="1:10">
      <c r="A45" s="79">
        <v>14</v>
      </c>
      <c r="B45" s="79">
        <v>9</v>
      </c>
      <c r="C45" s="79" t="s">
        <v>6374</v>
      </c>
      <c r="D45" s="79">
        <v>1110528541</v>
      </c>
      <c r="E45" s="79" t="s">
        <v>54</v>
      </c>
      <c r="F45" s="79" t="s">
        <v>5267</v>
      </c>
      <c r="G45" s="107">
        <v>7000000</v>
      </c>
      <c r="H45" s="79">
        <v>0</v>
      </c>
      <c r="I45" s="79">
        <v>14934</v>
      </c>
      <c r="J45" s="79">
        <v>6985066</v>
      </c>
    </row>
    <row r="46" spans="1:10">
      <c r="A46" s="79">
        <v>9</v>
      </c>
      <c r="B46" s="79">
        <v>4</v>
      </c>
      <c r="C46" s="79" t="s">
        <v>3804</v>
      </c>
      <c r="D46" s="79">
        <v>1110532848</v>
      </c>
      <c r="E46" s="79" t="s">
        <v>54</v>
      </c>
      <c r="F46" s="79" t="s">
        <v>5268</v>
      </c>
      <c r="G46" s="107">
        <v>6000000</v>
      </c>
      <c r="H46" s="79">
        <v>3094539</v>
      </c>
      <c r="I46" s="79">
        <v>4800</v>
      </c>
      <c r="J46" s="79">
        <v>2900661</v>
      </c>
    </row>
    <row r="47" spans="1:10">
      <c r="A47" s="79">
        <v>12</v>
      </c>
      <c r="B47" s="79">
        <v>101</v>
      </c>
      <c r="C47" s="79" t="s">
        <v>3804</v>
      </c>
      <c r="D47" s="79">
        <v>1110532848</v>
      </c>
      <c r="E47" s="79" t="s">
        <v>54</v>
      </c>
      <c r="F47" s="79" t="s">
        <v>5267</v>
      </c>
      <c r="G47" s="107">
        <v>4500000</v>
      </c>
      <c r="H47" s="79">
        <v>0</v>
      </c>
      <c r="I47" s="79">
        <v>26400</v>
      </c>
      <c r="J47" s="79">
        <v>4473600</v>
      </c>
    </row>
    <row r="1610" spans="1:9">
      <c r="A1610" s="104" t="s">
        <v>6674</v>
      </c>
      <c r="B1610" s="104" t="s">
        <v>6671</v>
      </c>
      <c r="G1610" s="105" t="s">
        <v>6672</v>
      </c>
      <c r="I1610" s="104" t="s">
        <v>6673</v>
      </c>
    </row>
    <row r="1611" spans="1:9">
      <c r="A1611" s="104" t="s">
        <v>6674</v>
      </c>
      <c r="C1611" s="104" t="s">
        <v>6675</v>
      </c>
    </row>
    <row r="1612" spans="1:9">
      <c r="A1612" s="104" t="s">
        <v>6674</v>
      </c>
      <c r="C1612" s="104" t="s">
        <v>5193</v>
      </c>
    </row>
    <row r="1613" spans="1:9">
      <c r="A1613" s="104" t="s">
        <v>6674</v>
      </c>
      <c r="C1613" s="104" t="s">
        <v>5189</v>
      </c>
    </row>
    <row r="1614" spans="1:9">
      <c r="A1614" s="104" t="s">
        <v>6674</v>
      </c>
      <c r="C1614" s="104" t="s">
        <v>5145</v>
      </c>
    </row>
    <row r="1615" spans="1:9">
      <c r="A1615" s="104" t="s">
        <v>6674</v>
      </c>
      <c r="C1615" s="104" t="s">
        <v>3150</v>
      </c>
    </row>
    <row r="1616" spans="1:9">
      <c r="A1616" s="104" t="s">
        <v>6674</v>
      </c>
      <c r="C1616" s="104" t="s">
        <v>5127</v>
      </c>
    </row>
    <row r="1617" spans="1:10">
      <c r="A1617" s="104" t="s">
        <v>6674</v>
      </c>
      <c r="C1617" s="104" t="s">
        <v>1687</v>
      </c>
    </row>
    <row r="1618" spans="1:10">
      <c r="A1618" s="104" t="s">
        <v>6674</v>
      </c>
      <c r="C1618" s="104" t="s">
        <v>1749</v>
      </c>
    </row>
    <row r="1619" spans="1:10">
      <c r="A1619" s="104" t="s">
        <v>6674</v>
      </c>
      <c r="C1619" s="104" t="s">
        <v>211</v>
      </c>
    </row>
    <row r="1620" spans="1:10">
      <c r="A1620" s="104" t="s">
        <v>6674</v>
      </c>
      <c r="C1620" s="104" t="s">
        <v>5164</v>
      </c>
    </row>
    <row r="1621" spans="1:10">
      <c r="A1621" s="104" t="s">
        <v>6674</v>
      </c>
      <c r="B1621" s="104">
        <v>12</v>
      </c>
      <c r="C1621" s="104" t="s">
        <v>6676</v>
      </c>
      <c r="D1621" s="104">
        <v>80092932</v>
      </c>
      <c r="F1621" s="104" t="s">
        <v>6669</v>
      </c>
      <c r="G1621" s="105">
        <v>50000000</v>
      </c>
      <c r="H1621" s="104">
        <v>0</v>
      </c>
      <c r="J1621" s="104">
        <v>49866666</v>
      </c>
    </row>
    <row r="1622" spans="1:10">
      <c r="A1622" s="104" t="s">
        <v>6674</v>
      </c>
      <c r="B1622" s="104">
        <v>13</v>
      </c>
      <c r="C1622" s="104" t="s">
        <v>6677</v>
      </c>
      <c r="D1622" s="104">
        <v>79749688</v>
      </c>
      <c r="F1622" s="104" t="s">
        <v>6670</v>
      </c>
      <c r="G1622" s="105">
        <v>150000000</v>
      </c>
      <c r="H1622" s="104">
        <v>58825287</v>
      </c>
      <c r="J1622" s="104">
        <v>90774713</v>
      </c>
    </row>
    <row r="1623" spans="1:10">
      <c r="A1623" s="104" t="s">
        <v>6674</v>
      </c>
      <c r="B1623" s="104">
        <v>14</v>
      </c>
      <c r="C1623" s="104" t="s">
        <v>6678</v>
      </c>
      <c r="D1623" s="104">
        <v>80727028</v>
      </c>
      <c r="F1623" s="104" t="s">
        <v>6670</v>
      </c>
      <c r="G1623" s="105">
        <v>14000000</v>
      </c>
      <c r="H1623" s="104">
        <v>6182918</v>
      </c>
      <c r="J1623" s="104">
        <v>7779748</v>
      </c>
    </row>
    <row r="1624" spans="1:10">
      <c r="A1624" s="104" t="s">
        <v>6674</v>
      </c>
      <c r="B1624" s="104">
        <v>15</v>
      </c>
      <c r="C1624" s="104" t="s">
        <v>6679</v>
      </c>
      <c r="D1624" s="104">
        <v>79543062</v>
      </c>
      <c r="F1624" s="104" t="s">
        <v>6669</v>
      </c>
      <c r="G1624" s="105">
        <v>11000000</v>
      </c>
      <c r="H1624" s="104">
        <v>0</v>
      </c>
      <c r="J1624" s="104">
        <v>10970666</v>
      </c>
    </row>
  </sheetData>
  <sortState ref="A2:J47">
    <sortCondition ref="D2:D47"/>
    <sortCondition ref="A2:A47"/>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5"/>
  <sheetViews>
    <sheetView topLeftCell="O1" workbookViewId="0">
      <selection activeCell="AB20" sqref="AB20"/>
    </sheetView>
  </sheetViews>
  <sheetFormatPr baseColWidth="10" defaultRowHeight="15"/>
  <cols>
    <col min="1" max="1" width="18.7109375" bestFit="1" customWidth="1"/>
    <col min="2" max="2" width="11.42578125" style="4"/>
    <col min="13" max="13" width="29" bestFit="1" customWidth="1"/>
    <col min="14" max="14" width="23.85546875" customWidth="1"/>
    <col min="16" max="16" width="6.7109375" bestFit="1" customWidth="1"/>
    <col min="17" max="17" width="7.42578125" bestFit="1" customWidth="1"/>
    <col min="18" max="18" width="14.7109375" bestFit="1" customWidth="1"/>
    <col min="19" max="19" width="16.42578125" bestFit="1" customWidth="1"/>
    <col min="20" max="20" width="17.42578125" bestFit="1" customWidth="1"/>
    <col min="23" max="23" width="29" bestFit="1" customWidth="1"/>
    <col min="24" max="24" width="23.85546875" customWidth="1"/>
    <col min="26" max="26" width="6.7109375" bestFit="1" customWidth="1"/>
    <col min="27" max="27" width="7.42578125" bestFit="1" customWidth="1"/>
    <col min="28" max="28" width="14.7109375" bestFit="1" customWidth="1"/>
    <col min="29" max="29" width="16.42578125" bestFit="1" customWidth="1"/>
    <col min="30" max="30" width="17.42578125" bestFit="1" customWidth="1"/>
  </cols>
  <sheetData>
    <row r="1" spans="1:30">
      <c r="A1" t="s">
        <v>6504</v>
      </c>
      <c r="B1" s="4">
        <v>6000000</v>
      </c>
      <c r="D1" s="4">
        <v>235643</v>
      </c>
      <c r="M1" s="119" t="s">
        <v>6508</v>
      </c>
      <c r="N1" s="120">
        <v>6000000</v>
      </c>
      <c r="P1" s="121" t="s">
        <v>6509</v>
      </c>
      <c r="Q1" s="122"/>
      <c r="R1" s="122" t="s">
        <v>6510</v>
      </c>
      <c r="S1" s="122" t="s">
        <v>6511</v>
      </c>
      <c r="T1" s="123" t="s">
        <v>6512</v>
      </c>
      <c r="W1" s="119" t="s">
        <v>6508</v>
      </c>
      <c r="X1" s="120">
        <v>10000000</v>
      </c>
      <c r="Z1" s="121" t="s">
        <v>6509</v>
      </c>
      <c r="AA1" s="122"/>
      <c r="AB1" s="122" t="s">
        <v>6510</v>
      </c>
      <c r="AC1" s="122" t="s">
        <v>6511</v>
      </c>
      <c r="AD1" s="123" t="s">
        <v>6512</v>
      </c>
    </row>
    <row r="2" spans="1:30">
      <c r="A2" t="s">
        <v>6505</v>
      </c>
      <c r="B2" s="4">
        <v>24</v>
      </c>
      <c r="D2" s="8">
        <f>+D1*95</f>
        <v>22386085</v>
      </c>
      <c r="M2" s="124" t="s">
        <v>6513</v>
      </c>
      <c r="N2" s="125">
        <v>9.6000000000000002E-2</v>
      </c>
      <c r="P2" s="126">
        <v>1</v>
      </c>
      <c r="Q2" s="137">
        <v>44805</v>
      </c>
      <c r="R2" s="127">
        <f>IPMT($N$2/12,P2,$N$3,-$N$1)</f>
        <v>48000</v>
      </c>
      <c r="S2" s="127">
        <f>PPMT($N$2/12,P2,N$3,-$N$1)</f>
        <v>227763.15041577569</v>
      </c>
      <c r="T2" s="128">
        <f>$N$1-SUM($S$2:S2)</f>
        <v>5772236.8495842246</v>
      </c>
      <c r="W2" s="124" t="s">
        <v>6513</v>
      </c>
      <c r="X2" s="125">
        <v>9.6000000000000002E-2</v>
      </c>
      <c r="Z2" s="126">
        <v>1</v>
      </c>
      <c r="AA2" s="137">
        <v>45200</v>
      </c>
      <c r="AB2" s="127">
        <f>IPMT($X$2/12,Z2,$X$3,-$X$1)</f>
        <v>80000</v>
      </c>
      <c r="AC2" s="127">
        <f>PPMT($X$2/12,Z2,X$3,-$X$1)</f>
        <v>379605.25069295947</v>
      </c>
      <c r="AD2" s="128">
        <f>$X$1-SUM($AC$2:AC2)</f>
        <v>9620394.7493070401</v>
      </c>
    </row>
    <row r="3" spans="1:30">
      <c r="A3" t="s">
        <v>6506</v>
      </c>
      <c r="B3" s="110">
        <v>8.0000000000000002E-3</v>
      </c>
      <c r="C3">
        <f>+B3*12</f>
        <v>9.6000000000000002E-2</v>
      </c>
      <c r="M3" s="119" t="s">
        <v>6514</v>
      </c>
      <c r="N3" s="129">
        <v>24</v>
      </c>
      <c r="P3" s="130">
        <v>2</v>
      </c>
      <c r="Q3" s="138">
        <v>44835</v>
      </c>
      <c r="R3" s="127">
        <f t="shared" ref="R3:R66" si="0">IPMT($N$2/12,P3,$N$3,-$N$1)</f>
        <v>46177.894796673791</v>
      </c>
      <c r="S3" s="127">
        <f t="shared" ref="S3:S66" si="1">PPMT($N$2/12,P3,N$3,-$N$1)</f>
        <v>229585.25561910192</v>
      </c>
      <c r="T3" s="128">
        <f>$N$1-SUM($S$2:S3)</f>
        <v>5542651.5939651225</v>
      </c>
      <c r="W3" s="119" t="s">
        <v>6514</v>
      </c>
      <c r="X3" s="129">
        <v>24</v>
      </c>
      <c r="Z3" s="130">
        <v>2</v>
      </c>
      <c r="AA3" s="138">
        <v>45231</v>
      </c>
      <c r="AB3" s="127">
        <f t="shared" ref="AB3:AB66" si="2">IPMT($X$2/12,Z3,$X$3,-$X$1)</f>
        <v>76963.157994456327</v>
      </c>
      <c r="AC3" s="127">
        <f t="shared" ref="AC3:AC66" si="3">PPMT($X$2/12,Z3,X$3,-$X$1)</f>
        <v>382642.09269850323</v>
      </c>
      <c r="AD3" s="128">
        <f>$X$1-SUM($AC$2:AC3)</f>
        <v>9237752.6566085368</v>
      </c>
    </row>
    <row r="4" spans="1:30">
      <c r="A4" t="s">
        <v>6507</v>
      </c>
      <c r="B4" s="111">
        <f>PMT(B3,B2,B1)</f>
        <v>-275763.15041577572</v>
      </c>
      <c r="M4" s="131" t="s">
        <v>6515</v>
      </c>
      <c r="N4" s="132">
        <f>PMT(N2/12,N3,-N1)</f>
        <v>275763.15041577572</v>
      </c>
      <c r="P4" s="126">
        <v>3</v>
      </c>
      <c r="Q4" s="137">
        <v>44866</v>
      </c>
      <c r="R4" s="127">
        <f t="shared" si="0"/>
        <v>44341.212751720981</v>
      </c>
      <c r="S4" s="127">
        <f t="shared" si="1"/>
        <v>231421.93766405471</v>
      </c>
      <c r="T4" s="128">
        <f>$N$1-SUM($S$2:S4)</f>
        <v>5311229.6563010681</v>
      </c>
      <c r="W4" s="131" t="s">
        <v>6515</v>
      </c>
      <c r="X4" s="132">
        <f>PMT(X2/12,X3,-X1)</f>
        <v>459605.25069295958</v>
      </c>
      <c r="Z4" s="126">
        <v>3</v>
      </c>
      <c r="AA4" s="137">
        <v>45261</v>
      </c>
      <c r="AB4" s="127">
        <f t="shared" si="2"/>
        <v>73902.021252868304</v>
      </c>
      <c r="AC4" s="127">
        <f t="shared" si="3"/>
        <v>385703.22944009118</v>
      </c>
      <c r="AD4" s="128">
        <f>$X$1-SUM($AC$2:AC4)</f>
        <v>8852049.4271684457</v>
      </c>
    </row>
    <row r="5" spans="1:30">
      <c r="P5" s="130">
        <v>4</v>
      </c>
      <c r="Q5" s="138">
        <v>44896</v>
      </c>
      <c r="R5" s="127">
        <f t="shared" si="0"/>
        <v>42489.837250408542</v>
      </c>
      <c r="S5" s="127">
        <f t="shared" si="1"/>
        <v>233273.31316536717</v>
      </c>
      <c r="T5" s="128">
        <f>$N$1-SUM($S$2:S5)</f>
        <v>5077956.3431357006</v>
      </c>
      <c r="Z5" s="130">
        <v>4</v>
      </c>
      <c r="AA5" s="138">
        <v>45292</v>
      </c>
      <c r="AB5" s="127">
        <f t="shared" si="2"/>
        <v>70816.395417347565</v>
      </c>
      <c r="AC5" s="127">
        <f t="shared" si="3"/>
        <v>388788.85527561192</v>
      </c>
      <c r="AD5" s="128">
        <f>$X$1-SUM($AC$2:AC5)</f>
        <v>8463260.5718928352</v>
      </c>
    </row>
    <row r="6" spans="1:30">
      <c r="B6" s="4">
        <f>-B4</f>
        <v>275763.15041577572</v>
      </c>
      <c r="P6" s="126">
        <v>5</v>
      </c>
      <c r="Q6" s="137">
        <v>44927</v>
      </c>
      <c r="R6" s="127">
        <f t="shared" si="0"/>
        <v>40623.650745085615</v>
      </c>
      <c r="S6" s="127">
        <f t="shared" si="1"/>
        <v>235139.49967069013</v>
      </c>
      <c r="T6" s="128">
        <f>$N$1-SUM($S$2:S6)</f>
        <v>4842816.8434650106</v>
      </c>
      <c r="Z6" s="126">
        <v>5</v>
      </c>
      <c r="AA6" s="137">
        <v>45323</v>
      </c>
      <c r="AB6" s="127">
        <f t="shared" si="2"/>
        <v>67706.084575142697</v>
      </c>
      <c r="AC6" s="127">
        <f t="shared" si="3"/>
        <v>391899.16611781687</v>
      </c>
      <c r="AD6" s="128">
        <f>$X$1-SUM($AC$2:AC6)</f>
        <v>8071361.4057750171</v>
      </c>
    </row>
    <row r="7" spans="1:30">
      <c r="B7" s="8">
        <f>+B6*B2</f>
        <v>6618315.6099786172</v>
      </c>
      <c r="N7" s="133"/>
      <c r="P7" s="130">
        <v>6</v>
      </c>
      <c r="Q7" s="138">
        <v>44958</v>
      </c>
      <c r="R7" s="127">
        <f t="shared" si="0"/>
        <v>38742.534747720085</v>
      </c>
      <c r="S7" s="127">
        <f t="shared" si="1"/>
        <v>237020.61566805563</v>
      </c>
      <c r="T7" s="128">
        <f>$N$1-SUM($S$2:S7)</f>
        <v>4605796.227796955</v>
      </c>
      <c r="X7" s="133"/>
      <c r="Z7" s="130">
        <v>6</v>
      </c>
      <c r="AA7" s="138">
        <v>45352</v>
      </c>
      <c r="AB7" s="127">
        <f t="shared" si="2"/>
        <v>64570.891246200154</v>
      </c>
      <c r="AC7" s="127">
        <f t="shared" si="3"/>
        <v>395034.35944675939</v>
      </c>
      <c r="AD7" s="128">
        <f>$X$1-SUM($AC$2:AC7)</f>
        <v>7676327.0463282578</v>
      </c>
    </row>
    <row r="8" spans="1:30">
      <c r="P8" s="126">
        <v>7</v>
      </c>
      <c r="Q8" s="137">
        <v>44986</v>
      </c>
      <c r="R8" s="127">
        <f t="shared" si="0"/>
        <v>36846.369822375651</v>
      </c>
      <c r="S8" s="127">
        <f t="shared" si="1"/>
        <v>238916.78059340006</v>
      </c>
      <c r="T8" s="128">
        <f>$N$1-SUM($S$2:S8)</f>
        <v>4366879.4472035542</v>
      </c>
      <c r="Z8" s="126">
        <v>7</v>
      </c>
      <c r="AA8" s="137">
        <v>45383</v>
      </c>
      <c r="AB8" s="127">
        <f t="shared" si="2"/>
        <v>61410.616370626078</v>
      </c>
      <c r="AC8" s="127">
        <f t="shared" si="3"/>
        <v>398194.63432233344</v>
      </c>
      <c r="AD8" s="128">
        <f>$X$1-SUM($AC$2:AC8)</f>
        <v>7278132.4120059237</v>
      </c>
    </row>
    <row r="9" spans="1:30">
      <c r="P9" s="130">
        <v>8</v>
      </c>
      <c r="Q9" s="138">
        <v>45017</v>
      </c>
      <c r="R9" s="127">
        <f t="shared" si="0"/>
        <v>34935.035577628449</v>
      </c>
      <c r="S9" s="127">
        <f t="shared" si="1"/>
        <v>240828.11483814727</v>
      </c>
      <c r="T9" s="128">
        <f>$N$1-SUM($S$2:S9)</f>
        <v>4126051.3323654076</v>
      </c>
      <c r="Z9" s="130">
        <v>8</v>
      </c>
      <c r="AA9" s="138">
        <v>45413</v>
      </c>
      <c r="AB9" s="127">
        <f t="shared" si="2"/>
        <v>58225.05929604741</v>
      </c>
      <c r="AC9" s="127">
        <f t="shared" si="3"/>
        <v>401380.19139691215</v>
      </c>
      <c r="AD9" s="128">
        <f>$X$1-SUM($AC$2:AC9)</f>
        <v>6876752.2206090121</v>
      </c>
    </row>
    <row r="10" spans="1:30">
      <c r="P10" s="126">
        <v>9</v>
      </c>
      <c r="Q10" s="137">
        <v>45047</v>
      </c>
      <c r="R10" s="127">
        <f t="shared" si="0"/>
        <v>33008.410658923269</v>
      </c>
      <c r="S10" s="127">
        <f t="shared" si="1"/>
        <v>242754.73975685245</v>
      </c>
      <c r="T10" s="128">
        <f>$N$1-SUM($S$2:S10)</f>
        <v>3883296.5926085548</v>
      </c>
      <c r="Z10" s="126">
        <v>9</v>
      </c>
      <c r="AA10" s="137">
        <v>45444</v>
      </c>
      <c r="AB10" s="127">
        <f t="shared" si="2"/>
        <v>55014.017764872115</v>
      </c>
      <c r="AC10" s="127">
        <f t="shared" si="3"/>
        <v>404591.23292808741</v>
      </c>
      <c r="AD10" s="128">
        <f>$X$1-SUM($AC$2:AC10)</f>
        <v>6472160.9876809251</v>
      </c>
    </row>
    <row r="11" spans="1:30">
      <c r="C11" t="str">
        <f>CONCATENATE(," ",," ")</f>
        <v xml:space="preserve">  </v>
      </c>
      <c r="P11" s="130">
        <v>10</v>
      </c>
      <c r="Q11" s="138">
        <v>45078</v>
      </c>
      <c r="R11" s="127">
        <f t="shared" si="0"/>
        <v>31066.372740868446</v>
      </c>
      <c r="S11" s="127">
        <f t="shared" si="1"/>
        <v>244696.77767490727</v>
      </c>
      <c r="T11" s="128">
        <f>$N$1-SUM($S$2:S11)</f>
        <v>3638599.8149336474</v>
      </c>
      <c r="Z11" s="130">
        <v>10</v>
      </c>
      <c r="AA11" s="138">
        <v>45474</v>
      </c>
      <c r="AB11" s="127">
        <f t="shared" si="2"/>
        <v>51777.287901447417</v>
      </c>
      <c r="AC11" s="127">
        <f t="shared" si="3"/>
        <v>407827.96279151214</v>
      </c>
      <c r="AD11" s="128">
        <f>$X$1-SUM($AC$2:AC11)</f>
        <v>6064333.0248894123</v>
      </c>
    </row>
    <row r="12" spans="1:30">
      <c r="P12" s="126">
        <v>11</v>
      </c>
      <c r="Q12" s="137">
        <v>45108</v>
      </c>
      <c r="R12" s="127">
        <f t="shared" si="0"/>
        <v>29108.798519469183</v>
      </c>
      <c r="S12" s="127">
        <f t="shared" si="1"/>
        <v>246654.35189630656</v>
      </c>
      <c r="T12" s="128">
        <f>$N$1-SUM($S$2:S12)</f>
        <v>3391945.4630373409</v>
      </c>
      <c r="Z12" s="126">
        <v>11</v>
      </c>
      <c r="AA12" s="137">
        <v>45505</v>
      </c>
      <c r="AB12" s="127">
        <f t="shared" si="2"/>
        <v>48514.664199115308</v>
      </c>
      <c r="AC12" s="127">
        <f t="shared" si="3"/>
        <v>411090.58649384428</v>
      </c>
      <c r="AD12" s="128">
        <f>$X$1-SUM($AC$2:AC12)</f>
        <v>5653242.4383955682</v>
      </c>
    </row>
    <row r="13" spans="1:30">
      <c r="P13" s="130">
        <v>12</v>
      </c>
      <c r="Q13" s="138">
        <v>45139</v>
      </c>
      <c r="R13" s="127">
        <f t="shared" si="0"/>
        <v>27135.563704298736</v>
      </c>
      <c r="S13" s="127">
        <f t="shared" si="1"/>
        <v>248627.58671147699</v>
      </c>
      <c r="T13" s="128">
        <f>$N$1-SUM($S$2:S13)</f>
        <v>3143317.8763258639</v>
      </c>
      <c r="Z13" s="130">
        <v>12</v>
      </c>
      <c r="AA13" s="138">
        <v>45536</v>
      </c>
      <c r="AB13" s="127">
        <f t="shared" si="2"/>
        <v>45225.939507164563</v>
      </c>
      <c r="AC13" s="127">
        <f t="shared" si="3"/>
        <v>414379.31118579494</v>
      </c>
      <c r="AD13" s="128">
        <f>$X$1-SUM($AC$2:AC13)</f>
        <v>5238863.1272097733</v>
      </c>
    </row>
    <row r="14" spans="1:30" ht="33.75">
      <c r="A14" s="112">
        <v>12</v>
      </c>
      <c r="B14" s="113">
        <v>30</v>
      </c>
      <c r="C14" s="114" t="s">
        <v>6102</v>
      </c>
      <c r="D14" s="115">
        <v>7321377</v>
      </c>
      <c r="E14" s="116" t="s">
        <v>5254</v>
      </c>
      <c r="F14" s="116" t="s">
        <v>5256</v>
      </c>
      <c r="G14" s="117">
        <v>10000000</v>
      </c>
      <c r="H14" s="143">
        <v>2640079</v>
      </c>
      <c r="I14" s="117">
        <v>58667</v>
      </c>
      <c r="J14" s="118">
        <v>7301254</v>
      </c>
      <c r="P14" s="126">
        <v>13</v>
      </c>
      <c r="Q14" s="137">
        <v>45170</v>
      </c>
      <c r="R14" s="127">
        <f t="shared" si="0"/>
        <v>25146.543010606914</v>
      </c>
      <c r="S14" s="127">
        <f t="shared" si="1"/>
        <v>250616.60740516882</v>
      </c>
      <c r="T14" s="128">
        <f>$N$1-SUM($S$2:S14)</f>
        <v>2892701.2689206949</v>
      </c>
      <c r="Z14" s="126">
        <v>13</v>
      </c>
      <c r="AA14" s="137">
        <v>45566</v>
      </c>
      <c r="AB14" s="127">
        <f t="shared" si="2"/>
        <v>41910.905017678197</v>
      </c>
      <c r="AC14" s="127">
        <f t="shared" si="3"/>
        <v>417694.34567528137</v>
      </c>
      <c r="AD14" s="128">
        <f>$X$1-SUM($AC$2:AC14)</f>
        <v>4821168.781534492</v>
      </c>
    </row>
    <row r="15" spans="1:30">
      <c r="P15" s="139">
        <v>14</v>
      </c>
      <c r="Q15" s="140">
        <v>45200</v>
      </c>
      <c r="R15" s="141">
        <f t="shared" si="0"/>
        <v>23141.61015136557</v>
      </c>
      <c r="S15" s="141">
        <f t="shared" si="1"/>
        <v>252621.54026441017</v>
      </c>
      <c r="T15" s="142">
        <f>$N$1-SUM($S$2:S15)</f>
        <v>2640079.728656285</v>
      </c>
      <c r="W15" s="144"/>
      <c r="Z15" s="139">
        <v>14</v>
      </c>
      <c r="AA15" s="138">
        <v>45597</v>
      </c>
      <c r="AB15" s="127">
        <f t="shared" si="2"/>
        <v>38569.350252275952</v>
      </c>
      <c r="AC15" s="127">
        <f t="shared" si="3"/>
        <v>421035.90044068359</v>
      </c>
      <c r="AD15" s="128">
        <f>$X$1-SUM($AC$2:AC15)</f>
        <v>4400132.8810938084</v>
      </c>
    </row>
    <row r="16" spans="1:30">
      <c r="P16" s="126">
        <v>15</v>
      </c>
      <c r="Q16" s="137">
        <v>45231</v>
      </c>
      <c r="R16" s="127">
        <f t="shared" si="0"/>
        <v>21120.637829250292</v>
      </c>
      <c r="S16" s="127">
        <f t="shared" si="1"/>
        <v>254642.51258652544</v>
      </c>
      <c r="T16" s="128">
        <f>$N$1-SUM($S$2:S16)</f>
        <v>2385437.2160697593</v>
      </c>
      <c r="Z16" s="126">
        <v>15</v>
      </c>
      <c r="AA16" s="137">
        <v>45627</v>
      </c>
      <c r="AB16" s="127">
        <f t="shared" si="2"/>
        <v>35201.06304875049</v>
      </c>
      <c r="AC16" s="127">
        <f t="shared" si="3"/>
        <v>424404.18764420907</v>
      </c>
      <c r="AD16" s="128">
        <f>$X$1-SUM($AC$2:AC16)</f>
        <v>3975728.6934495997</v>
      </c>
    </row>
    <row r="17" spans="8:30">
      <c r="P17" s="126">
        <v>16</v>
      </c>
      <c r="Q17" s="137">
        <v>45261</v>
      </c>
      <c r="R17" s="127">
        <f t="shared" si="0"/>
        <v>19083.497728558086</v>
      </c>
      <c r="S17" s="127">
        <f t="shared" si="1"/>
        <v>256679.65268721766</v>
      </c>
      <c r="T17" s="128">
        <f>$N$1-SUM($S$2:S17)</f>
        <v>2128757.5633825418</v>
      </c>
      <c r="Z17" s="126">
        <v>16</v>
      </c>
      <c r="AA17" s="138">
        <v>45658</v>
      </c>
      <c r="AB17" s="127">
        <f t="shared" si="2"/>
        <v>31805.829547596812</v>
      </c>
      <c r="AC17" s="127">
        <f t="shared" si="3"/>
        <v>427799.42114536272</v>
      </c>
      <c r="AD17" s="128">
        <f>$X$1-SUM($AC$2:AC17)</f>
        <v>3547929.2723042369</v>
      </c>
    </row>
    <row r="18" spans="8:30">
      <c r="H18" s="4"/>
      <c r="P18" s="126">
        <v>17</v>
      </c>
      <c r="Q18" s="137">
        <v>45292</v>
      </c>
      <c r="R18" s="127">
        <f t="shared" si="0"/>
        <v>17030.060507060345</v>
      </c>
      <c r="S18" s="127">
        <f t="shared" si="1"/>
        <v>258733.08990871537</v>
      </c>
      <c r="T18" s="128">
        <f>$N$1-SUM($S$2:S18)</f>
        <v>1870024.4734738264</v>
      </c>
      <c r="Z18" s="126">
        <v>17</v>
      </c>
      <c r="AA18" s="137">
        <v>45689</v>
      </c>
      <c r="AB18" s="127">
        <f t="shared" si="2"/>
        <v>28383.434178433912</v>
      </c>
      <c r="AC18" s="127">
        <f t="shared" si="3"/>
        <v>431221.81651452568</v>
      </c>
      <c r="AD18" s="128">
        <f>$X$1-SUM($AC$2:AC18)</f>
        <v>3116707.4557897113</v>
      </c>
    </row>
    <row r="19" spans="8:30">
      <c r="P19" s="130">
        <v>18</v>
      </c>
      <c r="Q19" s="138">
        <v>45323</v>
      </c>
      <c r="R19" s="127">
        <f t="shared" si="0"/>
        <v>14960.195787790622</v>
      </c>
      <c r="S19" s="127">
        <f t="shared" si="1"/>
        <v>260802.95462798511</v>
      </c>
      <c r="T19" s="128">
        <f>$N$1-SUM($S$2:S19)</f>
        <v>1609221.5188458413</v>
      </c>
      <c r="Z19" s="130">
        <v>18</v>
      </c>
      <c r="AA19" s="138">
        <v>45717</v>
      </c>
      <c r="AB19" s="127">
        <f t="shared" si="2"/>
        <v>24933.659646317705</v>
      </c>
      <c r="AC19" s="127">
        <f t="shared" si="3"/>
        <v>434671.59104664181</v>
      </c>
      <c r="AD19" s="128">
        <f>$X$1-SUM($AC$2:AC19)</f>
        <v>2682035.8647430697</v>
      </c>
    </row>
    <row r="20" spans="8:30">
      <c r="P20" s="126">
        <v>19</v>
      </c>
      <c r="Q20" s="137">
        <v>45352</v>
      </c>
      <c r="R20" s="127">
        <f t="shared" si="0"/>
        <v>12873.772150766741</v>
      </c>
      <c r="S20" s="127">
        <f t="shared" si="1"/>
        <v>262889.37826500897</v>
      </c>
      <c r="T20" s="128">
        <f>$N$1-SUM($S$2:S20)</f>
        <v>1346332.140580832</v>
      </c>
      <c r="Z20" s="126">
        <v>19</v>
      </c>
      <c r="AA20" s="137">
        <v>45748</v>
      </c>
      <c r="AB20" s="127">
        <f t="shared" si="2"/>
        <v>21456.28691794457</v>
      </c>
      <c r="AC20" s="127">
        <f t="shared" si="3"/>
        <v>438148.96377501503</v>
      </c>
      <c r="AD20" s="128">
        <f>$X$1-SUM($AC$2:AC20)</f>
        <v>2243886.9009680543</v>
      </c>
    </row>
    <row r="21" spans="8:30">
      <c r="P21" s="130">
        <v>20</v>
      </c>
      <c r="Q21" s="138">
        <v>45383</v>
      </c>
      <c r="R21" s="127">
        <f t="shared" si="0"/>
        <v>10770.657124646672</v>
      </c>
      <c r="S21" s="127">
        <f t="shared" si="1"/>
        <v>264992.49329112907</v>
      </c>
      <c r="T21" s="128">
        <f>$N$1-SUM($S$2:S21)</f>
        <v>1081339.6472897027</v>
      </c>
      <c r="Z21" s="130">
        <v>20</v>
      </c>
      <c r="AA21" s="138">
        <v>45778</v>
      </c>
      <c r="AB21" s="127">
        <f t="shared" si="2"/>
        <v>17951.095207744453</v>
      </c>
      <c r="AC21" s="127">
        <f t="shared" si="3"/>
        <v>441654.15548521513</v>
      </c>
      <c r="AD21" s="128">
        <f>$X$1-SUM($AC$2:AC21)</f>
        <v>1802232.7454828396</v>
      </c>
    </row>
    <row r="22" spans="8:30">
      <c r="P22" s="126">
        <v>21</v>
      </c>
      <c r="Q22" s="137">
        <v>45413</v>
      </c>
      <c r="R22" s="127">
        <f t="shared" si="0"/>
        <v>8650.7171783176382</v>
      </c>
      <c r="S22" s="127">
        <f t="shared" si="1"/>
        <v>267112.43323745811</v>
      </c>
      <c r="T22" s="128">
        <f>$N$1-SUM($S$2:S22)</f>
        <v>814227.21405224502</v>
      </c>
      <c r="Z22" s="126">
        <v>21</v>
      </c>
      <c r="AA22" s="137">
        <v>45809</v>
      </c>
      <c r="AB22" s="127">
        <f t="shared" si="2"/>
        <v>14417.861963862731</v>
      </c>
      <c r="AC22" s="127">
        <f t="shared" si="3"/>
        <v>445187.38872909686</v>
      </c>
      <c r="AD22" s="128">
        <f>$X$1-SUM($AC$2:AC22)</f>
        <v>1357045.3567537423</v>
      </c>
    </row>
    <row r="23" spans="8:30">
      <c r="P23" s="130">
        <v>22</v>
      </c>
      <c r="Q23" s="138">
        <v>45444</v>
      </c>
      <c r="R23" s="127">
        <f t="shared" si="0"/>
        <v>6513.8177124179747</v>
      </c>
      <c r="S23" s="127">
        <f t="shared" si="1"/>
        <v>269249.33270335774</v>
      </c>
      <c r="T23" s="128">
        <f>$N$1-SUM($S$2:S23)</f>
        <v>544977.88134888746</v>
      </c>
      <c r="Z23" s="130">
        <v>22</v>
      </c>
      <c r="AA23" s="138">
        <v>45839</v>
      </c>
      <c r="AB23" s="127">
        <f t="shared" si="2"/>
        <v>10856.362854029958</v>
      </c>
      <c r="AC23" s="127">
        <f t="shared" si="3"/>
        <v>448748.8878389296</v>
      </c>
      <c r="AD23" s="128">
        <f>$X$1-SUM($AC$2:AC23)</f>
        <v>908296.46891481243</v>
      </c>
    </row>
    <row r="24" spans="8:30">
      <c r="P24" s="126">
        <v>23</v>
      </c>
      <c r="Q24" s="137">
        <v>45474</v>
      </c>
      <c r="R24" s="127">
        <f t="shared" si="0"/>
        <v>4359.8230507911121</v>
      </c>
      <c r="S24" s="127">
        <f t="shared" si="1"/>
        <v>271403.32736498461</v>
      </c>
      <c r="T24" s="128">
        <f>$N$1-SUM($S$2:S24)</f>
        <v>273574.55398390256</v>
      </c>
      <c r="Z24" s="126">
        <v>23</v>
      </c>
      <c r="AA24" s="137">
        <v>45870</v>
      </c>
      <c r="AB24" s="127">
        <f t="shared" si="2"/>
        <v>7266.3717513185202</v>
      </c>
      <c r="AC24" s="127">
        <f t="shared" si="3"/>
        <v>452338.87894164101</v>
      </c>
      <c r="AD24" s="128">
        <f>$X$1-SUM($AC$2:AC24)</f>
        <v>455957.58997317217</v>
      </c>
    </row>
    <row r="25" spans="8:30">
      <c r="P25" s="134">
        <v>24</v>
      </c>
      <c r="Q25" s="138">
        <v>45505</v>
      </c>
      <c r="R25" s="127">
        <f t="shared" si="0"/>
        <v>2188.5964318712358</v>
      </c>
      <c r="S25" s="127">
        <f t="shared" si="1"/>
        <v>273574.55398390448</v>
      </c>
      <c r="T25" s="128">
        <f>$N$1-SUM($S$2:S25)</f>
        <v>0</v>
      </c>
      <c r="Z25" s="134">
        <v>24</v>
      </c>
      <c r="AA25" s="138">
        <v>45901</v>
      </c>
      <c r="AB25" s="127">
        <f t="shared" si="2"/>
        <v>3647.6607197853932</v>
      </c>
      <c r="AC25" s="127">
        <f t="shared" si="3"/>
        <v>455957.58997317415</v>
      </c>
      <c r="AD25" s="128">
        <f>$X$1-SUM($AC$2:AC25)</f>
        <v>0</v>
      </c>
    </row>
    <row r="26" spans="8:30">
      <c r="P26" s="126">
        <v>25</v>
      </c>
      <c r="Q26" s="135"/>
      <c r="R26" s="127" t="e">
        <f t="shared" si="0"/>
        <v>#NUM!</v>
      </c>
      <c r="S26" s="127" t="e">
        <f t="shared" si="1"/>
        <v>#NUM!</v>
      </c>
      <c r="T26" s="128" t="e">
        <f>$N$1-SUM($S$2:S26)</f>
        <v>#NUM!</v>
      </c>
      <c r="Z26" s="126">
        <v>25</v>
      </c>
      <c r="AA26" s="135"/>
      <c r="AB26" s="127" t="e">
        <f t="shared" si="2"/>
        <v>#NUM!</v>
      </c>
      <c r="AC26" s="127" t="e">
        <f t="shared" si="3"/>
        <v>#NUM!</v>
      </c>
      <c r="AD26" s="128" t="e">
        <f>$X$1-SUM($AC$2:AC26)</f>
        <v>#NUM!</v>
      </c>
    </row>
    <row r="27" spans="8:30">
      <c r="P27" s="134">
        <v>26</v>
      </c>
      <c r="Q27" s="136"/>
      <c r="R27" s="127" t="e">
        <f t="shared" si="0"/>
        <v>#NUM!</v>
      </c>
      <c r="S27" s="127" t="e">
        <f t="shared" si="1"/>
        <v>#NUM!</v>
      </c>
      <c r="T27" s="128" t="e">
        <f>$N$1-SUM($S$2:S27)</f>
        <v>#NUM!</v>
      </c>
      <c r="Z27" s="134">
        <v>26</v>
      </c>
      <c r="AA27" s="136"/>
      <c r="AB27" s="127" t="e">
        <f t="shared" si="2"/>
        <v>#NUM!</v>
      </c>
      <c r="AC27" s="127" t="e">
        <f t="shared" si="3"/>
        <v>#NUM!</v>
      </c>
      <c r="AD27" s="128" t="e">
        <f>$X$1-SUM($AC$2:AC27)</f>
        <v>#NUM!</v>
      </c>
    </row>
    <row r="28" spans="8:30">
      <c r="P28" s="126">
        <v>27</v>
      </c>
      <c r="Q28" s="135"/>
      <c r="R28" s="127" t="e">
        <f t="shared" si="0"/>
        <v>#NUM!</v>
      </c>
      <c r="S28" s="127" t="e">
        <f t="shared" si="1"/>
        <v>#NUM!</v>
      </c>
      <c r="T28" s="128" t="e">
        <f>$N$1-SUM($S$2:S28)</f>
        <v>#NUM!</v>
      </c>
      <c r="Z28" s="126">
        <v>27</v>
      </c>
      <c r="AA28" s="135"/>
      <c r="AB28" s="127" t="e">
        <f t="shared" si="2"/>
        <v>#NUM!</v>
      </c>
      <c r="AC28" s="127" t="e">
        <f t="shared" si="3"/>
        <v>#NUM!</v>
      </c>
      <c r="AD28" s="128" t="e">
        <f>$X$1-SUM($AC$2:AC28)</f>
        <v>#NUM!</v>
      </c>
    </row>
    <row r="29" spans="8:30">
      <c r="P29" s="134">
        <v>28</v>
      </c>
      <c r="Q29" s="136"/>
      <c r="R29" s="127" t="e">
        <f t="shared" si="0"/>
        <v>#NUM!</v>
      </c>
      <c r="S29" s="127" t="e">
        <f t="shared" si="1"/>
        <v>#NUM!</v>
      </c>
      <c r="T29" s="128" t="e">
        <f>$N$1-SUM($S$2:S29)</f>
        <v>#NUM!</v>
      </c>
      <c r="Z29" s="134">
        <v>28</v>
      </c>
      <c r="AA29" s="136"/>
      <c r="AB29" s="127" t="e">
        <f t="shared" si="2"/>
        <v>#NUM!</v>
      </c>
      <c r="AC29" s="127" t="e">
        <f t="shared" si="3"/>
        <v>#NUM!</v>
      </c>
      <c r="AD29" s="128" t="e">
        <f>$X$1-SUM($AC$2:AC29)</f>
        <v>#NUM!</v>
      </c>
    </row>
    <row r="30" spans="8:30">
      <c r="P30" s="126">
        <v>29</v>
      </c>
      <c r="Q30" s="135"/>
      <c r="R30" s="127" t="e">
        <f t="shared" si="0"/>
        <v>#NUM!</v>
      </c>
      <c r="S30" s="127" t="e">
        <f t="shared" si="1"/>
        <v>#NUM!</v>
      </c>
      <c r="T30" s="128" t="e">
        <f>$N$1-SUM($S$2:S30)</f>
        <v>#NUM!</v>
      </c>
      <c r="Z30" s="126">
        <v>29</v>
      </c>
      <c r="AA30" s="135"/>
      <c r="AB30" s="127" t="e">
        <f t="shared" si="2"/>
        <v>#NUM!</v>
      </c>
      <c r="AC30" s="127" t="e">
        <f t="shared" si="3"/>
        <v>#NUM!</v>
      </c>
      <c r="AD30" s="128" t="e">
        <f>$X$1-SUM($AC$2:AC30)</f>
        <v>#NUM!</v>
      </c>
    </row>
    <row r="31" spans="8:30">
      <c r="P31" s="134">
        <v>30</v>
      </c>
      <c r="Q31" s="136"/>
      <c r="R31" s="127" t="e">
        <f t="shared" si="0"/>
        <v>#NUM!</v>
      </c>
      <c r="S31" s="127" t="e">
        <f t="shared" si="1"/>
        <v>#NUM!</v>
      </c>
      <c r="T31" s="128" t="e">
        <f>$N$1-SUM($S$2:S31)</f>
        <v>#NUM!</v>
      </c>
      <c r="Z31" s="134">
        <v>30</v>
      </c>
      <c r="AA31" s="136"/>
      <c r="AB31" s="127" t="e">
        <f t="shared" si="2"/>
        <v>#NUM!</v>
      </c>
      <c r="AC31" s="127" t="e">
        <f t="shared" si="3"/>
        <v>#NUM!</v>
      </c>
      <c r="AD31" s="128" t="e">
        <f>$X$1-SUM($AC$2:AC31)</f>
        <v>#NUM!</v>
      </c>
    </row>
    <row r="32" spans="8:30">
      <c r="P32" s="126">
        <v>31</v>
      </c>
      <c r="Q32" s="135"/>
      <c r="R32" s="127" t="e">
        <f t="shared" si="0"/>
        <v>#NUM!</v>
      </c>
      <c r="S32" s="127" t="e">
        <f t="shared" si="1"/>
        <v>#NUM!</v>
      </c>
      <c r="T32" s="128" t="e">
        <f>$N$1-SUM($S$2:S32)</f>
        <v>#NUM!</v>
      </c>
      <c r="Z32" s="126">
        <v>31</v>
      </c>
      <c r="AA32" s="135"/>
      <c r="AB32" s="127" t="e">
        <f t="shared" si="2"/>
        <v>#NUM!</v>
      </c>
      <c r="AC32" s="127" t="e">
        <f t="shared" si="3"/>
        <v>#NUM!</v>
      </c>
      <c r="AD32" s="128" t="e">
        <f>$X$1-SUM($AC$2:AC32)</f>
        <v>#NUM!</v>
      </c>
    </row>
    <row r="33" spans="16:30">
      <c r="P33" s="134">
        <v>32</v>
      </c>
      <c r="Q33" s="136"/>
      <c r="R33" s="127" t="e">
        <f t="shared" si="0"/>
        <v>#NUM!</v>
      </c>
      <c r="S33" s="127" t="e">
        <f t="shared" si="1"/>
        <v>#NUM!</v>
      </c>
      <c r="T33" s="128" t="e">
        <f>$N$1-SUM($S$2:S33)</f>
        <v>#NUM!</v>
      </c>
      <c r="Z33" s="134">
        <v>32</v>
      </c>
      <c r="AA33" s="136"/>
      <c r="AB33" s="127" t="e">
        <f t="shared" si="2"/>
        <v>#NUM!</v>
      </c>
      <c r="AC33" s="127" t="e">
        <f t="shared" si="3"/>
        <v>#NUM!</v>
      </c>
      <c r="AD33" s="128" t="e">
        <f>$X$1-SUM($AC$2:AC33)</f>
        <v>#NUM!</v>
      </c>
    </row>
    <row r="34" spans="16:30">
      <c r="P34" s="126">
        <v>33</v>
      </c>
      <c r="Q34" s="135"/>
      <c r="R34" s="127" t="e">
        <f t="shared" si="0"/>
        <v>#NUM!</v>
      </c>
      <c r="S34" s="127" t="e">
        <f t="shared" si="1"/>
        <v>#NUM!</v>
      </c>
      <c r="T34" s="128" t="e">
        <f>$N$1-SUM($S$2:S34)</f>
        <v>#NUM!</v>
      </c>
      <c r="Z34" s="126">
        <v>33</v>
      </c>
      <c r="AA34" s="135"/>
      <c r="AB34" s="127" t="e">
        <f t="shared" si="2"/>
        <v>#NUM!</v>
      </c>
      <c r="AC34" s="127" t="e">
        <f t="shared" si="3"/>
        <v>#NUM!</v>
      </c>
      <c r="AD34" s="128" t="e">
        <f>$X$1-SUM($AC$2:AC34)</f>
        <v>#NUM!</v>
      </c>
    </row>
    <row r="35" spans="16:30">
      <c r="P35" s="134">
        <v>34</v>
      </c>
      <c r="Q35" s="136"/>
      <c r="R35" s="127" t="e">
        <f t="shared" si="0"/>
        <v>#NUM!</v>
      </c>
      <c r="S35" s="127" t="e">
        <f t="shared" si="1"/>
        <v>#NUM!</v>
      </c>
      <c r="T35" s="128" t="e">
        <f>$N$1-SUM($S$2:S35)</f>
        <v>#NUM!</v>
      </c>
      <c r="Z35" s="134">
        <v>34</v>
      </c>
      <c r="AA35" s="136"/>
      <c r="AB35" s="127" t="e">
        <f t="shared" si="2"/>
        <v>#NUM!</v>
      </c>
      <c r="AC35" s="127" t="e">
        <f t="shared" si="3"/>
        <v>#NUM!</v>
      </c>
      <c r="AD35" s="128" t="e">
        <f>$X$1-SUM($AC$2:AC35)</f>
        <v>#NUM!</v>
      </c>
    </row>
    <row r="36" spans="16:30">
      <c r="P36" s="126">
        <v>35</v>
      </c>
      <c r="Q36" s="135"/>
      <c r="R36" s="127" t="e">
        <f t="shared" si="0"/>
        <v>#NUM!</v>
      </c>
      <c r="S36" s="127" t="e">
        <f t="shared" si="1"/>
        <v>#NUM!</v>
      </c>
      <c r="T36" s="128" t="e">
        <f>$N$1-SUM($S$2:S36)</f>
        <v>#NUM!</v>
      </c>
      <c r="Z36" s="126">
        <v>35</v>
      </c>
      <c r="AA36" s="135"/>
      <c r="AB36" s="127" t="e">
        <f t="shared" si="2"/>
        <v>#NUM!</v>
      </c>
      <c r="AC36" s="127" t="e">
        <f t="shared" si="3"/>
        <v>#NUM!</v>
      </c>
      <c r="AD36" s="128" t="e">
        <f>$X$1-SUM($AC$2:AC36)</f>
        <v>#NUM!</v>
      </c>
    </row>
    <row r="37" spans="16:30">
      <c r="P37" s="134">
        <v>36</v>
      </c>
      <c r="Q37" s="136"/>
      <c r="R37" s="127" t="e">
        <f t="shared" si="0"/>
        <v>#NUM!</v>
      </c>
      <c r="S37" s="127" t="e">
        <f t="shared" si="1"/>
        <v>#NUM!</v>
      </c>
      <c r="T37" s="128" t="e">
        <f>$N$1-SUM($S$2:S37)</f>
        <v>#NUM!</v>
      </c>
      <c r="Z37" s="134">
        <v>36</v>
      </c>
      <c r="AA37" s="136"/>
      <c r="AB37" s="127" t="e">
        <f t="shared" si="2"/>
        <v>#NUM!</v>
      </c>
      <c r="AC37" s="127" t="e">
        <f t="shared" si="3"/>
        <v>#NUM!</v>
      </c>
      <c r="AD37" s="128" t="e">
        <f>$X$1-SUM($AC$2:AC37)</f>
        <v>#NUM!</v>
      </c>
    </row>
    <row r="38" spans="16:30">
      <c r="P38" s="126">
        <v>37</v>
      </c>
      <c r="Q38" s="135"/>
      <c r="R38" s="127" t="e">
        <f t="shared" si="0"/>
        <v>#NUM!</v>
      </c>
      <c r="S38" s="127" t="e">
        <f t="shared" si="1"/>
        <v>#NUM!</v>
      </c>
      <c r="T38" s="128" t="e">
        <f>$N$1-SUM($S$2:S38)</f>
        <v>#NUM!</v>
      </c>
      <c r="Z38" s="126">
        <v>37</v>
      </c>
      <c r="AA38" s="135"/>
      <c r="AB38" s="127" t="e">
        <f t="shared" si="2"/>
        <v>#NUM!</v>
      </c>
      <c r="AC38" s="127" t="e">
        <f t="shared" si="3"/>
        <v>#NUM!</v>
      </c>
      <c r="AD38" s="128" t="e">
        <f>$X$1-SUM($AC$2:AC38)</f>
        <v>#NUM!</v>
      </c>
    </row>
    <row r="39" spans="16:30">
      <c r="P39" s="134">
        <v>38</v>
      </c>
      <c r="Q39" s="136"/>
      <c r="R39" s="127" t="e">
        <f t="shared" si="0"/>
        <v>#NUM!</v>
      </c>
      <c r="S39" s="127" t="e">
        <f t="shared" si="1"/>
        <v>#NUM!</v>
      </c>
      <c r="T39" s="128" t="e">
        <f>$N$1-SUM($S$2:S39)</f>
        <v>#NUM!</v>
      </c>
      <c r="Z39" s="134">
        <v>38</v>
      </c>
      <c r="AA39" s="136"/>
      <c r="AB39" s="127" t="e">
        <f t="shared" si="2"/>
        <v>#NUM!</v>
      </c>
      <c r="AC39" s="127" t="e">
        <f t="shared" si="3"/>
        <v>#NUM!</v>
      </c>
      <c r="AD39" s="128" t="e">
        <f>$X$1-SUM($AC$2:AC39)</f>
        <v>#NUM!</v>
      </c>
    </row>
    <row r="40" spans="16:30">
      <c r="P40" s="126">
        <v>39</v>
      </c>
      <c r="Q40" s="135"/>
      <c r="R40" s="127" t="e">
        <f t="shared" si="0"/>
        <v>#NUM!</v>
      </c>
      <c r="S40" s="127" t="e">
        <f t="shared" si="1"/>
        <v>#NUM!</v>
      </c>
      <c r="T40" s="128" t="e">
        <f>$N$1-SUM($S$2:S40)</f>
        <v>#NUM!</v>
      </c>
      <c r="Z40" s="126">
        <v>39</v>
      </c>
      <c r="AA40" s="135"/>
      <c r="AB40" s="127" t="e">
        <f t="shared" si="2"/>
        <v>#NUM!</v>
      </c>
      <c r="AC40" s="127" t="e">
        <f t="shared" si="3"/>
        <v>#NUM!</v>
      </c>
      <c r="AD40" s="128" t="e">
        <f>$X$1-SUM($AC$2:AC40)</f>
        <v>#NUM!</v>
      </c>
    </row>
    <row r="41" spans="16:30">
      <c r="P41" s="134">
        <v>40</v>
      </c>
      <c r="Q41" s="136"/>
      <c r="R41" s="127" t="e">
        <f t="shared" si="0"/>
        <v>#NUM!</v>
      </c>
      <c r="S41" s="127" t="e">
        <f t="shared" si="1"/>
        <v>#NUM!</v>
      </c>
      <c r="T41" s="128" t="e">
        <f>$N$1-SUM($S$2:S41)</f>
        <v>#NUM!</v>
      </c>
      <c r="Z41" s="134">
        <v>40</v>
      </c>
      <c r="AA41" s="136"/>
      <c r="AB41" s="127" t="e">
        <f t="shared" si="2"/>
        <v>#NUM!</v>
      </c>
      <c r="AC41" s="127" t="e">
        <f t="shared" si="3"/>
        <v>#NUM!</v>
      </c>
      <c r="AD41" s="128" t="e">
        <f>$X$1-SUM($AC$2:AC41)</f>
        <v>#NUM!</v>
      </c>
    </row>
    <row r="42" spans="16:30">
      <c r="P42" s="126">
        <v>41</v>
      </c>
      <c r="Q42" s="135"/>
      <c r="R42" s="127" t="e">
        <f t="shared" si="0"/>
        <v>#NUM!</v>
      </c>
      <c r="S42" s="127" t="e">
        <f t="shared" si="1"/>
        <v>#NUM!</v>
      </c>
      <c r="T42" s="128" t="e">
        <f>$N$1-SUM($S$2:S42)</f>
        <v>#NUM!</v>
      </c>
      <c r="Z42" s="126">
        <v>41</v>
      </c>
      <c r="AA42" s="135"/>
      <c r="AB42" s="127" t="e">
        <f t="shared" si="2"/>
        <v>#NUM!</v>
      </c>
      <c r="AC42" s="127" t="e">
        <f t="shared" si="3"/>
        <v>#NUM!</v>
      </c>
      <c r="AD42" s="128" t="e">
        <f>$X$1-SUM($AC$2:AC42)</f>
        <v>#NUM!</v>
      </c>
    </row>
    <row r="43" spans="16:30">
      <c r="P43" s="134">
        <v>42</v>
      </c>
      <c r="Q43" s="136"/>
      <c r="R43" s="127" t="e">
        <f t="shared" si="0"/>
        <v>#NUM!</v>
      </c>
      <c r="S43" s="127" t="e">
        <f t="shared" si="1"/>
        <v>#NUM!</v>
      </c>
      <c r="T43" s="128" t="e">
        <f>$N$1-SUM($S$2:S43)</f>
        <v>#NUM!</v>
      </c>
      <c r="Z43" s="134">
        <v>42</v>
      </c>
      <c r="AA43" s="136"/>
      <c r="AB43" s="127" t="e">
        <f t="shared" si="2"/>
        <v>#NUM!</v>
      </c>
      <c r="AC43" s="127" t="e">
        <f t="shared" si="3"/>
        <v>#NUM!</v>
      </c>
      <c r="AD43" s="128" t="e">
        <f>$X$1-SUM($AC$2:AC43)</f>
        <v>#NUM!</v>
      </c>
    </row>
    <row r="44" spans="16:30">
      <c r="P44" s="126">
        <v>43</v>
      </c>
      <c r="Q44" s="135"/>
      <c r="R44" s="127" t="e">
        <f t="shared" si="0"/>
        <v>#NUM!</v>
      </c>
      <c r="S44" s="127" t="e">
        <f t="shared" si="1"/>
        <v>#NUM!</v>
      </c>
      <c r="T44" s="128" t="e">
        <f>$N$1-SUM($S$2:S44)</f>
        <v>#NUM!</v>
      </c>
      <c r="Z44" s="126">
        <v>43</v>
      </c>
      <c r="AA44" s="135"/>
      <c r="AB44" s="127" t="e">
        <f t="shared" si="2"/>
        <v>#NUM!</v>
      </c>
      <c r="AC44" s="127" t="e">
        <f t="shared" si="3"/>
        <v>#NUM!</v>
      </c>
      <c r="AD44" s="128" t="e">
        <f>$X$1-SUM($AC$2:AC44)</f>
        <v>#NUM!</v>
      </c>
    </row>
    <row r="45" spans="16:30">
      <c r="P45" s="134">
        <v>44</v>
      </c>
      <c r="Q45" s="136"/>
      <c r="R45" s="127" t="e">
        <f t="shared" si="0"/>
        <v>#NUM!</v>
      </c>
      <c r="S45" s="127" t="e">
        <f t="shared" si="1"/>
        <v>#NUM!</v>
      </c>
      <c r="T45" s="128" t="e">
        <f>$N$1-SUM($S$2:S45)</f>
        <v>#NUM!</v>
      </c>
      <c r="Z45" s="134">
        <v>44</v>
      </c>
      <c r="AA45" s="136"/>
      <c r="AB45" s="127" t="e">
        <f t="shared" si="2"/>
        <v>#NUM!</v>
      </c>
      <c r="AC45" s="127" t="e">
        <f t="shared" si="3"/>
        <v>#NUM!</v>
      </c>
      <c r="AD45" s="128" t="e">
        <f>$X$1-SUM($AC$2:AC45)</f>
        <v>#NUM!</v>
      </c>
    </row>
    <row r="46" spans="16:30">
      <c r="P46" s="126">
        <v>45</v>
      </c>
      <c r="Q46" s="135"/>
      <c r="R46" s="127" t="e">
        <f t="shared" si="0"/>
        <v>#NUM!</v>
      </c>
      <c r="S46" s="127" t="e">
        <f t="shared" si="1"/>
        <v>#NUM!</v>
      </c>
      <c r="T46" s="128" t="e">
        <f>$N$1-SUM($S$2:S46)</f>
        <v>#NUM!</v>
      </c>
      <c r="Z46" s="126">
        <v>45</v>
      </c>
      <c r="AA46" s="135"/>
      <c r="AB46" s="127" t="e">
        <f t="shared" si="2"/>
        <v>#NUM!</v>
      </c>
      <c r="AC46" s="127" t="e">
        <f t="shared" si="3"/>
        <v>#NUM!</v>
      </c>
      <c r="AD46" s="128" t="e">
        <f>$X$1-SUM($AC$2:AC46)</f>
        <v>#NUM!</v>
      </c>
    </row>
    <row r="47" spans="16:30">
      <c r="P47" s="134">
        <v>46</v>
      </c>
      <c r="Q47" s="136"/>
      <c r="R47" s="127" t="e">
        <f t="shared" si="0"/>
        <v>#NUM!</v>
      </c>
      <c r="S47" s="127" t="e">
        <f t="shared" si="1"/>
        <v>#NUM!</v>
      </c>
      <c r="T47" s="128" t="e">
        <f>$N$1-SUM($S$2:S47)</f>
        <v>#NUM!</v>
      </c>
      <c r="Z47" s="134">
        <v>46</v>
      </c>
      <c r="AA47" s="136"/>
      <c r="AB47" s="127" t="e">
        <f t="shared" si="2"/>
        <v>#NUM!</v>
      </c>
      <c r="AC47" s="127" t="e">
        <f t="shared" si="3"/>
        <v>#NUM!</v>
      </c>
      <c r="AD47" s="128" t="e">
        <f>$X$1-SUM($AC$2:AC47)</f>
        <v>#NUM!</v>
      </c>
    </row>
    <row r="48" spans="16:30">
      <c r="P48" s="126">
        <v>47</v>
      </c>
      <c r="Q48" s="135"/>
      <c r="R48" s="127" t="e">
        <f t="shared" si="0"/>
        <v>#NUM!</v>
      </c>
      <c r="S48" s="127" t="e">
        <f t="shared" si="1"/>
        <v>#NUM!</v>
      </c>
      <c r="T48" s="128" t="e">
        <f>$N$1-SUM($S$2:S48)</f>
        <v>#NUM!</v>
      </c>
      <c r="Z48" s="126">
        <v>47</v>
      </c>
      <c r="AA48" s="135"/>
      <c r="AB48" s="127" t="e">
        <f t="shared" si="2"/>
        <v>#NUM!</v>
      </c>
      <c r="AC48" s="127" t="e">
        <f t="shared" si="3"/>
        <v>#NUM!</v>
      </c>
      <c r="AD48" s="128" t="e">
        <f>$X$1-SUM($AC$2:AC48)</f>
        <v>#NUM!</v>
      </c>
    </row>
    <row r="49" spans="16:30">
      <c r="P49" s="134">
        <v>48</v>
      </c>
      <c r="Q49" s="136"/>
      <c r="R49" s="127" t="e">
        <f t="shared" si="0"/>
        <v>#NUM!</v>
      </c>
      <c r="S49" s="127" t="e">
        <f t="shared" si="1"/>
        <v>#NUM!</v>
      </c>
      <c r="T49" s="128" t="e">
        <f>$N$1-SUM($S$2:S49)</f>
        <v>#NUM!</v>
      </c>
      <c r="Z49" s="134">
        <v>48</v>
      </c>
      <c r="AA49" s="136"/>
      <c r="AB49" s="127" t="e">
        <f t="shared" si="2"/>
        <v>#NUM!</v>
      </c>
      <c r="AC49" s="127" t="e">
        <f t="shared" si="3"/>
        <v>#NUM!</v>
      </c>
      <c r="AD49" s="128" t="e">
        <f>$X$1-SUM($AC$2:AC49)</f>
        <v>#NUM!</v>
      </c>
    </row>
    <row r="50" spans="16:30">
      <c r="P50" s="126">
        <v>49</v>
      </c>
      <c r="Q50" s="135"/>
      <c r="R50" s="127" t="e">
        <f t="shared" si="0"/>
        <v>#NUM!</v>
      </c>
      <c r="S50" s="127" t="e">
        <f t="shared" si="1"/>
        <v>#NUM!</v>
      </c>
      <c r="T50" s="128" t="e">
        <f>$N$1-SUM($S$2:S50)</f>
        <v>#NUM!</v>
      </c>
      <c r="Z50" s="126">
        <v>49</v>
      </c>
      <c r="AA50" s="135"/>
      <c r="AB50" s="127" t="e">
        <f t="shared" si="2"/>
        <v>#NUM!</v>
      </c>
      <c r="AC50" s="127" t="e">
        <f t="shared" si="3"/>
        <v>#NUM!</v>
      </c>
      <c r="AD50" s="128" t="e">
        <f>$X$1-SUM($AC$2:AC50)</f>
        <v>#NUM!</v>
      </c>
    </row>
    <row r="51" spans="16:30">
      <c r="P51" s="134">
        <v>50</v>
      </c>
      <c r="Q51" s="136"/>
      <c r="R51" s="127" t="e">
        <f t="shared" si="0"/>
        <v>#NUM!</v>
      </c>
      <c r="S51" s="127" t="e">
        <f t="shared" si="1"/>
        <v>#NUM!</v>
      </c>
      <c r="T51" s="128" t="e">
        <f>$N$1-SUM($S$2:S51)</f>
        <v>#NUM!</v>
      </c>
      <c r="Z51" s="134">
        <v>50</v>
      </c>
      <c r="AA51" s="136"/>
      <c r="AB51" s="127" t="e">
        <f t="shared" si="2"/>
        <v>#NUM!</v>
      </c>
      <c r="AC51" s="127" t="e">
        <f t="shared" si="3"/>
        <v>#NUM!</v>
      </c>
      <c r="AD51" s="128" t="e">
        <f>$X$1-SUM($AC$2:AC51)</f>
        <v>#NUM!</v>
      </c>
    </row>
    <row r="52" spans="16:30">
      <c r="P52" s="126">
        <v>51</v>
      </c>
      <c r="Q52" s="135"/>
      <c r="R52" s="127" t="e">
        <f t="shared" si="0"/>
        <v>#NUM!</v>
      </c>
      <c r="S52" s="127" t="e">
        <f t="shared" si="1"/>
        <v>#NUM!</v>
      </c>
      <c r="T52" s="128" t="e">
        <f>$N$1-SUM($S$2:S52)</f>
        <v>#NUM!</v>
      </c>
      <c r="Z52" s="126">
        <v>51</v>
      </c>
      <c r="AA52" s="135"/>
      <c r="AB52" s="127" t="e">
        <f t="shared" si="2"/>
        <v>#NUM!</v>
      </c>
      <c r="AC52" s="127" t="e">
        <f t="shared" si="3"/>
        <v>#NUM!</v>
      </c>
      <c r="AD52" s="128" t="e">
        <f>$X$1-SUM($AC$2:AC52)</f>
        <v>#NUM!</v>
      </c>
    </row>
    <row r="53" spans="16:30">
      <c r="P53" s="134">
        <v>52</v>
      </c>
      <c r="Q53" s="136"/>
      <c r="R53" s="127" t="e">
        <f t="shared" si="0"/>
        <v>#NUM!</v>
      </c>
      <c r="S53" s="127" t="e">
        <f t="shared" si="1"/>
        <v>#NUM!</v>
      </c>
      <c r="T53" s="128" t="e">
        <f>$N$1-SUM($S$2:S53)</f>
        <v>#NUM!</v>
      </c>
      <c r="Z53" s="134">
        <v>52</v>
      </c>
      <c r="AA53" s="136"/>
      <c r="AB53" s="127" t="e">
        <f t="shared" si="2"/>
        <v>#NUM!</v>
      </c>
      <c r="AC53" s="127" t="e">
        <f t="shared" si="3"/>
        <v>#NUM!</v>
      </c>
      <c r="AD53" s="128" t="e">
        <f>$X$1-SUM($AC$2:AC53)</f>
        <v>#NUM!</v>
      </c>
    </row>
    <row r="54" spans="16:30">
      <c r="P54" s="126">
        <v>53</v>
      </c>
      <c r="Q54" s="135"/>
      <c r="R54" s="127" t="e">
        <f t="shared" si="0"/>
        <v>#NUM!</v>
      </c>
      <c r="S54" s="127" t="e">
        <f t="shared" si="1"/>
        <v>#NUM!</v>
      </c>
      <c r="T54" s="128" t="e">
        <f>$N$1-SUM($S$2:S54)</f>
        <v>#NUM!</v>
      </c>
      <c r="Z54" s="126">
        <v>53</v>
      </c>
      <c r="AA54" s="135"/>
      <c r="AB54" s="127" t="e">
        <f t="shared" si="2"/>
        <v>#NUM!</v>
      </c>
      <c r="AC54" s="127" t="e">
        <f t="shared" si="3"/>
        <v>#NUM!</v>
      </c>
      <c r="AD54" s="128" t="e">
        <f>$X$1-SUM($AC$2:AC54)</f>
        <v>#NUM!</v>
      </c>
    </row>
    <row r="55" spans="16:30">
      <c r="P55" s="134">
        <v>54</v>
      </c>
      <c r="Q55" s="136"/>
      <c r="R55" s="127" t="e">
        <f t="shared" si="0"/>
        <v>#NUM!</v>
      </c>
      <c r="S55" s="127" t="e">
        <f t="shared" si="1"/>
        <v>#NUM!</v>
      </c>
      <c r="T55" s="128" t="e">
        <f>$N$1-SUM($S$2:S55)</f>
        <v>#NUM!</v>
      </c>
      <c r="Z55" s="134">
        <v>54</v>
      </c>
      <c r="AA55" s="136"/>
      <c r="AB55" s="127" t="e">
        <f t="shared" si="2"/>
        <v>#NUM!</v>
      </c>
      <c r="AC55" s="127" t="e">
        <f t="shared" si="3"/>
        <v>#NUM!</v>
      </c>
      <c r="AD55" s="128" t="e">
        <f>$X$1-SUM($AC$2:AC55)</f>
        <v>#NUM!</v>
      </c>
    </row>
    <row r="56" spans="16:30">
      <c r="P56" s="126">
        <v>55</v>
      </c>
      <c r="Q56" s="135"/>
      <c r="R56" s="127" t="e">
        <f t="shared" si="0"/>
        <v>#NUM!</v>
      </c>
      <c r="S56" s="127" t="e">
        <f t="shared" si="1"/>
        <v>#NUM!</v>
      </c>
      <c r="T56" s="128" t="e">
        <f>$N$1-SUM($S$2:S56)</f>
        <v>#NUM!</v>
      </c>
      <c r="Z56" s="126">
        <v>55</v>
      </c>
      <c r="AA56" s="135"/>
      <c r="AB56" s="127" t="e">
        <f t="shared" si="2"/>
        <v>#NUM!</v>
      </c>
      <c r="AC56" s="127" t="e">
        <f t="shared" si="3"/>
        <v>#NUM!</v>
      </c>
      <c r="AD56" s="128" t="e">
        <f>$X$1-SUM($AC$2:AC56)</f>
        <v>#NUM!</v>
      </c>
    </row>
    <row r="57" spans="16:30">
      <c r="P57" s="134">
        <v>56</v>
      </c>
      <c r="Q57" s="136"/>
      <c r="R57" s="127" t="e">
        <f t="shared" si="0"/>
        <v>#NUM!</v>
      </c>
      <c r="S57" s="127" t="e">
        <f t="shared" si="1"/>
        <v>#NUM!</v>
      </c>
      <c r="T57" s="128" t="e">
        <f>$N$1-SUM($S$2:S57)</f>
        <v>#NUM!</v>
      </c>
      <c r="Z57" s="134">
        <v>56</v>
      </c>
      <c r="AA57" s="136"/>
      <c r="AB57" s="127" t="e">
        <f t="shared" si="2"/>
        <v>#NUM!</v>
      </c>
      <c r="AC57" s="127" t="e">
        <f t="shared" si="3"/>
        <v>#NUM!</v>
      </c>
      <c r="AD57" s="128" t="e">
        <f>$X$1-SUM($AC$2:AC57)</f>
        <v>#NUM!</v>
      </c>
    </row>
    <row r="58" spans="16:30">
      <c r="P58" s="126">
        <v>57</v>
      </c>
      <c r="Q58" s="135"/>
      <c r="R58" s="127" t="e">
        <f t="shared" si="0"/>
        <v>#NUM!</v>
      </c>
      <c r="S58" s="127" t="e">
        <f t="shared" si="1"/>
        <v>#NUM!</v>
      </c>
      <c r="T58" s="128" t="e">
        <f>$N$1-SUM($S$2:S58)</f>
        <v>#NUM!</v>
      </c>
      <c r="Z58" s="126">
        <v>57</v>
      </c>
      <c r="AA58" s="135"/>
      <c r="AB58" s="127" t="e">
        <f t="shared" si="2"/>
        <v>#NUM!</v>
      </c>
      <c r="AC58" s="127" t="e">
        <f t="shared" si="3"/>
        <v>#NUM!</v>
      </c>
      <c r="AD58" s="128" t="e">
        <f>$X$1-SUM($AC$2:AC58)</f>
        <v>#NUM!</v>
      </c>
    </row>
    <row r="59" spans="16:30">
      <c r="P59" s="134">
        <v>58</v>
      </c>
      <c r="Q59" s="136"/>
      <c r="R59" s="127" t="e">
        <f t="shared" si="0"/>
        <v>#NUM!</v>
      </c>
      <c r="S59" s="127" t="e">
        <f t="shared" si="1"/>
        <v>#NUM!</v>
      </c>
      <c r="T59" s="128" t="e">
        <f>$N$1-SUM($S$2:S59)</f>
        <v>#NUM!</v>
      </c>
      <c r="Z59" s="134">
        <v>58</v>
      </c>
      <c r="AA59" s="136"/>
      <c r="AB59" s="127" t="e">
        <f t="shared" si="2"/>
        <v>#NUM!</v>
      </c>
      <c r="AC59" s="127" t="e">
        <f t="shared" si="3"/>
        <v>#NUM!</v>
      </c>
      <c r="AD59" s="128" t="e">
        <f>$X$1-SUM($AC$2:AC59)</f>
        <v>#NUM!</v>
      </c>
    </row>
    <row r="60" spans="16:30">
      <c r="P60" s="126">
        <v>59</v>
      </c>
      <c r="Q60" s="135"/>
      <c r="R60" s="127" t="e">
        <f t="shared" si="0"/>
        <v>#NUM!</v>
      </c>
      <c r="S60" s="127" t="e">
        <f t="shared" si="1"/>
        <v>#NUM!</v>
      </c>
      <c r="T60" s="128" t="e">
        <f>$N$1-SUM($S$2:S60)</f>
        <v>#NUM!</v>
      </c>
      <c r="Z60" s="126">
        <v>59</v>
      </c>
      <c r="AA60" s="135"/>
      <c r="AB60" s="127" t="e">
        <f t="shared" si="2"/>
        <v>#NUM!</v>
      </c>
      <c r="AC60" s="127" t="e">
        <f t="shared" si="3"/>
        <v>#NUM!</v>
      </c>
      <c r="AD60" s="128" t="e">
        <f>$X$1-SUM($AC$2:AC60)</f>
        <v>#NUM!</v>
      </c>
    </row>
    <row r="61" spans="16:30">
      <c r="P61" s="134">
        <v>60</v>
      </c>
      <c r="Q61" s="136"/>
      <c r="R61" s="127" t="e">
        <f t="shared" si="0"/>
        <v>#NUM!</v>
      </c>
      <c r="S61" s="127" t="e">
        <f t="shared" si="1"/>
        <v>#NUM!</v>
      </c>
      <c r="T61" s="128" t="e">
        <f>$N$1-SUM($S$2:S61)</f>
        <v>#NUM!</v>
      </c>
      <c r="Z61" s="134">
        <v>60</v>
      </c>
      <c r="AA61" s="136"/>
      <c r="AB61" s="127" t="e">
        <f t="shared" si="2"/>
        <v>#NUM!</v>
      </c>
      <c r="AC61" s="127" t="e">
        <f t="shared" si="3"/>
        <v>#NUM!</v>
      </c>
      <c r="AD61" s="128" t="e">
        <f>$X$1-SUM($AC$2:AC61)</f>
        <v>#NUM!</v>
      </c>
    </row>
    <row r="62" spans="16:30">
      <c r="P62" s="126">
        <v>61</v>
      </c>
      <c r="Q62" s="135"/>
      <c r="R62" s="127" t="e">
        <f t="shared" si="0"/>
        <v>#NUM!</v>
      </c>
      <c r="S62" s="127" t="e">
        <f t="shared" si="1"/>
        <v>#NUM!</v>
      </c>
      <c r="T62" s="128" t="e">
        <f>$N$1-SUM($S$2:S62)</f>
        <v>#NUM!</v>
      </c>
      <c r="Z62" s="126">
        <v>61</v>
      </c>
      <c r="AA62" s="135"/>
      <c r="AB62" s="127" t="e">
        <f t="shared" si="2"/>
        <v>#NUM!</v>
      </c>
      <c r="AC62" s="127" t="e">
        <f t="shared" si="3"/>
        <v>#NUM!</v>
      </c>
      <c r="AD62" s="128" t="e">
        <f>$X$1-SUM($AC$2:AC62)</f>
        <v>#NUM!</v>
      </c>
    </row>
    <row r="63" spans="16:30">
      <c r="P63" s="134">
        <v>62</v>
      </c>
      <c r="Q63" s="136"/>
      <c r="R63" s="127" t="e">
        <f t="shared" si="0"/>
        <v>#NUM!</v>
      </c>
      <c r="S63" s="127" t="e">
        <f t="shared" si="1"/>
        <v>#NUM!</v>
      </c>
      <c r="T63" s="128" t="e">
        <f>$N$1-SUM($S$2:S63)</f>
        <v>#NUM!</v>
      </c>
      <c r="Z63" s="134">
        <v>62</v>
      </c>
      <c r="AA63" s="136"/>
      <c r="AB63" s="127" t="e">
        <f t="shared" si="2"/>
        <v>#NUM!</v>
      </c>
      <c r="AC63" s="127" t="e">
        <f t="shared" si="3"/>
        <v>#NUM!</v>
      </c>
      <c r="AD63" s="128" t="e">
        <f>$X$1-SUM($AC$2:AC63)</f>
        <v>#NUM!</v>
      </c>
    </row>
    <row r="64" spans="16:30">
      <c r="P64" s="126">
        <v>63</v>
      </c>
      <c r="Q64" s="135"/>
      <c r="R64" s="127" t="e">
        <f t="shared" si="0"/>
        <v>#NUM!</v>
      </c>
      <c r="S64" s="127" t="e">
        <f t="shared" si="1"/>
        <v>#NUM!</v>
      </c>
      <c r="T64" s="128" t="e">
        <f>$N$1-SUM($S$2:S64)</f>
        <v>#NUM!</v>
      </c>
      <c r="Z64" s="126">
        <v>63</v>
      </c>
      <c r="AA64" s="135"/>
      <c r="AB64" s="127" t="e">
        <f t="shared" si="2"/>
        <v>#NUM!</v>
      </c>
      <c r="AC64" s="127" t="e">
        <f t="shared" si="3"/>
        <v>#NUM!</v>
      </c>
      <c r="AD64" s="128" t="e">
        <f>$X$1-SUM($AC$2:AC64)</f>
        <v>#NUM!</v>
      </c>
    </row>
    <row r="65" spans="16:30">
      <c r="P65" s="134">
        <v>64</v>
      </c>
      <c r="Q65" s="136"/>
      <c r="R65" s="127" t="e">
        <f t="shared" si="0"/>
        <v>#NUM!</v>
      </c>
      <c r="S65" s="127" t="e">
        <f t="shared" si="1"/>
        <v>#NUM!</v>
      </c>
      <c r="T65" s="128" t="e">
        <f>$N$1-SUM($S$2:S65)</f>
        <v>#NUM!</v>
      </c>
      <c r="Z65" s="134">
        <v>64</v>
      </c>
      <c r="AA65" s="136"/>
      <c r="AB65" s="127" t="e">
        <f t="shared" si="2"/>
        <v>#NUM!</v>
      </c>
      <c r="AC65" s="127" t="e">
        <f t="shared" si="3"/>
        <v>#NUM!</v>
      </c>
      <c r="AD65" s="128" t="e">
        <f>$X$1-SUM($AC$2:AC65)</f>
        <v>#NUM!</v>
      </c>
    </row>
    <row r="66" spans="16:30">
      <c r="P66" s="126">
        <v>65</v>
      </c>
      <c r="Q66" s="135"/>
      <c r="R66" s="127" t="e">
        <f t="shared" si="0"/>
        <v>#NUM!</v>
      </c>
      <c r="S66" s="127" t="e">
        <f t="shared" si="1"/>
        <v>#NUM!</v>
      </c>
      <c r="T66" s="128" t="e">
        <f>$N$1-SUM($S$2:S66)</f>
        <v>#NUM!</v>
      </c>
      <c r="Z66" s="126">
        <v>65</v>
      </c>
      <c r="AA66" s="135"/>
      <c r="AB66" s="127" t="e">
        <f t="shared" si="2"/>
        <v>#NUM!</v>
      </c>
      <c r="AC66" s="127" t="e">
        <f t="shared" si="3"/>
        <v>#NUM!</v>
      </c>
      <c r="AD66" s="128" t="e">
        <f>$X$1-SUM($AC$2:AC66)</f>
        <v>#NUM!</v>
      </c>
    </row>
    <row r="67" spans="16:30">
      <c r="P67" s="134">
        <v>66</v>
      </c>
      <c r="Q67" s="136"/>
      <c r="R67" s="127" t="e">
        <f t="shared" ref="R67:R85" si="4">IPMT($N$2/12,P67,$N$3,-$N$1)</f>
        <v>#NUM!</v>
      </c>
      <c r="S67" s="127" t="e">
        <f t="shared" ref="S67:S85" si="5">PPMT($N$2/12,P67,N$3,-$N$1)</f>
        <v>#NUM!</v>
      </c>
      <c r="T67" s="128" t="e">
        <f>$N$1-SUM($S$2:S67)</f>
        <v>#NUM!</v>
      </c>
      <c r="Z67" s="134">
        <v>66</v>
      </c>
      <c r="AA67" s="136"/>
      <c r="AB67" s="127" t="e">
        <f t="shared" ref="AB67:AB85" si="6">IPMT($X$2/12,Z67,$X$3,-$X$1)</f>
        <v>#NUM!</v>
      </c>
      <c r="AC67" s="127" t="e">
        <f t="shared" ref="AC67:AC85" si="7">PPMT($X$2/12,Z67,X$3,-$X$1)</f>
        <v>#NUM!</v>
      </c>
      <c r="AD67" s="128" t="e">
        <f>$X$1-SUM($AC$2:AC67)</f>
        <v>#NUM!</v>
      </c>
    </row>
    <row r="68" spans="16:30">
      <c r="P68" s="126">
        <v>67</v>
      </c>
      <c r="Q68" s="135"/>
      <c r="R68" s="127" t="e">
        <f t="shared" si="4"/>
        <v>#NUM!</v>
      </c>
      <c r="S68" s="127" t="e">
        <f t="shared" si="5"/>
        <v>#NUM!</v>
      </c>
      <c r="T68" s="128" t="e">
        <f>$N$1-SUM($S$2:S68)</f>
        <v>#NUM!</v>
      </c>
      <c r="Z68" s="126">
        <v>67</v>
      </c>
      <c r="AA68" s="135"/>
      <c r="AB68" s="127" t="e">
        <f t="shared" si="6"/>
        <v>#NUM!</v>
      </c>
      <c r="AC68" s="127" t="e">
        <f t="shared" si="7"/>
        <v>#NUM!</v>
      </c>
      <c r="AD68" s="128" t="e">
        <f>$X$1-SUM($AC$2:AC68)</f>
        <v>#NUM!</v>
      </c>
    </row>
    <row r="69" spans="16:30">
      <c r="P69" s="134">
        <v>68</v>
      </c>
      <c r="Q69" s="136"/>
      <c r="R69" s="127" t="e">
        <f t="shared" si="4"/>
        <v>#NUM!</v>
      </c>
      <c r="S69" s="127" t="e">
        <f t="shared" si="5"/>
        <v>#NUM!</v>
      </c>
      <c r="T69" s="128" t="e">
        <f>$N$1-SUM($S$2:S69)</f>
        <v>#NUM!</v>
      </c>
      <c r="Z69" s="134">
        <v>68</v>
      </c>
      <c r="AA69" s="136"/>
      <c r="AB69" s="127" t="e">
        <f t="shared" si="6"/>
        <v>#NUM!</v>
      </c>
      <c r="AC69" s="127" t="e">
        <f t="shared" si="7"/>
        <v>#NUM!</v>
      </c>
      <c r="AD69" s="128" t="e">
        <f>$X$1-SUM($AC$2:AC69)</f>
        <v>#NUM!</v>
      </c>
    </row>
    <row r="70" spans="16:30">
      <c r="P70" s="126">
        <v>69</v>
      </c>
      <c r="Q70" s="135"/>
      <c r="R70" s="127" t="e">
        <f t="shared" si="4"/>
        <v>#NUM!</v>
      </c>
      <c r="S70" s="127" t="e">
        <f t="shared" si="5"/>
        <v>#NUM!</v>
      </c>
      <c r="T70" s="128" t="e">
        <f>$N$1-SUM($S$2:S70)</f>
        <v>#NUM!</v>
      </c>
      <c r="Z70" s="126">
        <v>69</v>
      </c>
      <c r="AA70" s="135"/>
      <c r="AB70" s="127" t="e">
        <f t="shared" si="6"/>
        <v>#NUM!</v>
      </c>
      <c r="AC70" s="127" t="e">
        <f t="shared" si="7"/>
        <v>#NUM!</v>
      </c>
      <c r="AD70" s="128" t="e">
        <f>$X$1-SUM($AC$2:AC70)</f>
        <v>#NUM!</v>
      </c>
    </row>
    <row r="71" spans="16:30">
      <c r="P71" s="134">
        <v>70</v>
      </c>
      <c r="Q71" s="136"/>
      <c r="R71" s="127" t="e">
        <f t="shared" si="4"/>
        <v>#NUM!</v>
      </c>
      <c r="S71" s="127" t="e">
        <f t="shared" si="5"/>
        <v>#NUM!</v>
      </c>
      <c r="T71" s="128" t="e">
        <f>$N$1-SUM($S$2:S71)</f>
        <v>#NUM!</v>
      </c>
      <c r="Z71" s="134">
        <v>70</v>
      </c>
      <c r="AA71" s="136"/>
      <c r="AB71" s="127" t="e">
        <f t="shared" si="6"/>
        <v>#NUM!</v>
      </c>
      <c r="AC71" s="127" t="e">
        <f t="shared" si="7"/>
        <v>#NUM!</v>
      </c>
      <c r="AD71" s="128" t="e">
        <f>$X$1-SUM($AC$2:AC71)</f>
        <v>#NUM!</v>
      </c>
    </row>
    <row r="72" spans="16:30">
      <c r="P72" s="126">
        <v>71</v>
      </c>
      <c r="Q72" s="135"/>
      <c r="R72" s="127" t="e">
        <f t="shared" si="4"/>
        <v>#NUM!</v>
      </c>
      <c r="S72" s="127" t="e">
        <f t="shared" si="5"/>
        <v>#NUM!</v>
      </c>
      <c r="T72" s="128" t="e">
        <f>$N$1-SUM($S$2:S72)</f>
        <v>#NUM!</v>
      </c>
      <c r="Z72" s="126">
        <v>71</v>
      </c>
      <c r="AA72" s="135"/>
      <c r="AB72" s="127" t="e">
        <f t="shared" si="6"/>
        <v>#NUM!</v>
      </c>
      <c r="AC72" s="127" t="e">
        <f t="shared" si="7"/>
        <v>#NUM!</v>
      </c>
      <c r="AD72" s="128" t="e">
        <f>$X$1-SUM($AC$2:AC72)</f>
        <v>#NUM!</v>
      </c>
    </row>
    <row r="73" spans="16:30">
      <c r="P73" s="134">
        <v>72</v>
      </c>
      <c r="Q73" s="136"/>
      <c r="R73" s="127" t="e">
        <f t="shared" si="4"/>
        <v>#NUM!</v>
      </c>
      <c r="S73" s="127" t="e">
        <f t="shared" si="5"/>
        <v>#NUM!</v>
      </c>
      <c r="T73" s="128" t="e">
        <f>$N$1-SUM($S$2:S73)</f>
        <v>#NUM!</v>
      </c>
      <c r="Z73" s="134">
        <v>72</v>
      </c>
      <c r="AA73" s="136"/>
      <c r="AB73" s="127" t="e">
        <f t="shared" si="6"/>
        <v>#NUM!</v>
      </c>
      <c r="AC73" s="127" t="e">
        <f t="shared" si="7"/>
        <v>#NUM!</v>
      </c>
      <c r="AD73" s="128" t="e">
        <f>$X$1-SUM($AC$2:AC73)</f>
        <v>#NUM!</v>
      </c>
    </row>
    <row r="74" spans="16:30">
      <c r="P74" s="126">
        <v>73</v>
      </c>
      <c r="Q74" s="135"/>
      <c r="R74" s="127" t="e">
        <f t="shared" si="4"/>
        <v>#NUM!</v>
      </c>
      <c r="S74" s="127" t="e">
        <f t="shared" si="5"/>
        <v>#NUM!</v>
      </c>
      <c r="T74" s="128" t="e">
        <f>$N$1-SUM($S$2:S74)</f>
        <v>#NUM!</v>
      </c>
      <c r="Z74" s="126">
        <v>73</v>
      </c>
      <c r="AA74" s="135"/>
      <c r="AB74" s="127" t="e">
        <f t="shared" si="6"/>
        <v>#NUM!</v>
      </c>
      <c r="AC74" s="127" t="e">
        <f t="shared" si="7"/>
        <v>#NUM!</v>
      </c>
      <c r="AD74" s="128" t="e">
        <f>$X$1-SUM($AC$2:AC74)</f>
        <v>#NUM!</v>
      </c>
    </row>
    <row r="75" spans="16:30">
      <c r="P75" s="134">
        <v>74</v>
      </c>
      <c r="Q75" s="136"/>
      <c r="R75" s="127" t="e">
        <f t="shared" si="4"/>
        <v>#NUM!</v>
      </c>
      <c r="S75" s="127" t="e">
        <f t="shared" si="5"/>
        <v>#NUM!</v>
      </c>
      <c r="T75" s="128" t="e">
        <f>$N$1-SUM($S$2:S75)</f>
        <v>#NUM!</v>
      </c>
      <c r="Z75" s="134">
        <v>74</v>
      </c>
      <c r="AA75" s="136"/>
      <c r="AB75" s="127" t="e">
        <f t="shared" si="6"/>
        <v>#NUM!</v>
      </c>
      <c r="AC75" s="127" t="e">
        <f t="shared" si="7"/>
        <v>#NUM!</v>
      </c>
      <c r="AD75" s="128" t="e">
        <f>$X$1-SUM($AC$2:AC75)</f>
        <v>#NUM!</v>
      </c>
    </row>
    <row r="76" spans="16:30">
      <c r="P76" s="126">
        <v>75</v>
      </c>
      <c r="Q76" s="135"/>
      <c r="R76" s="127" t="e">
        <f t="shared" si="4"/>
        <v>#NUM!</v>
      </c>
      <c r="S76" s="127" t="e">
        <f t="shared" si="5"/>
        <v>#NUM!</v>
      </c>
      <c r="T76" s="128" t="e">
        <f>$N$1-SUM($S$2:S76)</f>
        <v>#NUM!</v>
      </c>
      <c r="Z76" s="126">
        <v>75</v>
      </c>
      <c r="AA76" s="135"/>
      <c r="AB76" s="127" t="e">
        <f t="shared" si="6"/>
        <v>#NUM!</v>
      </c>
      <c r="AC76" s="127" t="e">
        <f t="shared" si="7"/>
        <v>#NUM!</v>
      </c>
      <c r="AD76" s="128" t="e">
        <f>$X$1-SUM($AC$2:AC76)</f>
        <v>#NUM!</v>
      </c>
    </row>
    <row r="77" spans="16:30">
      <c r="P77" s="134">
        <v>76</v>
      </c>
      <c r="Q77" s="136"/>
      <c r="R77" s="127" t="e">
        <f t="shared" si="4"/>
        <v>#NUM!</v>
      </c>
      <c r="S77" s="127" t="e">
        <f t="shared" si="5"/>
        <v>#NUM!</v>
      </c>
      <c r="T77" s="128" t="e">
        <f>$N$1-SUM($S$2:S77)</f>
        <v>#NUM!</v>
      </c>
      <c r="Z77" s="134">
        <v>76</v>
      </c>
      <c r="AA77" s="136"/>
      <c r="AB77" s="127" t="e">
        <f t="shared" si="6"/>
        <v>#NUM!</v>
      </c>
      <c r="AC77" s="127" t="e">
        <f t="shared" si="7"/>
        <v>#NUM!</v>
      </c>
      <c r="AD77" s="128" t="e">
        <f>$X$1-SUM($AC$2:AC77)</f>
        <v>#NUM!</v>
      </c>
    </row>
    <row r="78" spans="16:30">
      <c r="P78" s="126">
        <v>77</v>
      </c>
      <c r="Q78" s="135"/>
      <c r="R78" s="127" t="e">
        <f t="shared" si="4"/>
        <v>#NUM!</v>
      </c>
      <c r="S78" s="127" t="e">
        <f t="shared" si="5"/>
        <v>#NUM!</v>
      </c>
      <c r="T78" s="128" t="e">
        <f>$N$1-SUM($S$2:S78)</f>
        <v>#NUM!</v>
      </c>
      <c r="Z78" s="126">
        <v>77</v>
      </c>
      <c r="AA78" s="135"/>
      <c r="AB78" s="127" t="e">
        <f t="shared" si="6"/>
        <v>#NUM!</v>
      </c>
      <c r="AC78" s="127" t="e">
        <f t="shared" si="7"/>
        <v>#NUM!</v>
      </c>
      <c r="AD78" s="128" t="e">
        <f>$X$1-SUM($AC$2:AC78)</f>
        <v>#NUM!</v>
      </c>
    </row>
    <row r="79" spans="16:30">
      <c r="P79" s="134">
        <v>78</v>
      </c>
      <c r="Q79" s="136"/>
      <c r="R79" s="127" t="e">
        <f t="shared" si="4"/>
        <v>#NUM!</v>
      </c>
      <c r="S79" s="127" t="e">
        <f t="shared" si="5"/>
        <v>#NUM!</v>
      </c>
      <c r="T79" s="128" t="e">
        <f>$N$1-SUM($S$2:S79)</f>
        <v>#NUM!</v>
      </c>
      <c r="Z79" s="134">
        <v>78</v>
      </c>
      <c r="AA79" s="136"/>
      <c r="AB79" s="127" t="e">
        <f t="shared" si="6"/>
        <v>#NUM!</v>
      </c>
      <c r="AC79" s="127" t="e">
        <f t="shared" si="7"/>
        <v>#NUM!</v>
      </c>
      <c r="AD79" s="128" t="e">
        <f>$X$1-SUM($AC$2:AC79)</f>
        <v>#NUM!</v>
      </c>
    </row>
    <row r="80" spans="16:30">
      <c r="P80" s="126">
        <v>79</v>
      </c>
      <c r="Q80" s="135"/>
      <c r="R80" s="127" t="e">
        <f t="shared" si="4"/>
        <v>#NUM!</v>
      </c>
      <c r="S80" s="127" t="e">
        <f t="shared" si="5"/>
        <v>#NUM!</v>
      </c>
      <c r="T80" s="128" t="e">
        <f>$N$1-SUM($S$2:S80)</f>
        <v>#NUM!</v>
      </c>
      <c r="Z80" s="126">
        <v>79</v>
      </c>
      <c r="AA80" s="135"/>
      <c r="AB80" s="127" t="e">
        <f t="shared" si="6"/>
        <v>#NUM!</v>
      </c>
      <c r="AC80" s="127" t="e">
        <f t="shared" si="7"/>
        <v>#NUM!</v>
      </c>
      <c r="AD80" s="128" t="e">
        <f>$X$1-SUM($AC$2:AC80)</f>
        <v>#NUM!</v>
      </c>
    </row>
    <row r="81" spans="16:30">
      <c r="P81" s="134">
        <v>80</v>
      </c>
      <c r="Q81" s="136"/>
      <c r="R81" s="127" t="e">
        <f t="shared" si="4"/>
        <v>#NUM!</v>
      </c>
      <c r="S81" s="127" t="e">
        <f t="shared" si="5"/>
        <v>#NUM!</v>
      </c>
      <c r="T81" s="128" t="e">
        <f>$N$1-SUM($S$2:S81)</f>
        <v>#NUM!</v>
      </c>
      <c r="Z81" s="134">
        <v>80</v>
      </c>
      <c r="AA81" s="136"/>
      <c r="AB81" s="127" t="e">
        <f t="shared" si="6"/>
        <v>#NUM!</v>
      </c>
      <c r="AC81" s="127" t="e">
        <f t="shared" si="7"/>
        <v>#NUM!</v>
      </c>
      <c r="AD81" s="128" t="e">
        <f>$X$1-SUM($AC$2:AC81)</f>
        <v>#NUM!</v>
      </c>
    </row>
    <row r="82" spans="16:30">
      <c r="P82" s="126">
        <v>81</v>
      </c>
      <c r="Q82" s="135"/>
      <c r="R82" s="127" t="e">
        <f t="shared" si="4"/>
        <v>#NUM!</v>
      </c>
      <c r="S82" s="127" t="e">
        <f t="shared" si="5"/>
        <v>#NUM!</v>
      </c>
      <c r="T82" s="128" t="e">
        <f>$N$1-SUM($S$2:S82)</f>
        <v>#NUM!</v>
      </c>
      <c r="Z82" s="126">
        <v>81</v>
      </c>
      <c r="AA82" s="135"/>
      <c r="AB82" s="127" t="e">
        <f t="shared" si="6"/>
        <v>#NUM!</v>
      </c>
      <c r="AC82" s="127" t="e">
        <f t="shared" si="7"/>
        <v>#NUM!</v>
      </c>
      <c r="AD82" s="128" t="e">
        <f>$X$1-SUM($AC$2:AC82)</f>
        <v>#NUM!</v>
      </c>
    </row>
    <row r="83" spans="16:30">
      <c r="P83" s="134">
        <v>82</v>
      </c>
      <c r="Q83" s="136"/>
      <c r="R83" s="127" t="e">
        <f t="shared" si="4"/>
        <v>#NUM!</v>
      </c>
      <c r="S83" s="127" t="e">
        <f t="shared" si="5"/>
        <v>#NUM!</v>
      </c>
      <c r="T83" s="128" t="e">
        <f>$N$1-SUM($S$2:S83)</f>
        <v>#NUM!</v>
      </c>
      <c r="Z83" s="134">
        <v>82</v>
      </c>
      <c r="AA83" s="136"/>
      <c r="AB83" s="127" t="e">
        <f t="shared" si="6"/>
        <v>#NUM!</v>
      </c>
      <c r="AC83" s="127" t="e">
        <f t="shared" si="7"/>
        <v>#NUM!</v>
      </c>
      <c r="AD83" s="128" t="e">
        <f>$X$1-SUM($AC$2:AC83)</f>
        <v>#NUM!</v>
      </c>
    </row>
    <row r="84" spans="16:30">
      <c r="P84" s="126">
        <v>83</v>
      </c>
      <c r="Q84" s="135"/>
      <c r="R84" s="127" t="e">
        <f t="shared" si="4"/>
        <v>#NUM!</v>
      </c>
      <c r="S84" s="127" t="e">
        <f t="shared" si="5"/>
        <v>#NUM!</v>
      </c>
      <c r="T84" s="128" t="e">
        <f>$N$1-SUM($S$2:S84)</f>
        <v>#NUM!</v>
      </c>
      <c r="Z84" s="126">
        <v>83</v>
      </c>
      <c r="AA84" s="135"/>
      <c r="AB84" s="127" t="e">
        <f t="shared" si="6"/>
        <v>#NUM!</v>
      </c>
      <c r="AC84" s="127" t="e">
        <f t="shared" si="7"/>
        <v>#NUM!</v>
      </c>
      <c r="AD84" s="128" t="e">
        <f>$X$1-SUM($AC$2:AC84)</f>
        <v>#NUM!</v>
      </c>
    </row>
    <row r="85" spans="16:30">
      <c r="P85" s="134">
        <v>84</v>
      </c>
      <c r="Q85" s="136"/>
      <c r="R85" s="127" t="e">
        <f t="shared" si="4"/>
        <v>#NUM!</v>
      </c>
      <c r="S85" s="127" t="e">
        <f t="shared" si="5"/>
        <v>#NUM!</v>
      </c>
      <c r="T85" s="128" t="e">
        <f>$N$1-SUM($S$2:S85)</f>
        <v>#NUM!</v>
      </c>
      <c r="Z85" s="134">
        <v>84</v>
      </c>
      <c r="AA85" s="136"/>
      <c r="AB85" s="127" t="e">
        <f t="shared" si="6"/>
        <v>#NUM!</v>
      </c>
      <c r="AC85" s="127" t="e">
        <f t="shared" si="7"/>
        <v>#NUM!</v>
      </c>
      <c r="AD85" s="128" t="e">
        <f>$X$1-SUM($AC$2:AC85)</f>
        <v>#NUM!</v>
      </c>
    </row>
  </sheetData>
  <conditionalFormatting sqref="D14">
    <cfRule type="duplicateValues" dxfId="11" priority="4"/>
  </conditionalFormatting>
  <conditionalFormatting sqref="D14">
    <cfRule type="duplicateValues" dxfId="10" priority="3"/>
  </conditionalFormatting>
  <conditionalFormatting sqref="D14">
    <cfRule type="duplicateValues" dxfId="9" priority="2"/>
  </conditionalFormatting>
  <conditionalFormatting sqref="D14">
    <cfRule type="duplicateValues" dxfId="8"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54" sqref="A54"/>
    </sheetView>
  </sheetViews>
  <sheetFormatPr baseColWidth="10" defaultRowHeight="1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17"/>
  <sheetViews>
    <sheetView zoomScale="85" zoomScaleNormal="85" workbookViewId="0">
      <selection activeCell="F14" sqref="F14"/>
    </sheetView>
  </sheetViews>
  <sheetFormatPr baseColWidth="10" defaultRowHeight="15"/>
  <cols>
    <col min="1" max="1" width="23.7109375" bestFit="1" customWidth="1"/>
    <col min="6" max="6" width="16" bestFit="1" customWidth="1"/>
    <col min="7" max="7" width="23.7109375" bestFit="1" customWidth="1"/>
    <col min="8" max="8" width="23.7109375" customWidth="1"/>
    <col min="12" max="12" width="14.7109375" bestFit="1" customWidth="1"/>
    <col min="13" max="13" width="13.7109375" bestFit="1" customWidth="1"/>
  </cols>
  <sheetData>
    <row r="1" spans="2:18">
      <c r="B1" s="180" t="s">
        <v>6906</v>
      </c>
      <c r="C1" s="180" t="s">
        <v>7019</v>
      </c>
      <c r="D1" s="180" t="s">
        <v>7033</v>
      </c>
      <c r="E1" s="180" t="s">
        <v>6713</v>
      </c>
      <c r="F1" s="180" t="s">
        <v>6714</v>
      </c>
      <c r="G1" s="180" t="s">
        <v>6712</v>
      </c>
      <c r="H1" s="180"/>
      <c r="I1" s="180" t="s">
        <v>6906</v>
      </c>
      <c r="J1" s="180" t="s">
        <v>7019</v>
      </c>
      <c r="K1" s="180" t="s">
        <v>6713</v>
      </c>
      <c r="L1" s="180" t="s">
        <v>6906</v>
      </c>
      <c r="M1" s="180" t="s">
        <v>7019</v>
      </c>
      <c r="N1" s="180" t="s">
        <v>6713</v>
      </c>
      <c r="O1" s="180" t="s">
        <v>6906</v>
      </c>
      <c r="P1" s="180" t="s">
        <v>7019</v>
      </c>
      <c r="Q1" s="180" t="s">
        <v>6713</v>
      </c>
    </row>
    <row r="2" spans="2:18">
      <c r="B2" s="180">
        <v>2022</v>
      </c>
      <c r="C2" s="180" t="s">
        <v>7020</v>
      </c>
      <c r="D2" s="261">
        <v>44896</v>
      </c>
      <c r="E2" s="180">
        <v>8876</v>
      </c>
      <c r="F2" s="262">
        <v>222953496609</v>
      </c>
      <c r="G2" s="262">
        <v>120913000000</v>
      </c>
      <c r="H2" s="262"/>
      <c r="I2" s="180">
        <v>2024</v>
      </c>
      <c r="J2" s="180" t="s">
        <v>7021</v>
      </c>
      <c r="K2" s="180">
        <v>7050</v>
      </c>
      <c r="L2" s="180">
        <v>2023</v>
      </c>
      <c r="M2" s="180" t="s">
        <v>6860</v>
      </c>
      <c r="N2" s="180">
        <v>8678</v>
      </c>
      <c r="O2" s="180">
        <v>2022</v>
      </c>
      <c r="P2" s="180" t="s">
        <v>6860</v>
      </c>
      <c r="Q2" s="180">
        <v>0</v>
      </c>
    </row>
    <row r="3" spans="2:18">
      <c r="B3" s="180">
        <v>2023</v>
      </c>
      <c r="C3" s="180" t="s">
        <v>6860</v>
      </c>
      <c r="D3" s="261">
        <v>44927</v>
      </c>
      <c r="E3" s="180">
        <v>8678</v>
      </c>
      <c r="F3" s="188">
        <v>217198155973</v>
      </c>
      <c r="G3" s="262">
        <v>80000000000</v>
      </c>
      <c r="H3" s="262"/>
      <c r="I3" s="180">
        <v>2024</v>
      </c>
      <c r="J3" s="180" t="s">
        <v>7022</v>
      </c>
      <c r="K3" s="180">
        <v>6994</v>
      </c>
      <c r="L3" s="180">
        <v>2023</v>
      </c>
      <c r="M3" s="180" t="s">
        <v>6861</v>
      </c>
      <c r="N3" s="180">
        <v>8458</v>
      </c>
      <c r="O3" s="180">
        <v>2022</v>
      </c>
      <c r="P3" s="180" t="s">
        <v>6861</v>
      </c>
      <c r="Q3" s="180">
        <v>0</v>
      </c>
    </row>
    <row r="4" spans="2:18">
      <c r="B4" s="180">
        <v>2023</v>
      </c>
      <c r="C4" s="180" t="s">
        <v>6861</v>
      </c>
      <c r="D4" s="261">
        <v>44958</v>
      </c>
      <c r="E4" s="180">
        <v>8458</v>
      </c>
      <c r="F4" s="188">
        <v>211511422382</v>
      </c>
      <c r="G4" s="262">
        <v>80000000000</v>
      </c>
      <c r="H4" s="262"/>
      <c r="I4" s="180">
        <v>2024</v>
      </c>
      <c r="J4" s="180" t="s">
        <v>7023</v>
      </c>
      <c r="K4" s="180">
        <v>6824</v>
      </c>
      <c r="L4" s="180">
        <v>2023</v>
      </c>
      <c r="M4" s="180" t="s">
        <v>6862</v>
      </c>
      <c r="N4" s="180">
        <v>8350</v>
      </c>
      <c r="O4" s="180">
        <v>2022</v>
      </c>
      <c r="P4" s="180" t="s">
        <v>6862</v>
      </c>
      <c r="Q4" s="180">
        <v>0</v>
      </c>
      <c r="R4" s="173">
        <f>+K4/N4-100%</f>
        <v>-0.18275449101796404</v>
      </c>
    </row>
    <row r="5" spans="2:18">
      <c r="B5" s="180">
        <v>2023</v>
      </c>
      <c r="C5" s="180" t="s">
        <v>6862</v>
      </c>
      <c r="D5" s="261">
        <v>44986</v>
      </c>
      <c r="E5" s="180">
        <v>8350</v>
      </c>
      <c r="F5" s="188">
        <v>214583100304</v>
      </c>
      <c r="G5" s="262">
        <v>80000000000</v>
      </c>
      <c r="H5" s="262"/>
      <c r="I5" s="180">
        <v>2024</v>
      </c>
      <c r="J5" s="180" t="s">
        <v>7024</v>
      </c>
      <c r="K5" s="4">
        <v>0</v>
      </c>
      <c r="L5" s="180">
        <v>2023</v>
      </c>
      <c r="M5" s="180" t="s">
        <v>6863</v>
      </c>
      <c r="N5" s="180">
        <v>8361</v>
      </c>
      <c r="O5" s="180">
        <v>2022</v>
      </c>
      <c r="P5" s="180" t="s">
        <v>6863</v>
      </c>
      <c r="Q5" s="180">
        <v>0</v>
      </c>
    </row>
    <row r="6" spans="2:18">
      <c r="B6" s="180">
        <v>2023</v>
      </c>
      <c r="C6" s="180" t="s">
        <v>6863</v>
      </c>
      <c r="D6" s="261">
        <v>45017</v>
      </c>
      <c r="E6" s="180">
        <v>8361</v>
      </c>
      <c r="F6" s="188">
        <v>219575833765</v>
      </c>
      <c r="G6" s="262">
        <v>80000000000</v>
      </c>
      <c r="H6" s="262"/>
      <c r="I6" s="180">
        <v>2024</v>
      </c>
      <c r="J6" s="180" t="s">
        <v>7025</v>
      </c>
      <c r="K6" s="4">
        <v>0</v>
      </c>
      <c r="L6" s="180">
        <v>2023</v>
      </c>
      <c r="M6" s="180" t="s">
        <v>6864</v>
      </c>
      <c r="N6" s="180">
        <v>8193</v>
      </c>
      <c r="O6" s="180">
        <v>2022</v>
      </c>
      <c r="P6" s="180" t="s">
        <v>6864</v>
      </c>
      <c r="Q6" s="180">
        <v>0</v>
      </c>
    </row>
    <row r="7" spans="2:18">
      <c r="B7" s="180">
        <v>2023</v>
      </c>
      <c r="C7" s="180" t="s">
        <v>6864</v>
      </c>
      <c r="D7" s="261">
        <v>45047</v>
      </c>
      <c r="E7" s="180">
        <v>8193</v>
      </c>
      <c r="F7" s="188">
        <v>216415210002</v>
      </c>
      <c r="G7" s="262">
        <v>80000000000</v>
      </c>
      <c r="H7" s="262"/>
      <c r="I7" s="180">
        <v>2024</v>
      </c>
      <c r="J7" s="180" t="s">
        <v>7026</v>
      </c>
      <c r="K7" s="4">
        <v>0</v>
      </c>
      <c r="L7" s="180">
        <v>2023</v>
      </c>
      <c r="M7" s="180" t="s">
        <v>6865</v>
      </c>
      <c r="N7" s="180">
        <v>8050</v>
      </c>
      <c r="O7" s="180">
        <v>2022</v>
      </c>
      <c r="P7" s="180" t="s">
        <v>6865</v>
      </c>
      <c r="Q7" s="180">
        <v>0</v>
      </c>
    </row>
    <row r="8" spans="2:18">
      <c r="B8" s="180">
        <v>2023</v>
      </c>
      <c r="C8" s="180" t="s">
        <v>6865</v>
      </c>
      <c r="D8" s="261">
        <v>45078</v>
      </c>
      <c r="E8" s="180">
        <v>8050</v>
      </c>
      <c r="F8" s="188">
        <v>215209380113</v>
      </c>
      <c r="G8" s="262">
        <v>80000000000</v>
      </c>
      <c r="H8" s="262"/>
      <c r="I8" s="180">
        <v>2024</v>
      </c>
      <c r="J8" s="180" t="s">
        <v>7027</v>
      </c>
      <c r="K8" s="4">
        <v>0</v>
      </c>
      <c r="L8" s="180">
        <v>2023</v>
      </c>
      <c r="M8" s="180" t="s">
        <v>6866</v>
      </c>
      <c r="N8" s="180">
        <v>7898</v>
      </c>
      <c r="O8" s="180">
        <v>2022</v>
      </c>
      <c r="P8" s="180" t="s">
        <v>6866</v>
      </c>
      <c r="Q8" s="180">
        <v>0</v>
      </c>
    </row>
    <row r="9" spans="2:18">
      <c r="B9" s="180">
        <v>2023</v>
      </c>
      <c r="C9" s="180" t="s">
        <v>6866</v>
      </c>
      <c r="D9" s="261">
        <v>45108</v>
      </c>
      <c r="E9" s="180">
        <v>7898</v>
      </c>
      <c r="F9" s="188">
        <v>218818468308</v>
      </c>
      <c r="G9" s="262">
        <v>80000000000</v>
      </c>
      <c r="H9" s="262"/>
      <c r="I9" s="180">
        <v>2024</v>
      </c>
      <c r="J9" s="180" t="s">
        <v>7028</v>
      </c>
      <c r="K9" s="4">
        <v>0</v>
      </c>
      <c r="L9" s="180">
        <v>2023</v>
      </c>
      <c r="M9" s="180" t="s">
        <v>6867</v>
      </c>
      <c r="N9" s="180">
        <v>7640</v>
      </c>
      <c r="O9" s="180">
        <v>2022</v>
      </c>
      <c r="P9" s="180" t="s">
        <v>6867</v>
      </c>
      <c r="Q9" s="180">
        <v>0</v>
      </c>
    </row>
    <row r="10" spans="2:18">
      <c r="B10" s="180">
        <v>2023</v>
      </c>
      <c r="C10" s="180" t="s">
        <v>6867</v>
      </c>
      <c r="D10" s="261">
        <v>45139</v>
      </c>
      <c r="E10" s="180">
        <v>7640</v>
      </c>
      <c r="F10" s="188">
        <v>213459134519</v>
      </c>
      <c r="G10" s="262">
        <v>80000000000</v>
      </c>
      <c r="H10" s="262"/>
      <c r="I10" s="180">
        <v>2024</v>
      </c>
      <c r="J10" s="180" t="s">
        <v>7029</v>
      </c>
      <c r="K10" s="4">
        <v>0</v>
      </c>
      <c r="L10" s="180">
        <v>2023</v>
      </c>
      <c r="M10" s="180" t="s">
        <v>6868</v>
      </c>
      <c r="N10" s="180">
        <v>7389</v>
      </c>
      <c r="O10" s="180">
        <v>2022</v>
      </c>
      <c r="P10" s="180" t="s">
        <v>6868</v>
      </c>
      <c r="Q10" s="180">
        <v>0</v>
      </c>
    </row>
    <row r="11" spans="2:18">
      <c r="B11" s="180">
        <v>2023</v>
      </c>
      <c r="C11" s="180" t="s">
        <v>6868</v>
      </c>
      <c r="D11" s="261">
        <v>45170</v>
      </c>
      <c r="E11" s="180">
        <v>7389</v>
      </c>
      <c r="F11" s="188">
        <v>208526029979</v>
      </c>
      <c r="G11" s="262">
        <v>80000000000</v>
      </c>
      <c r="H11" s="262"/>
      <c r="I11" s="180">
        <v>2024</v>
      </c>
      <c r="J11" s="180" t="s">
        <v>7030</v>
      </c>
      <c r="K11" s="4">
        <v>0</v>
      </c>
      <c r="L11" s="180">
        <v>2023</v>
      </c>
      <c r="M11" s="180" t="s">
        <v>6869</v>
      </c>
      <c r="N11" s="180">
        <v>7122</v>
      </c>
      <c r="O11" s="180">
        <v>2022</v>
      </c>
      <c r="P11" s="180" t="s">
        <v>6869</v>
      </c>
      <c r="Q11" s="180">
        <v>0</v>
      </c>
    </row>
    <row r="12" spans="2:18">
      <c r="B12" s="180">
        <v>2023</v>
      </c>
      <c r="C12" s="180" t="s">
        <v>6869</v>
      </c>
      <c r="D12" s="261">
        <v>45200</v>
      </c>
      <c r="E12" s="180">
        <v>7122</v>
      </c>
      <c r="F12" s="188">
        <v>203557284653</v>
      </c>
      <c r="G12" s="262">
        <v>80000000000</v>
      </c>
      <c r="H12" s="262"/>
      <c r="I12" s="180">
        <v>2024</v>
      </c>
      <c r="J12" s="180" t="s">
        <v>7031</v>
      </c>
      <c r="K12" s="4">
        <v>0</v>
      </c>
      <c r="L12" s="180">
        <v>2023</v>
      </c>
      <c r="M12" s="180" t="s">
        <v>6870</v>
      </c>
      <c r="N12" s="180">
        <v>7183</v>
      </c>
      <c r="O12" s="180">
        <v>2022</v>
      </c>
      <c r="P12" s="180" t="s">
        <v>6870</v>
      </c>
      <c r="Q12" s="180">
        <v>0</v>
      </c>
    </row>
    <row r="13" spans="2:18">
      <c r="B13" s="180">
        <v>2023</v>
      </c>
      <c r="C13" s="180" t="s">
        <v>6870</v>
      </c>
      <c r="D13" s="261">
        <v>45231</v>
      </c>
      <c r="E13" s="180">
        <v>7183</v>
      </c>
      <c r="F13" s="188">
        <v>211155445892</v>
      </c>
      <c r="G13" s="262">
        <v>80000000000</v>
      </c>
      <c r="H13" s="262"/>
      <c r="I13" s="180">
        <v>2024</v>
      </c>
      <c r="J13" s="180" t="s">
        <v>7032</v>
      </c>
      <c r="K13" s="4">
        <v>0</v>
      </c>
      <c r="L13" s="180">
        <v>2023</v>
      </c>
      <c r="M13" s="180" t="s">
        <v>6871</v>
      </c>
      <c r="N13" s="180">
        <v>7114</v>
      </c>
      <c r="O13" s="180">
        <v>2022</v>
      </c>
      <c r="P13" s="180" t="s">
        <v>6871</v>
      </c>
      <c r="Q13" s="180">
        <v>8876</v>
      </c>
    </row>
    <row r="14" spans="2:18">
      <c r="B14" s="180">
        <v>2023</v>
      </c>
      <c r="C14" s="180" t="s">
        <v>6871</v>
      </c>
      <c r="D14" s="261">
        <v>45261</v>
      </c>
      <c r="E14" s="180">
        <v>7114</v>
      </c>
      <c r="F14" s="188">
        <v>215271956662</v>
      </c>
      <c r="G14" s="262">
        <v>80000000000</v>
      </c>
      <c r="H14" s="262"/>
    </row>
    <row r="15" spans="2:18">
      <c r="B15" s="180">
        <v>2024</v>
      </c>
      <c r="C15" s="180" t="s">
        <v>6860</v>
      </c>
      <c r="D15" s="261">
        <v>45292</v>
      </c>
      <c r="E15" s="180">
        <v>7050</v>
      </c>
      <c r="F15" s="262">
        <v>210283358118</v>
      </c>
      <c r="G15" s="262">
        <v>80598000000</v>
      </c>
      <c r="H15" s="262"/>
    </row>
    <row r="16" spans="2:18">
      <c r="B16" s="180">
        <v>2024</v>
      </c>
      <c r="C16" s="180" t="s">
        <v>6861</v>
      </c>
      <c r="D16" s="261">
        <v>45323</v>
      </c>
      <c r="E16" s="180">
        <v>6994</v>
      </c>
      <c r="F16" s="262">
        <v>208405476528</v>
      </c>
      <c r="G16" s="262">
        <v>80598000000</v>
      </c>
      <c r="H16" s="262"/>
    </row>
    <row r="17" spans="2:12">
      <c r="B17" s="180">
        <v>2024</v>
      </c>
      <c r="C17" s="180" t="s">
        <v>6862</v>
      </c>
      <c r="D17" s="261">
        <v>45352</v>
      </c>
      <c r="E17" s="180">
        <v>6824</v>
      </c>
      <c r="F17" s="262">
        <v>206514500462</v>
      </c>
      <c r="G17" s="262">
        <v>80598000000</v>
      </c>
      <c r="H17" s="262"/>
      <c r="L17" s="173"/>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tabSelected="1" topLeftCell="A10" workbookViewId="0">
      <selection activeCell="P29" sqref="P29"/>
    </sheetView>
  </sheetViews>
  <sheetFormatPr baseColWidth="10" defaultRowHeight="15"/>
  <cols>
    <col min="1" max="1" width="30.7109375" bestFit="1" customWidth="1"/>
    <col min="2" max="2" width="19" bestFit="1" customWidth="1"/>
    <col min="3" max="3" width="28.28515625" bestFit="1" customWidth="1"/>
    <col min="4" max="4" width="29.28515625" bestFit="1" customWidth="1"/>
    <col min="12" max="12" width="14.7109375" bestFit="1" customWidth="1"/>
    <col min="13" max="13" width="16.42578125" bestFit="1" customWidth="1"/>
  </cols>
  <sheetData>
    <row r="1" spans="1:13" ht="15.75">
      <c r="A1" s="311"/>
      <c r="B1" s="312" t="s">
        <v>7037</v>
      </c>
      <c r="C1" s="313"/>
    </row>
    <row r="2" spans="1:13">
      <c r="A2" s="311"/>
      <c r="B2" s="313"/>
      <c r="C2" s="313"/>
    </row>
    <row r="3" spans="1:13" ht="15.75">
      <c r="A3" s="329" t="s">
        <v>6912</v>
      </c>
      <c r="B3" s="330" t="s">
        <v>7038</v>
      </c>
      <c r="C3" s="330" t="s">
        <v>6714</v>
      </c>
      <c r="H3" s="180" t="s">
        <v>6906</v>
      </c>
      <c r="I3" s="180" t="s">
        <v>7019</v>
      </c>
      <c r="J3" s="180" t="s">
        <v>7033</v>
      </c>
      <c r="K3" s="180" t="s">
        <v>6713</v>
      </c>
      <c r="L3" s="180" t="s">
        <v>6714</v>
      </c>
    </row>
    <row r="4" spans="1:13" ht="15.75">
      <c r="A4" s="331">
        <v>2018</v>
      </c>
      <c r="B4" s="332">
        <v>12918</v>
      </c>
      <c r="C4" s="332" t="s">
        <v>7039</v>
      </c>
      <c r="H4" s="180">
        <v>2022</v>
      </c>
      <c r="I4" s="180" t="s">
        <v>7020</v>
      </c>
      <c r="J4" s="261">
        <v>44896</v>
      </c>
      <c r="K4" s="180">
        <v>8876</v>
      </c>
      <c r="L4" s="262">
        <v>222953496609</v>
      </c>
    </row>
    <row r="5" spans="1:13" ht="15.75">
      <c r="A5" s="331">
        <v>2019</v>
      </c>
      <c r="B5" s="332">
        <v>11082</v>
      </c>
      <c r="C5" s="332" t="s">
        <v>7040</v>
      </c>
      <c r="H5" s="79">
        <v>2023</v>
      </c>
      <c r="I5" s="79" t="s">
        <v>6860</v>
      </c>
      <c r="J5" s="328">
        <v>44927</v>
      </c>
      <c r="K5" s="79">
        <v>8678</v>
      </c>
      <c r="L5" s="107">
        <v>217198155973</v>
      </c>
    </row>
    <row r="6" spans="1:13" ht="15.75">
      <c r="A6" s="331">
        <v>2020</v>
      </c>
      <c r="B6" s="332">
        <v>10912</v>
      </c>
      <c r="C6" s="332" t="s">
        <v>7041</v>
      </c>
      <c r="H6" s="79">
        <v>2023</v>
      </c>
      <c r="I6" s="79" t="s">
        <v>6861</v>
      </c>
      <c r="J6" s="328">
        <v>44958</v>
      </c>
      <c r="K6" s="79">
        <v>8458</v>
      </c>
      <c r="L6" s="107">
        <v>211511422382</v>
      </c>
    </row>
    <row r="7" spans="1:13" ht="15.75">
      <c r="A7" s="331">
        <v>2021</v>
      </c>
      <c r="B7" s="332">
        <v>9279</v>
      </c>
      <c r="C7" s="332" t="s">
        <v>7042</v>
      </c>
      <c r="H7" s="79">
        <v>2023</v>
      </c>
      <c r="I7" s="79" t="s">
        <v>6862</v>
      </c>
      <c r="J7" s="328">
        <v>44986</v>
      </c>
      <c r="K7" s="79">
        <v>8350</v>
      </c>
      <c r="L7" s="107">
        <v>214583100304</v>
      </c>
    </row>
    <row r="8" spans="1:13" ht="15.75">
      <c r="A8" s="331">
        <v>2022</v>
      </c>
      <c r="B8" s="332">
        <v>8876</v>
      </c>
      <c r="C8" s="332" t="s">
        <v>7043</v>
      </c>
      <c r="H8" s="79">
        <v>2023</v>
      </c>
      <c r="I8" s="79" t="s">
        <v>6863</v>
      </c>
      <c r="J8" s="328">
        <v>45017</v>
      </c>
      <c r="K8" s="79">
        <v>8361</v>
      </c>
      <c r="L8" s="107">
        <v>219575833765</v>
      </c>
    </row>
    <row r="9" spans="1:13" ht="15.75">
      <c r="A9" s="331">
        <v>2023</v>
      </c>
      <c r="B9" s="332">
        <v>7114</v>
      </c>
      <c r="C9" s="332" t="s">
        <v>7044</v>
      </c>
      <c r="H9" s="79">
        <v>2023</v>
      </c>
      <c r="I9" s="79" t="s">
        <v>6864</v>
      </c>
      <c r="J9" s="328">
        <v>45047</v>
      </c>
      <c r="K9" s="79">
        <v>8193</v>
      </c>
      <c r="L9" s="107">
        <v>216415210002</v>
      </c>
    </row>
    <row r="10" spans="1:13" ht="15.75">
      <c r="A10" s="333">
        <v>2024</v>
      </c>
      <c r="B10" s="334">
        <v>6824</v>
      </c>
      <c r="C10" s="335">
        <f>+L19</f>
        <v>206514500462</v>
      </c>
      <c r="H10" s="79">
        <v>2023</v>
      </c>
      <c r="I10" s="79" t="s">
        <v>6865</v>
      </c>
      <c r="J10" s="328">
        <v>45078</v>
      </c>
      <c r="K10" s="79">
        <v>8050</v>
      </c>
      <c r="L10" s="107">
        <v>215209380113</v>
      </c>
    </row>
    <row r="11" spans="1:13">
      <c r="H11" s="79">
        <v>2023</v>
      </c>
      <c r="I11" s="79" t="s">
        <v>6866</v>
      </c>
      <c r="J11" s="328">
        <v>45108</v>
      </c>
      <c r="K11" s="79">
        <v>7898</v>
      </c>
      <c r="L11" s="107">
        <v>218818468308</v>
      </c>
    </row>
    <row r="12" spans="1:13">
      <c r="A12" s="336">
        <v>2024</v>
      </c>
      <c r="B12" s="336">
        <v>7050</v>
      </c>
      <c r="C12" s="337">
        <v>210283358118</v>
      </c>
      <c r="H12" s="79">
        <v>2023</v>
      </c>
      <c r="I12" s="79" t="s">
        <v>6867</v>
      </c>
      <c r="J12" s="328">
        <v>45139</v>
      </c>
      <c r="K12" s="79">
        <v>7640</v>
      </c>
      <c r="L12" s="107">
        <v>213459134519</v>
      </c>
    </row>
    <row r="13" spans="1:13">
      <c r="A13" s="336">
        <v>2024</v>
      </c>
      <c r="B13" s="336">
        <v>6994</v>
      </c>
      <c r="C13" s="337">
        <v>208405476528</v>
      </c>
      <c r="H13" s="79">
        <v>2023</v>
      </c>
      <c r="I13" s="79" t="s">
        <v>6868</v>
      </c>
      <c r="J13" s="328">
        <v>45170</v>
      </c>
      <c r="K13" s="79">
        <v>7389</v>
      </c>
      <c r="L13" s="107">
        <v>208526029979</v>
      </c>
    </row>
    <row r="14" spans="1:13">
      <c r="A14" s="336">
        <v>2024</v>
      </c>
      <c r="B14" s="336">
        <v>6824</v>
      </c>
      <c r="C14" s="337">
        <v>206514500462</v>
      </c>
      <c r="H14" s="79">
        <v>2023</v>
      </c>
      <c r="I14" s="79" t="s">
        <v>6869</v>
      </c>
      <c r="J14" s="328">
        <v>45200</v>
      </c>
      <c r="K14" s="79">
        <v>7122</v>
      </c>
      <c r="L14" s="107">
        <v>203557284653</v>
      </c>
    </row>
    <row r="15" spans="1:13">
      <c r="H15" s="79">
        <v>2023</v>
      </c>
      <c r="I15" s="79" t="s">
        <v>6870</v>
      </c>
      <c r="J15" s="328">
        <v>45231</v>
      </c>
      <c r="K15" s="79">
        <v>7183</v>
      </c>
      <c r="L15" s="107">
        <v>211155445892</v>
      </c>
    </row>
    <row r="16" spans="1:13">
      <c r="H16" s="79">
        <v>2023</v>
      </c>
      <c r="I16" s="79" t="s">
        <v>6871</v>
      </c>
      <c r="J16" s="328">
        <v>45261</v>
      </c>
      <c r="K16" s="79">
        <v>7114</v>
      </c>
      <c r="L16" s="107">
        <v>215271956662</v>
      </c>
      <c r="M16" s="4">
        <f>SUM(L5:L16)</f>
        <v>2565281422552</v>
      </c>
    </row>
    <row r="17" spans="1:12">
      <c r="H17" s="180">
        <v>2024</v>
      </c>
      <c r="I17" s="180" t="s">
        <v>6860</v>
      </c>
      <c r="J17" s="261">
        <v>45292</v>
      </c>
      <c r="K17" s="180">
        <v>7050</v>
      </c>
      <c r="L17" s="262">
        <v>210283358118</v>
      </c>
    </row>
    <row r="18" spans="1:12" ht="15" customHeight="1">
      <c r="H18" s="180">
        <v>2024</v>
      </c>
      <c r="I18" s="180" t="s">
        <v>6861</v>
      </c>
      <c r="J18" s="261">
        <v>45323</v>
      </c>
      <c r="K18" s="180">
        <v>6994</v>
      </c>
      <c r="L18" s="262">
        <v>208405476528</v>
      </c>
    </row>
    <row r="19" spans="1:12" ht="15" customHeight="1">
      <c r="H19" s="180">
        <v>2024</v>
      </c>
      <c r="I19" s="180" t="s">
        <v>6862</v>
      </c>
      <c r="J19" s="261">
        <v>45352</v>
      </c>
      <c r="K19" s="180">
        <v>6824</v>
      </c>
      <c r="L19" s="262">
        <v>206514500462</v>
      </c>
    </row>
    <row r="24" spans="1:12" ht="15.75">
      <c r="A24" s="310" t="s">
        <v>7046</v>
      </c>
    </row>
    <row r="25" spans="1:12" ht="15.75">
      <c r="A25" s="311"/>
      <c r="B25" s="327" t="s">
        <v>7037</v>
      </c>
      <c r="C25" s="327"/>
      <c r="D25" s="311"/>
    </row>
    <row r="26" spans="1:12" ht="15.75" thickBot="1">
      <c r="A26" s="311"/>
      <c r="B26" s="311"/>
      <c r="C26" s="311"/>
      <c r="D26" s="311"/>
    </row>
    <row r="27" spans="1:12" ht="15.75">
      <c r="A27" s="314"/>
      <c r="B27" s="322" t="s">
        <v>7047</v>
      </c>
      <c r="C27" s="322" t="s">
        <v>7048</v>
      </c>
      <c r="D27" s="323" t="s">
        <v>7049</v>
      </c>
    </row>
    <row r="28" spans="1:12" ht="15.75">
      <c r="A28" s="315">
        <v>2018</v>
      </c>
      <c r="B28" s="324">
        <v>3301</v>
      </c>
      <c r="C28" s="316" t="s">
        <v>7050</v>
      </c>
      <c r="D28" s="317" t="s">
        <v>7051</v>
      </c>
    </row>
    <row r="29" spans="1:12" ht="15.75">
      <c r="A29" s="315">
        <v>2019</v>
      </c>
      <c r="B29" s="324">
        <v>2310</v>
      </c>
      <c r="C29" s="316" t="s">
        <v>7052</v>
      </c>
      <c r="D29" s="317" t="s">
        <v>7053</v>
      </c>
    </row>
    <row r="30" spans="1:12" ht="15.75">
      <c r="A30" s="315">
        <v>2020</v>
      </c>
      <c r="B30" s="324">
        <v>3306</v>
      </c>
      <c r="C30" s="316" t="s">
        <v>7054</v>
      </c>
      <c r="D30" s="317" t="s">
        <v>7055</v>
      </c>
    </row>
    <row r="31" spans="1:12" ht="15.75">
      <c r="A31" s="315">
        <v>2021</v>
      </c>
      <c r="B31" s="324">
        <v>2462</v>
      </c>
      <c r="C31" s="316" t="s">
        <v>7056</v>
      </c>
      <c r="D31" s="317" t="s">
        <v>7055</v>
      </c>
    </row>
    <row r="32" spans="1:12" ht="15.75">
      <c r="A32" s="315">
        <v>2022</v>
      </c>
      <c r="B32" s="324">
        <v>3586</v>
      </c>
      <c r="C32" s="316" t="s">
        <v>7057</v>
      </c>
      <c r="D32" s="317" t="s">
        <v>7058</v>
      </c>
    </row>
    <row r="33" spans="1:4" ht="15.75">
      <c r="A33" s="315">
        <v>2023</v>
      </c>
      <c r="B33" s="324">
        <v>686</v>
      </c>
      <c r="C33" s="316" t="s">
        <v>7059</v>
      </c>
      <c r="D33" s="317" t="s">
        <v>7060</v>
      </c>
    </row>
    <row r="34" spans="1:4" ht="15.75">
      <c r="A34" s="318"/>
      <c r="B34" s="325"/>
      <c r="C34" s="316"/>
      <c r="D34" s="317"/>
    </row>
    <row r="35" spans="1:4" ht="15.75">
      <c r="A35" s="315" t="s">
        <v>6860</v>
      </c>
      <c r="B35" s="324">
        <v>0</v>
      </c>
      <c r="C35" s="316" t="s">
        <v>7061</v>
      </c>
      <c r="D35" s="317" t="s">
        <v>7062</v>
      </c>
    </row>
    <row r="36" spans="1:4" ht="15.75">
      <c r="A36" s="315" t="s">
        <v>7045</v>
      </c>
      <c r="B36" s="324">
        <v>0</v>
      </c>
      <c r="C36" s="316" t="s">
        <v>7061</v>
      </c>
      <c r="D36" s="317" t="s">
        <v>7062</v>
      </c>
    </row>
    <row r="37" spans="1:4" ht="15.75">
      <c r="A37" s="315" t="s">
        <v>6862</v>
      </c>
      <c r="B37" s="324">
        <v>197</v>
      </c>
      <c r="C37" s="316" t="s">
        <v>7063</v>
      </c>
      <c r="D37" s="317" t="s">
        <v>7064</v>
      </c>
    </row>
    <row r="38" spans="1:4" ht="15.75">
      <c r="A38" s="315" t="s">
        <v>6863</v>
      </c>
      <c r="B38" s="324">
        <v>274</v>
      </c>
      <c r="C38" s="316" t="s">
        <v>7065</v>
      </c>
      <c r="D38" s="317" t="s">
        <v>7066</v>
      </c>
    </row>
    <row r="39" spans="1:4" ht="15.75">
      <c r="A39" s="315" t="s">
        <v>6864</v>
      </c>
      <c r="B39" s="324">
        <v>46</v>
      </c>
      <c r="C39" s="316" t="s">
        <v>7067</v>
      </c>
      <c r="D39" s="317" t="s">
        <v>7068</v>
      </c>
    </row>
    <row r="40" spans="1:4" ht="16.5" thickBot="1">
      <c r="A40" s="319" t="s">
        <v>6865</v>
      </c>
      <c r="B40" s="326">
        <v>169</v>
      </c>
      <c r="C40" s="320" t="s">
        <v>7069</v>
      </c>
      <c r="D40" s="321" t="s">
        <v>7070</v>
      </c>
    </row>
  </sheetData>
  <mergeCells count="1">
    <mergeCell ref="B25:C25"/>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CONSOLIDADO</vt:lpstr>
      <vt:lpstr>SOLICITUDES 2023</vt:lpstr>
      <vt:lpstr>ALEATORIA 2023</vt:lpstr>
      <vt:lpstr>ACTAS</vt:lpstr>
      <vt:lpstr>CREDITOS NOVADOS O DOBLES</vt:lpstr>
      <vt:lpstr>CALCULO</vt:lpstr>
      <vt:lpstr>ARCHIVADO</vt:lpstr>
      <vt:lpstr>CLIENTES</vt:lpstr>
      <vt:lpstr>Hoja3</vt:lpstr>
      <vt:lpstr>RECAUDO</vt:lpstr>
      <vt:lpstr>Hoja1</vt:lpstr>
      <vt:lpstr>Hoja2</vt:lpstr>
      <vt:lpstr>CUN</vt:lpstr>
      <vt:lpstr>FLUJO CAJA 2024</vt:lpstr>
      <vt:lpstr>HISTORICO INFLACION</vt:lpstr>
      <vt:lpstr>Colocación de Creditos Monto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Leydi Johanna Alonso Torres</dc:creator>
  <cp:lastModifiedBy>Leydi Johanna Alonso Torres</cp:lastModifiedBy>
  <dcterms:created xsi:type="dcterms:W3CDTF">2024-06-18T21:37:41Z</dcterms:created>
  <dcterms:modified xsi:type="dcterms:W3CDTF">2024-07-04T20:34:59Z</dcterms:modified>
</cp:coreProperties>
</file>